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5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S:\HSQA\CHS\CHSShare\Charity Care and Hospital Financial\Hospital Reporting\Year End Reports\YearEnd\YearEnd_2023\"/>
    </mc:Choice>
  </mc:AlternateContent>
  <xr:revisionPtr revIDLastSave="0" documentId="13_ncr:1_{BB405812-21E2-418E-A49E-35F14ED90268}" xr6:coauthVersionLast="47" xr6:coauthVersionMax="47" xr10:uidLastSave="{00000000-0000-0000-0000-000000000000}"/>
  <workbookProtection workbookAlgorithmName="SHA-512" workbookHashValue="vbJxUjW3EnPpNpsqL2ICd5pg1q4utJjbrfFkOS70rNa9NrH++bXQu+4Ce39LzBYAWp6+C24YlbGcBFUbb9BmMw==" workbookSaltValue="zW/SYw8kaYfanCyxrKrRXA==" workbookSpinCount="100000" lockStructure="1"/>
  <bookViews>
    <workbookView xWindow="-110" yWindow="-110" windowWidth="19420" windowHeight="10420" tabRatio="777" xr2:uid="{6A67E359-151F-4C3D-9C77-4DE7E01E3C7B}"/>
  </bookViews>
  <sheets>
    <sheet name="data" sheetId="24" r:id="rId1"/>
    <sheet name="Transmittal" sheetId="27" r:id="rId2"/>
    <sheet name="Responses-1" sheetId="15" r:id="rId3"/>
    <sheet name="Responses-2" sheetId="33" r:id="rId4"/>
    <sheet name="INFO_PG1" sheetId="3" r:id="rId5"/>
    <sheet name="INFO_PG2" sheetId="4" r:id="rId6"/>
    <sheet name="SS2_3_5_6" sheetId="5" r:id="rId7"/>
    <sheet name="SS4" sheetId="6" r:id="rId8"/>
    <sheet name="SS8" sheetId="7" r:id="rId9"/>
    <sheet name="FS" sheetId="8" r:id="rId10"/>
    <sheet name="CC" sheetId="34" r:id="rId11"/>
    <sheet name="Prior Year" sheetId="25" r:id="rId12"/>
    <sheet name="Contact" sheetId="35" r:id="rId13"/>
    <sheet name="Support" sheetId="36" r:id="rId14"/>
    <sheet name="Hospital" sheetId="29" r:id="rId15"/>
    <sheet name="Funds" sheetId="30" r:id="rId16"/>
    <sheet name="CostCenter" sheetId="31" r:id="rId17"/>
  </sheets>
  <definedNames>
    <definedName name="_Fill" localSheetId="0" hidden="1">data!$DR$772:$DR$817</definedName>
    <definedName name="_Fill" localSheetId="11" hidden="1">'Prior Year'!$DR$773:$DR$818</definedName>
    <definedName name="_Fill" hidden="1">#REF!</definedName>
    <definedName name="_xlnm._FilterDatabase" localSheetId="0" hidden="1">#REF!</definedName>
    <definedName name="_xlnm._FilterDatabase" localSheetId="11" hidden="1">#REF!</definedName>
    <definedName name="Cost_Center_Exp_Analysis" localSheetId="0">#REF!</definedName>
    <definedName name="Cost_Center_Exp_Analysis" localSheetId="11">#REF!</definedName>
    <definedName name="Cost_Center_Exp_Analysis">#REF!</definedName>
    <definedName name="Costcenter" localSheetId="16">CostCenter!$A$1:$AK$80</definedName>
    <definedName name="Costcenter">#REF!</definedName>
    <definedName name="_xlnm.Criteria" localSheetId="0">#REF!</definedName>
    <definedName name="_xlnm.Criteria" localSheetId="11">#REF!</definedName>
    <definedName name="Edit">#REF!</definedName>
    <definedName name="_xlnm.Extract" localSheetId="0">data!$A$433:$H$433</definedName>
    <definedName name="_xlnm.Extract" localSheetId="11">'Prior Year'!$A$434:$H$434</definedName>
    <definedName name="Funds" localSheetId="16">Funds!$A$1:$DH$2</definedName>
    <definedName name="Funds" localSheetId="15">Funds!$A$1:$DH$2</definedName>
    <definedName name="Funds">#REF!</definedName>
    <definedName name="Hospital" localSheetId="14">Hospital!$A$1:$BS$2</definedName>
    <definedName name="Hospital">#REF!</definedName>
    <definedName name="_xlnm.Print_Area" localSheetId="10">CC!$A$1:$I$384</definedName>
    <definedName name="_xlnm.Print_Area" localSheetId="0">#REF!</definedName>
    <definedName name="_xlnm.Print_Area" localSheetId="9">FS!$A$1:$D$179</definedName>
    <definedName name="_xlnm.Print_Area" localSheetId="4">INFO_PG1!$A$1:$G$40</definedName>
    <definedName name="_xlnm.Print_Area" localSheetId="5">INFO_PG2!$A$1:$G$33</definedName>
    <definedName name="_xlnm.Print_Area" localSheetId="11">#REF!</definedName>
    <definedName name="_xlnm.Print_Area" localSheetId="6">SS2_3_5_6!$A$1:$C$40</definedName>
    <definedName name="_xlnm.Print_Area" localSheetId="7">'SS4'!$A$1:$F$32</definedName>
    <definedName name="_xlnm.Print_Area" localSheetId="8">'SS8'!$A$1:$D$34</definedName>
    <definedName name="Support" localSheetId="16">Support!$A$1:$CF$2</definedName>
    <definedName name="Support" localSheetId="15">Support!$A$1:$CF$2</definedName>
    <definedName name="Support" localSheetId="14">Support!$A$1:$CF$2</definedName>
    <definedName name="Support" localSheetId="13">Support!$A$1:$CF$2</definedName>
    <definedName name="Support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55" i="34" l="1"/>
  <c r="CE83" i="24"/>
  <c r="BE61" i="24"/>
  <c r="D26" i="7"/>
  <c r="E28" i="33"/>
  <c r="C288" i="24"/>
  <c r="C287" i="24"/>
  <c r="C228" i="24"/>
  <c r="C229" i="24"/>
  <c r="C215" i="24"/>
  <c r="C216" i="24"/>
  <c r="B229" i="24"/>
  <c r="B216" i="24"/>
  <c r="AK80" i="31"/>
  <c r="AJ80" i="31"/>
  <c r="AI80" i="31"/>
  <c r="AH80" i="31"/>
  <c r="AG80" i="31"/>
  <c r="AF80" i="31"/>
  <c r="AE80" i="31"/>
  <c r="AD80" i="31"/>
  <c r="AC80" i="31"/>
  <c r="AB80" i="31"/>
  <c r="AA80" i="31"/>
  <c r="Z80" i="31"/>
  <c r="Y80" i="31"/>
  <c r="X80" i="31"/>
  <c r="W80" i="31"/>
  <c r="V80" i="31"/>
  <c r="U80" i="31"/>
  <c r="T80" i="31"/>
  <c r="S80" i="31"/>
  <c r="R80" i="31"/>
  <c r="Q80" i="31"/>
  <c r="P80" i="31"/>
  <c r="N80" i="31"/>
  <c r="L80" i="31"/>
  <c r="K80" i="31"/>
  <c r="J80" i="31"/>
  <c r="I80" i="31"/>
  <c r="G80" i="31"/>
  <c r="F80" i="31"/>
  <c r="E80" i="31"/>
  <c r="C80" i="31"/>
  <c r="B80" i="31"/>
  <c r="A80" i="31"/>
  <c r="AK79" i="31"/>
  <c r="AJ79" i="31"/>
  <c r="AI79" i="31"/>
  <c r="AH79" i="31"/>
  <c r="AG79" i="31"/>
  <c r="AF79" i="31"/>
  <c r="AE79" i="31"/>
  <c r="AD79" i="31"/>
  <c r="AC79" i="31"/>
  <c r="AB79" i="31"/>
  <c r="AA79" i="31"/>
  <c r="Z79" i="31"/>
  <c r="Y79" i="31"/>
  <c r="X79" i="31"/>
  <c r="W79" i="31"/>
  <c r="V79" i="31"/>
  <c r="U79" i="31"/>
  <c r="T79" i="31"/>
  <c r="S79" i="31"/>
  <c r="R79" i="31"/>
  <c r="Q79" i="31"/>
  <c r="P79" i="31"/>
  <c r="N79" i="31"/>
  <c r="L79" i="31"/>
  <c r="K79" i="31"/>
  <c r="J79" i="31"/>
  <c r="I79" i="31"/>
  <c r="G79" i="31"/>
  <c r="F79" i="31"/>
  <c r="E79" i="31"/>
  <c r="C79" i="31"/>
  <c r="B79" i="31"/>
  <c r="A79" i="31"/>
  <c r="AK78" i="31"/>
  <c r="AJ78" i="31"/>
  <c r="AI78" i="31"/>
  <c r="AH78" i="31"/>
  <c r="AG78" i="31"/>
  <c r="AF78" i="31"/>
  <c r="AE78" i="31"/>
  <c r="AD78" i="31"/>
  <c r="AC78" i="31"/>
  <c r="AB78" i="31"/>
  <c r="AA78" i="31"/>
  <c r="Z78" i="31"/>
  <c r="Y78" i="31"/>
  <c r="X78" i="31"/>
  <c r="W78" i="31"/>
  <c r="V78" i="31"/>
  <c r="U78" i="31"/>
  <c r="T78" i="31"/>
  <c r="S78" i="31"/>
  <c r="R78" i="31"/>
  <c r="Q78" i="31"/>
  <c r="P78" i="31"/>
  <c r="N78" i="31"/>
  <c r="L78" i="31"/>
  <c r="K78" i="31"/>
  <c r="J78" i="31"/>
  <c r="I78" i="31"/>
  <c r="G78" i="31"/>
  <c r="F78" i="31"/>
  <c r="E78" i="31"/>
  <c r="C78" i="31"/>
  <c r="B78" i="31"/>
  <c r="A78" i="31"/>
  <c r="AK77" i="31"/>
  <c r="AJ77" i="31"/>
  <c r="AI77" i="31"/>
  <c r="AH77" i="31"/>
  <c r="AG77" i="31"/>
  <c r="AF77" i="31"/>
  <c r="AE77" i="31"/>
  <c r="AD77" i="31"/>
  <c r="AC77" i="31"/>
  <c r="AB77" i="31"/>
  <c r="AA77" i="31"/>
  <c r="Z77" i="31"/>
  <c r="Y77" i="31"/>
  <c r="X77" i="31"/>
  <c r="W77" i="31"/>
  <c r="V77" i="31"/>
  <c r="U77" i="31"/>
  <c r="T77" i="31"/>
  <c r="S77" i="31"/>
  <c r="R77" i="31"/>
  <c r="Q77" i="31"/>
  <c r="P77" i="31"/>
  <c r="N77" i="31"/>
  <c r="L77" i="31"/>
  <c r="K77" i="31"/>
  <c r="J77" i="31"/>
  <c r="I77" i="31"/>
  <c r="G77" i="31"/>
  <c r="F77" i="31"/>
  <c r="E77" i="31"/>
  <c r="C77" i="31"/>
  <c r="B77" i="31"/>
  <c r="A77" i="31"/>
  <c r="AK76" i="31"/>
  <c r="AJ76" i="31"/>
  <c r="AI76" i="31"/>
  <c r="AH76" i="31"/>
  <c r="AG76" i="31"/>
  <c r="AF76" i="31"/>
  <c r="AE76" i="31"/>
  <c r="AD76" i="31"/>
  <c r="AC76" i="31"/>
  <c r="AB76" i="31"/>
  <c r="AA76" i="31"/>
  <c r="Z76" i="31"/>
  <c r="Y76" i="31"/>
  <c r="X76" i="31"/>
  <c r="W76" i="31"/>
  <c r="V76" i="31"/>
  <c r="U76" i="31"/>
  <c r="T76" i="31"/>
  <c r="S76" i="31"/>
  <c r="R76" i="31"/>
  <c r="Q76" i="31"/>
  <c r="P76" i="31"/>
  <c r="N76" i="31"/>
  <c r="L76" i="31"/>
  <c r="K76" i="31"/>
  <c r="J76" i="31"/>
  <c r="I76" i="31"/>
  <c r="G76" i="31"/>
  <c r="F76" i="31"/>
  <c r="E76" i="31"/>
  <c r="C76" i="31"/>
  <c r="B76" i="31"/>
  <c r="A76" i="31"/>
  <c r="AK75" i="31"/>
  <c r="AJ75" i="31"/>
  <c r="AI75" i="31"/>
  <c r="AH75" i="31"/>
  <c r="AG75" i="31"/>
  <c r="AF75" i="31"/>
  <c r="AE75" i="31"/>
  <c r="AD75" i="31"/>
  <c r="AC75" i="31"/>
  <c r="AB75" i="31"/>
  <c r="AA75" i="31"/>
  <c r="Z75" i="31"/>
  <c r="Y75" i="31"/>
  <c r="X75" i="31"/>
  <c r="W75" i="31"/>
  <c r="V75" i="31"/>
  <c r="U75" i="31"/>
  <c r="T75" i="31"/>
  <c r="S75" i="31"/>
  <c r="R75" i="31"/>
  <c r="Q75" i="31"/>
  <c r="P75" i="31"/>
  <c r="N75" i="31"/>
  <c r="L75" i="31"/>
  <c r="K75" i="31"/>
  <c r="J75" i="31"/>
  <c r="I75" i="31"/>
  <c r="G75" i="31"/>
  <c r="F75" i="31"/>
  <c r="E75" i="31"/>
  <c r="C75" i="31"/>
  <c r="B75" i="31"/>
  <c r="A75" i="31"/>
  <c r="AK74" i="31"/>
  <c r="AJ74" i="31"/>
  <c r="AI74" i="31"/>
  <c r="AH74" i="31"/>
  <c r="AG74" i="31"/>
  <c r="AF74" i="31"/>
  <c r="AE74" i="31"/>
  <c r="AD74" i="31"/>
  <c r="AC74" i="31"/>
  <c r="AB74" i="31"/>
  <c r="AA74" i="31"/>
  <c r="Z74" i="31"/>
  <c r="Y74" i="31"/>
  <c r="X74" i="31"/>
  <c r="W74" i="31"/>
  <c r="V74" i="31"/>
  <c r="U74" i="31"/>
  <c r="T74" i="31"/>
  <c r="S74" i="31"/>
  <c r="R74" i="31"/>
  <c r="Q74" i="31"/>
  <c r="P74" i="31"/>
  <c r="N74" i="31"/>
  <c r="L74" i="31"/>
  <c r="K74" i="31"/>
  <c r="J74" i="31"/>
  <c r="I74" i="31"/>
  <c r="G74" i="31"/>
  <c r="F74" i="31"/>
  <c r="E74" i="31"/>
  <c r="C74" i="31"/>
  <c r="B74" i="31"/>
  <c r="A74" i="31"/>
  <c r="AK73" i="31"/>
  <c r="AJ73" i="31"/>
  <c r="AI73" i="31"/>
  <c r="AH73" i="31"/>
  <c r="AG73" i="31"/>
  <c r="AF73" i="31"/>
  <c r="AE73" i="31"/>
  <c r="AD73" i="31"/>
  <c r="AC73" i="31"/>
  <c r="AB73" i="31"/>
  <c r="AA73" i="31"/>
  <c r="Z73" i="31"/>
  <c r="Y73" i="31"/>
  <c r="X73" i="31"/>
  <c r="W73" i="31"/>
  <c r="V73" i="31"/>
  <c r="U73" i="31"/>
  <c r="T73" i="31"/>
  <c r="S73" i="31"/>
  <c r="R73" i="31"/>
  <c r="Q73" i="31"/>
  <c r="P73" i="31"/>
  <c r="N73" i="31"/>
  <c r="L73" i="31"/>
  <c r="K73" i="31"/>
  <c r="J73" i="31"/>
  <c r="I73" i="31"/>
  <c r="G73" i="31"/>
  <c r="F73" i="31"/>
  <c r="E73" i="31"/>
  <c r="C73" i="31"/>
  <c r="B73" i="31"/>
  <c r="A73" i="31"/>
  <c r="AK72" i="31"/>
  <c r="AJ72" i="31"/>
  <c r="AI72" i="31"/>
  <c r="AH72" i="31"/>
  <c r="AG72" i="31"/>
  <c r="AF72" i="31"/>
  <c r="AE72" i="31"/>
  <c r="AD72" i="31"/>
  <c r="AC72" i="31"/>
  <c r="AB72" i="31"/>
  <c r="AA72" i="31"/>
  <c r="Z72" i="31"/>
  <c r="Y72" i="31"/>
  <c r="X72" i="31"/>
  <c r="W72" i="31"/>
  <c r="V72" i="31"/>
  <c r="U72" i="31"/>
  <c r="T72" i="31"/>
  <c r="S72" i="31"/>
  <c r="R72" i="31"/>
  <c r="Q72" i="31"/>
  <c r="P72" i="31"/>
  <c r="N72" i="31"/>
  <c r="L72" i="31"/>
  <c r="K72" i="31"/>
  <c r="J72" i="31"/>
  <c r="I72" i="31"/>
  <c r="G72" i="31"/>
  <c r="F72" i="31"/>
  <c r="E72" i="31"/>
  <c r="C72" i="31"/>
  <c r="B72" i="31"/>
  <c r="A72" i="31"/>
  <c r="AK71" i="31"/>
  <c r="AJ71" i="31"/>
  <c r="AI71" i="31"/>
  <c r="AH71" i="31"/>
  <c r="AG71" i="31"/>
  <c r="AF71" i="31"/>
  <c r="AE71" i="31"/>
  <c r="AD71" i="31"/>
  <c r="AC71" i="31"/>
  <c r="AB71" i="31"/>
  <c r="AA71" i="31"/>
  <c r="Z71" i="31"/>
  <c r="Y71" i="31"/>
  <c r="X71" i="31"/>
  <c r="W71" i="31"/>
  <c r="V71" i="31"/>
  <c r="U71" i="31"/>
  <c r="T71" i="31"/>
  <c r="S71" i="31"/>
  <c r="R71" i="31"/>
  <c r="Q71" i="31"/>
  <c r="P71" i="31"/>
  <c r="N71" i="31"/>
  <c r="L71" i="31"/>
  <c r="K71" i="31"/>
  <c r="J71" i="31"/>
  <c r="I71" i="31"/>
  <c r="G71" i="31"/>
  <c r="F71" i="31"/>
  <c r="E71" i="31"/>
  <c r="C71" i="31"/>
  <c r="B71" i="31"/>
  <c r="A71" i="31"/>
  <c r="AK70" i="31"/>
  <c r="AJ70" i="31"/>
  <c r="AI70" i="31"/>
  <c r="AH70" i="31"/>
  <c r="AG70" i="31"/>
  <c r="AF70" i="31"/>
  <c r="AE70" i="31"/>
  <c r="AD70" i="31"/>
  <c r="AC70" i="31"/>
  <c r="AB70" i="31"/>
  <c r="AA70" i="31"/>
  <c r="Z70" i="31"/>
  <c r="Y70" i="31"/>
  <c r="X70" i="31"/>
  <c r="W70" i="31"/>
  <c r="V70" i="31"/>
  <c r="U70" i="31"/>
  <c r="T70" i="31"/>
  <c r="S70" i="31"/>
  <c r="R70" i="31"/>
  <c r="Q70" i="31"/>
  <c r="P70" i="31"/>
  <c r="N70" i="31"/>
  <c r="L70" i="31"/>
  <c r="K70" i="31"/>
  <c r="J70" i="31"/>
  <c r="I70" i="31"/>
  <c r="G70" i="31"/>
  <c r="F70" i="31"/>
  <c r="E70" i="31"/>
  <c r="C70" i="31"/>
  <c r="B70" i="31"/>
  <c r="A70" i="31"/>
  <c r="AK69" i="31"/>
  <c r="AJ69" i="31"/>
  <c r="AI69" i="31"/>
  <c r="AH69" i="31"/>
  <c r="AG69" i="31"/>
  <c r="AF69" i="31"/>
  <c r="AE69" i="31"/>
  <c r="AD69" i="31"/>
  <c r="AC69" i="31"/>
  <c r="AB69" i="31"/>
  <c r="AA69" i="31"/>
  <c r="Z69" i="31"/>
  <c r="Y69" i="31"/>
  <c r="X69" i="31"/>
  <c r="W69" i="31"/>
  <c r="V69" i="31"/>
  <c r="U69" i="31"/>
  <c r="T69" i="31"/>
  <c r="S69" i="31"/>
  <c r="R69" i="31"/>
  <c r="Q69" i="31"/>
  <c r="P69" i="31"/>
  <c r="N69" i="31"/>
  <c r="L69" i="31"/>
  <c r="K69" i="31"/>
  <c r="J69" i="31"/>
  <c r="I69" i="31"/>
  <c r="G69" i="31"/>
  <c r="F69" i="31"/>
  <c r="E69" i="31"/>
  <c r="C69" i="31"/>
  <c r="B69" i="31"/>
  <c r="A69" i="31"/>
  <c r="AK68" i="31"/>
  <c r="AJ68" i="31"/>
  <c r="AI68" i="31"/>
  <c r="AH68" i="31"/>
  <c r="AG68" i="31"/>
  <c r="AF68" i="31"/>
  <c r="AE68" i="31"/>
  <c r="AD68" i="31"/>
  <c r="AC68" i="31"/>
  <c r="AB68" i="31"/>
  <c r="AA68" i="31"/>
  <c r="Z68" i="31"/>
  <c r="Y68" i="31"/>
  <c r="X68" i="31"/>
  <c r="W68" i="31"/>
  <c r="V68" i="31"/>
  <c r="U68" i="31"/>
  <c r="T68" i="31"/>
  <c r="S68" i="31"/>
  <c r="R68" i="31"/>
  <c r="Q68" i="31"/>
  <c r="P68" i="31"/>
  <c r="N68" i="31"/>
  <c r="L68" i="31"/>
  <c r="K68" i="31"/>
  <c r="J68" i="31"/>
  <c r="I68" i="31"/>
  <c r="G68" i="31"/>
  <c r="F68" i="31"/>
  <c r="E68" i="31"/>
  <c r="C68" i="31"/>
  <c r="B68" i="31"/>
  <c r="A68" i="31"/>
  <c r="AK67" i="31"/>
  <c r="AJ67" i="31"/>
  <c r="AI67" i="31"/>
  <c r="AH67" i="31"/>
  <c r="AG67" i="31"/>
  <c r="AF67" i="31"/>
  <c r="AE67" i="31"/>
  <c r="AD67" i="31"/>
  <c r="AC67" i="31"/>
  <c r="AB67" i="31"/>
  <c r="AA67" i="31"/>
  <c r="Z67" i="31"/>
  <c r="Y67" i="31"/>
  <c r="X67" i="31"/>
  <c r="W67" i="31"/>
  <c r="V67" i="31"/>
  <c r="U67" i="31"/>
  <c r="T67" i="31"/>
  <c r="S67" i="31"/>
  <c r="R67" i="31"/>
  <c r="Q67" i="31"/>
  <c r="P67" i="31"/>
  <c r="N67" i="31"/>
  <c r="L67" i="31"/>
  <c r="K67" i="31"/>
  <c r="J67" i="31"/>
  <c r="I67" i="31"/>
  <c r="G67" i="31"/>
  <c r="F67" i="31"/>
  <c r="E67" i="31"/>
  <c r="C67" i="31"/>
  <c r="B67" i="31"/>
  <c r="A67" i="31"/>
  <c r="AK66" i="31"/>
  <c r="AJ66" i="31"/>
  <c r="AI66" i="31"/>
  <c r="AH66" i="31"/>
  <c r="AG66" i="31"/>
  <c r="AF66" i="31"/>
  <c r="AE66" i="31"/>
  <c r="AD66" i="31"/>
  <c r="AC66" i="31"/>
  <c r="AB66" i="31"/>
  <c r="AA66" i="31"/>
  <c r="Z66" i="31"/>
  <c r="Y66" i="31"/>
  <c r="X66" i="31"/>
  <c r="W66" i="31"/>
  <c r="V66" i="31"/>
  <c r="U66" i="31"/>
  <c r="T66" i="31"/>
  <c r="S66" i="31"/>
  <c r="R66" i="31"/>
  <c r="Q66" i="31"/>
  <c r="P66" i="31"/>
  <c r="N66" i="31"/>
  <c r="L66" i="31"/>
  <c r="K66" i="31"/>
  <c r="J66" i="31"/>
  <c r="I66" i="31"/>
  <c r="G66" i="31"/>
  <c r="F66" i="31"/>
  <c r="E66" i="31"/>
  <c r="C66" i="31"/>
  <c r="B66" i="31"/>
  <c r="A66" i="31"/>
  <c r="AK65" i="31"/>
  <c r="AJ65" i="31"/>
  <c r="AI65" i="31"/>
  <c r="AH65" i="31"/>
  <c r="AG65" i="31"/>
  <c r="AF65" i="31"/>
  <c r="AE65" i="31"/>
  <c r="AD65" i="31"/>
  <c r="AC65" i="31"/>
  <c r="AB65" i="31"/>
  <c r="AA65" i="31"/>
  <c r="Z65" i="31"/>
  <c r="Y65" i="31"/>
  <c r="X65" i="31"/>
  <c r="W65" i="31"/>
  <c r="V65" i="31"/>
  <c r="U65" i="31"/>
  <c r="T65" i="31"/>
  <c r="S65" i="31"/>
  <c r="R65" i="31"/>
  <c r="Q65" i="31"/>
  <c r="P65" i="31"/>
  <c r="N65" i="31"/>
  <c r="L65" i="31"/>
  <c r="K65" i="31"/>
  <c r="J65" i="31"/>
  <c r="I65" i="31"/>
  <c r="G65" i="31"/>
  <c r="F65" i="31"/>
  <c r="E65" i="31"/>
  <c r="C65" i="31"/>
  <c r="B65" i="31"/>
  <c r="A65" i="31"/>
  <c r="AK64" i="31"/>
  <c r="AJ64" i="31"/>
  <c r="AI64" i="31"/>
  <c r="AH64" i="31"/>
  <c r="AG64" i="31"/>
  <c r="AF64" i="31"/>
  <c r="AE64" i="31"/>
  <c r="AD64" i="31"/>
  <c r="AC64" i="31"/>
  <c r="AB64" i="31"/>
  <c r="AA64" i="31"/>
  <c r="Z64" i="31"/>
  <c r="Y64" i="31"/>
  <c r="X64" i="31"/>
  <c r="W64" i="31"/>
  <c r="V64" i="31"/>
  <c r="U64" i="31"/>
  <c r="T64" i="31"/>
  <c r="S64" i="31"/>
  <c r="R64" i="31"/>
  <c r="Q64" i="31"/>
  <c r="P64" i="31"/>
  <c r="N64" i="31"/>
  <c r="L64" i="31"/>
  <c r="K64" i="31"/>
  <c r="J64" i="31"/>
  <c r="I64" i="31"/>
  <c r="G64" i="31"/>
  <c r="F64" i="31"/>
  <c r="E64" i="31"/>
  <c r="C64" i="31"/>
  <c r="B64" i="31"/>
  <c r="A64" i="31"/>
  <c r="AK63" i="31"/>
  <c r="AJ63" i="31"/>
  <c r="AI63" i="31"/>
  <c r="AH63" i="31"/>
  <c r="AG63" i="31"/>
  <c r="AF63" i="31"/>
  <c r="AE63" i="31"/>
  <c r="AD63" i="31"/>
  <c r="AC63" i="31"/>
  <c r="AB63" i="31"/>
  <c r="AA63" i="31"/>
  <c r="Z63" i="31"/>
  <c r="Y63" i="31"/>
  <c r="X63" i="31"/>
  <c r="W63" i="31"/>
  <c r="V63" i="31"/>
  <c r="U63" i="31"/>
  <c r="T63" i="31"/>
  <c r="S63" i="31"/>
  <c r="R63" i="31"/>
  <c r="Q63" i="31"/>
  <c r="P63" i="31"/>
  <c r="N63" i="31"/>
  <c r="L63" i="31"/>
  <c r="K63" i="31"/>
  <c r="J63" i="31"/>
  <c r="I63" i="31"/>
  <c r="G63" i="31"/>
  <c r="F63" i="31"/>
  <c r="E63" i="31"/>
  <c r="C63" i="31"/>
  <c r="B63" i="31"/>
  <c r="A63" i="31"/>
  <c r="AK62" i="31"/>
  <c r="AJ62" i="31"/>
  <c r="AI62" i="31"/>
  <c r="AH62" i="31"/>
  <c r="AG62" i="31"/>
  <c r="AF62" i="31"/>
  <c r="AE62" i="31"/>
  <c r="AD62" i="31"/>
  <c r="AC62" i="31"/>
  <c r="AB62" i="31"/>
  <c r="AA62" i="31"/>
  <c r="Z62" i="31"/>
  <c r="Y62" i="31"/>
  <c r="X62" i="31"/>
  <c r="W62" i="31"/>
  <c r="V62" i="31"/>
  <c r="U62" i="31"/>
  <c r="T62" i="31"/>
  <c r="S62" i="31"/>
  <c r="R62" i="31"/>
  <c r="Q62" i="31"/>
  <c r="P62" i="31"/>
  <c r="N62" i="31"/>
  <c r="L62" i="31"/>
  <c r="K62" i="31"/>
  <c r="J62" i="31"/>
  <c r="I62" i="31"/>
  <c r="G62" i="31"/>
  <c r="F62" i="31"/>
  <c r="E62" i="31"/>
  <c r="C62" i="31"/>
  <c r="B62" i="31"/>
  <c r="A62" i="31"/>
  <c r="AK61" i="31"/>
  <c r="AJ61" i="31"/>
  <c r="AI61" i="31"/>
  <c r="AH61" i="31"/>
  <c r="AG61" i="31"/>
  <c r="AF61" i="31"/>
  <c r="AE61" i="31"/>
  <c r="AD61" i="31"/>
  <c r="AC61" i="31"/>
  <c r="AB61" i="31"/>
  <c r="AA61" i="31"/>
  <c r="Z61" i="31"/>
  <c r="Y61" i="31"/>
  <c r="X61" i="31"/>
  <c r="W61" i="31"/>
  <c r="V61" i="31"/>
  <c r="U61" i="31"/>
  <c r="T61" i="31"/>
  <c r="S61" i="31"/>
  <c r="R61" i="31"/>
  <c r="Q61" i="31"/>
  <c r="P61" i="31"/>
  <c r="N61" i="31"/>
  <c r="L61" i="31"/>
  <c r="K61" i="31"/>
  <c r="J61" i="31"/>
  <c r="I61" i="31"/>
  <c r="G61" i="31"/>
  <c r="F61" i="31"/>
  <c r="E61" i="31"/>
  <c r="C61" i="31"/>
  <c r="B61" i="31"/>
  <c r="A61" i="31"/>
  <c r="AK60" i="31"/>
  <c r="AJ60" i="31"/>
  <c r="AI60" i="31"/>
  <c r="AH60" i="31"/>
  <c r="AG60" i="31"/>
  <c r="AF60" i="31"/>
  <c r="AE60" i="31"/>
  <c r="AD60" i="31"/>
  <c r="AC60" i="31"/>
  <c r="AB60" i="31"/>
  <c r="AA60" i="31"/>
  <c r="Z60" i="31"/>
  <c r="Y60" i="31"/>
  <c r="X60" i="31"/>
  <c r="W60" i="31"/>
  <c r="V60" i="31"/>
  <c r="U60" i="31"/>
  <c r="T60" i="31"/>
  <c r="S60" i="31"/>
  <c r="R60" i="31"/>
  <c r="Q60" i="31"/>
  <c r="P60" i="31"/>
  <c r="N60" i="31"/>
  <c r="L60" i="31"/>
  <c r="K60" i="31"/>
  <c r="J60" i="31"/>
  <c r="I60" i="31"/>
  <c r="G60" i="31"/>
  <c r="F60" i="31"/>
  <c r="E60" i="31"/>
  <c r="C60" i="31"/>
  <c r="B60" i="31"/>
  <c r="A60" i="31"/>
  <c r="AK59" i="31"/>
  <c r="AJ59" i="31"/>
  <c r="AI59" i="31"/>
  <c r="AH59" i="31"/>
  <c r="AG59" i="31"/>
  <c r="AF59" i="31"/>
  <c r="AE59" i="31"/>
  <c r="AD59" i="31"/>
  <c r="AC59" i="31"/>
  <c r="AB59" i="31"/>
  <c r="AA59" i="31"/>
  <c r="Z59" i="31"/>
  <c r="Y59" i="31"/>
  <c r="X59" i="31"/>
  <c r="W59" i="31"/>
  <c r="V59" i="31"/>
  <c r="U59" i="31"/>
  <c r="T59" i="31"/>
  <c r="S59" i="31"/>
  <c r="R59" i="31"/>
  <c r="Q59" i="31"/>
  <c r="P59" i="31"/>
  <c r="N59" i="31"/>
  <c r="L59" i="31"/>
  <c r="K59" i="31"/>
  <c r="J59" i="31"/>
  <c r="I59" i="31"/>
  <c r="G59" i="31"/>
  <c r="F59" i="31"/>
  <c r="E59" i="31"/>
  <c r="C59" i="31"/>
  <c r="B59" i="31"/>
  <c r="A59" i="31"/>
  <c r="AK58" i="31"/>
  <c r="AJ58" i="31"/>
  <c r="AI58" i="31"/>
  <c r="AH58" i="31"/>
  <c r="AG58" i="31"/>
  <c r="AF58" i="31"/>
  <c r="AE58" i="31"/>
  <c r="AD58" i="31"/>
  <c r="AC58" i="31"/>
  <c r="AB58" i="31"/>
  <c r="AA58" i="31"/>
  <c r="Z58" i="31"/>
  <c r="Y58" i="31"/>
  <c r="X58" i="31"/>
  <c r="W58" i="31"/>
  <c r="V58" i="31"/>
  <c r="U58" i="31"/>
  <c r="T58" i="31"/>
  <c r="S58" i="31"/>
  <c r="R58" i="31"/>
  <c r="Q58" i="31"/>
  <c r="P58" i="31"/>
  <c r="N58" i="31"/>
  <c r="L58" i="31"/>
  <c r="K58" i="31"/>
  <c r="J58" i="31"/>
  <c r="I58" i="31"/>
  <c r="G58" i="31"/>
  <c r="F58" i="31"/>
  <c r="E58" i="31"/>
  <c r="C58" i="31"/>
  <c r="B58" i="31"/>
  <c r="A58" i="31"/>
  <c r="AK57" i="31"/>
  <c r="AJ57" i="31"/>
  <c r="AI57" i="31"/>
  <c r="AH57" i="31"/>
  <c r="AG57" i="31"/>
  <c r="AF57" i="31"/>
  <c r="AE57" i="31"/>
  <c r="AD57" i="31"/>
  <c r="AC57" i="31"/>
  <c r="AB57" i="31"/>
  <c r="AA57" i="31"/>
  <c r="Z57" i="31"/>
  <c r="Y57" i="31"/>
  <c r="X57" i="31"/>
  <c r="W57" i="31"/>
  <c r="V57" i="31"/>
  <c r="U57" i="31"/>
  <c r="T57" i="31"/>
  <c r="S57" i="31"/>
  <c r="R57" i="31"/>
  <c r="Q57" i="31"/>
  <c r="P57" i="31"/>
  <c r="N57" i="31"/>
  <c r="L57" i="31"/>
  <c r="K57" i="31"/>
  <c r="J57" i="31"/>
  <c r="I57" i="31"/>
  <c r="G57" i="31"/>
  <c r="F57" i="31"/>
  <c r="E57" i="31"/>
  <c r="C57" i="31"/>
  <c r="B57" i="31"/>
  <c r="A57" i="31"/>
  <c r="AK56" i="31"/>
  <c r="AJ56" i="31"/>
  <c r="AI56" i="31"/>
  <c r="AH56" i="31"/>
  <c r="AG56" i="31"/>
  <c r="AF56" i="31"/>
  <c r="AE56" i="31"/>
  <c r="AD56" i="31"/>
  <c r="AB56" i="31"/>
  <c r="AA56" i="31"/>
  <c r="Z56" i="31"/>
  <c r="Y56" i="31"/>
  <c r="X56" i="31"/>
  <c r="W56" i="31"/>
  <c r="V56" i="31"/>
  <c r="U56" i="31"/>
  <c r="T56" i="31"/>
  <c r="S56" i="31"/>
  <c r="R56" i="31"/>
  <c r="Q56" i="31"/>
  <c r="P56" i="31"/>
  <c r="N56" i="31"/>
  <c r="L56" i="31"/>
  <c r="K56" i="31"/>
  <c r="J56" i="31"/>
  <c r="I56" i="31"/>
  <c r="G56" i="31"/>
  <c r="F56" i="31"/>
  <c r="E56" i="31"/>
  <c r="C56" i="31"/>
  <c r="B56" i="31"/>
  <c r="A56" i="31"/>
  <c r="AK55" i="31"/>
  <c r="AJ55" i="31"/>
  <c r="AI55" i="31"/>
  <c r="AH55" i="31"/>
  <c r="AG55" i="31"/>
  <c r="AF55" i="31"/>
  <c r="AE55" i="31"/>
  <c r="AD55" i="31"/>
  <c r="AC55" i="31"/>
  <c r="AB55" i="31"/>
  <c r="AA55" i="31"/>
  <c r="Z55" i="31"/>
  <c r="Y55" i="31"/>
  <c r="X55" i="31"/>
  <c r="W55" i="31"/>
  <c r="V55" i="31"/>
  <c r="U55" i="31"/>
  <c r="T55" i="31"/>
  <c r="S55" i="31"/>
  <c r="R55" i="31"/>
  <c r="Q55" i="31"/>
  <c r="P55" i="31"/>
  <c r="N55" i="31"/>
  <c r="L55" i="31"/>
  <c r="K55" i="31"/>
  <c r="J55" i="31"/>
  <c r="I55" i="31"/>
  <c r="G55" i="31"/>
  <c r="F55" i="31"/>
  <c r="E55" i="31"/>
  <c r="C55" i="31"/>
  <c r="B55" i="31"/>
  <c r="A55" i="31"/>
  <c r="AK54" i="31"/>
  <c r="AJ54" i="31"/>
  <c r="AI54" i="31"/>
  <c r="AH54" i="31"/>
  <c r="AG54" i="31"/>
  <c r="AF54" i="31"/>
  <c r="AE54" i="31"/>
  <c r="AD54" i="31"/>
  <c r="AC54" i="31"/>
  <c r="AB54" i="31"/>
  <c r="AA54" i="31"/>
  <c r="Z54" i="31"/>
  <c r="Y54" i="31"/>
  <c r="X54" i="31"/>
  <c r="W54" i="31"/>
  <c r="V54" i="31"/>
  <c r="U54" i="31"/>
  <c r="T54" i="31"/>
  <c r="S54" i="31"/>
  <c r="R54" i="31"/>
  <c r="Q54" i="31"/>
  <c r="P54" i="31"/>
  <c r="N54" i="31"/>
  <c r="L54" i="31"/>
  <c r="K54" i="31"/>
  <c r="J54" i="31"/>
  <c r="I54" i="31"/>
  <c r="G54" i="31"/>
  <c r="F54" i="31"/>
  <c r="E54" i="31"/>
  <c r="C54" i="31"/>
  <c r="B54" i="31"/>
  <c r="A54" i="31"/>
  <c r="AK53" i="31"/>
  <c r="AJ53" i="31"/>
  <c r="AI53" i="31"/>
  <c r="AH53" i="31"/>
  <c r="AG53" i="31"/>
  <c r="AF53" i="31"/>
  <c r="AE53" i="31"/>
  <c r="AD53" i="31"/>
  <c r="AC53" i="31"/>
  <c r="AB53" i="31"/>
  <c r="AA53" i="31"/>
  <c r="Z53" i="31"/>
  <c r="Y53" i="31"/>
  <c r="X53" i="31"/>
  <c r="W53" i="31"/>
  <c r="V53" i="31"/>
  <c r="U53" i="31"/>
  <c r="T53" i="31"/>
  <c r="S53" i="31"/>
  <c r="R53" i="31"/>
  <c r="Q53" i="31"/>
  <c r="P53" i="31"/>
  <c r="N53" i="31"/>
  <c r="L53" i="31"/>
  <c r="K53" i="31"/>
  <c r="J53" i="31"/>
  <c r="I53" i="31"/>
  <c r="G53" i="31"/>
  <c r="F53" i="31"/>
  <c r="E53" i="31"/>
  <c r="C53" i="31"/>
  <c r="B53" i="31"/>
  <c r="A53" i="31"/>
  <c r="AK52" i="31"/>
  <c r="AJ52" i="31"/>
  <c r="AI52" i="31"/>
  <c r="AH52" i="31"/>
  <c r="AG52" i="31"/>
  <c r="AF52" i="31"/>
  <c r="AE52" i="31"/>
  <c r="AD52" i="31"/>
  <c r="AC52" i="31"/>
  <c r="AB52" i="31"/>
  <c r="AA52" i="31"/>
  <c r="Z52" i="31"/>
  <c r="Y52" i="31"/>
  <c r="X52" i="31"/>
  <c r="W52" i="31"/>
  <c r="V52" i="31"/>
  <c r="U52" i="31"/>
  <c r="T52" i="31"/>
  <c r="S52" i="31"/>
  <c r="R52" i="31"/>
  <c r="Q52" i="31"/>
  <c r="P52" i="31"/>
  <c r="N52" i="31"/>
  <c r="L52" i="31"/>
  <c r="K52" i="31"/>
  <c r="J52" i="31"/>
  <c r="I52" i="31"/>
  <c r="G52" i="31"/>
  <c r="F52" i="31"/>
  <c r="E52" i="31"/>
  <c r="C52" i="31"/>
  <c r="B52" i="31"/>
  <c r="A52" i="31"/>
  <c r="AK51" i="31"/>
  <c r="AJ51" i="31"/>
  <c r="AI51" i="31"/>
  <c r="AH51" i="31"/>
  <c r="AG51" i="31"/>
  <c r="AF51" i="31"/>
  <c r="AE51" i="31"/>
  <c r="AD51" i="31"/>
  <c r="AC51" i="31"/>
  <c r="AB51" i="31"/>
  <c r="AA51" i="31"/>
  <c r="Z51" i="31"/>
  <c r="Y51" i="31"/>
  <c r="X51" i="31"/>
  <c r="W51" i="31"/>
  <c r="V51" i="31"/>
  <c r="U51" i="31"/>
  <c r="T51" i="31"/>
  <c r="S51" i="31"/>
  <c r="R51" i="31"/>
  <c r="Q51" i="31"/>
  <c r="P51" i="31"/>
  <c r="N51" i="31"/>
  <c r="L51" i="31"/>
  <c r="K51" i="31"/>
  <c r="J51" i="31"/>
  <c r="I51" i="31"/>
  <c r="G51" i="31"/>
  <c r="F51" i="31"/>
  <c r="E51" i="31"/>
  <c r="C51" i="31"/>
  <c r="B51" i="31"/>
  <c r="A51" i="31"/>
  <c r="AK50" i="31"/>
  <c r="AJ50" i="31"/>
  <c r="AI50" i="31"/>
  <c r="AH50" i="31"/>
  <c r="AG50" i="31"/>
  <c r="AF50" i="31"/>
  <c r="AE50" i="31"/>
  <c r="AD50" i="31"/>
  <c r="AC50" i="31"/>
  <c r="AB50" i="31"/>
  <c r="AA50" i="31"/>
  <c r="Z50" i="31"/>
  <c r="Y50" i="31"/>
  <c r="X50" i="31"/>
  <c r="W50" i="31"/>
  <c r="V50" i="31"/>
  <c r="U50" i="31"/>
  <c r="T50" i="31"/>
  <c r="S50" i="31"/>
  <c r="R50" i="31"/>
  <c r="Q50" i="31"/>
  <c r="P50" i="31"/>
  <c r="N50" i="31"/>
  <c r="L50" i="31"/>
  <c r="K50" i="31"/>
  <c r="J50" i="31"/>
  <c r="I50" i="31"/>
  <c r="G50" i="31"/>
  <c r="F50" i="31"/>
  <c r="E50" i="31"/>
  <c r="C50" i="31"/>
  <c r="B50" i="31"/>
  <c r="A50" i="31"/>
  <c r="AK49" i="31"/>
  <c r="AJ49" i="31"/>
  <c r="AI49" i="31"/>
  <c r="AH49" i="31"/>
  <c r="AG49" i="31"/>
  <c r="AF49" i="31"/>
  <c r="AE49" i="31"/>
  <c r="AD49" i="31"/>
  <c r="AC49" i="31"/>
  <c r="AB49" i="31"/>
  <c r="AA49" i="31"/>
  <c r="Z49" i="31"/>
  <c r="Y49" i="31"/>
  <c r="X49" i="31"/>
  <c r="W49" i="31"/>
  <c r="V49" i="31"/>
  <c r="U49" i="31"/>
  <c r="T49" i="31"/>
  <c r="S49" i="31"/>
  <c r="R49" i="31"/>
  <c r="Q49" i="31"/>
  <c r="P49" i="31"/>
  <c r="N49" i="31"/>
  <c r="L49" i="31"/>
  <c r="K49" i="31"/>
  <c r="J49" i="31"/>
  <c r="I49" i="31"/>
  <c r="G49" i="31"/>
  <c r="F49" i="31"/>
  <c r="E49" i="31"/>
  <c r="C49" i="31"/>
  <c r="B49" i="31"/>
  <c r="A49" i="31"/>
  <c r="AK48" i="31"/>
  <c r="AJ48" i="31"/>
  <c r="AI48" i="31"/>
  <c r="AH48" i="31"/>
  <c r="AG48" i="31"/>
  <c r="AF48" i="31"/>
  <c r="AE48" i="31"/>
  <c r="AD48" i="31"/>
  <c r="AC48" i="31"/>
  <c r="AB48" i="31"/>
  <c r="AA48" i="31"/>
  <c r="Z48" i="31"/>
  <c r="Y48" i="31"/>
  <c r="X48" i="31"/>
  <c r="W48" i="31"/>
  <c r="V48" i="31"/>
  <c r="U48" i="31"/>
  <c r="T48" i="31"/>
  <c r="S48" i="31"/>
  <c r="R48" i="31"/>
  <c r="Q48" i="31"/>
  <c r="P48" i="31"/>
  <c r="N48" i="31"/>
  <c r="L48" i="31"/>
  <c r="K48" i="31"/>
  <c r="J48" i="31"/>
  <c r="I48" i="31"/>
  <c r="G48" i="31"/>
  <c r="F48" i="31"/>
  <c r="E48" i="31"/>
  <c r="C48" i="31"/>
  <c r="B48" i="31"/>
  <c r="A48" i="31"/>
  <c r="AK47" i="31"/>
  <c r="AJ47" i="31"/>
  <c r="AI47" i="31"/>
  <c r="AH47" i="31"/>
  <c r="AG47" i="31"/>
  <c r="AF47" i="31"/>
  <c r="AD47" i="31"/>
  <c r="AC47" i="31"/>
  <c r="AB47" i="31"/>
  <c r="AA47" i="31"/>
  <c r="Z47" i="31"/>
  <c r="Y47" i="31"/>
  <c r="X47" i="31"/>
  <c r="W47" i="31"/>
  <c r="V47" i="31"/>
  <c r="U47" i="31"/>
  <c r="T47" i="31"/>
  <c r="S47" i="31"/>
  <c r="R47" i="31"/>
  <c r="Q47" i="31"/>
  <c r="P47" i="31"/>
  <c r="N47" i="31"/>
  <c r="L47" i="31"/>
  <c r="K47" i="31"/>
  <c r="J47" i="31"/>
  <c r="I47" i="31"/>
  <c r="G47" i="31"/>
  <c r="F47" i="31"/>
  <c r="E47" i="31"/>
  <c r="C47" i="31"/>
  <c r="B47" i="31"/>
  <c r="A47" i="31"/>
  <c r="AK46" i="31"/>
  <c r="AJ46" i="31"/>
  <c r="AI46" i="31"/>
  <c r="AH46" i="31"/>
  <c r="AG46" i="31"/>
  <c r="AF46" i="31"/>
  <c r="AD46" i="31"/>
  <c r="AC46" i="31"/>
  <c r="AB46" i="31"/>
  <c r="AA46" i="31"/>
  <c r="Z46" i="31"/>
  <c r="Y46" i="31"/>
  <c r="X46" i="31"/>
  <c r="W46" i="31"/>
  <c r="V46" i="31"/>
  <c r="U46" i="31"/>
  <c r="T46" i="31"/>
  <c r="S46" i="31"/>
  <c r="R46" i="31"/>
  <c r="Q46" i="31"/>
  <c r="P46" i="31"/>
  <c r="N46" i="31"/>
  <c r="L46" i="31"/>
  <c r="K46" i="31"/>
  <c r="J46" i="31"/>
  <c r="I46" i="31"/>
  <c r="G46" i="31"/>
  <c r="F46" i="31"/>
  <c r="E46" i="31"/>
  <c r="C46" i="31"/>
  <c r="B46" i="31"/>
  <c r="A46" i="31"/>
  <c r="AK45" i="31"/>
  <c r="AJ45" i="31"/>
  <c r="AI45" i="31"/>
  <c r="AH45" i="31"/>
  <c r="AG45" i="31"/>
  <c r="AF45" i="31"/>
  <c r="AD45" i="31"/>
  <c r="AC45" i="31"/>
  <c r="AB45" i="31"/>
  <c r="AA45" i="31"/>
  <c r="Z45" i="31"/>
  <c r="Y45" i="31"/>
  <c r="X45" i="31"/>
  <c r="W45" i="31"/>
  <c r="V45" i="31"/>
  <c r="U45" i="31"/>
  <c r="T45" i="31"/>
  <c r="S45" i="31"/>
  <c r="R45" i="31"/>
  <c r="Q45" i="31"/>
  <c r="P45" i="31"/>
  <c r="N45" i="31"/>
  <c r="L45" i="31"/>
  <c r="K45" i="31"/>
  <c r="J45" i="31"/>
  <c r="I45" i="31"/>
  <c r="G45" i="31"/>
  <c r="F45" i="31"/>
  <c r="E45" i="31"/>
  <c r="C45" i="31"/>
  <c r="B45" i="31"/>
  <c r="A45" i="31"/>
  <c r="AK44" i="31"/>
  <c r="AJ44" i="31"/>
  <c r="AI44" i="31"/>
  <c r="AH44" i="31"/>
  <c r="AG44" i="31"/>
  <c r="AF44" i="31"/>
  <c r="AD44" i="31"/>
  <c r="AC44" i="31"/>
  <c r="AB44" i="31"/>
  <c r="AA44" i="31"/>
  <c r="Z44" i="31"/>
  <c r="Y44" i="31"/>
  <c r="X44" i="31"/>
  <c r="W44" i="31"/>
  <c r="V44" i="31"/>
  <c r="U44" i="31"/>
  <c r="T44" i="31"/>
  <c r="S44" i="31"/>
  <c r="R44" i="31"/>
  <c r="Q44" i="31"/>
  <c r="P44" i="31"/>
  <c r="N44" i="31"/>
  <c r="L44" i="31"/>
  <c r="K44" i="31"/>
  <c r="J44" i="31"/>
  <c r="I44" i="31"/>
  <c r="G44" i="31"/>
  <c r="F44" i="31"/>
  <c r="E44" i="31"/>
  <c r="C44" i="31"/>
  <c r="B44" i="31"/>
  <c r="A44" i="31"/>
  <c r="AK43" i="31"/>
  <c r="AJ43" i="31"/>
  <c r="AI43" i="31"/>
  <c r="AH43" i="31"/>
  <c r="AG43" i="31"/>
  <c r="AF43" i="31"/>
  <c r="AD43" i="31"/>
  <c r="AC43" i="31"/>
  <c r="AB43" i="31"/>
  <c r="AA43" i="31"/>
  <c r="Z43" i="31"/>
  <c r="Y43" i="31"/>
  <c r="X43" i="31"/>
  <c r="W43" i="31"/>
  <c r="V43" i="31"/>
  <c r="U43" i="31"/>
  <c r="T43" i="31"/>
  <c r="S43" i="31"/>
  <c r="R43" i="31"/>
  <c r="Q43" i="31"/>
  <c r="P43" i="31"/>
  <c r="N43" i="31"/>
  <c r="L43" i="31"/>
  <c r="K43" i="31"/>
  <c r="J43" i="31"/>
  <c r="I43" i="31"/>
  <c r="G43" i="31"/>
  <c r="F43" i="31"/>
  <c r="E43" i="31"/>
  <c r="C43" i="31"/>
  <c r="B43" i="31"/>
  <c r="A43" i="31"/>
  <c r="AK42" i="31"/>
  <c r="AJ42" i="31"/>
  <c r="AI42" i="31"/>
  <c r="AH42" i="31"/>
  <c r="AG42" i="31"/>
  <c r="AF42" i="31"/>
  <c r="AD42" i="31"/>
  <c r="AC42" i="31"/>
  <c r="AB42" i="31"/>
  <c r="AA42" i="31"/>
  <c r="Z42" i="31"/>
  <c r="Y42" i="31"/>
  <c r="X42" i="31"/>
  <c r="W42" i="31"/>
  <c r="V42" i="31"/>
  <c r="U42" i="31"/>
  <c r="T42" i="31"/>
  <c r="S42" i="31"/>
  <c r="R42" i="31"/>
  <c r="Q42" i="31"/>
  <c r="P42" i="31"/>
  <c r="N42" i="31"/>
  <c r="L42" i="31"/>
  <c r="K42" i="31"/>
  <c r="J42" i="31"/>
  <c r="I42" i="31"/>
  <c r="G42" i="31"/>
  <c r="F42" i="31"/>
  <c r="E42" i="31"/>
  <c r="C42" i="31"/>
  <c r="B42" i="31"/>
  <c r="A42" i="31"/>
  <c r="AK41" i="31"/>
  <c r="AJ41" i="31"/>
  <c r="AI41" i="31"/>
  <c r="AH41" i="31"/>
  <c r="AG41" i="31"/>
  <c r="AF41" i="31"/>
  <c r="AD41" i="31"/>
  <c r="AC41" i="31"/>
  <c r="AB41" i="31"/>
  <c r="AA41" i="31"/>
  <c r="Z41" i="31"/>
  <c r="Y41" i="31"/>
  <c r="X41" i="31"/>
  <c r="W41" i="31"/>
  <c r="V41" i="31"/>
  <c r="U41" i="31"/>
  <c r="T41" i="31"/>
  <c r="S41" i="31"/>
  <c r="R41" i="31"/>
  <c r="Q41" i="31"/>
  <c r="P41" i="31"/>
  <c r="N41" i="31"/>
  <c r="L41" i="31"/>
  <c r="K41" i="31"/>
  <c r="J41" i="31"/>
  <c r="I41" i="31"/>
  <c r="G41" i="31"/>
  <c r="F41" i="31"/>
  <c r="E41" i="31"/>
  <c r="C41" i="31"/>
  <c r="B41" i="31"/>
  <c r="A41" i="31"/>
  <c r="AK40" i="31"/>
  <c r="AJ40" i="31"/>
  <c r="AI40" i="31"/>
  <c r="AH40" i="31"/>
  <c r="AG40" i="31"/>
  <c r="AF40" i="31"/>
  <c r="AD40" i="31"/>
  <c r="AC40" i="31"/>
  <c r="AB40" i="31"/>
  <c r="AA40" i="31"/>
  <c r="Z40" i="31"/>
  <c r="Y40" i="31"/>
  <c r="X40" i="31"/>
  <c r="W40" i="31"/>
  <c r="V40" i="31"/>
  <c r="U40" i="31"/>
  <c r="T40" i="31"/>
  <c r="S40" i="31"/>
  <c r="R40" i="31"/>
  <c r="Q40" i="31"/>
  <c r="P40" i="31"/>
  <c r="N40" i="31"/>
  <c r="L40" i="31"/>
  <c r="K40" i="31"/>
  <c r="J40" i="31"/>
  <c r="I40" i="31"/>
  <c r="G40" i="31"/>
  <c r="F40" i="31"/>
  <c r="E40" i="31"/>
  <c r="C40" i="31"/>
  <c r="B40" i="31"/>
  <c r="A40" i="31"/>
  <c r="AK39" i="31"/>
  <c r="AJ39" i="31"/>
  <c r="AI39" i="31"/>
  <c r="AH39" i="31"/>
  <c r="AG39" i="31"/>
  <c r="AF39" i="31"/>
  <c r="AD39" i="31"/>
  <c r="AC39" i="31"/>
  <c r="AB39" i="31"/>
  <c r="AA39" i="31"/>
  <c r="Z39" i="31"/>
  <c r="Y39" i="31"/>
  <c r="X39" i="31"/>
  <c r="W39" i="31"/>
  <c r="V39" i="31"/>
  <c r="U39" i="31"/>
  <c r="T39" i="31"/>
  <c r="S39" i="31"/>
  <c r="R39" i="31"/>
  <c r="Q39" i="31"/>
  <c r="P39" i="31"/>
  <c r="N39" i="31"/>
  <c r="L39" i="31"/>
  <c r="K39" i="31"/>
  <c r="J39" i="31"/>
  <c r="I39" i="31"/>
  <c r="G39" i="31"/>
  <c r="F39" i="31"/>
  <c r="E39" i="31"/>
  <c r="C39" i="31"/>
  <c r="B39" i="31"/>
  <c r="A39" i="31"/>
  <c r="AK38" i="31"/>
  <c r="AJ38" i="31"/>
  <c r="AI38" i="31"/>
  <c r="AH38" i="31"/>
  <c r="AG38" i="31"/>
  <c r="AF38" i="31"/>
  <c r="AD38" i="31"/>
  <c r="AC38" i="31"/>
  <c r="AB38" i="31"/>
  <c r="AA38" i="31"/>
  <c r="Z38" i="31"/>
  <c r="Y38" i="31"/>
  <c r="X38" i="31"/>
  <c r="W38" i="31"/>
  <c r="V38" i="31"/>
  <c r="U38" i="31"/>
  <c r="T38" i="31"/>
  <c r="S38" i="31"/>
  <c r="R38" i="31"/>
  <c r="Q38" i="31"/>
  <c r="P38" i="31"/>
  <c r="N38" i="31"/>
  <c r="L38" i="31"/>
  <c r="K38" i="31"/>
  <c r="J38" i="31"/>
  <c r="I38" i="31"/>
  <c r="G38" i="31"/>
  <c r="F38" i="31"/>
  <c r="E38" i="31"/>
  <c r="C38" i="31"/>
  <c r="B38" i="31"/>
  <c r="A38" i="31"/>
  <c r="AK37" i="31"/>
  <c r="AJ37" i="31"/>
  <c r="AI37" i="31"/>
  <c r="AH37" i="31"/>
  <c r="AG37" i="31"/>
  <c r="AF37" i="31"/>
  <c r="AD37" i="31"/>
  <c r="AC37" i="31"/>
  <c r="AB37" i="31"/>
  <c r="AA37" i="31"/>
  <c r="Z37" i="31"/>
  <c r="Y37" i="31"/>
  <c r="X37" i="31"/>
  <c r="W37" i="31"/>
  <c r="V37" i="31"/>
  <c r="U37" i="31"/>
  <c r="T37" i="31"/>
  <c r="S37" i="31"/>
  <c r="R37" i="31"/>
  <c r="Q37" i="31"/>
  <c r="P37" i="31"/>
  <c r="N37" i="31"/>
  <c r="L37" i="31"/>
  <c r="K37" i="31"/>
  <c r="J37" i="31"/>
  <c r="I37" i="31"/>
  <c r="G37" i="31"/>
  <c r="F37" i="31"/>
  <c r="E37" i="31"/>
  <c r="C37" i="31"/>
  <c r="B37" i="31"/>
  <c r="A37" i="31"/>
  <c r="AK36" i="31"/>
  <c r="AJ36" i="31"/>
  <c r="AI36" i="31"/>
  <c r="AH36" i="31"/>
  <c r="AG36" i="31"/>
  <c r="AF36" i="31"/>
  <c r="AD36" i="31"/>
  <c r="AC36" i="31"/>
  <c r="AB36" i="31"/>
  <c r="AA36" i="31"/>
  <c r="Z36" i="31"/>
  <c r="Y36" i="31"/>
  <c r="X36" i="31"/>
  <c r="W36" i="31"/>
  <c r="V36" i="31"/>
  <c r="U36" i="31"/>
  <c r="T36" i="31"/>
  <c r="S36" i="31"/>
  <c r="R36" i="31"/>
  <c r="Q36" i="31"/>
  <c r="P36" i="31"/>
  <c r="N36" i="31"/>
  <c r="L36" i="31"/>
  <c r="K36" i="31"/>
  <c r="J36" i="31"/>
  <c r="I36" i="31"/>
  <c r="G36" i="31"/>
  <c r="F36" i="31"/>
  <c r="E36" i="31"/>
  <c r="C36" i="31"/>
  <c r="B36" i="31"/>
  <c r="A36" i="31"/>
  <c r="AK35" i="31"/>
  <c r="AJ35" i="31"/>
  <c r="AI35" i="31"/>
  <c r="AH35" i="31"/>
  <c r="AG35" i="31"/>
  <c r="AF35" i="31"/>
  <c r="AD35" i="31"/>
  <c r="AC35" i="31"/>
  <c r="AB35" i="31"/>
  <c r="AA35" i="31"/>
  <c r="Z35" i="31"/>
  <c r="Y35" i="31"/>
  <c r="X35" i="31"/>
  <c r="W35" i="31"/>
  <c r="V35" i="31"/>
  <c r="U35" i="31"/>
  <c r="T35" i="31"/>
  <c r="S35" i="31"/>
  <c r="R35" i="31"/>
  <c r="Q35" i="31"/>
  <c r="P35" i="31"/>
  <c r="N35" i="31"/>
  <c r="L35" i="31"/>
  <c r="K35" i="31"/>
  <c r="J35" i="31"/>
  <c r="I35" i="31"/>
  <c r="G35" i="31"/>
  <c r="F35" i="31"/>
  <c r="E35" i="31"/>
  <c r="C35" i="31"/>
  <c r="B35" i="31"/>
  <c r="A35" i="31"/>
  <c r="AK34" i="31"/>
  <c r="AJ34" i="31"/>
  <c r="AI34" i="31"/>
  <c r="AH34" i="31"/>
  <c r="AG34" i="31"/>
  <c r="AF34" i="31"/>
  <c r="AD34" i="31"/>
  <c r="AC34" i="31"/>
  <c r="AB34" i="31"/>
  <c r="AA34" i="31"/>
  <c r="Z34" i="31"/>
  <c r="Y34" i="31"/>
  <c r="X34" i="31"/>
  <c r="W34" i="31"/>
  <c r="V34" i="31"/>
  <c r="U34" i="31"/>
  <c r="T34" i="31"/>
  <c r="S34" i="31"/>
  <c r="R34" i="31"/>
  <c r="Q34" i="31"/>
  <c r="P34" i="31"/>
  <c r="N34" i="31"/>
  <c r="L34" i="31"/>
  <c r="K34" i="31"/>
  <c r="J34" i="31"/>
  <c r="I34" i="31"/>
  <c r="G34" i="31"/>
  <c r="F34" i="31"/>
  <c r="E34" i="31"/>
  <c r="C34" i="31"/>
  <c r="B34" i="31"/>
  <c r="A34" i="31"/>
  <c r="AK33" i="31"/>
  <c r="AJ33" i="31"/>
  <c r="AI33" i="31"/>
  <c r="AH33" i="31"/>
  <c r="AG33" i="31"/>
  <c r="AF33" i="31"/>
  <c r="AD33" i="31"/>
  <c r="AC33" i="31"/>
  <c r="AB33" i="31"/>
  <c r="AA33" i="31"/>
  <c r="Z33" i="31"/>
  <c r="Y33" i="31"/>
  <c r="X33" i="31"/>
  <c r="W33" i="31"/>
  <c r="V33" i="31"/>
  <c r="U33" i="31"/>
  <c r="T33" i="31"/>
  <c r="S33" i="31"/>
  <c r="R33" i="31"/>
  <c r="Q33" i="31"/>
  <c r="P33" i="31"/>
  <c r="N33" i="31"/>
  <c r="L33" i="31"/>
  <c r="K33" i="31"/>
  <c r="J33" i="31"/>
  <c r="I33" i="31"/>
  <c r="G33" i="31"/>
  <c r="F33" i="31"/>
  <c r="E33" i="31"/>
  <c r="C33" i="31"/>
  <c r="B33" i="31"/>
  <c r="A33" i="31"/>
  <c r="AK32" i="31"/>
  <c r="AJ32" i="31"/>
  <c r="AI32" i="31"/>
  <c r="AH32" i="31"/>
  <c r="AG32" i="31"/>
  <c r="AF32" i="31"/>
  <c r="AD32" i="31"/>
  <c r="AC32" i="31"/>
  <c r="AB32" i="31"/>
  <c r="AA32" i="31"/>
  <c r="Z32" i="31"/>
  <c r="Y32" i="31"/>
  <c r="X32" i="31"/>
  <c r="W32" i="31"/>
  <c r="V32" i="31"/>
  <c r="U32" i="31"/>
  <c r="T32" i="31"/>
  <c r="S32" i="31"/>
  <c r="R32" i="31"/>
  <c r="Q32" i="31"/>
  <c r="P32" i="31"/>
  <c r="N32" i="31"/>
  <c r="L32" i="31"/>
  <c r="K32" i="31"/>
  <c r="J32" i="31"/>
  <c r="I32" i="31"/>
  <c r="G32" i="31"/>
  <c r="F32" i="31"/>
  <c r="E32" i="31"/>
  <c r="C32" i="31"/>
  <c r="B32" i="31"/>
  <c r="A32" i="31"/>
  <c r="AK31" i="31"/>
  <c r="AJ31" i="31"/>
  <c r="AI31" i="31"/>
  <c r="AH31" i="31"/>
  <c r="AG31" i="31"/>
  <c r="AF31" i="31"/>
  <c r="AD31" i="31"/>
  <c r="AC31" i="31"/>
  <c r="AB31" i="31"/>
  <c r="AA31" i="31"/>
  <c r="Z31" i="31"/>
  <c r="Y31" i="31"/>
  <c r="X31" i="31"/>
  <c r="W31" i="31"/>
  <c r="V31" i="31"/>
  <c r="U31" i="31"/>
  <c r="T31" i="31"/>
  <c r="S31" i="31"/>
  <c r="R31" i="31"/>
  <c r="Q31" i="31"/>
  <c r="P31" i="31"/>
  <c r="N31" i="31"/>
  <c r="L31" i="31"/>
  <c r="K31" i="31"/>
  <c r="J31" i="31"/>
  <c r="I31" i="31"/>
  <c r="G31" i="31"/>
  <c r="F31" i="31"/>
  <c r="E31" i="31"/>
  <c r="C31" i="31"/>
  <c r="B31" i="31"/>
  <c r="A31" i="31"/>
  <c r="AK30" i="31"/>
  <c r="AJ30" i="31"/>
  <c r="AI30" i="31"/>
  <c r="AH30" i="31"/>
  <c r="AG30" i="31"/>
  <c r="AF30" i="31"/>
  <c r="AD30" i="31"/>
  <c r="AC30" i="31"/>
  <c r="AB30" i="31"/>
  <c r="AA30" i="31"/>
  <c r="Z30" i="31"/>
  <c r="Y30" i="31"/>
  <c r="X30" i="31"/>
  <c r="W30" i="31"/>
  <c r="V30" i="31"/>
  <c r="U30" i="31"/>
  <c r="T30" i="31"/>
  <c r="S30" i="31"/>
  <c r="R30" i="31"/>
  <c r="Q30" i="31"/>
  <c r="P30" i="31"/>
  <c r="N30" i="31"/>
  <c r="L30" i="31"/>
  <c r="K30" i="31"/>
  <c r="J30" i="31"/>
  <c r="I30" i="31"/>
  <c r="G30" i="31"/>
  <c r="F30" i="31"/>
  <c r="E30" i="31"/>
  <c r="C30" i="31"/>
  <c r="B30" i="31"/>
  <c r="A30" i="31"/>
  <c r="AK29" i="31"/>
  <c r="AJ29" i="31"/>
  <c r="AI29" i="31"/>
  <c r="AH29" i="31"/>
  <c r="AG29" i="31"/>
  <c r="AF29" i="31"/>
  <c r="AD29" i="31"/>
  <c r="AC29" i="31"/>
  <c r="AB29" i="31"/>
  <c r="AA29" i="31"/>
  <c r="Z29" i="31"/>
  <c r="Y29" i="31"/>
  <c r="X29" i="31"/>
  <c r="W29" i="31"/>
  <c r="V29" i="31"/>
  <c r="U29" i="31"/>
  <c r="T29" i="31"/>
  <c r="S29" i="31"/>
  <c r="R29" i="31"/>
  <c r="Q29" i="31"/>
  <c r="P29" i="31"/>
  <c r="N29" i="31"/>
  <c r="L29" i="31"/>
  <c r="K29" i="31"/>
  <c r="J29" i="31"/>
  <c r="I29" i="31"/>
  <c r="G29" i="31"/>
  <c r="F29" i="31"/>
  <c r="E29" i="31"/>
  <c r="C29" i="31"/>
  <c r="B29" i="31"/>
  <c r="A29" i="31"/>
  <c r="AK28" i="31"/>
  <c r="AJ28" i="31"/>
  <c r="AI28" i="31"/>
  <c r="AH28" i="31"/>
  <c r="AG28" i="31"/>
  <c r="AF28" i="31"/>
  <c r="AD28" i="31"/>
  <c r="AC28" i="31"/>
  <c r="AB28" i="31"/>
  <c r="AA28" i="31"/>
  <c r="Z28" i="31"/>
  <c r="Y28" i="31"/>
  <c r="X28" i="31"/>
  <c r="W28" i="31"/>
  <c r="V28" i="31"/>
  <c r="U28" i="31"/>
  <c r="T28" i="31"/>
  <c r="S28" i="31"/>
  <c r="R28" i="31"/>
  <c r="Q28" i="31"/>
  <c r="P28" i="31"/>
  <c r="N28" i="31"/>
  <c r="L28" i="31"/>
  <c r="K28" i="31"/>
  <c r="J28" i="31"/>
  <c r="I28" i="31"/>
  <c r="G28" i="31"/>
  <c r="F28" i="31"/>
  <c r="E28" i="31"/>
  <c r="C28" i="31"/>
  <c r="B28" i="31"/>
  <c r="A28" i="31"/>
  <c r="AK27" i="31"/>
  <c r="AJ27" i="31"/>
  <c r="AI27" i="31"/>
  <c r="AH27" i="31"/>
  <c r="AG27" i="31"/>
  <c r="AF27" i="31"/>
  <c r="AD27" i="31"/>
  <c r="AC27" i="31"/>
  <c r="AB27" i="31"/>
  <c r="AA27" i="31"/>
  <c r="Z27" i="31"/>
  <c r="Y27" i="31"/>
  <c r="X27" i="31"/>
  <c r="W27" i="31"/>
  <c r="V27" i="31"/>
  <c r="U27" i="31"/>
  <c r="T27" i="31"/>
  <c r="S27" i="31"/>
  <c r="R27" i="31"/>
  <c r="Q27" i="31"/>
  <c r="P27" i="31"/>
  <c r="N27" i="31"/>
  <c r="L27" i="31"/>
  <c r="K27" i="31"/>
  <c r="J27" i="31"/>
  <c r="I27" i="31"/>
  <c r="G27" i="31"/>
  <c r="F27" i="31"/>
  <c r="E27" i="31"/>
  <c r="C27" i="31"/>
  <c r="B27" i="31"/>
  <c r="A27" i="31"/>
  <c r="AK26" i="31"/>
  <c r="AJ26" i="31"/>
  <c r="AI26" i="31"/>
  <c r="AH26" i="31"/>
  <c r="AG26" i="31"/>
  <c r="AF26" i="31"/>
  <c r="AD26" i="31"/>
  <c r="AC26" i="31"/>
  <c r="AB26" i="31"/>
  <c r="AA26" i="31"/>
  <c r="Z26" i="31"/>
  <c r="Y26" i="31"/>
  <c r="X26" i="31"/>
  <c r="W26" i="31"/>
  <c r="V26" i="31"/>
  <c r="U26" i="31"/>
  <c r="T26" i="31"/>
  <c r="S26" i="31"/>
  <c r="R26" i="31"/>
  <c r="Q26" i="31"/>
  <c r="P26" i="31"/>
  <c r="N26" i="31"/>
  <c r="L26" i="31"/>
  <c r="K26" i="31"/>
  <c r="J26" i="31"/>
  <c r="I26" i="31"/>
  <c r="G26" i="31"/>
  <c r="F26" i="31"/>
  <c r="E26" i="31"/>
  <c r="C26" i="31"/>
  <c r="B26" i="31"/>
  <c r="A26" i="31"/>
  <c r="AK25" i="31"/>
  <c r="AJ25" i="31"/>
  <c r="AI25" i="31"/>
  <c r="AH25" i="31"/>
  <c r="AG25" i="31"/>
  <c r="AF25" i="31"/>
  <c r="AD25" i="31"/>
  <c r="AC25" i="31"/>
  <c r="AB25" i="31"/>
  <c r="AA25" i="31"/>
  <c r="Z25" i="31"/>
  <c r="Y25" i="31"/>
  <c r="X25" i="31"/>
  <c r="W25" i="31"/>
  <c r="V25" i="31"/>
  <c r="U25" i="31"/>
  <c r="T25" i="31"/>
  <c r="S25" i="31"/>
  <c r="R25" i="31"/>
  <c r="Q25" i="31"/>
  <c r="P25" i="31"/>
  <c r="N25" i="31"/>
  <c r="L25" i="31"/>
  <c r="K25" i="31"/>
  <c r="J25" i="31"/>
  <c r="I25" i="31"/>
  <c r="G25" i="31"/>
  <c r="F25" i="31"/>
  <c r="E25" i="31"/>
  <c r="C25" i="31"/>
  <c r="B25" i="31"/>
  <c r="A25" i="31"/>
  <c r="AK24" i="31"/>
  <c r="AJ24" i="31"/>
  <c r="AI24" i="31"/>
  <c r="AH24" i="31"/>
  <c r="AG24" i="31"/>
  <c r="AF24" i="31"/>
  <c r="AD24" i="31"/>
  <c r="AC24" i="31"/>
  <c r="AB24" i="31"/>
  <c r="AA24" i="31"/>
  <c r="Z24" i="31"/>
  <c r="Y24" i="31"/>
  <c r="X24" i="31"/>
  <c r="W24" i="31"/>
  <c r="V24" i="31"/>
  <c r="U24" i="31"/>
  <c r="T24" i="31"/>
  <c r="S24" i="31"/>
  <c r="R24" i="31"/>
  <c r="Q24" i="31"/>
  <c r="P24" i="31"/>
  <c r="N24" i="31"/>
  <c r="L24" i="31"/>
  <c r="K24" i="31"/>
  <c r="J24" i="31"/>
  <c r="I24" i="31"/>
  <c r="G24" i="31"/>
  <c r="F24" i="31"/>
  <c r="E24" i="31"/>
  <c r="C24" i="31"/>
  <c r="B24" i="31"/>
  <c r="A24" i="31"/>
  <c r="AK23" i="31"/>
  <c r="AJ23" i="31"/>
  <c r="AI23" i="31"/>
  <c r="AH23" i="31"/>
  <c r="AG23" i="31"/>
  <c r="AF23" i="31"/>
  <c r="AD23" i="31"/>
  <c r="AC23" i="31"/>
  <c r="AB23" i="31"/>
  <c r="AA23" i="31"/>
  <c r="Z23" i="31"/>
  <c r="Y23" i="31"/>
  <c r="X23" i="31"/>
  <c r="W23" i="31"/>
  <c r="V23" i="31"/>
  <c r="U23" i="31"/>
  <c r="T23" i="31"/>
  <c r="S23" i="31"/>
  <c r="R23" i="31"/>
  <c r="Q23" i="31"/>
  <c r="P23" i="31"/>
  <c r="N23" i="31"/>
  <c r="L23" i="31"/>
  <c r="K23" i="31"/>
  <c r="J23" i="31"/>
  <c r="I23" i="31"/>
  <c r="G23" i="31"/>
  <c r="F23" i="31"/>
  <c r="E23" i="31"/>
  <c r="C23" i="31"/>
  <c r="B23" i="31"/>
  <c r="A23" i="31"/>
  <c r="AK22" i="31"/>
  <c r="AJ22" i="31"/>
  <c r="AI22" i="31"/>
  <c r="AH22" i="31"/>
  <c r="AG22" i="31"/>
  <c r="AF22" i="31"/>
  <c r="AD22" i="31"/>
  <c r="AC22" i="31"/>
  <c r="AB22" i="31"/>
  <c r="AA22" i="31"/>
  <c r="Z22" i="31"/>
  <c r="Y22" i="31"/>
  <c r="X22" i="31"/>
  <c r="W22" i="31"/>
  <c r="V22" i="31"/>
  <c r="U22" i="31"/>
  <c r="T22" i="31"/>
  <c r="S22" i="31"/>
  <c r="R22" i="31"/>
  <c r="Q22" i="31"/>
  <c r="P22" i="31"/>
  <c r="N22" i="31"/>
  <c r="L22" i="31"/>
  <c r="K22" i="31"/>
  <c r="J22" i="31"/>
  <c r="I22" i="31"/>
  <c r="G22" i="31"/>
  <c r="F22" i="31"/>
  <c r="E22" i="31"/>
  <c r="C22" i="31"/>
  <c r="B22" i="31"/>
  <c r="A22" i="31"/>
  <c r="AK21" i="31"/>
  <c r="AJ21" i="31"/>
  <c r="AI21" i="31"/>
  <c r="AH21" i="31"/>
  <c r="AG21" i="31"/>
  <c r="AF21" i="31"/>
  <c r="AD21" i="31"/>
  <c r="AC21" i="31"/>
  <c r="AB21" i="31"/>
  <c r="AA21" i="31"/>
  <c r="Z21" i="31"/>
  <c r="Y21" i="31"/>
  <c r="X21" i="31"/>
  <c r="W21" i="31"/>
  <c r="V21" i="31"/>
  <c r="U21" i="31"/>
  <c r="T21" i="31"/>
  <c r="S21" i="31"/>
  <c r="R21" i="31"/>
  <c r="Q21" i="31"/>
  <c r="P21" i="31"/>
  <c r="N21" i="31"/>
  <c r="L21" i="31"/>
  <c r="K21" i="31"/>
  <c r="J21" i="31"/>
  <c r="I21" i="31"/>
  <c r="G21" i="31"/>
  <c r="F21" i="31"/>
  <c r="E21" i="31"/>
  <c r="C21" i="31"/>
  <c r="B21" i="31"/>
  <c r="A21" i="31"/>
  <c r="AK20" i="31"/>
  <c r="AJ20" i="31"/>
  <c r="AI20" i="31"/>
  <c r="AH20" i="31"/>
  <c r="AG20" i="31"/>
  <c r="AF20" i="31"/>
  <c r="AD20" i="31"/>
  <c r="AC20" i="31"/>
  <c r="AB20" i="31"/>
  <c r="AA20" i="31"/>
  <c r="Z20" i="31"/>
  <c r="Y20" i="31"/>
  <c r="X20" i="31"/>
  <c r="W20" i="31"/>
  <c r="V20" i="31"/>
  <c r="U20" i="31"/>
  <c r="T20" i="31"/>
  <c r="S20" i="31"/>
  <c r="R20" i="31"/>
  <c r="Q20" i="31"/>
  <c r="P20" i="31"/>
  <c r="N20" i="31"/>
  <c r="L20" i="31"/>
  <c r="K20" i="31"/>
  <c r="J20" i="31"/>
  <c r="I20" i="31"/>
  <c r="G20" i="31"/>
  <c r="F20" i="31"/>
  <c r="E20" i="31"/>
  <c r="C20" i="31"/>
  <c r="B20" i="31"/>
  <c r="A20" i="31"/>
  <c r="AK19" i="31"/>
  <c r="AJ19" i="31"/>
  <c r="AI19" i="31"/>
  <c r="AH19" i="31"/>
  <c r="AG19" i="31"/>
  <c r="AF19" i="31"/>
  <c r="AD19" i="31"/>
  <c r="AC19" i="31"/>
  <c r="AB19" i="31"/>
  <c r="AA19" i="31"/>
  <c r="Z19" i="31"/>
  <c r="Y19" i="31"/>
  <c r="X19" i="31"/>
  <c r="W19" i="31"/>
  <c r="V19" i="31"/>
  <c r="U19" i="31"/>
  <c r="T19" i="31"/>
  <c r="S19" i="31"/>
  <c r="R19" i="31"/>
  <c r="Q19" i="31"/>
  <c r="P19" i="31"/>
  <c r="N19" i="31"/>
  <c r="L19" i="31"/>
  <c r="K19" i="31"/>
  <c r="J19" i="31"/>
  <c r="I19" i="31"/>
  <c r="G19" i="31"/>
  <c r="F19" i="31"/>
  <c r="E19" i="31"/>
  <c r="C19" i="31"/>
  <c r="B19" i="31"/>
  <c r="A19" i="31"/>
  <c r="AK18" i="31"/>
  <c r="AJ18" i="31"/>
  <c r="AI18" i="31"/>
  <c r="AH18" i="31"/>
  <c r="AG18" i="31"/>
  <c r="AF18" i="31"/>
  <c r="AD18" i="31"/>
  <c r="AC18" i="31"/>
  <c r="AB18" i="31"/>
  <c r="AA18" i="31"/>
  <c r="Z18" i="31"/>
  <c r="Y18" i="31"/>
  <c r="X18" i="31"/>
  <c r="W18" i="31"/>
  <c r="V18" i="31"/>
  <c r="U18" i="31"/>
  <c r="T18" i="31"/>
  <c r="S18" i="31"/>
  <c r="R18" i="31"/>
  <c r="Q18" i="31"/>
  <c r="P18" i="31"/>
  <c r="N18" i="31"/>
  <c r="L18" i="31"/>
  <c r="K18" i="31"/>
  <c r="J18" i="31"/>
  <c r="I18" i="31"/>
  <c r="G18" i="31"/>
  <c r="F18" i="31"/>
  <c r="E18" i="31"/>
  <c r="C18" i="31"/>
  <c r="B18" i="31"/>
  <c r="A18" i="31"/>
  <c r="AK17" i="31"/>
  <c r="AJ17" i="31"/>
  <c r="AI17" i="31"/>
  <c r="AH17" i="31"/>
  <c r="AG17" i="31"/>
  <c r="AF17" i="31"/>
  <c r="AD17" i="31"/>
  <c r="AC17" i="31"/>
  <c r="AB17" i="31"/>
  <c r="AA17" i="31"/>
  <c r="Z17" i="31"/>
  <c r="Y17" i="31"/>
  <c r="X17" i="31"/>
  <c r="W17" i="31"/>
  <c r="V17" i="31"/>
  <c r="U17" i="31"/>
  <c r="T17" i="31"/>
  <c r="S17" i="31"/>
  <c r="R17" i="31"/>
  <c r="Q17" i="31"/>
  <c r="P17" i="31"/>
  <c r="N17" i="31"/>
  <c r="L17" i="31"/>
  <c r="K17" i="31"/>
  <c r="J17" i="31"/>
  <c r="I17" i="31"/>
  <c r="G17" i="31"/>
  <c r="F17" i="31"/>
  <c r="E17" i="31"/>
  <c r="C17" i="31"/>
  <c r="B17" i="31"/>
  <c r="A17" i="31"/>
  <c r="AK16" i="31"/>
  <c r="AJ16" i="31"/>
  <c r="AI16" i="31"/>
  <c r="AH16" i="31"/>
  <c r="AG16" i="31"/>
  <c r="AF16" i="31"/>
  <c r="AD16" i="31"/>
  <c r="AC16" i="31"/>
  <c r="AB16" i="31"/>
  <c r="AA16" i="31"/>
  <c r="Z16" i="31"/>
  <c r="Y16" i="31"/>
  <c r="X16" i="31"/>
  <c r="W16" i="31"/>
  <c r="V16" i="31"/>
  <c r="U16" i="31"/>
  <c r="T16" i="31"/>
  <c r="S16" i="31"/>
  <c r="R16" i="31"/>
  <c r="Q16" i="31"/>
  <c r="P16" i="31"/>
  <c r="N16" i="31"/>
  <c r="L16" i="31"/>
  <c r="K16" i="31"/>
  <c r="J16" i="31"/>
  <c r="I16" i="31"/>
  <c r="G16" i="31"/>
  <c r="F16" i="31"/>
  <c r="E16" i="31"/>
  <c r="C16" i="31"/>
  <c r="B16" i="31"/>
  <c r="A16" i="31"/>
  <c r="AK15" i="31"/>
  <c r="AJ15" i="31"/>
  <c r="AI15" i="31"/>
  <c r="AH15" i="31"/>
  <c r="AG15" i="31"/>
  <c r="AF15" i="31"/>
  <c r="AD15" i="31"/>
  <c r="AC15" i="31"/>
  <c r="AB15" i="31"/>
  <c r="AA15" i="31"/>
  <c r="Z15" i="31"/>
  <c r="Y15" i="31"/>
  <c r="X15" i="31"/>
  <c r="W15" i="31"/>
  <c r="V15" i="31"/>
  <c r="U15" i="31"/>
  <c r="T15" i="31"/>
  <c r="S15" i="31"/>
  <c r="R15" i="31"/>
  <c r="Q15" i="31"/>
  <c r="P15" i="31"/>
  <c r="N15" i="31"/>
  <c r="L15" i="31"/>
  <c r="K15" i="31"/>
  <c r="J15" i="31"/>
  <c r="I15" i="31"/>
  <c r="G15" i="31"/>
  <c r="F15" i="31"/>
  <c r="E15" i="31"/>
  <c r="C15" i="31"/>
  <c r="B15" i="31"/>
  <c r="A15" i="31"/>
  <c r="AK14" i="31"/>
  <c r="AJ14" i="31"/>
  <c r="AI14" i="31"/>
  <c r="AH14" i="31"/>
  <c r="AG14" i="31"/>
  <c r="AF14" i="31"/>
  <c r="AD14" i="31"/>
  <c r="AC14" i="31"/>
  <c r="AB14" i="31"/>
  <c r="AA14" i="31"/>
  <c r="Z14" i="31"/>
  <c r="Y14" i="31"/>
  <c r="X14" i="31"/>
  <c r="W14" i="31"/>
  <c r="V14" i="31"/>
  <c r="U14" i="31"/>
  <c r="T14" i="31"/>
  <c r="S14" i="31"/>
  <c r="R14" i="31"/>
  <c r="Q14" i="31"/>
  <c r="P14" i="31"/>
  <c r="N14" i="31"/>
  <c r="L14" i="31"/>
  <c r="K14" i="31"/>
  <c r="J14" i="31"/>
  <c r="I14" i="31"/>
  <c r="G14" i="31"/>
  <c r="F14" i="31"/>
  <c r="E14" i="31"/>
  <c r="C14" i="31"/>
  <c r="B14" i="31"/>
  <c r="A14" i="31"/>
  <c r="AK13" i="31"/>
  <c r="AJ13" i="31"/>
  <c r="AI13" i="31"/>
  <c r="AH13" i="31"/>
  <c r="AG13" i="31"/>
  <c r="AF13" i="31"/>
  <c r="AD13" i="31"/>
  <c r="AC13" i="31"/>
  <c r="AB13" i="31"/>
  <c r="AA13" i="31"/>
  <c r="Z13" i="31"/>
  <c r="Y13" i="31"/>
  <c r="X13" i="31"/>
  <c r="W13" i="31"/>
  <c r="V13" i="31"/>
  <c r="U13" i="31"/>
  <c r="T13" i="31"/>
  <c r="S13" i="31"/>
  <c r="R13" i="31"/>
  <c r="Q13" i="31"/>
  <c r="P13" i="31"/>
  <c r="N13" i="31"/>
  <c r="L13" i="31"/>
  <c r="K13" i="31"/>
  <c r="J13" i="31"/>
  <c r="I13" i="31"/>
  <c r="G13" i="31"/>
  <c r="F13" i="31"/>
  <c r="E13" i="31"/>
  <c r="C13" i="31"/>
  <c r="B13" i="31"/>
  <c r="A13" i="31"/>
  <c r="AK12" i="31"/>
  <c r="AJ12" i="31"/>
  <c r="AI12" i="31"/>
  <c r="AH12" i="31"/>
  <c r="AG12" i="31"/>
  <c r="AF12" i="31"/>
  <c r="AD12" i="31"/>
  <c r="AC12" i="31"/>
  <c r="AB12" i="31"/>
  <c r="AA12" i="31"/>
  <c r="Z12" i="31"/>
  <c r="Y12" i="31"/>
  <c r="X12" i="31"/>
  <c r="W12" i="31"/>
  <c r="V12" i="31"/>
  <c r="U12" i="31"/>
  <c r="T12" i="31"/>
  <c r="S12" i="31"/>
  <c r="R12" i="31"/>
  <c r="Q12" i="31"/>
  <c r="P12" i="31"/>
  <c r="N12" i="31"/>
  <c r="L12" i="31"/>
  <c r="K12" i="31"/>
  <c r="J12" i="31"/>
  <c r="I12" i="31"/>
  <c r="G12" i="31"/>
  <c r="F12" i="31"/>
  <c r="E12" i="31"/>
  <c r="C12" i="31"/>
  <c r="B12" i="31"/>
  <c r="A12" i="31"/>
  <c r="AK11" i="31"/>
  <c r="AJ11" i="31"/>
  <c r="AI11" i="31"/>
  <c r="AH11" i="31"/>
  <c r="AG11" i="31"/>
  <c r="AF11" i="31"/>
  <c r="AD11" i="31"/>
  <c r="AC11" i="31"/>
  <c r="AB11" i="31"/>
  <c r="AA11" i="31"/>
  <c r="Z11" i="31"/>
  <c r="Y11" i="31"/>
  <c r="X11" i="31"/>
  <c r="W11" i="31"/>
  <c r="V11" i="31"/>
  <c r="U11" i="31"/>
  <c r="T11" i="31"/>
  <c r="S11" i="31"/>
  <c r="R11" i="31"/>
  <c r="Q11" i="31"/>
  <c r="P11" i="31"/>
  <c r="N11" i="31"/>
  <c r="L11" i="31"/>
  <c r="K11" i="31"/>
  <c r="J11" i="31"/>
  <c r="I11" i="31"/>
  <c r="G11" i="31"/>
  <c r="F11" i="31"/>
  <c r="E11" i="31"/>
  <c r="C11" i="31"/>
  <c r="B11" i="31"/>
  <c r="A11" i="31"/>
  <c r="AK10" i="31"/>
  <c r="AJ10" i="31"/>
  <c r="AI10" i="31"/>
  <c r="AH10" i="31"/>
  <c r="AG10" i="31"/>
  <c r="AF10" i="31"/>
  <c r="AD10" i="31"/>
  <c r="AC10" i="31"/>
  <c r="AB10" i="31"/>
  <c r="AA10" i="31"/>
  <c r="Z10" i="31"/>
  <c r="Y10" i="31"/>
  <c r="X10" i="31"/>
  <c r="W10" i="31"/>
  <c r="V10" i="31"/>
  <c r="U10" i="31"/>
  <c r="T10" i="31"/>
  <c r="S10" i="31"/>
  <c r="R10" i="31"/>
  <c r="Q10" i="31"/>
  <c r="P10" i="31"/>
  <c r="N10" i="31"/>
  <c r="L10" i="31"/>
  <c r="K10" i="31"/>
  <c r="J10" i="31"/>
  <c r="I10" i="31"/>
  <c r="G10" i="31"/>
  <c r="F10" i="31"/>
  <c r="E10" i="31"/>
  <c r="C10" i="31"/>
  <c r="B10" i="31"/>
  <c r="A10" i="31"/>
  <c r="AK9" i="31"/>
  <c r="AJ9" i="31"/>
  <c r="AI9" i="31"/>
  <c r="AH9" i="31"/>
  <c r="AG9" i="31"/>
  <c r="AF9" i="31"/>
  <c r="AD9" i="31"/>
  <c r="AC9" i="31"/>
  <c r="AB9" i="31"/>
  <c r="AA9" i="31"/>
  <c r="Z9" i="31"/>
  <c r="Y9" i="31"/>
  <c r="X9" i="31"/>
  <c r="W9" i="31"/>
  <c r="V9" i="31"/>
  <c r="U9" i="31"/>
  <c r="T9" i="31"/>
  <c r="S9" i="31"/>
  <c r="R9" i="31"/>
  <c r="Q9" i="31"/>
  <c r="P9" i="31"/>
  <c r="N9" i="31"/>
  <c r="L9" i="31"/>
  <c r="K9" i="31"/>
  <c r="J9" i="31"/>
  <c r="I9" i="31"/>
  <c r="G9" i="31"/>
  <c r="F9" i="31"/>
  <c r="E9" i="31"/>
  <c r="C9" i="31"/>
  <c r="B9" i="31"/>
  <c r="A9" i="31"/>
  <c r="AK8" i="31"/>
  <c r="AJ8" i="31"/>
  <c r="AI8" i="31"/>
  <c r="AH8" i="31"/>
  <c r="AG8" i="31"/>
  <c r="AF8" i="31"/>
  <c r="AD8" i="31"/>
  <c r="AC8" i="31"/>
  <c r="AB8" i="31"/>
  <c r="AA8" i="31"/>
  <c r="Z8" i="31"/>
  <c r="Y8" i="31"/>
  <c r="X8" i="31"/>
  <c r="W8" i="31"/>
  <c r="V8" i="31"/>
  <c r="U8" i="31"/>
  <c r="T8" i="31"/>
  <c r="S8" i="31"/>
  <c r="R8" i="31"/>
  <c r="Q8" i="31"/>
  <c r="P8" i="31"/>
  <c r="N8" i="31"/>
  <c r="L8" i="31"/>
  <c r="K8" i="31"/>
  <c r="J8" i="31"/>
  <c r="I8" i="31"/>
  <c r="G8" i="31"/>
  <c r="F8" i="31"/>
  <c r="E8" i="31"/>
  <c r="C8" i="31"/>
  <c r="B8" i="31"/>
  <c r="A8" i="31"/>
  <c r="AK7" i="31"/>
  <c r="AJ7" i="31"/>
  <c r="AI7" i="31"/>
  <c r="AH7" i="31"/>
  <c r="AG7" i="31"/>
  <c r="AF7" i="31"/>
  <c r="AD7" i="31"/>
  <c r="AC7" i="31"/>
  <c r="AB7" i="31"/>
  <c r="AA7" i="31"/>
  <c r="Z7" i="31"/>
  <c r="Y7" i="31"/>
  <c r="X7" i="31"/>
  <c r="W7" i="31"/>
  <c r="V7" i="31"/>
  <c r="U7" i="31"/>
  <c r="T7" i="31"/>
  <c r="S7" i="31"/>
  <c r="R7" i="31"/>
  <c r="Q7" i="31"/>
  <c r="P7" i="31"/>
  <c r="N7" i="31"/>
  <c r="L7" i="31"/>
  <c r="K7" i="31"/>
  <c r="J7" i="31"/>
  <c r="I7" i="31"/>
  <c r="G7" i="31"/>
  <c r="F7" i="31"/>
  <c r="E7" i="31"/>
  <c r="C7" i="31"/>
  <c r="B7" i="31"/>
  <c r="A7" i="31"/>
  <c r="AK6" i="31"/>
  <c r="AJ6" i="31"/>
  <c r="AI6" i="31"/>
  <c r="AH6" i="31"/>
  <c r="AG6" i="31"/>
  <c r="AF6" i="31"/>
  <c r="AD6" i="31"/>
  <c r="AC6" i="31"/>
  <c r="AB6" i="31"/>
  <c r="AA6" i="31"/>
  <c r="Z6" i="31"/>
  <c r="Y6" i="31"/>
  <c r="X6" i="31"/>
  <c r="W6" i="31"/>
  <c r="V6" i="31"/>
  <c r="U6" i="31"/>
  <c r="T6" i="31"/>
  <c r="S6" i="31"/>
  <c r="R6" i="31"/>
  <c r="Q6" i="31"/>
  <c r="P6" i="31"/>
  <c r="N6" i="31"/>
  <c r="L6" i="31"/>
  <c r="K6" i="31"/>
  <c r="J6" i="31"/>
  <c r="I6" i="31"/>
  <c r="G6" i="31"/>
  <c r="F6" i="31"/>
  <c r="E6" i="31"/>
  <c r="C6" i="31"/>
  <c r="B6" i="31"/>
  <c r="A6" i="31"/>
  <c r="AK5" i="31"/>
  <c r="AJ5" i="31"/>
  <c r="AI5" i="31"/>
  <c r="AH5" i="31"/>
  <c r="AG5" i="31"/>
  <c r="AF5" i="31"/>
  <c r="AD5" i="31"/>
  <c r="AC5" i="31"/>
  <c r="AB5" i="31"/>
  <c r="AA5" i="31"/>
  <c r="Z5" i="31"/>
  <c r="Y5" i="31"/>
  <c r="X5" i="31"/>
  <c r="W5" i="31"/>
  <c r="V5" i="31"/>
  <c r="U5" i="31"/>
  <c r="T5" i="31"/>
  <c r="S5" i="31"/>
  <c r="R5" i="31"/>
  <c r="Q5" i="31"/>
  <c r="P5" i="31"/>
  <c r="N5" i="31"/>
  <c r="L5" i="31"/>
  <c r="K5" i="31"/>
  <c r="J5" i="31"/>
  <c r="I5" i="31"/>
  <c r="G5" i="31"/>
  <c r="F5" i="31"/>
  <c r="E5" i="31"/>
  <c r="C5" i="31"/>
  <c r="B5" i="31"/>
  <c r="A5" i="31"/>
  <c r="AK4" i="31"/>
  <c r="AJ4" i="31"/>
  <c r="AI4" i="31"/>
  <c r="AH4" i="31"/>
  <c r="AG4" i="31"/>
  <c r="AF4" i="31"/>
  <c r="AD4" i="31"/>
  <c r="AC4" i="31"/>
  <c r="AB4" i="31"/>
  <c r="AA4" i="31"/>
  <c r="Z4" i="31"/>
  <c r="Y4" i="31"/>
  <c r="X4" i="31"/>
  <c r="W4" i="31"/>
  <c r="V4" i="31"/>
  <c r="U4" i="31"/>
  <c r="T4" i="31"/>
  <c r="S4" i="31"/>
  <c r="R4" i="31"/>
  <c r="Q4" i="31"/>
  <c r="P4" i="31"/>
  <c r="N4" i="31"/>
  <c r="L4" i="31"/>
  <c r="K4" i="31"/>
  <c r="J4" i="31"/>
  <c r="I4" i="31"/>
  <c r="G4" i="31"/>
  <c r="F4" i="31"/>
  <c r="E4" i="31"/>
  <c r="C4" i="31"/>
  <c r="B4" i="31"/>
  <c r="A4" i="31"/>
  <c r="AK3" i="31"/>
  <c r="AJ3" i="31"/>
  <c r="AI3" i="31"/>
  <c r="AH3" i="31"/>
  <c r="AG3" i="31"/>
  <c r="AF3" i="31"/>
  <c r="AD3" i="31"/>
  <c r="AC3" i="31"/>
  <c r="AB3" i="31"/>
  <c r="AA3" i="31"/>
  <c r="Z3" i="31"/>
  <c r="Y3" i="31"/>
  <c r="X3" i="31"/>
  <c r="W3" i="31"/>
  <c r="V3" i="31"/>
  <c r="U3" i="31"/>
  <c r="T3" i="31"/>
  <c r="S3" i="31"/>
  <c r="R3" i="31"/>
  <c r="Q3" i="31"/>
  <c r="P3" i="31"/>
  <c r="N3" i="31"/>
  <c r="L3" i="31"/>
  <c r="K3" i="31"/>
  <c r="J3" i="31"/>
  <c r="I3" i="31"/>
  <c r="G3" i="31"/>
  <c r="F3" i="31"/>
  <c r="E3" i="31"/>
  <c r="C3" i="31"/>
  <c r="B3" i="31"/>
  <c r="A3" i="31"/>
  <c r="AK2" i="31"/>
  <c r="AJ2" i="31"/>
  <c r="AI2" i="31"/>
  <c r="AH2" i="31"/>
  <c r="AG2" i="31"/>
  <c r="AF2" i="31"/>
  <c r="AD2" i="31"/>
  <c r="AC2" i="31"/>
  <c r="AB2" i="31"/>
  <c r="AA2" i="31"/>
  <c r="Z2" i="31"/>
  <c r="Y2" i="31"/>
  <c r="X2" i="31"/>
  <c r="W2" i="31"/>
  <c r="V2" i="31"/>
  <c r="U2" i="31"/>
  <c r="T2" i="31"/>
  <c r="S2" i="31"/>
  <c r="R2" i="31"/>
  <c r="Q2" i="31"/>
  <c r="P2" i="31"/>
  <c r="N2" i="31"/>
  <c r="L2" i="31"/>
  <c r="K2" i="31"/>
  <c r="J2" i="31"/>
  <c r="I2" i="31"/>
  <c r="G2" i="31"/>
  <c r="F2" i="31"/>
  <c r="E2" i="31"/>
  <c r="C2" i="31"/>
  <c r="B2" i="31"/>
  <c r="A2" i="31"/>
  <c r="DH2" i="30"/>
  <c r="DG2" i="30"/>
  <c r="DE2" i="30"/>
  <c r="DD2" i="30"/>
  <c r="DC2" i="30"/>
  <c r="DB2" i="30"/>
  <c r="DA2" i="30"/>
  <c r="CZ2" i="30"/>
  <c r="CY2" i="30"/>
  <c r="CX2" i="30"/>
  <c r="CW2" i="30"/>
  <c r="CV2" i="30"/>
  <c r="CU2" i="30"/>
  <c r="CT2" i="30"/>
  <c r="CS2" i="30"/>
  <c r="CR2" i="30"/>
  <c r="CQ2" i="30"/>
  <c r="CO2" i="30"/>
  <c r="CN2" i="30"/>
  <c r="CM2" i="30"/>
  <c r="CL2" i="30"/>
  <c r="CK2" i="30"/>
  <c r="CJ2" i="30"/>
  <c r="CI2" i="30"/>
  <c r="CH2" i="30"/>
  <c r="CG2" i="30"/>
  <c r="CF2" i="30"/>
  <c r="CE2" i="30"/>
  <c r="CD2" i="30"/>
  <c r="CC2" i="30"/>
  <c r="CB2" i="30"/>
  <c r="CA2" i="30"/>
  <c r="BZ2" i="30"/>
  <c r="BY2" i="30"/>
  <c r="BX2" i="30"/>
  <c r="BW2" i="30"/>
  <c r="BV2" i="30"/>
  <c r="BU2" i="30"/>
  <c r="BT2" i="30"/>
  <c r="BS2" i="30"/>
  <c r="BR2" i="30"/>
  <c r="BP2" i="30"/>
  <c r="BO2" i="30"/>
  <c r="BN2" i="30"/>
  <c r="BM2" i="30"/>
  <c r="BL2" i="30"/>
  <c r="BJ2" i="30"/>
  <c r="BI2" i="30"/>
  <c r="BH2" i="30"/>
  <c r="BG2" i="30"/>
  <c r="BF2" i="30"/>
  <c r="BE2" i="30"/>
  <c r="BD2" i="30"/>
  <c r="BC2" i="30"/>
  <c r="BB2" i="30"/>
  <c r="BA2" i="30"/>
  <c r="AZ2" i="30"/>
  <c r="AY2" i="30"/>
  <c r="AX2" i="30"/>
  <c r="AW2" i="30"/>
  <c r="AV2" i="30"/>
  <c r="AU2" i="30"/>
  <c r="AT2" i="30"/>
  <c r="AS2" i="30"/>
  <c r="AR2" i="30"/>
  <c r="AQ2" i="30"/>
  <c r="AP2" i="30"/>
  <c r="AO2" i="30"/>
  <c r="AN2" i="30"/>
  <c r="AM2" i="30"/>
  <c r="AL2" i="30"/>
  <c r="AK2" i="30"/>
  <c r="AJ2" i="30"/>
  <c r="AI2" i="30"/>
  <c r="AH2" i="30"/>
  <c r="AG2" i="30"/>
  <c r="AF2" i="30"/>
  <c r="AE2" i="30"/>
  <c r="AD2" i="30"/>
  <c r="AC2" i="30"/>
  <c r="AB2" i="30"/>
  <c r="AA2" i="30"/>
  <c r="Z2" i="30"/>
  <c r="Y2" i="30"/>
  <c r="X2" i="30"/>
  <c r="W2" i="30"/>
  <c r="V2" i="30"/>
  <c r="U2" i="30"/>
  <c r="T2" i="30"/>
  <c r="S2" i="30"/>
  <c r="R2" i="30"/>
  <c r="Q2" i="30"/>
  <c r="P2" i="30"/>
  <c r="O2" i="30"/>
  <c r="N2" i="30"/>
  <c r="M2" i="30"/>
  <c r="L2" i="30"/>
  <c r="K2" i="30"/>
  <c r="J2" i="30"/>
  <c r="I2" i="30"/>
  <c r="H2" i="30"/>
  <c r="G2" i="30"/>
  <c r="F2" i="30"/>
  <c r="E2" i="30"/>
  <c r="D2" i="30"/>
  <c r="B2" i="30"/>
  <c r="A2" i="30"/>
  <c r="BS2" i="29"/>
  <c r="BR2" i="29"/>
  <c r="BQ2" i="29"/>
  <c r="BP2" i="29"/>
  <c r="BO2" i="29"/>
  <c r="BN2" i="29"/>
  <c r="BM2" i="29"/>
  <c r="BL2" i="29"/>
  <c r="BK2" i="29"/>
  <c r="BJ2" i="29"/>
  <c r="BI2" i="29"/>
  <c r="BH2" i="29"/>
  <c r="BG2" i="29"/>
  <c r="BF2" i="29"/>
  <c r="BE2" i="29"/>
  <c r="BD2" i="29"/>
  <c r="BC2" i="29"/>
  <c r="BB2" i="29"/>
  <c r="BA2" i="29"/>
  <c r="AZ2" i="29"/>
  <c r="AY2" i="29"/>
  <c r="AX2" i="29"/>
  <c r="AW2" i="29"/>
  <c r="AV2" i="29"/>
  <c r="AU2" i="29"/>
  <c r="AT2" i="29"/>
  <c r="AS2" i="29"/>
  <c r="AR2" i="29"/>
  <c r="AQ2" i="29"/>
  <c r="AP2" i="29"/>
  <c r="AO2" i="29"/>
  <c r="AN2" i="29"/>
  <c r="AM2" i="29"/>
  <c r="AL2" i="29"/>
  <c r="AK2" i="29"/>
  <c r="AJ2" i="29"/>
  <c r="AI2" i="29"/>
  <c r="AH2" i="29"/>
  <c r="AG2" i="29"/>
  <c r="AF2" i="29"/>
  <c r="AE2" i="29"/>
  <c r="AD2" i="29"/>
  <c r="AC2" i="29"/>
  <c r="AB2" i="29"/>
  <c r="AA2" i="29"/>
  <c r="Z2" i="29"/>
  <c r="Y2" i="29"/>
  <c r="X2" i="29"/>
  <c r="W2" i="29"/>
  <c r="V2" i="29"/>
  <c r="U2" i="29"/>
  <c r="T2" i="29"/>
  <c r="S2" i="29"/>
  <c r="R2" i="29"/>
  <c r="Q2" i="29"/>
  <c r="P2" i="29"/>
  <c r="O2" i="29"/>
  <c r="N2" i="29"/>
  <c r="M2" i="29"/>
  <c r="L2" i="29"/>
  <c r="K2" i="29"/>
  <c r="J2" i="29"/>
  <c r="I2" i="29"/>
  <c r="H2" i="29"/>
  <c r="G2" i="29"/>
  <c r="F2" i="29"/>
  <c r="E2" i="29"/>
  <c r="D2" i="29"/>
  <c r="B2" i="29"/>
  <c r="A2" i="29"/>
  <c r="CE2" i="36"/>
  <c r="CD2" i="36"/>
  <c r="CC2" i="36"/>
  <c r="CB2" i="36"/>
  <c r="CA2" i="36"/>
  <c r="BZ2" i="36"/>
  <c r="BY2" i="36"/>
  <c r="BX2" i="36"/>
  <c r="BW2" i="36"/>
  <c r="BV2" i="36"/>
  <c r="BU2" i="36"/>
  <c r="BT2" i="36"/>
  <c r="BS2" i="36"/>
  <c r="BR2" i="36"/>
  <c r="BQ2" i="36"/>
  <c r="BP2" i="36"/>
  <c r="BO2" i="36"/>
  <c r="BN2" i="36"/>
  <c r="BM2" i="36"/>
  <c r="BL2" i="36"/>
  <c r="BK2" i="36"/>
  <c r="BJ2" i="36"/>
  <c r="BI2" i="36"/>
  <c r="BH2" i="36"/>
  <c r="BG2" i="36"/>
  <c r="BF2" i="36"/>
  <c r="BE2" i="36"/>
  <c r="BD2" i="36"/>
  <c r="BC2" i="36"/>
  <c r="BB2" i="36"/>
  <c r="BA2" i="36"/>
  <c r="AZ2" i="36"/>
  <c r="AY2" i="36"/>
  <c r="AX2" i="36"/>
  <c r="AT2" i="36"/>
  <c r="AS2" i="36"/>
  <c r="AR2" i="36"/>
  <c r="AQ2" i="36"/>
  <c r="AP2" i="36"/>
  <c r="AO2" i="36"/>
  <c r="AN2" i="36"/>
  <c r="AM2" i="36"/>
  <c r="AL2" i="36"/>
  <c r="AK2" i="36"/>
  <c r="AJ2" i="36"/>
  <c r="AI2" i="36"/>
  <c r="AH2" i="36"/>
  <c r="AG2" i="36"/>
  <c r="AF2" i="36"/>
  <c r="AE2" i="36"/>
  <c r="AD2" i="36"/>
  <c r="AC2" i="36"/>
  <c r="AB2" i="36"/>
  <c r="AA2" i="36"/>
  <c r="Z2" i="36"/>
  <c r="Y2" i="36"/>
  <c r="X2" i="36"/>
  <c r="W2" i="36"/>
  <c r="V2" i="36"/>
  <c r="U2" i="36"/>
  <c r="T2" i="36"/>
  <c r="S2" i="36"/>
  <c r="R2" i="36"/>
  <c r="Q2" i="36"/>
  <c r="P2" i="36"/>
  <c r="O2" i="36"/>
  <c r="N2" i="36"/>
  <c r="M2" i="36"/>
  <c r="L2" i="36"/>
  <c r="K2" i="36"/>
  <c r="J2" i="36"/>
  <c r="I2" i="36"/>
  <c r="H2" i="36"/>
  <c r="G2" i="36"/>
  <c r="F2" i="36"/>
  <c r="E2" i="36"/>
  <c r="D2" i="36"/>
  <c r="B2" i="36"/>
  <c r="A2" i="36"/>
  <c r="N2" i="35"/>
  <c r="M2" i="35"/>
  <c r="L2" i="35"/>
  <c r="K2" i="35"/>
  <c r="J2" i="35"/>
  <c r="I2" i="35"/>
  <c r="H2" i="35"/>
  <c r="G2" i="35"/>
  <c r="F2" i="35"/>
  <c r="E2" i="35"/>
  <c r="D2" i="35"/>
  <c r="C2" i="35"/>
  <c r="B2" i="35"/>
  <c r="A2" i="35"/>
  <c r="C717" i="25"/>
  <c r="C714" i="25"/>
  <c r="C713" i="25"/>
  <c r="C712" i="25"/>
  <c r="C711" i="25"/>
  <c r="C710" i="25"/>
  <c r="C709" i="25"/>
  <c r="C708" i="25"/>
  <c r="C707" i="25"/>
  <c r="C706" i="25"/>
  <c r="C705" i="25"/>
  <c r="C704" i="25"/>
  <c r="C703" i="25"/>
  <c r="C702" i="25"/>
  <c r="C701" i="25"/>
  <c r="C700" i="25"/>
  <c r="C699" i="25"/>
  <c r="C698" i="25"/>
  <c r="C697" i="25"/>
  <c r="C696" i="25"/>
  <c r="C695" i="25"/>
  <c r="C694" i="25"/>
  <c r="C693" i="25"/>
  <c r="C692" i="25"/>
  <c r="C691" i="25"/>
  <c r="C690" i="25"/>
  <c r="C689" i="25"/>
  <c r="C688" i="25"/>
  <c r="C687" i="25"/>
  <c r="C686" i="25"/>
  <c r="C685" i="25"/>
  <c r="C684" i="25"/>
  <c r="C683" i="25"/>
  <c r="C682" i="25"/>
  <c r="C681" i="25"/>
  <c r="C680" i="25"/>
  <c r="C679" i="25"/>
  <c r="C678" i="25"/>
  <c r="C677" i="25"/>
  <c r="C676" i="25"/>
  <c r="C675" i="25"/>
  <c r="C674" i="25"/>
  <c r="C673" i="25"/>
  <c r="C672" i="25"/>
  <c r="C671" i="25"/>
  <c r="C670" i="25"/>
  <c r="C669" i="25"/>
  <c r="C648" i="25"/>
  <c r="C647" i="25"/>
  <c r="C646" i="25"/>
  <c r="C645" i="25"/>
  <c r="C644" i="25"/>
  <c r="C643" i="25"/>
  <c r="C642" i="25"/>
  <c r="C641" i="25"/>
  <c r="C640" i="25"/>
  <c r="C639" i="25"/>
  <c r="C638" i="25"/>
  <c r="C637" i="25"/>
  <c r="C636" i="25"/>
  <c r="C635" i="25"/>
  <c r="C634" i="25"/>
  <c r="C633" i="25"/>
  <c r="C632" i="25"/>
  <c r="C631" i="25"/>
  <c r="C630" i="25"/>
  <c r="C629" i="25"/>
  <c r="C628" i="25"/>
  <c r="C627" i="25"/>
  <c r="C626" i="25"/>
  <c r="C625" i="25"/>
  <c r="C624" i="25"/>
  <c r="C623" i="25"/>
  <c r="C622" i="25"/>
  <c r="C621" i="25"/>
  <c r="C620" i="25"/>
  <c r="C619" i="25"/>
  <c r="C618" i="25"/>
  <c r="C617" i="25"/>
  <c r="C616" i="25"/>
  <c r="C615" i="25"/>
  <c r="L613" i="25"/>
  <c r="K613" i="25"/>
  <c r="J613" i="25"/>
  <c r="I613" i="25"/>
  <c r="H613" i="25"/>
  <c r="G613" i="25"/>
  <c r="F613" i="25"/>
  <c r="D613" i="25"/>
  <c r="D425" i="25"/>
  <c r="D384" i="34"/>
  <c r="C384" i="34"/>
  <c r="D383" i="34"/>
  <c r="C383" i="34"/>
  <c r="D382" i="34"/>
  <c r="C382" i="34"/>
  <c r="D381" i="34"/>
  <c r="C381" i="34"/>
  <c r="D380" i="34"/>
  <c r="C380" i="34"/>
  <c r="D378" i="34"/>
  <c r="C378" i="34"/>
  <c r="D377" i="34"/>
  <c r="C377" i="34"/>
  <c r="D376" i="34"/>
  <c r="C376" i="34"/>
  <c r="I374" i="34"/>
  <c r="E372" i="34"/>
  <c r="D372" i="34"/>
  <c r="C372" i="34"/>
  <c r="D370" i="34"/>
  <c r="C370" i="34"/>
  <c r="D368" i="34"/>
  <c r="C368" i="34"/>
  <c r="D367" i="34"/>
  <c r="C367" i="34"/>
  <c r="D366" i="34"/>
  <c r="C366" i="34"/>
  <c r="D365" i="34"/>
  <c r="C365" i="34"/>
  <c r="D363" i="34"/>
  <c r="C363" i="34"/>
  <c r="D362" i="34"/>
  <c r="C362" i="34"/>
  <c r="H356" i="34"/>
  <c r="A356" i="34"/>
  <c r="I352" i="34"/>
  <c r="H352" i="34"/>
  <c r="G352" i="34"/>
  <c r="F352" i="34"/>
  <c r="E352" i="34"/>
  <c r="D352" i="34"/>
  <c r="C352" i="34"/>
  <c r="I351" i="34"/>
  <c r="H351" i="34"/>
  <c r="G351" i="34"/>
  <c r="F351" i="34"/>
  <c r="E351" i="34"/>
  <c r="D351" i="34"/>
  <c r="C351" i="34"/>
  <c r="I350" i="34"/>
  <c r="H350" i="34"/>
  <c r="G350" i="34"/>
  <c r="F350" i="34"/>
  <c r="E350" i="34"/>
  <c r="D350" i="34"/>
  <c r="C350" i="34"/>
  <c r="I349" i="34"/>
  <c r="H349" i="34"/>
  <c r="G349" i="34"/>
  <c r="F349" i="34"/>
  <c r="E349" i="34"/>
  <c r="D349" i="34"/>
  <c r="C349" i="34"/>
  <c r="I348" i="34"/>
  <c r="H348" i="34"/>
  <c r="G348" i="34"/>
  <c r="F348" i="34"/>
  <c r="E348" i="34"/>
  <c r="D348" i="34"/>
  <c r="C348" i="34"/>
  <c r="I346" i="34"/>
  <c r="H346" i="34"/>
  <c r="G346" i="34"/>
  <c r="F346" i="34"/>
  <c r="E346" i="34"/>
  <c r="D346" i="34"/>
  <c r="C346" i="34"/>
  <c r="I345" i="34"/>
  <c r="H345" i="34"/>
  <c r="G345" i="34"/>
  <c r="F345" i="34"/>
  <c r="E345" i="34"/>
  <c r="D345" i="34"/>
  <c r="C345" i="34"/>
  <c r="I344" i="34"/>
  <c r="H344" i="34"/>
  <c r="G344" i="34"/>
  <c r="F344" i="34"/>
  <c r="E344" i="34"/>
  <c r="D344" i="34"/>
  <c r="C344" i="34"/>
  <c r="I340" i="34"/>
  <c r="H340" i="34"/>
  <c r="G340" i="34"/>
  <c r="F340" i="34"/>
  <c r="E340" i="34"/>
  <c r="D340" i="34"/>
  <c r="C340" i="34"/>
  <c r="I338" i="34"/>
  <c r="H338" i="34"/>
  <c r="G338" i="34"/>
  <c r="F338" i="34"/>
  <c r="E338" i="34"/>
  <c r="D338" i="34"/>
  <c r="C338" i="34"/>
  <c r="I336" i="34"/>
  <c r="H336" i="34"/>
  <c r="G336" i="34"/>
  <c r="F336" i="34"/>
  <c r="E336" i="34"/>
  <c r="D336" i="34"/>
  <c r="C336" i="34"/>
  <c r="I335" i="34"/>
  <c r="H335" i="34"/>
  <c r="G335" i="34"/>
  <c r="F335" i="34"/>
  <c r="E335" i="34"/>
  <c r="D335" i="34"/>
  <c r="C335" i="34"/>
  <c r="I334" i="34"/>
  <c r="H334" i="34"/>
  <c r="G334" i="34"/>
  <c r="F334" i="34"/>
  <c r="E334" i="34"/>
  <c r="D334" i="34"/>
  <c r="C334" i="34"/>
  <c r="I333" i="34"/>
  <c r="H333" i="34"/>
  <c r="G333" i="34"/>
  <c r="F333" i="34"/>
  <c r="E333" i="34"/>
  <c r="D333" i="34"/>
  <c r="C333" i="34"/>
  <c r="I331" i="34"/>
  <c r="H331" i="34"/>
  <c r="G331" i="34"/>
  <c r="F331" i="34"/>
  <c r="E331" i="34"/>
  <c r="D331" i="34"/>
  <c r="C331" i="34"/>
  <c r="I330" i="34"/>
  <c r="H330" i="34"/>
  <c r="G330" i="34"/>
  <c r="F330" i="34"/>
  <c r="E330" i="34"/>
  <c r="D330" i="34"/>
  <c r="C330" i="34"/>
  <c r="H324" i="34"/>
  <c r="A324" i="34"/>
  <c r="I320" i="34"/>
  <c r="H320" i="34"/>
  <c r="G320" i="34"/>
  <c r="F320" i="34"/>
  <c r="E320" i="34"/>
  <c r="D320" i="34"/>
  <c r="C320" i="34"/>
  <c r="I319" i="34"/>
  <c r="H319" i="34"/>
  <c r="G319" i="34"/>
  <c r="F319" i="34"/>
  <c r="E319" i="34"/>
  <c r="D319" i="34"/>
  <c r="C319" i="34"/>
  <c r="I318" i="34"/>
  <c r="H318" i="34"/>
  <c r="G318" i="34"/>
  <c r="F318" i="34"/>
  <c r="E318" i="34"/>
  <c r="D318" i="34"/>
  <c r="C318" i="34"/>
  <c r="I317" i="34"/>
  <c r="H317" i="34"/>
  <c r="G317" i="34"/>
  <c r="F317" i="34"/>
  <c r="E317" i="34"/>
  <c r="D317" i="34"/>
  <c r="C317" i="34"/>
  <c r="I316" i="34"/>
  <c r="H316" i="34"/>
  <c r="G316" i="34"/>
  <c r="F316" i="34"/>
  <c r="E316" i="34"/>
  <c r="D316" i="34"/>
  <c r="C316" i="34"/>
  <c r="I314" i="34"/>
  <c r="H314" i="34"/>
  <c r="G314" i="34"/>
  <c r="F314" i="34"/>
  <c r="E314" i="34"/>
  <c r="D314" i="34"/>
  <c r="C314" i="34"/>
  <c r="I313" i="34"/>
  <c r="H313" i="34"/>
  <c r="G313" i="34"/>
  <c r="F313" i="34"/>
  <c r="E313" i="34"/>
  <c r="D313" i="34"/>
  <c r="C313" i="34"/>
  <c r="I312" i="34"/>
  <c r="H312" i="34"/>
  <c r="G312" i="34"/>
  <c r="F312" i="34"/>
  <c r="E312" i="34"/>
  <c r="D312" i="34"/>
  <c r="C312" i="34"/>
  <c r="I308" i="34"/>
  <c r="H308" i="34"/>
  <c r="G308" i="34"/>
  <c r="F308" i="34"/>
  <c r="E308" i="34"/>
  <c r="D308" i="34"/>
  <c r="C308" i="34"/>
  <c r="I306" i="34"/>
  <c r="H306" i="34"/>
  <c r="G306" i="34"/>
  <c r="F306" i="34"/>
  <c r="E306" i="34"/>
  <c r="D306" i="34"/>
  <c r="C306" i="34"/>
  <c r="I304" i="34"/>
  <c r="H304" i="34"/>
  <c r="G304" i="34"/>
  <c r="F304" i="34"/>
  <c r="E304" i="34"/>
  <c r="D304" i="34"/>
  <c r="C304" i="34"/>
  <c r="I303" i="34"/>
  <c r="H303" i="34"/>
  <c r="G303" i="34"/>
  <c r="F303" i="34"/>
  <c r="E303" i="34"/>
  <c r="D303" i="34"/>
  <c r="C303" i="34"/>
  <c r="I302" i="34"/>
  <c r="H302" i="34"/>
  <c r="G302" i="34"/>
  <c r="F302" i="34"/>
  <c r="E302" i="34"/>
  <c r="D302" i="34"/>
  <c r="C302" i="34"/>
  <c r="I301" i="34"/>
  <c r="H301" i="34"/>
  <c r="G301" i="34"/>
  <c r="F301" i="34"/>
  <c r="E301" i="34"/>
  <c r="D301" i="34"/>
  <c r="C301" i="34"/>
  <c r="I299" i="34"/>
  <c r="H299" i="34"/>
  <c r="G299" i="34"/>
  <c r="F299" i="34"/>
  <c r="E299" i="34"/>
  <c r="D299" i="34"/>
  <c r="C299" i="34"/>
  <c r="I298" i="34"/>
  <c r="H298" i="34"/>
  <c r="G298" i="34"/>
  <c r="F298" i="34"/>
  <c r="E298" i="34"/>
  <c r="D298" i="34"/>
  <c r="C298" i="34"/>
  <c r="H292" i="34"/>
  <c r="A292" i="34"/>
  <c r="I288" i="34"/>
  <c r="H288" i="34"/>
  <c r="G288" i="34"/>
  <c r="F288" i="34"/>
  <c r="E288" i="34"/>
  <c r="D288" i="34"/>
  <c r="C288" i="34"/>
  <c r="I287" i="34"/>
  <c r="H287" i="34"/>
  <c r="G287" i="34"/>
  <c r="F287" i="34"/>
  <c r="E287" i="34"/>
  <c r="D287" i="34"/>
  <c r="C287" i="34"/>
  <c r="I286" i="34"/>
  <c r="H286" i="34"/>
  <c r="G286" i="34"/>
  <c r="F286" i="34"/>
  <c r="E286" i="34"/>
  <c r="D286" i="34"/>
  <c r="C286" i="34"/>
  <c r="I285" i="34"/>
  <c r="H285" i="34"/>
  <c r="G285" i="34"/>
  <c r="F285" i="34"/>
  <c r="E285" i="34"/>
  <c r="D285" i="34"/>
  <c r="C285" i="34"/>
  <c r="I284" i="34"/>
  <c r="H284" i="34"/>
  <c r="G284" i="34"/>
  <c r="F284" i="34"/>
  <c r="E284" i="34"/>
  <c r="D284" i="34"/>
  <c r="C284" i="34"/>
  <c r="I282" i="34"/>
  <c r="H282" i="34"/>
  <c r="G282" i="34"/>
  <c r="F282" i="34"/>
  <c r="E282" i="34"/>
  <c r="D282" i="34"/>
  <c r="C282" i="34"/>
  <c r="I281" i="34"/>
  <c r="H281" i="34"/>
  <c r="G281" i="34"/>
  <c r="F281" i="34"/>
  <c r="E281" i="34"/>
  <c r="D281" i="34"/>
  <c r="C281" i="34"/>
  <c r="I280" i="34"/>
  <c r="H280" i="34"/>
  <c r="G280" i="34"/>
  <c r="F280" i="34"/>
  <c r="E280" i="34"/>
  <c r="D280" i="34"/>
  <c r="C280" i="34"/>
  <c r="I276" i="34"/>
  <c r="H276" i="34"/>
  <c r="G276" i="34"/>
  <c r="F276" i="34"/>
  <c r="E276" i="34"/>
  <c r="D276" i="34"/>
  <c r="C276" i="34"/>
  <c r="I274" i="34"/>
  <c r="H274" i="34"/>
  <c r="G274" i="34"/>
  <c r="F274" i="34"/>
  <c r="E274" i="34"/>
  <c r="D274" i="34"/>
  <c r="C274" i="34"/>
  <c r="I272" i="34"/>
  <c r="H272" i="34"/>
  <c r="G272" i="34"/>
  <c r="F272" i="34"/>
  <c r="E272" i="34"/>
  <c r="D272" i="34"/>
  <c r="C272" i="34"/>
  <c r="I271" i="34"/>
  <c r="H271" i="34"/>
  <c r="G271" i="34"/>
  <c r="F271" i="34"/>
  <c r="E271" i="34"/>
  <c r="D271" i="34"/>
  <c r="C271" i="34"/>
  <c r="I270" i="34"/>
  <c r="H270" i="34"/>
  <c r="G270" i="34"/>
  <c r="F270" i="34"/>
  <c r="E270" i="34"/>
  <c r="D270" i="34"/>
  <c r="C270" i="34"/>
  <c r="I269" i="34"/>
  <c r="H269" i="34"/>
  <c r="G269" i="34"/>
  <c r="F269" i="34"/>
  <c r="E269" i="34"/>
  <c r="D269" i="34"/>
  <c r="C269" i="34"/>
  <c r="I267" i="34"/>
  <c r="H267" i="34"/>
  <c r="G267" i="34"/>
  <c r="F267" i="34"/>
  <c r="E267" i="34"/>
  <c r="D267" i="34"/>
  <c r="C267" i="34"/>
  <c r="I266" i="34"/>
  <c r="H266" i="34"/>
  <c r="G266" i="34"/>
  <c r="F266" i="34"/>
  <c r="E266" i="34"/>
  <c r="D266" i="34"/>
  <c r="C266" i="34"/>
  <c r="H260" i="34"/>
  <c r="A260" i="34"/>
  <c r="I256" i="34"/>
  <c r="H256" i="34"/>
  <c r="G256" i="34"/>
  <c r="F256" i="34"/>
  <c r="E256" i="34"/>
  <c r="D256" i="34"/>
  <c r="C256" i="34"/>
  <c r="I255" i="34"/>
  <c r="H255" i="34"/>
  <c r="G255" i="34"/>
  <c r="F255" i="34"/>
  <c r="E255" i="34"/>
  <c r="D255" i="34"/>
  <c r="C255" i="34"/>
  <c r="I254" i="34"/>
  <c r="H254" i="34"/>
  <c r="G254" i="34"/>
  <c r="F254" i="34"/>
  <c r="E254" i="34"/>
  <c r="D254" i="34"/>
  <c r="C254" i="34"/>
  <c r="I253" i="34"/>
  <c r="H253" i="34"/>
  <c r="G253" i="34"/>
  <c r="F253" i="34"/>
  <c r="E253" i="34"/>
  <c r="D253" i="34"/>
  <c r="C253" i="34"/>
  <c r="I252" i="34"/>
  <c r="H252" i="34"/>
  <c r="G252" i="34"/>
  <c r="F252" i="34"/>
  <c r="E252" i="34"/>
  <c r="D252" i="34"/>
  <c r="C252" i="34"/>
  <c r="I250" i="34"/>
  <c r="H250" i="34"/>
  <c r="G250" i="34"/>
  <c r="F250" i="34"/>
  <c r="E250" i="34"/>
  <c r="D250" i="34"/>
  <c r="C250" i="34"/>
  <c r="I249" i="34"/>
  <c r="H249" i="34"/>
  <c r="G249" i="34"/>
  <c r="F249" i="34"/>
  <c r="E249" i="34"/>
  <c r="D249" i="34"/>
  <c r="C249" i="34"/>
  <c r="I248" i="34"/>
  <c r="H248" i="34"/>
  <c r="G248" i="34"/>
  <c r="F248" i="34"/>
  <c r="E248" i="34"/>
  <c r="D248" i="34"/>
  <c r="C248" i="34"/>
  <c r="I244" i="34"/>
  <c r="H244" i="34"/>
  <c r="G244" i="34"/>
  <c r="F244" i="34"/>
  <c r="E244" i="34"/>
  <c r="D244" i="34"/>
  <c r="C244" i="34"/>
  <c r="I242" i="34"/>
  <c r="H242" i="34"/>
  <c r="G242" i="34"/>
  <c r="F242" i="34"/>
  <c r="E242" i="34"/>
  <c r="D242" i="34"/>
  <c r="C242" i="34"/>
  <c r="I240" i="34"/>
  <c r="H240" i="34"/>
  <c r="G240" i="34"/>
  <c r="F240" i="34"/>
  <c r="E240" i="34"/>
  <c r="D240" i="34"/>
  <c r="C240" i="34"/>
  <c r="I239" i="34"/>
  <c r="H239" i="34"/>
  <c r="G239" i="34"/>
  <c r="F239" i="34"/>
  <c r="E239" i="34"/>
  <c r="D239" i="34"/>
  <c r="C239" i="34"/>
  <c r="I238" i="34"/>
  <c r="H238" i="34"/>
  <c r="G238" i="34"/>
  <c r="F238" i="34"/>
  <c r="E238" i="34"/>
  <c r="D238" i="34"/>
  <c r="C238" i="34"/>
  <c r="I237" i="34"/>
  <c r="H237" i="34"/>
  <c r="G237" i="34"/>
  <c r="F237" i="34"/>
  <c r="E237" i="34"/>
  <c r="D237" i="34"/>
  <c r="C237" i="34"/>
  <c r="I235" i="34"/>
  <c r="H235" i="34"/>
  <c r="G235" i="34"/>
  <c r="F235" i="34"/>
  <c r="E235" i="34"/>
  <c r="D235" i="34"/>
  <c r="C235" i="34"/>
  <c r="I234" i="34"/>
  <c r="H234" i="34"/>
  <c r="G234" i="34"/>
  <c r="F234" i="34"/>
  <c r="E234" i="34"/>
  <c r="D234" i="34"/>
  <c r="C234" i="34"/>
  <c r="H233" i="34"/>
  <c r="D233" i="34"/>
  <c r="C233" i="34"/>
  <c r="H228" i="34"/>
  <c r="A228" i="34"/>
  <c r="I224" i="34"/>
  <c r="H224" i="34"/>
  <c r="G224" i="34"/>
  <c r="F224" i="34"/>
  <c r="E224" i="34"/>
  <c r="D224" i="34"/>
  <c r="C224" i="34"/>
  <c r="I223" i="34"/>
  <c r="H223" i="34"/>
  <c r="G223" i="34"/>
  <c r="F223" i="34"/>
  <c r="E223" i="34"/>
  <c r="D223" i="34"/>
  <c r="C223" i="34"/>
  <c r="I222" i="34"/>
  <c r="H222" i="34"/>
  <c r="G222" i="34"/>
  <c r="F222" i="34"/>
  <c r="E222" i="34"/>
  <c r="D222" i="34"/>
  <c r="C222" i="34"/>
  <c r="I221" i="34"/>
  <c r="H221" i="34"/>
  <c r="G221" i="34"/>
  <c r="F221" i="34"/>
  <c r="E221" i="34"/>
  <c r="D221" i="34"/>
  <c r="C221" i="34"/>
  <c r="I220" i="34"/>
  <c r="H220" i="34"/>
  <c r="G220" i="34"/>
  <c r="F220" i="34"/>
  <c r="E220" i="34"/>
  <c r="D220" i="34"/>
  <c r="C220" i="34"/>
  <c r="I218" i="34"/>
  <c r="H218" i="34"/>
  <c r="G218" i="34"/>
  <c r="I217" i="34"/>
  <c r="H217" i="34"/>
  <c r="G217" i="34"/>
  <c r="F217" i="34"/>
  <c r="E217" i="34"/>
  <c r="D217" i="34"/>
  <c r="C217" i="34"/>
  <c r="I216" i="34"/>
  <c r="H216" i="34"/>
  <c r="G216" i="34"/>
  <c r="F216" i="34"/>
  <c r="E216" i="34"/>
  <c r="D216" i="34"/>
  <c r="C216" i="34"/>
  <c r="I212" i="34"/>
  <c r="H212" i="34"/>
  <c r="G212" i="34"/>
  <c r="F212" i="34"/>
  <c r="E212" i="34"/>
  <c r="D212" i="34"/>
  <c r="C212" i="34"/>
  <c r="I210" i="34"/>
  <c r="H210" i="34"/>
  <c r="G210" i="34"/>
  <c r="F210" i="34"/>
  <c r="E210" i="34"/>
  <c r="D210" i="34"/>
  <c r="C210" i="34"/>
  <c r="I208" i="34"/>
  <c r="H208" i="34"/>
  <c r="G208" i="34"/>
  <c r="F208" i="34"/>
  <c r="E208" i="34"/>
  <c r="D208" i="34"/>
  <c r="C208" i="34"/>
  <c r="I207" i="34"/>
  <c r="H207" i="34"/>
  <c r="G207" i="34"/>
  <c r="F207" i="34"/>
  <c r="E207" i="34"/>
  <c r="D207" i="34"/>
  <c r="C207" i="34"/>
  <c r="I206" i="34"/>
  <c r="H206" i="34"/>
  <c r="G206" i="34"/>
  <c r="F206" i="34"/>
  <c r="E206" i="34"/>
  <c r="D206" i="34"/>
  <c r="C206" i="34"/>
  <c r="I205" i="34"/>
  <c r="H205" i="34"/>
  <c r="G205" i="34"/>
  <c r="F205" i="34"/>
  <c r="E205" i="34"/>
  <c r="D205" i="34"/>
  <c r="C205" i="34"/>
  <c r="I203" i="34"/>
  <c r="H203" i="34"/>
  <c r="G203" i="34"/>
  <c r="F203" i="34"/>
  <c r="E203" i="34"/>
  <c r="D203" i="34"/>
  <c r="C203" i="34"/>
  <c r="I202" i="34"/>
  <c r="H202" i="34"/>
  <c r="G202" i="34"/>
  <c r="F202" i="34"/>
  <c r="E202" i="34"/>
  <c r="D202" i="34"/>
  <c r="C202" i="34"/>
  <c r="I201" i="34"/>
  <c r="E201" i="34"/>
  <c r="D201" i="34"/>
  <c r="C201" i="34"/>
  <c r="H196" i="34"/>
  <c r="A196" i="34"/>
  <c r="I192" i="34"/>
  <c r="H192" i="34"/>
  <c r="G192" i="34"/>
  <c r="F192" i="34"/>
  <c r="E192" i="34"/>
  <c r="D192" i="34"/>
  <c r="C192" i="34"/>
  <c r="I191" i="34"/>
  <c r="H191" i="34"/>
  <c r="G191" i="34"/>
  <c r="F191" i="34"/>
  <c r="E191" i="34"/>
  <c r="D191" i="34"/>
  <c r="C191" i="34"/>
  <c r="I190" i="34"/>
  <c r="H190" i="34"/>
  <c r="G190" i="34"/>
  <c r="F190" i="34"/>
  <c r="E190" i="34"/>
  <c r="D190" i="34"/>
  <c r="C190" i="34"/>
  <c r="I189" i="34"/>
  <c r="H189" i="34"/>
  <c r="G189" i="34"/>
  <c r="F189" i="34"/>
  <c r="E189" i="34"/>
  <c r="D189" i="34"/>
  <c r="C189" i="34"/>
  <c r="I188" i="34"/>
  <c r="H188" i="34"/>
  <c r="G188" i="34"/>
  <c r="F188" i="34"/>
  <c r="E188" i="34"/>
  <c r="D188" i="34"/>
  <c r="C188" i="34"/>
  <c r="I185" i="34"/>
  <c r="H185" i="34"/>
  <c r="G185" i="34"/>
  <c r="F185" i="34"/>
  <c r="E185" i="34"/>
  <c r="D185" i="34"/>
  <c r="C185" i="34"/>
  <c r="I184" i="34"/>
  <c r="H184" i="34"/>
  <c r="G184" i="34"/>
  <c r="F184" i="34"/>
  <c r="E184" i="34"/>
  <c r="D184" i="34"/>
  <c r="C184" i="34"/>
  <c r="I180" i="34"/>
  <c r="H180" i="34"/>
  <c r="G180" i="34"/>
  <c r="F180" i="34"/>
  <c r="E180" i="34"/>
  <c r="D180" i="34"/>
  <c r="C180" i="34"/>
  <c r="I178" i="34"/>
  <c r="H178" i="34"/>
  <c r="G178" i="34"/>
  <c r="F178" i="34"/>
  <c r="E178" i="34"/>
  <c r="D178" i="34"/>
  <c r="C178" i="34"/>
  <c r="I176" i="34"/>
  <c r="H176" i="34"/>
  <c r="G176" i="34"/>
  <c r="F176" i="34"/>
  <c r="E176" i="34"/>
  <c r="D176" i="34"/>
  <c r="C176" i="34"/>
  <c r="I175" i="34"/>
  <c r="H175" i="34"/>
  <c r="G175" i="34"/>
  <c r="F175" i="34"/>
  <c r="E175" i="34"/>
  <c r="D175" i="34"/>
  <c r="C175" i="34"/>
  <c r="I174" i="34"/>
  <c r="H174" i="34"/>
  <c r="G174" i="34"/>
  <c r="F174" i="34"/>
  <c r="E174" i="34"/>
  <c r="D174" i="34"/>
  <c r="C174" i="34"/>
  <c r="I173" i="34"/>
  <c r="H173" i="34"/>
  <c r="G173" i="34"/>
  <c r="F173" i="34"/>
  <c r="E173" i="34"/>
  <c r="D173" i="34"/>
  <c r="C173" i="34"/>
  <c r="I171" i="34"/>
  <c r="H171" i="34"/>
  <c r="G171" i="34"/>
  <c r="F171" i="34"/>
  <c r="E171" i="34"/>
  <c r="D171" i="34"/>
  <c r="C171" i="34"/>
  <c r="I170" i="34"/>
  <c r="H170" i="34"/>
  <c r="G170" i="34"/>
  <c r="F170" i="34"/>
  <c r="E170" i="34"/>
  <c r="D170" i="34"/>
  <c r="C170" i="34"/>
  <c r="I169" i="34"/>
  <c r="H169" i="34"/>
  <c r="G169" i="34"/>
  <c r="F169" i="34"/>
  <c r="E169" i="34"/>
  <c r="D169" i="34"/>
  <c r="C169" i="34"/>
  <c r="H164" i="34"/>
  <c r="A164" i="34"/>
  <c r="I160" i="34"/>
  <c r="H160" i="34"/>
  <c r="G160" i="34"/>
  <c r="F160" i="34"/>
  <c r="E160" i="34"/>
  <c r="D160" i="34"/>
  <c r="C160" i="34"/>
  <c r="I159" i="34"/>
  <c r="H159" i="34"/>
  <c r="G159" i="34"/>
  <c r="F159" i="34"/>
  <c r="E159" i="34"/>
  <c r="D159" i="34"/>
  <c r="C159" i="34"/>
  <c r="I158" i="34"/>
  <c r="H158" i="34"/>
  <c r="G158" i="34"/>
  <c r="F158" i="34"/>
  <c r="E158" i="34"/>
  <c r="D158" i="34"/>
  <c r="C158" i="34"/>
  <c r="I157" i="34"/>
  <c r="H157" i="34"/>
  <c r="G157" i="34"/>
  <c r="F157" i="34"/>
  <c r="E157" i="34"/>
  <c r="D157" i="34"/>
  <c r="C157" i="34"/>
  <c r="I156" i="34"/>
  <c r="H156" i="34"/>
  <c r="G156" i="34"/>
  <c r="F156" i="34"/>
  <c r="E156" i="34"/>
  <c r="D156" i="34"/>
  <c r="C156" i="34"/>
  <c r="I153" i="34"/>
  <c r="H153" i="34"/>
  <c r="G153" i="34"/>
  <c r="F153" i="34"/>
  <c r="E153" i="34"/>
  <c r="D153" i="34"/>
  <c r="C153" i="34"/>
  <c r="I152" i="34"/>
  <c r="H152" i="34"/>
  <c r="G152" i="34"/>
  <c r="F152" i="34"/>
  <c r="E152" i="34"/>
  <c r="D152" i="34"/>
  <c r="C152" i="34"/>
  <c r="I148" i="34"/>
  <c r="H148" i="34"/>
  <c r="G148" i="34"/>
  <c r="F148" i="34"/>
  <c r="E148" i="34"/>
  <c r="D148" i="34"/>
  <c r="C148" i="34"/>
  <c r="I146" i="34"/>
  <c r="H146" i="34"/>
  <c r="G146" i="34"/>
  <c r="F146" i="34"/>
  <c r="E146" i="34"/>
  <c r="D146" i="34"/>
  <c r="C146" i="34"/>
  <c r="I144" i="34"/>
  <c r="H144" i="34"/>
  <c r="G144" i="34"/>
  <c r="F144" i="34"/>
  <c r="E144" i="34"/>
  <c r="D144" i="34"/>
  <c r="C144" i="34"/>
  <c r="I143" i="34"/>
  <c r="H143" i="34"/>
  <c r="G143" i="34"/>
  <c r="F143" i="34"/>
  <c r="E143" i="34"/>
  <c r="D143" i="34"/>
  <c r="C143" i="34"/>
  <c r="I142" i="34"/>
  <c r="H142" i="34"/>
  <c r="G142" i="34"/>
  <c r="F142" i="34"/>
  <c r="E142" i="34"/>
  <c r="D142" i="34"/>
  <c r="C142" i="34"/>
  <c r="I141" i="34"/>
  <c r="H141" i="34"/>
  <c r="G141" i="34"/>
  <c r="F141" i="34"/>
  <c r="E141" i="34"/>
  <c r="D141" i="34"/>
  <c r="C141" i="34"/>
  <c r="I139" i="34"/>
  <c r="H139" i="34"/>
  <c r="G139" i="34"/>
  <c r="F139" i="34"/>
  <c r="E139" i="34"/>
  <c r="D139" i="34"/>
  <c r="C139" i="34"/>
  <c r="I138" i="34"/>
  <c r="H138" i="34"/>
  <c r="G138" i="34"/>
  <c r="F138" i="34"/>
  <c r="E138" i="34"/>
  <c r="D138" i="34"/>
  <c r="C138" i="34"/>
  <c r="I137" i="34"/>
  <c r="H137" i="34"/>
  <c r="G137" i="34"/>
  <c r="F137" i="34"/>
  <c r="E137" i="34"/>
  <c r="D137" i="34"/>
  <c r="C137" i="34"/>
  <c r="H132" i="34"/>
  <c r="A132" i="34"/>
  <c r="I128" i="34"/>
  <c r="H128" i="34"/>
  <c r="G128" i="34"/>
  <c r="F128" i="34"/>
  <c r="E128" i="34"/>
  <c r="D128" i="34"/>
  <c r="C128" i="34"/>
  <c r="I127" i="34"/>
  <c r="H127" i="34"/>
  <c r="G127" i="34"/>
  <c r="F127" i="34"/>
  <c r="E127" i="34"/>
  <c r="D127" i="34"/>
  <c r="C127" i="34"/>
  <c r="I126" i="34"/>
  <c r="H126" i="34"/>
  <c r="G126" i="34"/>
  <c r="F126" i="34"/>
  <c r="E126" i="34"/>
  <c r="D126" i="34"/>
  <c r="C126" i="34"/>
  <c r="I125" i="34"/>
  <c r="H125" i="34"/>
  <c r="G125" i="34"/>
  <c r="F125" i="34"/>
  <c r="E125" i="34"/>
  <c r="D125" i="34"/>
  <c r="C125" i="34"/>
  <c r="I124" i="34"/>
  <c r="H124" i="34"/>
  <c r="G124" i="34"/>
  <c r="F124" i="34"/>
  <c r="E124" i="34"/>
  <c r="D124" i="34"/>
  <c r="C124" i="34"/>
  <c r="I121" i="34"/>
  <c r="H121" i="34"/>
  <c r="G121" i="34"/>
  <c r="F121" i="34"/>
  <c r="E121" i="34"/>
  <c r="D121" i="34"/>
  <c r="C121" i="34"/>
  <c r="I120" i="34"/>
  <c r="H120" i="34"/>
  <c r="G120" i="34"/>
  <c r="F120" i="34"/>
  <c r="E120" i="34"/>
  <c r="D120" i="34"/>
  <c r="C120" i="34"/>
  <c r="I116" i="34"/>
  <c r="H116" i="34"/>
  <c r="G116" i="34"/>
  <c r="F116" i="34"/>
  <c r="E116" i="34"/>
  <c r="D116" i="34"/>
  <c r="C116" i="34"/>
  <c r="I114" i="34"/>
  <c r="H114" i="34"/>
  <c r="G114" i="34"/>
  <c r="F114" i="34"/>
  <c r="E114" i="34"/>
  <c r="D114" i="34"/>
  <c r="C114" i="34"/>
  <c r="I112" i="34"/>
  <c r="H112" i="34"/>
  <c r="G112" i="34"/>
  <c r="F112" i="34"/>
  <c r="E112" i="34"/>
  <c r="D112" i="34"/>
  <c r="C112" i="34"/>
  <c r="I111" i="34"/>
  <c r="H111" i="34"/>
  <c r="G111" i="34"/>
  <c r="F111" i="34"/>
  <c r="E111" i="34"/>
  <c r="D111" i="34"/>
  <c r="C111" i="34"/>
  <c r="I110" i="34"/>
  <c r="H110" i="34"/>
  <c r="G110" i="34"/>
  <c r="F110" i="34"/>
  <c r="E110" i="34"/>
  <c r="D110" i="34"/>
  <c r="C110" i="34"/>
  <c r="I109" i="34"/>
  <c r="H109" i="34"/>
  <c r="G109" i="34"/>
  <c r="F109" i="34"/>
  <c r="E109" i="34"/>
  <c r="D109" i="34"/>
  <c r="C109" i="34"/>
  <c r="I107" i="34"/>
  <c r="H107" i="34"/>
  <c r="G107" i="34"/>
  <c r="F107" i="34"/>
  <c r="E107" i="34"/>
  <c r="D107" i="34"/>
  <c r="C107" i="34"/>
  <c r="I106" i="34"/>
  <c r="H106" i="34"/>
  <c r="G106" i="34"/>
  <c r="F106" i="34"/>
  <c r="E106" i="34"/>
  <c r="D106" i="34"/>
  <c r="C106" i="34"/>
  <c r="I105" i="34"/>
  <c r="H105" i="34"/>
  <c r="F105" i="34"/>
  <c r="E105" i="34"/>
  <c r="D105" i="34"/>
  <c r="C105" i="34"/>
  <c r="H100" i="34"/>
  <c r="A100" i="34"/>
  <c r="I96" i="34"/>
  <c r="H96" i="34"/>
  <c r="G96" i="34"/>
  <c r="F96" i="34"/>
  <c r="E96" i="34"/>
  <c r="D96" i="34"/>
  <c r="C96" i="34"/>
  <c r="I95" i="34"/>
  <c r="H95" i="34"/>
  <c r="G95" i="34"/>
  <c r="F95" i="34"/>
  <c r="E95" i="34"/>
  <c r="D95" i="34"/>
  <c r="C95" i="34"/>
  <c r="I94" i="34"/>
  <c r="H94" i="34"/>
  <c r="G94" i="34"/>
  <c r="F94" i="34"/>
  <c r="E94" i="34"/>
  <c r="D94" i="34"/>
  <c r="C94" i="34"/>
  <c r="I93" i="34"/>
  <c r="H93" i="34"/>
  <c r="G93" i="34"/>
  <c r="F93" i="34"/>
  <c r="E93" i="34"/>
  <c r="D93" i="34"/>
  <c r="C93" i="34"/>
  <c r="I92" i="34"/>
  <c r="H92" i="34"/>
  <c r="G92" i="34"/>
  <c r="F92" i="34"/>
  <c r="E92" i="34"/>
  <c r="D92" i="34"/>
  <c r="C92" i="34"/>
  <c r="I89" i="34"/>
  <c r="H89" i="34"/>
  <c r="G89" i="34"/>
  <c r="F89" i="34"/>
  <c r="E89" i="34"/>
  <c r="D89" i="34"/>
  <c r="C89" i="34"/>
  <c r="I88" i="34"/>
  <c r="H88" i="34"/>
  <c r="G88" i="34"/>
  <c r="F88" i="34"/>
  <c r="E88" i="34"/>
  <c r="D88" i="34"/>
  <c r="C88" i="34"/>
  <c r="I84" i="34"/>
  <c r="H84" i="34"/>
  <c r="G84" i="34"/>
  <c r="F84" i="34"/>
  <c r="E84" i="34"/>
  <c r="D84" i="34"/>
  <c r="C84" i="34"/>
  <c r="I82" i="34"/>
  <c r="H82" i="34"/>
  <c r="G82" i="34"/>
  <c r="F82" i="34"/>
  <c r="E82" i="34"/>
  <c r="D82" i="34"/>
  <c r="C82" i="34"/>
  <c r="I80" i="34"/>
  <c r="H80" i="34"/>
  <c r="G80" i="34"/>
  <c r="F80" i="34"/>
  <c r="E80" i="34"/>
  <c r="D80" i="34"/>
  <c r="C80" i="34"/>
  <c r="I79" i="34"/>
  <c r="H79" i="34"/>
  <c r="G79" i="34"/>
  <c r="F79" i="34"/>
  <c r="E79" i="34"/>
  <c r="D79" i="34"/>
  <c r="C79" i="34"/>
  <c r="I78" i="34"/>
  <c r="H78" i="34"/>
  <c r="G78" i="34"/>
  <c r="F78" i="34"/>
  <c r="E78" i="34"/>
  <c r="D78" i="34"/>
  <c r="C78" i="34"/>
  <c r="I77" i="34"/>
  <c r="H77" i="34"/>
  <c r="G77" i="34"/>
  <c r="F77" i="34"/>
  <c r="E77" i="34"/>
  <c r="D77" i="34"/>
  <c r="C77" i="34"/>
  <c r="I75" i="34"/>
  <c r="H75" i="34"/>
  <c r="G75" i="34"/>
  <c r="F75" i="34"/>
  <c r="E75" i="34"/>
  <c r="D75" i="34"/>
  <c r="C75" i="34"/>
  <c r="I74" i="34"/>
  <c r="H74" i="34"/>
  <c r="G74" i="34"/>
  <c r="F74" i="34"/>
  <c r="E74" i="34"/>
  <c r="D74" i="34"/>
  <c r="C74" i="34"/>
  <c r="I73" i="34"/>
  <c r="H73" i="34"/>
  <c r="G73" i="34"/>
  <c r="D73" i="34"/>
  <c r="C73" i="34"/>
  <c r="H68" i="34"/>
  <c r="A68" i="34"/>
  <c r="I64" i="34"/>
  <c r="H64" i="34"/>
  <c r="G64" i="34"/>
  <c r="F64" i="34"/>
  <c r="E64" i="34"/>
  <c r="D64" i="34"/>
  <c r="C64" i="34"/>
  <c r="I63" i="34"/>
  <c r="H63" i="34"/>
  <c r="G63" i="34"/>
  <c r="F63" i="34"/>
  <c r="E63" i="34"/>
  <c r="D63" i="34"/>
  <c r="C63" i="34"/>
  <c r="I62" i="34"/>
  <c r="H62" i="34"/>
  <c r="G62" i="34"/>
  <c r="F62" i="34"/>
  <c r="E62" i="34"/>
  <c r="D62" i="34"/>
  <c r="C62" i="34"/>
  <c r="I61" i="34"/>
  <c r="H61" i="34"/>
  <c r="G61" i="34"/>
  <c r="F61" i="34"/>
  <c r="E61" i="34"/>
  <c r="D61" i="34"/>
  <c r="C61" i="34"/>
  <c r="I60" i="34"/>
  <c r="H60" i="34"/>
  <c r="G60" i="34"/>
  <c r="F60" i="34"/>
  <c r="E60" i="34"/>
  <c r="D60" i="34"/>
  <c r="C60" i="34"/>
  <c r="I57" i="34"/>
  <c r="H57" i="34"/>
  <c r="G57" i="34"/>
  <c r="F57" i="34"/>
  <c r="E57" i="34"/>
  <c r="D57" i="34"/>
  <c r="C57" i="34"/>
  <c r="I56" i="34"/>
  <c r="H56" i="34"/>
  <c r="G56" i="34"/>
  <c r="F56" i="34"/>
  <c r="E56" i="34"/>
  <c r="D56" i="34"/>
  <c r="C56" i="34"/>
  <c r="I52" i="34"/>
  <c r="H52" i="34"/>
  <c r="G52" i="34"/>
  <c r="F52" i="34"/>
  <c r="E52" i="34"/>
  <c r="D52" i="34"/>
  <c r="C52" i="34"/>
  <c r="I50" i="34"/>
  <c r="H50" i="34"/>
  <c r="G50" i="34"/>
  <c r="F50" i="34"/>
  <c r="E50" i="34"/>
  <c r="D50" i="34"/>
  <c r="C50" i="34"/>
  <c r="I48" i="34"/>
  <c r="H48" i="34"/>
  <c r="G48" i="34"/>
  <c r="F48" i="34"/>
  <c r="E48" i="34"/>
  <c r="D48" i="34"/>
  <c r="C48" i="34"/>
  <c r="I47" i="34"/>
  <c r="H47" i="34"/>
  <c r="G47" i="34"/>
  <c r="F47" i="34"/>
  <c r="E47" i="34"/>
  <c r="D47" i="34"/>
  <c r="C47" i="34"/>
  <c r="I46" i="34"/>
  <c r="H46" i="34"/>
  <c r="G46" i="34"/>
  <c r="F46" i="34"/>
  <c r="E46" i="34"/>
  <c r="D46" i="34"/>
  <c r="C46" i="34"/>
  <c r="I45" i="34"/>
  <c r="H45" i="34"/>
  <c r="G45" i="34"/>
  <c r="F45" i="34"/>
  <c r="E45" i="34"/>
  <c r="D45" i="34"/>
  <c r="C45" i="34"/>
  <c r="I43" i="34"/>
  <c r="H43" i="34"/>
  <c r="G43" i="34"/>
  <c r="F43" i="34"/>
  <c r="E43" i="34"/>
  <c r="D43" i="34"/>
  <c r="C43" i="34"/>
  <c r="I42" i="34"/>
  <c r="H42" i="34"/>
  <c r="G42" i="34"/>
  <c r="F42" i="34"/>
  <c r="E42" i="34"/>
  <c r="D42" i="34"/>
  <c r="C42" i="34"/>
  <c r="I41" i="34"/>
  <c r="H41" i="34"/>
  <c r="G41" i="34"/>
  <c r="F41" i="34"/>
  <c r="E41" i="34"/>
  <c r="D41" i="34"/>
  <c r="C41" i="34"/>
  <c r="H36" i="34"/>
  <c r="A36" i="34"/>
  <c r="I32" i="34"/>
  <c r="H32" i="34"/>
  <c r="G32" i="34"/>
  <c r="F32" i="34"/>
  <c r="E32" i="34"/>
  <c r="D32" i="34"/>
  <c r="C32" i="34"/>
  <c r="I31" i="34"/>
  <c r="H31" i="34"/>
  <c r="G31" i="34"/>
  <c r="F31" i="34"/>
  <c r="E31" i="34"/>
  <c r="D31" i="34"/>
  <c r="C31" i="34"/>
  <c r="I30" i="34"/>
  <c r="H30" i="34"/>
  <c r="G30" i="34"/>
  <c r="F30" i="34"/>
  <c r="E30" i="34"/>
  <c r="D30" i="34"/>
  <c r="C30" i="34"/>
  <c r="I29" i="34"/>
  <c r="H29" i="34"/>
  <c r="G29" i="34"/>
  <c r="F29" i="34"/>
  <c r="E29" i="34"/>
  <c r="D29" i="34"/>
  <c r="C29" i="34"/>
  <c r="I28" i="34"/>
  <c r="H28" i="34"/>
  <c r="G28" i="34"/>
  <c r="F28" i="34"/>
  <c r="E28" i="34"/>
  <c r="D28" i="34"/>
  <c r="C28" i="34"/>
  <c r="I25" i="34"/>
  <c r="H25" i="34"/>
  <c r="G25" i="34"/>
  <c r="F25" i="34"/>
  <c r="E25" i="34"/>
  <c r="D25" i="34"/>
  <c r="C25" i="34"/>
  <c r="I24" i="34"/>
  <c r="H24" i="34"/>
  <c r="G24" i="34"/>
  <c r="F24" i="34"/>
  <c r="E24" i="34"/>
  <c r="D24" i="34"/>
  <c r="C24" i="34"/>
  <c r="I20" i="34"/>
  <c r="H20" i="34"/>
  <c r="G20" i="34"/>
  <c r="F20" i="34"/>
  <c r="E20" i="34"/>
  <c r="D20" i="34"/>
  <c r="C20" i="34"/>
  <c r="I18" i="34"/>
  <c r="H18" i="34"/>
  <c r="G18" i="34"/>
  <c r="F18" i="34"/>
  <c r="E18" i="34"/>
  <c r="D18" i="34"/>
  <c r="C18" i="34"/>
  <c r="I16" i="34"/>
  <c r="H16" i="34"/>
  <c r="G16" i="34"/>
  <c r="F16" i="34"/>
  <c r="E16" i="34"/>
  <c r="D16" i="34"/>
  <c r="C16" i="34"/>
  <c r="I15" i="34"/>
  <c r="H15" i="34"/>
  <c r="G15" i="34"/>
  <c r="F15" i="34"/>
  <c r="E15" i="34"/>
  <c r="D15" i="34"/>
  <c r="C15" i="34"/>
  <c r="I14" i="34"/>
  <c r="H14" i="34"/>
  <c r="G14" i="34"/>
  <c r="F14" i="34"/>
  <c r="E14" i="34"/>
  <c r="D14" i="34"/>
  <c r="C14" i="34"/>
  <c r="I13" i="34"/>
  <c r="H13" i="34"/>
  <c r="G13" i="34"/>
  <c r="F13" i="34"/>
  <c r="E13" i="34"/>
  <c r="D13" i="34"/>
  <c r="C13" i="34"/>
  <c r="I11" i="34"/>
  <c r="H11" i="34"/>
  <c r="G11" i="34"/>
  <c r="F11" i="34"/>
  <c r="E11" i="34"/>
  <c r="D11" i="34"/>
  <c r="C11" i="34"/>
  <c r="I10" i="34"/>
  <c r="H10" i="34"/>
  <c r="G10" i="34"/>
  <c r="F10" i="34"/>
  <c r="E10" i="34"/>
  <c r="D10" i="34"/>
  <c r="C10" i="34"/>
  <c r="I9" i="34"/>
  <c r="H9" i="34"/>
  <c r="G9" i="34"/>
  <c r="F9" i="34"/>
  <c r="E9" i="34"/>
  <c r="D9" i="34"/>
  <c r="C9" i="34"/>
  <c r="H4" i="34"/>
  <c r="A4" i="34"/>
  <c r="C175" i="8"/>
  <c r="C174" i="8"/>
  <c r="C166" i="8"/>
  <c r="C165" i="8"/>
  <c r="C164" i="8"/>
  <c r="C163" i="8"/>
  <c r="C162" i="8"/>
  <c r="C161" i="8"/>
  <c r="C160" i="8"/>
  <c r="C159" i="8"/>
  <c r="C158" i="8"/>
  <c r="C157" i="8"/>
  <c r="C156" i="8"/>
  <c r="C155" i="8"/>
  <c r="C154" i="8"/>
  <c r="C153" i="8"/>
  <c r="C151" i="8"/>
  <c r="C150" i="8"/>
  <c r="C149" i="8"/>
  <c r="C148" i="8"/>
  <c r="C147" i="8"/>
  <c r="C146" i="8"/>
  <c r="C145" i="8"/>
  <c r="C144" i="8"/>
  <c r="C143" i="8"/>
  <c r="C142" i="8"/>
  <c r="C141" i="8"/>
  <c r="C136" i="8"/>
  <c r="C135" i="8"/>
  <c r="C134" i="8"/>
  <c r="C133" i="8"/>
  <c r="C132" i="8"/>
  <c r="C131" i="8"/>
  <c r="C130" i="8"/>
  <c r="C129" i="8"/>
  <c r="C128" i="8"/>
  <c r="C127" i="8"/>
  <c r="C126" i="8"/>
  <c r="C125" i="8"/>
  <c r="C119" i="8"/>
  <c r="C118" i="8"/>
  <c r="C117" i="8"/>
  <c r="C116" i="8"/>
  <c r="C112" i="8"/>
  <c r="C111" i="8"/>
  <c r="C108" i="8"/>
  <c r="A108" i="8"/>
  <c r="C102" i="8"/>
  <c r="C101" i="8"/>
  <c r="C98" i="8"/>
  <c r="C96" i="8"/>
  <c r="C94" i="8"/>
  <c r="C92" i="8"/>
  <c r="C89" i="8"/>
  <c r="C84" i="8"/>
  <c r="C83" i="8"/>
  <c r="C82" i="8"/>
  <c r="C81" i="8"/>
  <c r="C80" i="8"/>
  <c r="C79" i="8"/>
  <c r="C78" i="8"/>
  <c r="C77" i="8"/>
  <c r="C73" i="8"/>
  <c r="C72" i="8"/>
  <c r="C71" i="8"/>
  <c r="C67" i="8"/>
  <c r="C66" i="8"/>
  <c r="C65" i="8"/>
  <c r="C64" i="8"/>
  <c r="C63" i="8"/>
  <c r="C62" i="8"/>
  <c r="C61" i="8"/>
  <c r="C60" i="8"/>
  <c r="C59" i="8"/>
  <c r="C58" i="8"/>
  <c r="C55" i="8"/>
  <c r="A55" i="8"/>
  <c r="C48" i="8"/>
  <c r="C47" i="8"/>
  <c r="C46" i="8"/>
  <c r="C45" i="8"/>
  <c r="C41" i="8"/>
  <c r="C40" i="8"/>
  <c r="C39" i="8"/>
  <c r="C38" i="8"/>
  <c r="C34" i="8"/>
  <c r="C33" i="8"/>
  <c r="C32" i="8"/>
  <c r="C31" i="8"/>
  <c r="C30" i="8"/>
  <c r="C29" i="8"/>
  <c r="C28" i="8"/>
  <c r="C27" i="8"/>
  <c r="C26" i="8"/>
  <c r="C25" i="8"/>
  <c r="C21" i="8"/>
  <c r="C20" i="8"/>
  <c r="C19" i="8"/>
  <c r="C15" i="8"/>
  <c r="C14" i="8"/>
  <c r="C13" i="8"/>
  <c r="C12" i="8"/>
  <c r="C11" i="8"/>
  <c r="C10" i="8"/>
  <c r="C9" i="8"/>
  <c r="C8" i="8"/>
  <c r="C7" i="8"/>
  <c r="C6" i="8"/>
  <c r="C3" i="8"/>
  <c r="A3" i="8"/>
  <c r="D24" i="7"/>
  <c r="D19" i="7"/>
  <c r="D18" i="7"/>
  <c r="D16" i="7"/>
  <c r="D12" i="7"/>
  <c r="D11" i="7"/>
  <c r="D10" i="7"/>
  <c r="D9" i="7"/>
  <c r="D8" i="7"/>
  <c r="D7" i="7"/>
  <c r="D2" i="7"/>
  <c r="A2" i="7"/>
  <c r="E31" i="6"/>
  <c r="D31" i="6"/>
  <c r="C31" i="6"/>
  <c r="E30" i="6"/>
  <c r="D30" i="6"/>
  <c r="C30" i="6"/>
  <c r="E29" i="6"/>
  <c r="D29" i="6"/>
  <c r="C29" i="6"/>
  <c r="E28" i="6"/>
  <c r="D28" i="6"/>
  <c r="C28" i="6"/>
  <c r="E27" i="6"/>
  <c r="D27" i="6"/>
  <c r="C27" i="6"/>
  <c r="E26" i="6"/>
  <c r="D26" i="6"/>
  <c r="C26" i="6"/>
  <c r="E25" i="6"/>
  <c r="D25" i="6"/>
  <c r="C25" i="6"/>
  <c r="E24" i="6"/>
  <c r="D24" i="6"/>
  <c r="C24" i="6"/>
  <c r="E15" i="6"/>
  <c r="D15" i="6"/>
  <c r="C15" i="6"/>
  <c r="E14" i="6"/>
  <c r="D14" i="6"/>
  <c r="C14" i="6"/>
  <c r="E13" i="6"/>
  <c r="D13" i="6"/>
  <c r="C13" i="6"/>
  <c r="E12" i="6"/>
  <c r="D12" i="6"/>
  <c r="C12" i="6"/>
  <c r="E11" i="6"/>
  <c r="D11" i="6"/>
  <c r="C11" i="6"/>
  <c r="E10" i="6"/>
  <c r="D10" i="6"/>
  <c r="C10" i="6"/>
  <c r="E9" i="6"/>
  <c r="D9" i="6"/>
  <c r="C9" i="6"/>
  <c r="E8" i="6"/>
  <c r="D8" i="6"/>
  <c r="C8" i="6"/>
  <c r="E7" i="6"/>
  <c r="D7" i="6"/>
  <c r="C7" i="6"/>
  <c r="F3" i="6"/>
  <c r="A3" i="6"/>
  <c r="C39" i="5"/>
  <c r="C38" i="5"/>
  <c r="C33" i="5"/>
  <c r="C32" i="5"/>
  <c r="C31" i="5"/>
  <c r="C26" i="5"/>
  <c r="C25" i="5"/>
  <c r="C19" i="5"/>
  <c r="C18" i="5"/>
  <c r="C13" i="5"/>
  <c r="C12" i="5"/>
  <c r="C11" i="5"/>
  <c r="C10" i="5"/>
  <c r="C9" i="5"/>
  <c r="C8" i="5"/>
  <c r="C7" i="5"/>
  <c r="C6" i="5"/>
  <c r="C3" i="5"/>
  <c r="A3" i="5"/>
  <c r="C33" i="4"/>
  <c r="C32" i="4"/>
  <c r="G27" i="4"/>
  <c r="F27" i="4"/>
  <c r="E27" i="4"/>
  <c r="D27" i="4"/>
  <c r="C27" i="4"/>
  <c r="B27" i="4"/>
  <c r="G26" i="4"/>
  <c r="F26" i="4"/>
  <c r="E26" i="4"/>
  <c r="D26" i="4"/>
  <c r="C26" i="4"/>
  <c r="B26" i="4"/>
  <c r="G25" i="4"/>
  <c r="F25" i="4"/>
  <c r="E25" i="4"/>
  <c r="D25" i="4"/>
  <c r="C25" i="4"/>
  <c r="B25" i="4"/>
  <c r="G18" i="4"/>
  <c r="F18" i="4"/>
  <c r="E18" i="4"/>
  <c r="D18" i="4"/>
  <c r="C18" i="4"/>
  <c r="B18" i="4"/>
  <c r="G17" i="4"/>
  <c r="F17" i="4"/>
  <c r="E17" i="4"/>
  <c r="D17" i="4"/>
  <c r="C17" i="4"/>
  <c r="B17" i="4"/>
  <c r="G16" i="4"/>
  <c r="F16" i="4"/>
  <c r="E16" i="4"/>
  <c r="D16" i="4"/>
  <c r="C16" i="4"/>
  <c r="B16" i="4"/>
  <c r="G9" i="4"/>
  <c r="F9" i="4"/>
  <c r="E9" i="4"/>
  <c r="D9" i="4"/>
  <c r="C9" i="4"/>
  <c r="B9" i="4"/>
  <c r="G8" i="4"/>
  <c r="F8" i="4"/>
  <c r="E8" i="4"/>
  <c r="D8" i="4"/>
  <c r="C8" i="4"/>
  <c r="B8" i="4"/>
  <c r="G7" i="4"/>
  <c r="F7" i="4"/>
  <c r="E7" i="4"/>
  <c r="D7" i="4"/>
  <c r="C7" i="4"/>
  <c r="B7" i="4"/>
  <c r="G3" i="4"/>
  <c r="A2" i="4"/>
  <c r="D40" i="3"/>
  <c r="G37" i="3"/>
  <c r="G36" i="3"/>
  <c r="D36" i="3"/>
  <c r="D35" i="3"/>
  <c r="D34" i="3"/>
  <c r="G33" i="3"/>
  <c r="D33" i="3"/>
  <c r="G32" i="3"/>
  <c r="D32" i="3"/>
  <c r="G31" i="3"/>
  <c r="D31" i="3"/>
  <c r="G30" i="3"/>
  <c r="D30" i="3"/>
  <c r="G26" i="3"/>
  <c r="F26" i="3"/>
  <c r="G25" i="3"/>
  <c r="F25" i="3"/>
  <c r="G24" i="3"/>
  <c r="F24" i="3"/>
  <c r="G23" i="3"/>
  <c r="F23" i="3"/>
  <c r="A19" i="3"/>
  <c r="E18" i="3"/>
  <c r="E17" i="3"/>
  <c r="C17" i="3"/>
  <c r="A17" i="3"/>
  <c r="E16" i="3"/>
  <c r="C16" i="3"/>
  <c r="A16" i="3"/>
  <c r="D11" i="3"/>
  <c r="D10" i="3"/>
  <c r="D9" i="3"/>
  <c r="D8" i="3"/>
  <c r="D7" i="3"/>
  <c r="D6" i="3"/>
  <c r="D5" i="3"/>
  <c r="F4" i="3"/>
  <c r="B4" i="3"/>
  <c r="D25" i="33"/>
  <c r="D11" i="33"/>
  <c r="I94" i="15"/>
  <c r="B94" i="15"/>
  <c r="I93" i="15"/>
  <c r="B93" i="15"/>
  <c r="I92" i="15"/>
  <c r="B92" i="15"/>
  <c r="I91" i="15"/>
  <c r="B91" i="15"/>
  <c r="I90" i="15"/>
  <c r="B90" i="15"/>
  <c r="I89" i="15"/>
  <c r="B89" i="15"/>
  <c r="I88" i="15"/>
  <c r="B88" i="15"/>
  <c r="I87" i="15"/>
  <c r="B87" i="15"/>
  <c r="I86" i="15"/>
  <c r="B86" i="15"/>
  <c r="I85" i="15"/>
  <c r="B85" i="15"/>
  <c r="I84" i="15"/>
  <c r="B84" i="15"/>
  <c r="I83" i="15"/>
  <c r="B83" i="15"/>
  <c r="I82" i="15"/>
  <c r="B82" i="15"/>
  <c r="I81" i="15"/>
  <c r="B81" i="15"/>
  <c r="I80" i="15"/>
  <c r="B80" i="15"/>
  <c r="I79" i="15"/>
  <c r="B79" i="15"/>
  <c r="I78" i="15"/>
  <c r="B78" i="15"/>
  <c r="I77" i="15"/>
  <c r="B77" i="15"/>
  <c r="I76" i="15"/>
  <c r="B76" i="15"/>
  <c r="I75" i="15"/>
  <c r="B75" i="15"/>
  <c r="I74" i="15"/>
  <c r="B74" i="15"/>
  <c r="I73" i="15"/>
  <c r="B73" i="15"/>
  <c r="I72" i="15"/>
  <c r="B72" i="15"/>
  <c r="I71" i="15"/>
  <c r="B71" i="15"/>
  <c r="I70" i="15"/>
  <c r="B70" i="15"/>
  <c r="E69" i="15"/>
  <c r="D69" i="15"/>
  <c r="B69" i="15"/>
  <c r="I68" i="15"/>
  <c r="B68" i="15"/>
  <c r="I67" i="15"/>
  <c r="B67" i="15"/>
  <c r="I66" i="15"/>
  <c r="B66" i="15"/>
  <c r="E65" i="15"/>
  <c r="D65" i="15"/>
  <c r="B65" i="15"/>
  <c r="E64" i="15"/>
  <c r="D64" i="15"/>
  <c r="B64" i="15"/>
  <c r="E63" i="15"/>
  <c r="D63" i="15"/>
  <c r="B63" i="15"/>
  <c r="I62" i="15"/>
  <c r="B62" i="15"/>
  <c r="I61" i="15"/>
  <c r="B61" i="15"/>
  <c r="I60" i="15"/>
  <c r="B60" i="15"/>
  <c r="E59" i="15"/>
  <c r="D59" i="15"/>
  <c r="B59" i="15"/>
  <c r="H59" i="15" s="1"/>
  <c r="I59" i="15" s="1"/>
  <c r="E58" i="15"/>
  <c r="D58" i="15"/>
  <c r="B58" i="15"/>
  <c r="H58" i="15" s="1"/>
  <c r="I58" i="15" s="1"/>
  <c r="E57" i="15"/>
  <c r="D57" i="15"/>
  <c r="B57" i="15"/>
  <c r="F57" i="15" s="1"/>
  <c r="E56" i="15"/>
  <c r="D56" i="15"/>
  <c r="B56" i="15"/>
  <c r="F56" i="15" s="1"/>
  <c r="E55" i="15"/>
  <c r="D55" i="15"/>
  <c r="B55" i="15"/>
  <c r="H55" i="15" s="1"/>
  <c r="I55" i="15" s="1"/>
  <c r="E54" i="15"/>
  <c r="D54" i="15"/>
  <c r="B54" i="15"/>
  <c r="E53" i="15"/>
  <c r="D53" i="15"/>
  <c r="B53" i="15"/>
  <c r="E52" i="15"/>
  <c r="D52" i="15"/>
  <c r="B52" i="15"/>
  <c r="F52" i="15" s="1"/>
  <c r="E51" i="15"/>
  <c r="D51" i="15"/>
  <c r="B51" i="15"/>
  <c r="H51" i="15" s="1"/>
  <c r="I51" i="15" s="1"/>
  <c r="E50" i="15"/>
  <c r="D50" i="15"/>
  <c r="B50" i="15"/>
  <c r="H50" i="15" s="1"/>
  <c r="I50" i="15" s="1"/>
  <c r="E49" i="15"/>
  <c r="D49" i="15"/>
  <c r="B49" i="15"/>
  <c r="F49" i="15" s="1"/>
  <c r="E48" i="15"/>
  <c r="D48" i="15"/>
  <c r="B48" i="15"/>
  <c r="E47" i="15"/>
  <c r="D47" i="15"/>
  <c r="B47" i="15"/>
  <c r="H47" i="15" s="1"/>
  <c r="I47" i="15" s="1"/>
  <c r="E46" i="15"/>
  <c r="D46" i="15"/>
  <c r="B46" i="15"/>
  <c r="H46" i="15" s="1"/>
  <c r="I46" i="15" s="1"/>
  <c r="E45" i="15"/>
  <c r="D45" i="15"/>
  <c r="B45" i="15"/>
  <c r="E44" i="15"/>
  <c r="D44" i="15"/>
  <c r="B44" i="15"/>
  <c r="F44" i="15" s="1"/>
  <c r="E43" i="15"/>
  <c r="D43" i="15"/>
  <c r="B43" i="15"/>
  <c r="E42" i="15"/>
  <c r="D42" i="15"/>
  <c r="B42" i="15"/>
  <c r="H42" i="15" s="1"/>
  <c r="I42" i="15" s="1"/>
  <c r="E41" i="15"/>
  <c r="D41" i="15"/>
  <c r="B41" i="15"/>
  <c r="I40" i="15"/>
  <c r="B40" i="15"/>
  <c r="E39" i="15"/>
  <c r="D39" i="15"/>
  <c r="B39" i="15"/>
  <c r="F39" i="15" s="1"/>
  <c r="E38" i="15"/>
  <c r="D38" i="15"/>
  <c r="B38" i="15"/>
  <c r="F38" i="15" s="1"/>
  <c r="E37" i="15"/>
  <c r="D37" i="15"/>
  <c r="B37" i="15"/>
  <c r="E36" i="15"/>
  <c r="D36" i="15"/>
  <c r="B36" i="15"/>
  <c r="E35" i="15"/>
  <c r="D35" i="15"/>
  <c r="B35" i="15"/>
  <c r="E34" i="15"/>
  <c r="D34" i="15"/>
  <c r="B34" i="15"/>
  <c r="F34" i="15" s="1"/>
  <c r="E33" i="15"/>
  <c r="D33" i="15"/>
  <c r="B33" i="15"/>
  <c r="I32" i="15"/>
  <c r="B32" i="15"/>
  <c r="I31" i="15"/>
  <c r="B31" i="15"/>
  <c r="E30" i="15"/>
  <c r="D30" i="15"/>
  <c r="B30" i="15"/>
  <c r="E29" i="15"/>
  <c r="D29" i="15"/>
  <c r="B29" i="15"/>
  <c r="E28" i="15"/>
  <c r="D28" i="15"/>
  <c r="B28" i="15"/>
  <c r="E27" i="15"/>
  <c r="D27" i="15"/>
  <c r="B27" i="15"/>
  <c r="E26" i="15"/>
  <c r="D26" i="15"/>
  <c r="B26" i="15"/>
  <c r="E25" i="15"/>
  <c r="D25" i="15"/>
  <c r="B25" i="15"/>
  <c r="F25" i="15" s="1"/>
  <c r="E24" i="15"/>
  <c r="D24" i="15"/>
  <c r="B24" i="15"/>
  <c r="E23" i="15"/>
  <c r="D23" i="15"/>
  <c r="B23" i="15"/>
  <c r="H23" i="15" s="1"/>
  <c r="I23" i="15" s="1"/>
  <c r="E22" i="15"/>
  <c r="D22" i="15"/>
  <c r="B22" i="15"/>
  <c r="E21" i="15"/>
  <c r="D21" i="15"/>
  <c r="B21" i="15"/>
  <c r="H21" i="15" s="1"/>
  <c r="I21" i="15" s="1"/>
  <c r="E20" i="15"/>
  <c r="D20" i="15"/>
  <c r="B20" i="15"/>
  <c r="E19" i="15"/>
  <c r="D19" i="15"/>
  <c r="B19" i="15"/>
  <c r="H19" i="15" s="1"/>
  <c r="I19" i="15" s="1"/>
  <c r="E18" i="15"/>
  <c r="D18" i="15"/>
  <c r="B18" i="15"/>
  <c r="F18" i="15" s="1"/>
  <c r="E17" i="15"/>
  <c r="D17" i="15"/>
  <c r="B17" i="15"/>
  <c r="E16" i="15"/>
  <c r="D16" i="15"/>
  <c r="B16" i="15"/>
  <c r="F16" i="15" s="1"/>
  <c r="E15" i="15"/>
  <c r="D15" i="15"/>
  <c r="B15" i="15"/>
  <c r="G12" i="15"/>
  <c r="F12" i="15"/>
  <c r="E12" i="15"/>
  <c r="D12" i="15"/>
  <c r="C12" i="15"/>
  <c r="B12" i="15"/>
  <c r="A12" i="15"/>
  <c r="B28" i="27"/>
  <c r="E21" i="27"/>
  <c r="E19" i="27"/>
  <c r="E18" i="27"/>
  <c r="E17" i="27"/>
  <c r="D420" i="24"/>
  <c r="C170" i="8" s="1"/>
  <c r="D415" i="24"/>
  <c r="CP2" i="30" s="1"/>
  <c r="D381" i="24"/>
  <c r="BQ2" i="30" s="1"/>
  <c r="D366" i="24"/>
  <c r="C120" i="8" s="1"/>
  <c r="D360" i="24"/>
  <c r="D340" i="24"/>
  <c r="C86" i="8" s="1"/>
  <c r="D339" i="24"/>
  <c r="C85" i="8" s="1"/>
  <c r="D329" i="24"/>
  <c r="C74" i="8" s="1"/>
  <c r="D324" i="24"/>
  <c r="C68" i="8" s="1"/>
  <c r="D306" i="24"/>
  <c r="C49" i="8" s="1"/>
  <c r="D299" i="24"/>
  <c r="C42" i="8" s="1"/>
  <c r="D291" i="24"/>
  <c r="D293" i="24" s="1"/>
  <c r="C35" i="8" s="1"/>
  <c r="D281" i="24"/>
  <c r="C22" i="8" s="1"/>
  <c r="D276" i="24"/>
  <c r="D256" i="24"/>
  <c r="D252" i="24"/>
  <c r="D22" i="7" s="1"/>
  <c r="D245" i="24"/>
  <c r="D13" i="7" s="1"/>
  <c r="D237" i="24"/>
  <c r="D233" i="24"/>
  <c r="E32" i="6" s="1"/>
  <c r="C233" i="24"/>
  <c r="D32" i="6" s="1"/>
  <c r="B233" i="24"/>
  <c r="C32" i="6" s="1"/>
  <c r="E232" i="24"/>
  <c r="F31" i="6" s="1"/>
  <c r="E231" i="24"/>
  <c r="F30" i="6" s="1"/>
  <c r="E230" i="24"/>
  <c r="F29" i="6" s="1"/>
  <c r="E229" i="24"/>
  <c r="F28" i="6" s="1"/>
  <c r="E228" i="24"/>
  <c r="F27" i="6" s="1"/>
  <c r="E227" i="24"/>
  <c r="F26" i="6" s="1"/>
  <c r="E226" i="24"/>
  <c r="F25" i="6" s="1"/>
  <c r="E225" i="24"/>
  <c r="D220" i="24"/>
  <c r="E16" i="6" s="1"/>
  <c r="C220" i="24"/>
  <c r="D16" i="6" s="1"/>
  <c r="B220" i="24"/>
  <c r="C16" i="6" s="1"/>
  <c r="E219" i="24"/>
  <c r="F15" i="6" s="1"/>
  <c r="E218" i="24"/>
  <c r="F14" i="6" s="1"/>
  <c r="E217" i="24"/>
  <c r="F13" i="6" s="1"/>
  <c r="E216" i="24"/>
  <c r="F12" i="6" s="1"/>
  <c r="E215" i="24"/>
  <c r="F11" i="6" s="1"/>
  <c r="E214" i="24"/>
  <c r="F10" i="6" s="1"/>
  <c r="E213" i="24"/>
  <c r="F9" i="6" s="1"/>
  <c r="E212" i="24"/>
  <c r="F8" i="6" s="1"/>
  <c r="E211" i="24"/>
  <c r="D206" i="24"/>
  <c r="C40" i="5" s="1"/>
  <c r="D202" i="24"/>
  <c r="C34" i="5" s="1"/>
  <c r="D197" i="24"/>
  <c r="C27" i="5" s="1"/>
  <c r="D193" i="24"/>
  <c r="C20" i="5" s="1"/>
  <c r="D189" i="24"/>
  <c r="C14" i="5" s="1"/>
  <c r="E170" i="24"/>
  <c r="F28" i="4" s="1"/>
  <c r="E169" i="24"/>
  <c r="E168" i="24"/>
  <c r="D28" i="4" s="1"/>
  <c r="E167" i="24"/>
  <c r="C28" i="4" s="1"/>
  <c r="E166" i="24"/>
  <c r="B28" i="4" s="1"/>
  <c r="E164" i="24"/>
  <c r="F19" i="4" s="1"/>
  <c r="E163" i="24"/>
  <c r="E19" i="4" s="1"/>
  <c r="E162" i="24"/>
  <c r="D19" i="4" s="1"/>
  <c r="E161" i="24"/>
  <c r="C19" i="4" s="1"/>
  <c r="E160" i="24"/>
  <c r="B19" i="4" s="1"/>
  <c r="E158" i="24"/>
  <c r="F10" i="4" s="1"/>
  <c r="E157" i="24"/>
  <c r="E10" i="4" s="1"/>
  <c r="E156" i="24"/>
  <c r="D10" i="4" s="1"/>
  <c r="E155" i="24"/>
  <c r="C10" i="4" s="1"/>
  <c r="E154" i="24"/>
  <c r="B10" i="4" s="1"/>
  <c r="E143" i="24"/>
  <c r="G34" i="3" s="1"/>
  <c r="CE94" i="24"/>
  <c r="I384" i="34" s="1"/>
  <c r="CF93" i="24"/>
  <c r="CE93" i="24"/>
  <c r="I383" i="34" s="1"/>
  <c r="CE92" i="24"/>
  <c r="I612" i="24" s="1"/>
  <c r="CE91" i="24"/>
  <c r="I381" i="34" s="1"/>
  <c r="CE90" i="24"/>
  <c r="CF90" i="24" s="1"/>
  <c r="BP52" i="24" s="1"/>
  <c r="BP67" i="24" s="1"/>
  <c r="AV89" i="24"/>
  <c r="AU89" i="24"/>
  <c r="AE46" i="31" s="1"/>
  <c r="AT89" i="24"/>
  <c r="AS89" i="24"/>
  <c r="AE44" i="31" s="1"/>
  <c r="AR89" i="24"/>
  <c r="AE43" i="31" s="1"/>
  <c r="AQ89" i="24"/>
  <c r="AP89" i="24"/>
  <c r="G186" i="34" s="1"/>
  <c r="AO89" i="24"/>
  <c r="AN89" i="24"/>
  <c r="AM89" i="24"/>
  <c r="AE38" i="31" s="1"/>
  <c r="AL89" i="24"/>
  <c r="AK89" i="24"/>
  <c r="AJ89" i="24"/>
  <c r="AI89" i="24"/>
  <c r="AH89" i="24"/>
  <c r="F154" i="34" s="1"/>
  <c r="AG89" i="24"/>
  <c r="AE32" i="31" s="1"/>
  <c r="AF89" i="24"/>
  <c r="AE31" i="31" s="1"/>
  <c r="AE89" i="24"/>
  <c r="AD89" i="24"/>
  <c r="AC89" i="24"/>
  <c r="AB89" i="24"/>
  <c r="AA89" i="24"/>
  <c r="Z89" i="24"/>
  <c r="AE25" i="31" s="1"/>
  <c r="Y89" i="24"/>
  <c r="D122" i="34" s="1"/>
  <c r="X89" i="24"/>
  <c r="AE23" i="31" s="1"/>
  <c r="W89" i="24"/>
  <c r="AE22" i="31" s="1"/>
  <c r="V89" i="24"/>
  <c r="U89" i="24"/>
  <c r="T89" i="24"/>
  <c r="S89" i="24"/>
  <c r="E90" i="34" s="1"/>
  <c r="R89" i="24"/>
  <c r="Q89" i="24"/>
  <c r="AE16" i="31" s="1"/>
  <c r="P89" i="24"/>
  <c r="O89" i="24"/>
  <c r="H58" i="34" s="1"/>
  <c r="N89" i="24"/>
  <c r="M89" i="24"/>
  <c r="L89" i="24"/>
  <c r="K89" i="24"/>
  <c r="AE10" i="31" s="1"/>
  <c r="J89" i="24"/>
  <c r="AE9" i="31" s="1"/>
  <c r="I89" i="24"/>
  <c r="I26" i="34" s="1"/>
  <c r="H89" i="24"/>
  <c r="AE7" i="31" s="1"/>
  <c r="G89" i="24"/>
  <c r="AE6" i="31" s="1"/>
  <c r="F89" i="24"/>
  <c r="E89" i="24"/>
  <c r="D89" i="24"/>
  <c r="AE3" i="31" s="1"/>
  <c r="C89" i="24"/>
  <c r="AE2" i="31" s="1"/>
  <c r="CE88" i="24"/>
  <c r="I377" i="34" s="1"/>
  <c r="CE87" i="24"/>
  <c r="I376" i="34" s="1"/>
  <c r="CE84" i="24"/>
  <c r="I372" i="34" s="1"/>
  <c r="CE82" i="24"/>
  <c r="CE81" i="24"/>
  <c r="CE80" i="24"/>
  <c r="CE79" i="24"/>
  <c r="CE78" i="24"/>
  <c r="CE77" i="24"/>
  <c r="CE76" i="24"/>
  <c r="CE75" i="24"/>
  <c r="CE74" i="24"/>
  <c r="CE73" i="24"/>
  <c r="CE72" i="24"/>
  <c r="CE71" i="24"/>
  <c r="CE70" i="24"/>
  <c r="CD69" i="24"/>
  <c r="CC69" i="24"/>
  <c r="CB69" i="24"/>
  <c r="CA69" i="24"/>
  <c r="BZ69" i="24"/>
  <c r="BY69" i="24"/>
  <c r="BX69" i="24"/>
  <c r="O75" i="31" s="1"/>
  <c r="BW69" i="24"/>
  <c r="BV69" i="24"/>
  <c r="D339" i="34" s="1"/>
  <c r="BU69" i="24"/>
  <c r="BT69" i="24"/>
  <c r="BS69" i="24"/>
  <c r="BR69" i="24"/>
  <c r="BQ69" i="24"/>
  <c r="BP69" i="24"/>
  <c r="BO69" i="24"/>
  <c r="BN69" i="24"/>
  <c r="BM69" i="24"/>
  <c r="BL69" i="24"/>
  <c r="BK69" i="24"/>
  <c r="BJ69" i="24"/>
  <c r="BI69" i="24"/>
  <c r="BH69" i="24"/>
  <c r="BG69" i="24"/>
  <c r="BF69" i="24"/>
  <c r="O57" i="31" s="1"/>
  <c r="BD69" i="24"/>
  <c r="BC69" i="24"/>
  <c r="BB69" i="24"/>
  <c r="BA69" i="24"/>
  <c r="AZ69" i="24"/>
  <c r="O51" i="31" s="1"/>
  <c r="AY69" i="24"/>
  <c r="AX69" i="24"/>
  <c r="AW69" i="24"/>
  <c r="AV69" i="24"/>
  <c r="AU69" i="24"/>
  <c r="AT69" i="24"/>
  <c r="O45" i="31" s="1"/>
  <c r="AS69" i="24"/>
  <c r="AR69" i="24"/>
  <c r="AQ69" i="24"/>
  <c r="AP69" i="24"/>
  <c r="G179" i="34" s="1"/>
  <c r="AO69" i="24"/>
  <c r="AN69" i="24"/>
  <c r="AM69" i="24"/>
  <c r="O38" i="31" s="1"/>
  <c r="AL69" i="24"/>
  <c r="O37" i="31" s="1"/>
  <c r="AK69" i="24"/>
  <c r="AJ69" i="24"/>
  <c r="O35" i="31" s="1"/>
  <c r="AI69" i="24"/>
  <c r="AH69" i="24"/>
  <c r="F147" i="34" s="1"/>
  <c r="AG69" i="24"/>
  <c r="AF69" i="24"/>
  <c r="AE69" i="24"/>
  <c r="AD69" i="24"/>
  <c r="AC69" i="24"/>
  <c r="AB69" i="24"/>
  <c r="AA69" i="24"/>
  <c r="O26" i="31" s="1"/>
  <c r="Z69" i="24"/>
  <c r="E115" i="34" s="1"/>
  <c r="Y69" i="24"/>
  <c r="X69" i="24"/>
  <c r="O23" i="31" s="1"/>
  <c r="W69" i="24"/>
  <c r="V69" i="24"/>
  <c r="O21" i="31" s="1"/>
  <c r="U69" i="24"/>
  <c r="O20" i="31" s="1"/>
  <c r="T69" i="24"/>
  <c r="O19" i="31" s="1"/>
  <c r="S69" i="24"/>
  <c r="O18" i="31" s="1"/>
  <c r="R69" i="24"/>
  <c r="Q69" i="24"/>
  <c r="P69" i="24"/>
  <c r="O69" i="24"/>
  <c r="H51" i="34" s="1"/>
  <c r="N69" i="24"/>
  <c r="O13" i="31" s="1"/>
  <c r="M69" i="24"/>
  <c r="L69" i="24"/>
  <c r="K69" i="24"/>
  <c r="J69" i="24"/>
  <c r="C51" i="34" s="1"/>
  <c r="I69" i="24"/>
  <c r="H69" i="24"/>
  <c r="G69" i="24"/>
  <c r="F69" i="24"/>
  <c r="E69" i="24"/>
  <c r="O4" i="31" s="1"/>
  <c r="D69" i="24"/>
  <c r="O3" i="31" s="1"/>
  <c r="C69" i="24"/>
  <c r="C19" i="34" s="1"/>
  <c r="CE68" i="24"/>
  <c r="I370" i="34" s="1"/>
  <c r="CE66" i="24"/>
  <c r="I368" i="34" s="1"/>
  <c r="CE65" i="24"/>
  <c r="I367" i="34" s="1"/>
  <c r="CE64" i="24"/>
  <c r="I366" i="34" s="1"/>
  <c r="CE63" i="24"/>
  <c r="I365" i="34" s="1"/>
  <c r="CE61" i="24"/>
  <c r="I363" i="34" s="1"/>
  <c r="CE60" i="24"/>
  <c r="H612" i="24" s="1"/>
  <c r="B53" i="24"/>
  <c r="CE51" i="24"/>
  <c r="B49" i="24"/>
  <c r="CE47" i="24"/>
  <c r="AI41" i="24"/>
  <c r="BE69" i="24" l="1"/>
  <c r="AC56" i="31"/>
  <c r="F21" i="15"/>
  <c r="H83" i="34"/>
  <c r="N48" i="24"/>
  <c r="N62" i="24" s="1"/>
  <c r="AV48" i="24"/>
  <c r="AV62" i="24" s="1"/>
  <c r="H47" i="31" s="1"/>
  <c r="AY48" i="24"/>
  <c r="AY62" i="24" s="1"/>
  <c r="Z52" i="24"/>
  <c r="Z67" i="24" s="1"/>
  <c r="M25" i="31" s="1"/>
  <c r="AC52" i="24"/>
  <c r="AC67" i="24" s="1"/>
  <c r="M28" i="31" s="1"/>
  <c r="C52" i="24"/>
  <c r="C67" i="24" s="1"/>
  <c r="M2" i="31" s="1"/>
  <c r="AD52" i="24"/>
  <c r="AD67" i="24" s="1"/>
  <c r="M29" i="31" s="1"/>
  <c r="AN52" i="24"/>
  <c r="AN67" i="24" s="1"/>
  <c r="E177" i="34" s="1"/>
  <c r="D52" i="24"/>
  <c r="D67" i="24" s="1"/>
  <c r="M3" i="31" s="1"/>
  <c r="F52" i="24"/>
  <c r="F67" i="24" s="1"/>
  <c r="F17" i="34" s="1"/>
  <c r="AP52" i="24"/>
  <c r="AP67" i="24" s="1"/>
  <c r="M41" i="31" s="1"/>
  <c r="AV52" i="24"/>
  <c r="AV67" i="24" s="1"/>
  <c r="AV85" i="24" s="1"/>
  <c r="I52" i="24"/>
  <c r="I67" i="24" s="1"/>
  <c r="M8" i="31" s="1"/>
  <c r="AW52" i="24"/>
  <c r="AW67" i="24" s="1"/>
  <c r="G209" i="34" s="1"/>
  <c r="H52" i="24"/>
  <c r="H67" i="24" s="1"/>
  <c r="H17" i="34" s="1"/>
  <c r="J52" i="24"/>
  <c r="J67" i="24" s="1"/>
  <c r="M9" i="31" s="1"/>
  <c r="AX52" i="24"/>
  <c r="AX67" i="24" s="1"/>
  <c r="H209" i="34" s="1"/>
  <c r="N52" i="24"/>
  <c r="N67" i="24" s="1"/>
  <c r="P52" i="24"/>
  <c r="P67" i="24" s="1"/>
  <c r="M15" i="31" s="1"/>
  <c r="Q52" i="24"/>
  <c r="Q67" i="24" s="1"/>
  <c r="M16" i="31" s="1"/>
  <c r="R52" i="24"/>
  <c r="R67" i="24" s="1"/>
  <c r="D81" i="34" s="1"/>
  <c r="S52" i="24"/>
  <c r="S67" i="24" s="1"/>
  <c r="E81" i="34" s="1"/>
  <c r="T52" i="24"/>
  <c r="T67" i="24" s="1"/>
  <c r="M19" i="31" s="1"/>
  <c r="V52" i="24"/>
  <c r="V67" i="24" s="1"/>
  <c r="H81" i="34" s="1"/>
  <c r="BR52" i="24"/>
  <c r="BR67" i="24" s="1"/>
  <c r="G305" i="34" s="1"/>
  <c r="X52" i="24"/>
  <c r="X67" i="24" s="1"/>
  <c r="M23" i="31" s="1"/>
  <c r="AZ52" i="24"/>
  <c r="AZ67" i="24" s="1"/>
  <c r="C241" i="34" s="1"/>
  <c r="BI52" i="24"/>
  <c r="BI67" i="24" s="1"/>
  <c r="M60" i="31" s="1"/>
  <c r="BT52" i="24"/>
  <c r="BT67" i="24" s="1"/>
  <c r="M71" i="31" s="1"/>
  <c r="AE52" i="24"/>
  <c r="AE67" i="24" s="1"/>
  <c r="C145" i="34" s="1"/>
  <c r="BU52" i="24"/>
  <c r="BU67" i="24" s="1"/>
  <c r="M72" i="31" s="1"/>
  <c r="AF52" i="24"/>
  <c r="AF67" i="24" s="1"/>
  <c r="D145" i="34" s="1"/>
  <c r="AG52" i="24"/>
  <c r="AG67" i="24" s="1"/>
  <c r="E145" i="34" s="1"/>
  <c r="M52" i="24"/>
  <c r="M67" i="24" s="1"/>
  <c r="M12" i="31" s="1"/>
  <c r="AH52" i="24"/>
  <c r="AH67" i="24" s="1"/>
  <c r="M33" i="31" s="1"/>
  <c r="AJ52" i="24"/>
  <c r="AJ67" i="24" s="1"/>
  <c r="H145" i="34" s="1"/>
  <c r="O52" i="24"/>
  <c r="O67" i="24" s="1"/>
  <c r="M14" i="31" s="1"/>
  <c r="AL52" i="24"/>
  <c r="AL67" i="24" s="1"/>
  <c r="C177" i="34" s="1"/>
  <c r="AO52" i="24"/>
  <c r="AO67" i="24" s="1"/>
  <c r="F177" i="34" s="1"/>
  <c r="AY52" i="24"/>
  <c r="AY67" i="24" s="1"/>
  <c r="M50" i="31" s="1"/>
  <c r="BF52" i="24"/>
  <c r="BF67" i="24" s="1"/>
  <c r="M57" i="31" s="1"/>
  <c r="BV52" i="24"/>
  <c r="BV67" i="24" s="1"/>
  <c r="M73" i="31" s="1"/>
  <c r="AT52" i="24"/>
  <c r="AT67" i="24" s="1"/>
  <c r="D209" i="34" s="1"/>
  <c r="BB52" i="24"/>
  <c r="BB67" i="24" s="1"/>
  <c r="M53" i="31" s="1"/>
  <c r="BY52" i="24"/>
  <c r="BY67" i="24" s="1"/>
  <c r="M76" i="31" s="1"/>
  <c r="BD52" i="24"/>
  <c r="BD67" i="24" s="1"/>
  <c r="G241" i="34" s="1"/>
  <c r="BZ52" i="24"/>
  <c r="BZ67" i="24" s="1"/>
  <c r="H337" i="34" s="1"/>
  <c r="AI52" i="24"/>
  <c r="AI67" i="24" s="1"/>
  <c r="BE52" i="24"/>
  <c r="BE67" i="24" s="1"/>
  <c r="M56" i="31" s="1"/>
  <c r="CA52" i="24"/>
  <c r="CA67" i="24" s="1"/>
  <c r="M78" i="31" s="1"/>
  <c r="CB52" i="24"/>
  <c r="CB67" i="24" s="1"/>
  <c r="M79" i="31" s="1"/>
  <c r="CC52" i="24"/>
  <c r="CC67" i="24" s="1"/>
  <c r="M80" i="31" s="1"/>
  <c r="BJ52" i="24"/>
  <c r="BJ67" i="24" s="1"/>
  <c r="M61" i="31" s="1"/>
  <c r="CD52" i="24"/>
  <c r="BK52" i="24"/>
  <c r="BK67" i="24" s="1"/>
  <c r="G273" i="34" s="1"/>
  <c r="BL52" i="24"/>
  <c r="BL67" i="24" s="1"/>
  <c r="M63" i="31" s="1"/>
  <c r="AS52" i="24"/>
  <c r="AS67" i="24" s="1"/>
  <c r="M44" i="31" s="1"/>
  <c r="BM52" i="24"/>
  <c r="BM67" i="24" s="1"/>
  <c r="M64" i="31" s="1"/>
  <c r="BN52" i="24"/>
  <c r="BN67" i="24" s="1"/>
  <c r="C305" i="34" s="1"/>
  <c r="Y52" i="24"/>
  <c r="Y67" i="24" s="1"/>
  <c r="D113" i="34" s="1"/>
  <c r="AU52" i="24"/>
  <c r="AU67" i="24" s="1"/>
  <c r="M46" i="31" s="1"/>
  <c r="BO52" i="24"/>
  <c r="BO67" i="24" s="1"/>
  <c r="M66" i="31" s="1"/>
  <c r="Q48" i="24"/>
  <c r="Q62" i="24" s="1"/>
  <c r="H16" i="31" s="1"/>
  <c r="U48" i="24"/>
  <c r="U62" i="24" s="1"/>
  <c r="H20" i="31" s="1"/>
  <c r="Z48" i="24"/>
  <c r="Z62" i="24" s="1"/>
  <c r="H25" i="31" s="1"/>
  <c r="AB48" i="24"/>
  <c r="AB62" i="24" s="1"/>
  <c r="G108" i="34" s="1"/>
  <c r="BD48" i="24"/>
  <c r="BD62" i="24" s="1"/>
  <c r="G236" i="34" s="1"/>
  <c r="BK48" i="24"/>
  <c r="BK62" i="24" s="1"/>
  <c r="H62" i="31" s="1"/>
  <c r="BP48" i="24"/>
  <c r="BP62" i="24" s="1"/>
  <c r="BP85" i="24" s="1"/>
  <c r="V48" i="24"/>
  <c r="V62" i="24" s="1"/>
  <c r="H76" i="34" s="1"/>
  <c r="BE48" i="24"/>
  <c r="BE62" i="24" s="1"/>
  <c r="H236" i="34" s="1"/>
  <c r="W48" i="24"/>
  <c r="W62" i="24" s="1"/>
  <c r="I76" i="34" s="1"/>
  <c r="BH48" i="24"/>
  <c r="BH62" i="24" s="1"/>
  <c r="H59" i="31" s="1"/>
  <c r="AD48" i="24"/>
  <c r="AD62" i="24" s="1"/>
  <c r="I108" i="34" s="1"/>
  <c r="BV48" i="24"/>
  <c r="BV62" i="24" s="1"/>
  <c r="H73" i="31" s="1"/>
  <c r="BW48" i="24"/>
  <c r="BW62" i="24" s="1"/>
  <c r="CC48" i="24"/>
  <c r="CC62" i="24" s="1"/>
  <c r="H80" i="31" s="1"/>
  <c r="AM48" i="24"/>
  <c r="AM62" i="24" s="1"/>
  <c r="H38" i="31" s="1"/>
  <c r="AE48" i="24"/>
  <c r="AE62" i="24" s="1"/>
  <c r="H30" i="31" s="1"/>
  <c r="D48" i="24"/>
  <c r="D62" i="24" s="1"/>
  <c r="D12" i="34" s="1"/>
  <c r="F48" i="24"/>
  <c r="F62" i="24" s="1"/>
  <c r="F12" i="34" s="1"/>
  <c r="AN48" i="24"/>
  <c r="AN62" i="24" s="1"/>
  <c r="H39" i="31" s="1"/>
  <c r="E48" i="24"/>
  <c r="E62" i="24" s="1"/>
  <c r="E12" i="34" s="1"/>
  <c r="I48" i="24"/>
  <c r="I62" i="24" s="1"/>
  <c r="I12" i="34" s="1"/>
  <c r="AQ48" i="24"/>
  <c r="AQ62" i="24" s="1"/>
  <c r="H42" i="31" s="1"/>
  <c r="AH48" i="24"/>
  <c r="AH62" i="24" s="1"/>
  <c r="F140" i="34" s="1"/>
  <c r="AT48" i="24"/>
  <c r="AT62" i="24" s="1"/>
  <c r="H45" i="31" s="1"/>
  <c r="AI48" i="24"/>
  <c r="AI62" i="24" s="1"/>
  <c r="H34" i="31" s="1"/>
  <c r="K48" i="24"/>
  <c r="K62" i="24" s="1"/>
  <c r="L48" i="24"/>
  <c r="L62" i="24" s="1"/>
  <c r="E44" i="34" s="1"/>
  <c r="AU48" i="24"/>
  <c r="AU62" i="24" s="1"/>
  <c r="E204" i="34" s="1"/>
  <c r="C48" i="24"/>
  <c r="C62" i="24" s="1"/>
  <c r="C12" i="34" s="1"/>
  <c r="T48" i="24"/>
  <c r="T62" i="24" s="1"/>
  <c r="H19" i="31" s="1"/>
  <c r="AK48" i="24"/>
  <c r="AK62" i="24" s="1"/>
  <c r="H36" i="31" s="1"/>
  <c r="BB48" i="24"/>
  <c r="BB62" i="24" s="1"/>
  <c r="E236" i="34" s="1"/>
  <c r="BS48" i="24"/>
  <c r="BS62" i="24" s="1"/>
  <c r="H70" i="31" s="1"/>
  <c r="AL48" i="24"/>
  <c r="AL62" i="24" s="1"/>
  <c r="H37" i="31" s="1"/>
  <c r="BC48" i="24"/>
  <c r="BC62" i="24" s="1"/>
  <c r="H54" i="31" s="1"/>
  <c r="BT48" i="24"/>
  <c r="BT62" i="24" s="1"/>
  <c r="H71" i="31" s="1"/>
  <c r="G48" i="24"/>
  <c r="G62" i="24" s="1"/>
  <c r="H6" i="31" s="1"/>
  <c r="X48" i="24"/>
  <c r="X62" i="24" s="1"/>
  <c r="H23" i="31" s="1"/>
  <c r="AO48" i="24"/>
  <c r="AO62" i="24" s="1"/>
  <c r="H40" i="31" s="1"/>
  <c r="BF48" i="24"/>
  <c r="BF62" i="24" s="1"/>
  <c r="H57" i="31" s="1"/>
  <c r="BX48" i="24"/>
  <c r="BX62" i="24" s="1"/>
  <c r="F332" i="34" s="1"/>
  <c r="H48" i="24"/>
  <c r="H62" i="24" s="1"/>
  <c r="H7" i="31" s="1"/>
  <c r="Y48" i="24"/>
  <c r="Y62" i="24" s="1"/>
  <c r="D108" i="34" s="1"/>
  <c r="AP48" i="24"/>
  <c r="AP62" i="24" s="1"/>
  <c r="H41" i="31" s="1"/>
  <c r="BG48" i="24"/>
  <c r="BG62" i="24" s="1"/>
  <c r="H58" i="31" s="1"/>
  <c r="BZ48" i="24"/>
  <c r="BZ62" i="24" s="1"/>
  <c r="H77" i="31" s="1"/>
  <c r="CA48" i="24"/>
  <c r="CA62" i="24" s="1"/>
  <c r="H78" i="31" s="1"/>
  <c r="J48" i="24"/>
  <c r="J62" i="24" s="1"/>
  <c r="H9" i="31" s="1"/>
  <c r="AA48" i="24"/>
  <c r="AA62" i="24" s="1"/>
  <c r="F108" i="34" s="1"/>
  <c r="AR48" i="24"/>
  <c r="AR62" i="24" s="1"/>
  <c r="H43" i="31" s="1"/>
  <c r="BJ48" i="24"/>
  <c r="BJ62" i="24" s="1"/>
  <c r="H61" i="31" s="1"/>
  <c r="CB48" i="24"/>
  <c r="CB62" i="24" s="1"/>
  <c r="H79" i="31" s="1"/>
  <c r="BL48" i="24"/>
  <c r="BL62" i="24" s="1"/>
  <c r="H63" i="31" s="1"/>
  <c r="CD48" i="24"/>
  <c r="AW48" i="24"/>
  <c r="AW62" i="24" s="1"/>
  <c r="H48" i="31" s="1"/>
  <c r="BM48" i="24"/>
  <c r="BM62" i="24" s="1"/>
  <c r="I268" i="34" s="1"/>
  <c r="O48" i="24"/>
  <c r="O62" i="24" s="1"/>
  <c r="H44" i="34" s="1"/>
  <c r="AF48" i="24"/>
  <c r="AF62" i="24" s="1"/>
  <c r="H31" i="31" s="1"/>
  <c r="BN48" i="24"/>
  <c r="BN62" i="24" s="1"/>
  <c r="C300" i="34" s="1"/>
  <c r="P48" i="24"/>
  <c r="P62" i="24" s="1"/>
  <c r="I44" i="34" s="1"/>
  <c r="AG48" i="24"/>
  <c r="AG62" i="24" s="1"/>
  <c r="H32" i="31" s="1"/>
  <c r="AX48" i="24"/>
  <c r="AX62" i="24" s="1"/>
  <c r="H49" i="31" s="1"/>
  <c r="BO48" i="24"/>
  <c r="BO62" i="24" s="1"/>
  <c r="D300" i="34" s="1"/>
  <c r="BQ48" i="24"/>
  <c r="BQ62" i="24" s="1"/>
  <c r="H68" i="31" s="1"/>
  <c r="R48" i="24"/>
  <c r="R62" i="24" s="1"/>
  <c r="D76" i="34" s="1"/>
  <c r="AZ48" i="24"/>
  <c r="AZ62" i="24" s="1"/>
  <c r="C236" i="34" s="1"/>
  <c r="S48" i="24"/>
  <c r="S62" i="24" s="1"/>
  <c r="AJ48" i="24"/>
  <c r="AJ62" i="24" s="1"/>
  <c r="H35" i="31" s="1"/>
  <c r="BA48" i="24"/>
  <c r="BA62" i="24" s="1"/>
  <c r="BR48" i="24"/>
  <c r="BR62" i="24" s="1"/>
  <c r="H69" i="31" s="1"/>
  <c r="E52" i="24"/>
  <c r="E67" i="24" s="1"/>
  <c r="M4" i="31" s="1"/>
  <c r="U52" i="24"/>
  <c r="U67" i="24" s="1"/>
  <c r="AK52" i="24"/>
  <c r="AK67" i="24" s="1"/>
  <c r="I145" i="34" s="1"/>
  <c r="BA52" i="24"/>
  <c r="BA67" i="24" s="1"/>
  <c r="D241" i="34" s="1"/>
  <c r="BQ52" i="24"/>
  <c r="BQ67" i="24" s="1"/>
  <c r="F305" i="34" s="1"/>
  <c r="BU48" i="24"/>
  <c r="BU62" i="24" s="1"/>
  <c r="C332" i="34" s="1"/>
  <c r="G52" i="24"/>
  <c r="G67" i="24" s="1"/>
  <c r="M6" i="31" s="1"/>
  <c r="W52" i="24"/>
  <c r="W67" i="24" s="1"/>
  <c r="M22" i="31" s="1"/>
  <c r="AM52" i="24"/>
  <c r="AM67" i="24" s="1"/>
  <c r="M38" i="31" s="1"/>
  <c r="BC52" i="24"/>
  <c r="BC67" i="24" s="1"/>
  <c r="M54" i="31" s="1"/>
  <c r="BS52" i="24"/>
  <c r="BS67" i="24" s="1"/>
  <c r="M70" i="31" s="1"/>
  <c r="F51" i="15"/>
  <c r="M48" i="24"/>
  <c r="M62" i="24" s="1"/>
  <c r="H12" i="31" s="1"/>
  <c r="AC48" i="24"/>
  <c r="AC62" i="24" s="1"/>
  <c r="AS48" i="24"/>
  <c r="AS62" i="24" s="1"/>
  <c r="BI48" i="24"/>
  <c r="BI62" i="24" s="1"/>
  <c r="BY48" i="24"/>
  <c r="BY62" i="24" s="1"/>
  <c r="K52" i="24"/>
  <c r="K67" i="24" s="1"/>
  <c r="M10" i="31" s="1"/>
  <c r="AA52" i="24"/>
  <c r="AA67" i="24" s="1"/>
  <c r="AQ52" i="24"/>
  <c r="AQ67" i="24" s="1"/>
  <c r="M42" i="31" s="1"/>
  <c r="BG52" i="24"/>
  <c r="BG67" i="24" s="1"/>
  <c r="M58" i="31" s="1"/>
  <c r="BW52" i="24"/>
  <c r="BW67" i="24" s="1"/>
  <c r="M74" i="31" s="1"/>
  <c r="L52" i="24"/>
  <c r="L67" i="24" s="1"/>
  <c r="E49" i="34" s="1"/>
  <c r="AB52" i="24"/>
  <c r="AB67" i="24" s="1"/>
  <c r="G113" i="34" s="1"/>
  <c r="AR52" i="24"/>
  <c r="AR67" i="24" s="1"/>
  <c r="M43" i="31" s="1"/>
  <c r="BH52" i="24"/>
  <c r="BH67" i="24" s="1"/>
  <c r="D273" i="34" s="1"/>
  <c r="BX52" i="24"/>
  <c r="BX67" i="24" s="1"/>
  <c r="F337" i="34" s="1"/>
  <c r="F53" i="15"/>
  <c r="D416" i="24"/>
  <c r="C167" i="8" s="1"/>
  <c r="O73" i="31"/>
  <c r="J612" i="24"/>
  <c r="F42" i="15"/>
  <c r="F48" i="15"/>
  <c r="H38" i="15"/>
  <c r="I38" i="15" s="1"/>
  <c r="F55" i="15"/>
  <c r="F69" i="15"/>
  <c r="D367" i="24"/>
  <c r="D384" i="24" s="1"/>
  <c r="H18" i="15"/>
  <c r="G83" i="34"/>
  <c r="F45" i="15"/>
  <c r="H57" i="15"/>
  <c r="I57" i="15" s="1"/>
  <c r="F19" i="15"/>
  <c r="F41" i="15"/>
  <c r="H49" i="15"/>
  <c r="I49" i="15" s="1"/>
  <c r="AE8" i="31"/>
  <c r="G612" i="24"/>
  <c r="F30" i="15"/>
  <c r="AE24" i="31"/>
  <c r="H25" i="15"/>
  <c r="I25" i="15" s="1"/>
  <c r="F46" i="15"/>
  <c r="H44" i="15"/>
  <c r="I44" i="15" s="1"/>
  <c r="C90" i="34"/>
  <c r="H52" i="15"/>
  <c r="I52" i="15" s="1"/>
  <c r="D616" i="25"/>
  <c r="D699" i="25" s="1"/>
  <c r="F27" i="15"/>
  <c r="I186" i="34"/>
  <c r="D211" i="34"/>
  <c r="I382" i="34"/>
  <c r="F23" i="15"/>
  <c r="E83" i="34"/>
  <c r="AE18" i="31"/>
  <c r="F59" i="15"/>
  <c r="H34" i="15"/>
  <c r="I34" i="15" s="1"/>
  <c r="H56" i="15"/>
  <c r="I56" i="15" s="1"/>
  <c r="G19" i="4"/>
  <c r="C58" i="34"/>
  <c r="D186" i="34"/>
  <c r="C243" i="34"/>
  <c r="O25" i="31"/>
  <c r="AE33" i="31"/>
  <c r="F65" i="15"/>
  <c r="I243" i="34"/>
  <c r="H16" i="15"/>
  <c r="I16" i="15" s="1"/>
  <c r="H39" i="15"/>
  <c r="I39" i="15" s="1"/>
  <c r="F50" i="15"/>
  <c r="D19" i="34"/>
  <c r="E218" i="34"/>
  <c r="L612" i="24"/>
  <c r="F47" i="15"/>
  <c r="E19" i="34"/>
  <c r="C115" i="34"/>
  <c r="C649" i="25"/>
  <c r="M717" i="25" s="1"/>
  <c r="O41" i="31"/>
  <c r="AE41" i="31"/>
  <c r="F43" i="15"/>
  <c r="D58" i="34"/>
  <c r="CF91" i="24"/>
  <c r="F17" i="15"/>
  <c r="F54" i="15"/>
  <c r="D383" i="24"/>
  <c r="C137" i="8" s="1"/>
  <c r="I90" i="34"/>
  <c r="I380" i="34"/>
  <c r="O2" i="31"/>
  <c r="D179" i="34"/>
  <c r="DF2" i="30"/>
  <c r="D26" i="34"/>
  <c r="D612" i="24"/>
  <c r="F58" i="15"/>
  <c r="G51" i="34"/>
  <c r="F339" i="34"/>
  <c r="F612" i="24"/>
  <c r="E154" i="34"/>
  <c r="O14" i="31"/>
  <c r="AE14" i="31"/>
  <c r="F36" i="15"/>
  <c r="F24" i="15"/>
  <c r="C16" i="8"/>
  <c r="D308" i="24"/>
  <c r="M67" i="31"/>
  <c r="E305" i="34"/>
  <c r="F179" i="34"/>
  <c r="O40" i="31"/>
  <c r="AE12" i="31"/>
  <c r="F58" i="34"/>
  <c r="O15" i="31"/>
  <c r="I51" i="34"/>
  <c r="O31" i="31"/>
  <c r="D147" i="34"/>
  <c r="O47" i="31"/>
  <c r="F211" i="34"/>
  <c r="O63" i="31"/>
  <c r="H275" i="34"/>
  <c r="O79" i="31"/>
  <c r="C371" i="34"/>
  <c r="F63" i="15"/>
  <c r="F115" i="34"/>
  <c r="I19" i="34"/>
  <c r="O8" i="31"/>
  <c r="O56" i="31"/>
  <c r="H243" i="34"/>
  <c r="E220" i="24"/>
  <c r="F16" i="6" s="1"/>
  <c r="F7" i="6"/>
  <c r="H50" i="31"/>
  <c r="I204" i="34"/>
  <c r="O16" i="31"/>
  <c r="C83" i="34"/>
  <c r="O32" i="31"/>
  <c r="E147" i="34"/>
  <c r="G211" i="34"/>
  <c r="O48" i="31"/>
  <c r="I275" i="34"/>
  <c r="O64" i="31"/>
  <c r="D371" i="34"/>
  <c r="O80" i="31"/>
  <c r="E26" i="34"/>
  <c r="AE4" i="31"/>
  <c r="G90" i="34"/>
  <c r="AE20" i="31"/>
  <c r="AE36" i="31"/>
  <c r="I154" i="34"/>
  <c r="H21" i="31"/>
  <c r="O17" i="31"/>
  <c r="D83" i="34"/>
  <c r="O49" i="31"/>
  <c r="H211" i="34"/>
  <c r="O65" i="31"/>
  <c r="C307" i="34"/>
  <c r="C615" i="24"/>
  <c r="E371" i="34"/>
  <c r="CD85" i="24"/>
  <c r="AE5" i="31"/>
  <c r="F26" i="34"/>
  <c r="H90" i="34"/>
  <c r="AE21" i="31"/>
  <c r="C186" i="34"/>
  <c r="AE37" i="31"/>
  <c r="G28" i="4"/>
  <c r="E28" i="4"/>
  <c r="O33" i="31"/>
  <c r="CE69" i="24"/>
  <c r="I371" i="34" s="1"/>
  <c r="C218" i="34"/>
  <c r="O7" i="31"/>
  <c r="H19" i="34"/>
  <c r="O39" i="31"/>
  <c r="E179" i="34"/>
  <c r="O55" i="31"/>
  <c r="G243" i="34"/>
  <c r="O71" i="31"/>
  <c r="I307" i="34"/>
  <c r="AE11" i="31"/>
  <c r="E58" i="34"/>
  <c r="AE27" i="31"/>
  <c r="G122" i="34"/>
  <c r="G10" i="4"/>
  <c r="D115" i="34"/>
  <c r="O24" i="31"/>
  <c r="O72" i="31"/>
  <c r="C339" i="34"/>
  <c r="H122" i="34"/>
  <c r="AE28" i="31"/>
  <c r="AE13" i="31"/>
  <c r="G58" i="34"/>
  <c r="AE29" i="31"/>
  <c r="I122" i="34"/>
  <c r="D218" i="34"/>
  <c r="AE45" i="31"/>
  <c r="H15" i="15"/>
  <c r="I15" i="15" s="1"/>
  <c r="F15" i="15"/>
  <c r="D51" i="34"/>
  <c r="O10" i="31"/>
  <c r="O42" i="31"/>
  <c r="H179" i="34"/>
  <c r="C275" i="34"/>
  <c r="O58" i="31"/>
  <c r="O74" i="31"/>
  <c r="E339" i="34"/>
  <c r="O12" i="31"/>
  <c r="F51" i="34"/>
  <c r="H115" i="34"/>
  <c r="O28" i="31"/>
  <c r="O44" i="31"/>
  <c r="C211" i="34"/>
  <c r="O60" i="31"/>
  <c r="E275" i="34"/>
  <c r="G339" i="34"/>
  <c r="O76" i="31"/>
  <c r="G147" i="34"/>
  <c r="O34" i="31"/>
  <c r="D307" i="34"/>
  <c r="O66" i="31"/>
  <c r="F20" i="15"/>
  <c r="H20" i="15"/>
  <c r="I20" i="15" s="1"/>
  <c r="F37" i="15"/>
  <c r="O5" i="31"/>
  <c r="F19" i="34"/>
  <c r="O53" i="31"/>
  <c r="E243" i="34"/>
  <c r="G307" i="34"/>
  <c r="O69" i="31"/>
  <c r="C26" i="34"/>
  <c r="CE89" i="24"/>
  <c r="G154" i="34"/>
  <c r="AE34" i="31"/>
  <c r="D341" i="24"/>
  <c r="I211" i="34"/>
  <c r="O50" i="31"/>
  <c r="I147" i="34"/>
  <c r="O36" i="31"/>
  <c r="D243" i="34"/>
  <c r="O52" i="31"/>
  <c r="F307" i="34"/>
  <c r="O68" i="31"/>
  <c r="AE19" i="31"/>
  <c r="F90" i="34"/>
  <c r="AE35" i="31"/>
  <c r="H154" i="34"/>
  <c r="CF2" i="36"/>
  <c r="D5" i="7"/>
  <c r="D258" i="24"/>
  <c r="D27" i="7" s="1"/>
  <c r="O11" i="31"/>
  <c r="E51" i="34"/>
  <c r="O27" i="31"/>
  <c r="G115" i="34"/>
  <c r="O43" i="31"/>
  <c r="I179" i="34"/>
  <c r="D275" i="34"/>
  <c r="O59" i="31"/>
  <c r="E233" i="24"/>
  <c r="F32" i="6" s="1"/>
  <c r="F24" i="6"/>
  <c r="C179" i="34"/>
  <c r="G12" i="34"/>
  <c r="AE26" i="31"/>
  <c r="F122" i="34"/>
  <c r="H186" i="34"/>
  <c r="AE42" i="31"/>
  <c r="F28" i="15"/>
  <c r="F64" i="15"/>
  <c r="H13" i="31"/>
  <c r="G44" i="34"/>
  <c r="O67" i="31"/>
  <c r="E307" i="34"/>
  <c r="AE30" i="31"/>
  <c r="C154" i="34"/>
  <c r="F83" i="34"/>
  <c r="I362" i="34"/>
  <c r="BK2" i="30"/>
  <c r="O6" i="31"/>
  <c r="G19" i="34"/>
  <c r="I83" i="34"/>
  <c r="O22" i="31"/>
  <c r="O54" i="31"/>
  <c r="F243" i="34"/>
  <c r="H307" i="34"/>
  <c r="O70" i="31"/>
  <c r="AE17" i="31"/>
  <c r="D90" i="34"/>
  <c r="F9" i="15"/>
  <c r="H26" i="34"/>
  <c r="H147" i="34"/>
  <c r="AE40" i="31"/>
  <c r="F186" i="34"/>
  <c r="C113" i="8"/>
  <c r="C122" i="34"/>
  <c r="AE39" i="31"/>
  <c r="E186" i="34"/>
  <c r="C147" i="34"/>
  <c r="O30" i="31"/>
  <c r="F26" i="15"/>
  <c r="H26" i="15"/>
  <c r="I26" i="15" s="1"/>
  <c r="E122" i="34"/>
  <c r="D633" i="25"/>
  <c r="D631" i="25"/>
  <c r="D713" i="25"/>
  <c r="D697" i="25"/>
  <c r="D681" i="25"/>
  <c r="D621" i="25"/>
  <c r="D710" i="25"/>
  <c r="D696" i="25"/>
  <c r="D686" i="25"/>
  <c r="D624" i="25"/>
  <c r="I115" i="34"/>
  <c r="O29" i="31"/>
  <c r="F275" i="34"/>
  <c r="O61" i="31"/>
  <c r="H339" i="34"/>
  <c r="O77" i="31"/>
  <c r="AE15" i="31"/>
  <c r="I58" i="34"/>
  <c r="AE47" i="31"/>
  <c r="F218" i="34"/>
  <c r="F35" i="15"/>
  <c r="E211" i="34"/>
  <c r="O46" i="31"/>
  <c r="G275" i="34"/>
  <c r="O62" i="31"/>
  <c r="I339" i="34"/>
  <c r="O78" i="31"/>
  <c r="F29" i="15"/>
  <c r="D154" i="34"/>
  <c r="F33" i="15"/>
  <c r="G26" i="34"/>
  <c r="C716" i="25"/>
  <c r="F22" i="15"/>
  <c r="O9" i="31"/>
  <c r="G268" i="34" l="1"/>
  <c r="H8" i="31"/>
  <c r="D637" i="25"/>
  <c r="D639" i="25"/>
  <c r="D647" i="25"/>
  <c r="D635" i="25"/>
  <c r="D688" i="25"/>
  <c r="D698" i="25"/>
  <c r="H33" i="31"/>
  <c r="H27" i="31"/>
  <c r="F204" i="34"/>
  <c r="M35" i="31"/>
  <c r="E113" i="34"/>
  <c r="D17" i="34"/>
  <c r="C17" i="34"/>
  <c r="M39" i="31"/>
  <c r="C81" i="34"/>
  <c r="M18" i="31"/>
  <c r="H113" i="34"/>
  <c r="I113" i="34"/>
  <c r="C113" i="34"/>
  <c r="S85" i="24"/>
  <c r="E85" i="34" s="1"/>
  <c r="F172" i="34"/>
  <c r="M51" i="31"/>
  <c r="M17" i="31"/>
  <c r="AC85" i="24"/>
  <c r="C694" i="24" s="1"/>
  <c r="D670" i="25"/>
  <c r="D691" i="25"/>
  <c r="D700" i="25"/>
  <c r="D641" i="25"/>
  <c r="D676" i="25"/>
  <c r="D692" i="25"/>
  <c r="D646" i="25"/>
  <c r="D706" i="25"/>
  <c r="D644" i="25"/>
  <c r="D712" i="25"/>
  <c r="D711" i="25"/>
  <c r="D708" i="25"/>
  <c r="D675" i="25"/>
  <c r="D619" i="25"/>
  <c r="D648" i="25"/>
  <c r="I241" i="34"/>
  <c r="D701" i="25"/>
  <c r="M69" i="31"/>
  <c r="V85" i="24"/>
  <c r="C687" i="24" s="1"/>
  <c r="D679" i="25"/>
  <c r="M21" i="31"/>
  <c r="D717" i="25"/>
  <c r="D702" i="25"/>
  <c r="D680" i="25"/>
  <c r="D620" i="25"/>
  <c r="D687" i="25"/>
  <c r="D695" i="25"/>
  <c r="D703" i="25"/>
  <c r="D628" i="25"/>
  <c r="D704" i="25"/>
  <c r="D693" i="25"/>
  <c r="D622" i="25"/>
  <c r="D632" i="25"/>
  <c r="D640" i="25"/>
  <c r="D678" i="25"/>
  <c r="D709" i="25"/>
  <c r="D690" i="25"/>
  <c r="D636" i="25"/>
  <c r="D671" i="25"/>
  <c r="D669" i="25"/>
  <c r="D683" i="25"/>
  <c r="D623" i="25"/>
  <c r="D694" i="25"/>
  <c r="D625" i="25"/>
  <c r="AY85" i="24"/>
  <c r="I213" i="34" s="1"/>
  <c r="E241" i="34"/>
  <c r="AI85" i="24"/>
  <c r="C47" i="15" s="1"/>
  <c r="G47" i="15" s="1"/>
  <c r="N85" i="24"/>
  <c r="G53" i="34" s="1"/>
  <c r="G204" i="34"/>
  <c r="H75" i="31"/>
  <c r="H22" i="31"/>
  <c r="G140" i="34"/>
  <c r="R85" i="24"/>
  <c r="D85" i="34" s="1"/>
  <c r="F76" i="34"/>
  <c r="H11" i="31"/>
  <c r="C76" i="34"/>
  <c r="Q85" i="24"/>
  <c r="C682" i="24" s="1"/>
  <c r="H56" i="31"/>
  <c r="H3" i="31"/>
  <c r="H17" i="31"/>
  <c r="H55" i="31"/>
  <c r="I172" i="34"/>
  <c r="C85" i="24"/>
  <c r="C668" i="24" s="1"/>
  <c r="H2" i="31"/>
  <c r="H4" i="31"/>
  <c r="C172" i="34"/>
  <c r="H28" i="31"/>
  <c r="F85" i="24"/>
  <c r="C18" i="15" s="1"/>
  <c r="G18" i="15" s="1"/>
  <c r="H26" i="31"/>
  <c r="H51" i="31"/>
  <c r="AA85" i="24"/>
  <c r="F117" i="34" s="1"/>
  <c r="H300" i="34"/>
  <c r="G76" i="34"/>
  <c r="H5" i="31"/>
  <c r="U85" i="24"/>
  <c r="C33" i="15" s="1"/>
  <c r="AO85" i="24"/>
  <c r="C53" i="15" s="1"/>
  <c r="F268" i="34"/>
  <c r="Z85" i="24"/>
  <c r="E117" i="34" s="1"/>
  <c r="AD85" i="24"/>
  <c r="C695" i="24" s="1"/>
  <c r="H108" i="34"/>
  <c r="E108" i="34"/>
  <c r="H29" i="31"/>
  <c r="M24" i="31"/>
  <c r="G177" i="34"/>
  <c r="E273" i="34"/>
  <c r="M5" i="31"/>
  <c r="C209" i="34"/>
  <c r="F81" i="34"/>
  <c r="M48" i="31"/>
  <c r="I17" i="34"/>
  <c r="D49" i="34"/>
  <c r="G17" i="34"/>
  <c r="G85" i="24"/>
  <c r="C19" i="15" s="1"/>
  <c r="G19" i="15" s="1"/>
  <c r="M11" i="31"/>
  <c r="M47" i="31"/>
  <c r="D177" i="34"/>
  <c r="D305" i="34"/>
  <c r="M55" i="31"/>
  <c r="M30" i="31"/>
  <c r="E209" i="34"/>
  <c r="F209" i="34"/>
  <c r="M32" i="31"/>
  <c r="I305" i="34"/>
  <c r="W85" i="24"/>
  <c r="C35" i="15" s="1"/>
  <c r="I337" i="34"/>
  <c r="F113" i="34"/>
  <c r="I85" i="24"/>
  <c r="C21" i="15" s="1"/>
  <c r="G21" i="15" s="1"/>
  <c r="I177" i="34"/>
  <c r="G337" i="34"/>
  <c r="M75" i="31"/>
  <c r="M49" i="31"/>
  <c r="M31" i="31"/>
  <c r="AZ85" i="24"/>
  <c r="C64" i="15" s="1"/>
  <c r="G64" i="15" s="1"/>
  <c r="H305" i="34"/>
  <c r="M7" i="31"/>
  <c r="F49" i="34"/>
  <c r="G49" i="34"/>
  <c r="G145" i="34"/>
  <c r="M59" i="31"/>
  <c r="M13" i="31"/>
  <c r="M77" i="31"/>
  <c r="I49" i="34"/>
  <c r="C49" i="34"/>
  <c r="M45" i="31"/>
  <c r="BD85" i="24"/>
  <c r="C624" i="24" s="1"/>
  <c r="BY85" i="24"/>
  <c r="C89" i="15" s="1"/>
  <c r="G89" i="15" s="1"/>
  <c r="AW85" i="24"/>
  <c r="G213" i="34" s="1"/>
  <c r="M27" i="31"/>
  <c r="C337" i="34"/>
  <c r="BI85" i="24"/>
  <c r="C73" i="15" s="1"/>
  <c r="G73" i="15" s="1"/>
  <c r="C369" i="34"/>
  <c r="M34" i="31"/>
  <c r="AH85" i="24"/>
  <c r="F149" i="34" s="1"/>
  <c r="AB85" i="24"/>
  <c r="C40" i="15" s="1"/>
  <c r="G40" i="15" s="1"/>
  <c r="M26" i="31"/>
  <c r="M40" i="31"/>
  <c r="M36" i="31"/>
  <c r="F273" i="34"/>
  <c r="M52" i="31"/>
  <c r="I209" i="34"/>
  <c r="AL85" i="24"/>
  <c r="C50" i="15" s="1"/>
  <c r="G50" i="15" s="1"/>
  <c r="F145" i="34"/>
  <c r="M37" i="31"/>
  <c r="E17" i="34"/>
  <c r="H49" i="34"/>
  <c r="H273" i="34"/>
  <c r="D337" i="34"/>
  <c r="AG85" i="24"/>
  <c r="E149" i="34" s="1"/>
  <c r="F241" i="34"/>
  <c r="E85" i="24"/>
  <c r="E21" i="34" s="1"/>
  <c r="BE85" i="24"/>
  <c r="H245" i="34" s="1"/>
  <c r="CE67" i="24"/>
  <c r="I369" i="34" s="1"/>
  <c r="D369" i="34"/>
  <c r="H241" i="34"/>
  <c r="M62" i="31"/>
  <c r="K85" i="24"/>
  <c r="C676" i="24" s="1"/>
  <c r="CE52" i="24"/>
  <c r="BN85" i="24"/>
  <c r="C78" i="15" s="1"/>
  <c r="G78" i="15" s="1"/>
  <c r="M65" i="31"/>
  <c r="M68" i="31"/>
  <c r="AS85" i="24"/>
  <c r="C57" i="15" s="1"/>
  <c r="G57" i="15" s="1"/>
  <c r="BA85" i="24"/>
  <c r="D245" i="34" s="1"/>
  <c r="BL85" i="24"/>
  <c r="C76" i="15" s="1"/>
  <c r="G76" i="15" s="1"/>
  <c r="G81" i="34"/>
  <c r="BK85" i="24"/>
  <c r="C75" i="15" s="1"/>
  <c r="G75" i="15" s="1"/>
  <c r="I273" i="34"/>
  <c r="E337" i="34"/>
  <c r="M20" i="31"/>
  <c r="BS85" i="24"/>
  <c r="C83" i="15" s="1"/>
  <c r="G83" i="15" s="1"/>
  <c r="BG85" i="24"/>
  <c r="C71" i="15" s="1"/>
  <c r="G71" i="15" s="1"/>
  <c r="C273" i="34"/>
  <c r="H177" i="34"/>
  <c r="BW85" i="24"/>
  <c r="C643" i="24" s="1"/>
  <c r="BV85" i="24"/>
  <c r="C642" i="24" s="1"/>
  <c r="D236" i="34"/>
  <c r="H46" i="31"/>
  <c r="AU85" i="24"/>
  <c r="E213" i="34" s="1"/>
  <c r="D332" i="34"/>
  <c r="E76" i="34"/>
  <c r="H204" i="34"/>
  <c r="AX85" i="24"/>
  <c r="C62" i="15" s="1"/>
  <c r="E172" i="34"/>
  <c r="H65" i="31"/>
  <c r="C268" i="34"/>
  <c r="H268" i="34"/>
  <c r="AE85" i="24"/>
  <c r="C149" i="34" s="1"/>
  <c r="H64" i="31"/>
  <c r="D140" i="34"/>
  <c r="E332" i="34"/>
  <c r="H74" i="31"/>
  <c r="H53" i="31"/>
  <c r="BQ85" i="24"/>
  <c r="C623" i="24" s="1"/>
  <c r="H12" i="34"/>
  <c r="BH85" i="24"/>
  <c r="C636" i="24" s="1"/>
  <c r="C140" i="34"/>
  <c r="D172" i="34"/>
  <c r="D268" i="34"/>
  <c r="H10" i="31"/>
  <c r="J85" i="24"/>
  <c r="C22" i="15" s="1"/>
  <c r="E300" i="34"/>
  <c r="D44" i="34"/>
  <c r="AT85" i="24"/>
  <c r="C58" i="15" s="1"/>
  <c r="G58" i="15" s="1"/>
  <c r="H67" i="31"/>
  <c r="T85" i="24"/>
  <c r="F85" i="34" s="1"/>
  <c r="BZ85" i="24"/>
  <c r="C90" i="15" s="1"/>
  <c r="G90" i="15" s="1"/>
  <c r="BB85" i="24"/>
  <c r="C66" i="15" s="1"/>
  <c r="G66" i="15" s="1"/>
  <c r="H85" i="24"/>
  <c r="C20" i="15" s="1"/>
  <c r="G20" i="15" s="1"/>
  <c r="C44" i="34"/>
  <c r="I236" i="34"/>
  <c r="F300" i="34"/>
  <c r="BF85" i="24"/>
  <c r="C70" i="15" s="1"/>
  <c r="G70" i="15" s="1"/>
  <c r="D204" i="34"/>
  <c r="L85" i="24"/>
  <c r="C24" i="15" s="1"/>
  <c r="H18" i="31"/>
  <c r="F236" i="34"/>
  <c r="CA85" i="24"/>
  <c r="C91" i="15" s="1"/>
  <c r="G91" i="15" s="1"/>
  <c r="BJ85" i="24"/>
  <c r="F277" i="34" s="1"/>
  <c r="AK85" i="24"/>
  <c r="I149" i="34" s="1"/>
  <c r="H52" i="31"/>
  <c r="AM85" i="24"/>
  <c r="I140" i="34"/>
  <c r="AN85" i="24"/>
  <c r="C52" i="15" s="1"/>
  <c r="G52" i="15" s="1"/>
  <c r="BC85" i="24"/>
  <c r="F245" i="34" s="1"/>
  <c r="BR85" i="24"/>
  <c r="C82" i="15" s="1"/>
  <c r="G82" i="15" s="1"/>
  <c r="D364" i="34"/>
  <c r="BO85" i="24"/>
  <c r="C627" i="24" s="1"/>
  <c r="H332" i="34"/>
  <c r="BT85" i="24"/>
  <c r="I309" i="34" s="1"/>
  <c r="CC85" i="24"/>
  <c r="C620" i="24" s="1"/>
  <c r="I332" i="34"/>
  <c r="G300" i="34"/>
  <c r="H172" i="34"/>
  <c r="H60" i="31"/>
  <c r="H66" i="31"/>
  <c r="I300" i="34"/>
  <c r="AR85" i="24"/>
  <c r="C56" i="15" s="1"/>
  <c r="G56" i="15" s="1"/>
  <c r="F44" i="34"/>
  <c r="E140" i="34"/>
  <c r="AQ85" i="24"/>
  <c r="H181" i="34" s="1"/>
  <c r="D85" i="24"/>
  <c r="C669" i="24" s="1"/>
  <c r="CE62" i="24"/>
  <c r="I364" i="34" s="1"/>
  <c r="BU85" i="24"/>
  <c r="C341" i="34" s="1"/>
  <c r="H72" i="31"/>
  <c r="Y85" i="24"/>
  <c r="C37" i="15" s="1"/>
  <c r="AF85" i="24"/>
  <c r="C697" i="24" s="1"/>
  <c r="CB85" i="24"/>
  <c r="C92" i="15" s="1"/>
  <c r="G92" i="15" s="1"/>
  <c r="H76" i="31"/>
  <c r="AP85" i="24"/>
  <c r="C54" i="15" s="1"/>
  <c r="C364" i="34"/>
  <c r="G332" i="34"/>
  <c r="G172" i="34"/>
  <c r="H24" i="31"/>
  <c r="CE48" i="24"/>
  <c r="P85" i="24"/>
  <c r="C681" i="24" s="1"/>
  <c r="H15" i="31"/>
  <c r="X85" i="24"/>
  <c r="C117" i="34" s="1"/>
  <c r="H44" i="31"/>
  <c r="AJ85" i="24"/>
  <c r="H149" i="34" s="1"/>
  <c r="C108" i="34"/>
  <c r="O85" i="24"/>
  <c r="C27" i="15" s="1"/>
  <c r="BM85" i="24"/>
  <c r="C638" i="24" s="1"/>
  <c r="C204" i="34"/>
  <c r="H140" i="34"/>
  <c r="H14" i="31"/>
  <c r="BX85" i="24"/>
  <c r="C644" i="24" s="1"/>
  <c r="E268" i="34"/>
  <c r="D642" i="25"/>
  <c r="D689" i="25"/>
  <c r="D705" i="25"/>
  <c r="M85" i="24"/>
  <c r="C25" i="15" s="1"/>
  <c r="G25" i="15" s="1"/>
  <c r="D618" i="25"/>
  <c r="D707" i="25"/>
  <c r="D617" i="25"/>
  <c r="D626" i="25"/>
  <c r="D674" i="25"/>
  <c r="D714" i="25"/>
  <c r="I81" i="34"/>
  <c r="D673" i="25"/>
  <c r="D627" i="25"/>
  <c r="D672" i="25"/>
  <c r="D638" i="25"/>
  <c r="D643" i="25"/>
  <c r="D685" i="25"/>
  <c r="D629" i="25"/>
  <c r="D630" i="25"/>
  <c r="D645" i="25"/>
  <c r="E380" i="24"/>
  <c r="D12" i="33"/>
  <c r="C121" i="8"/>
  <c r="E414" i="24"/>
  <c r="D26" i="33"/>
  <c r="D634" i="25"/>
  <c r="D677" i="25"/>
  <c r="D682" i="25"/>
  <c r="D684" i="25"/>
  <c r="E373" i="34"/>
  <c r="C94" i="15"/>
  <c r="G94" i="15" s="1"/>
  <c r="C138" i="8"/>
  <c r="D417" i="24"/>
  <c r="C50" i="8"/>
  <c r="D352" i="24"/>
  <c r="C103" i="8" s="1"/>
  <c r="E309" i="34"/>
  <c r="C80" i="15"/>
  <c r="G80" i="15" s="1"/>
  <c r="C621" i="24"/>
  <c r="C87" i="8"/>
  <c r="D350" i="24"/>
  <c r="C713" i="24"/>
  <c r="F213" i="34"/>
  <c r="C60" i="15"/>
  <c r="I378" i="34"/>
  <c r="K612" i="24"/>
  <c r="E624" i="25" l="1"/>
  <c r="H85" i="34"/>
  <c r="C41" i="15"/>
  <c r="H41" i="15" s="1"/>
  <c r="I41" i="15" s="1"/>
  <c r="H117" i="34"/>
  <c r="C30" i="15"/>
  <c r="G30" i="15" s="1"/>
  <c r="H30" i="15" s="1"/>
  <c r="I30" i="15" s="1"/>
  <c r="C683" i="24"/>
  <c r="C34" i="15"/>
  <c r="G34" i="15" s="1"/>
  <c r="C684" i="24"/>
  <c r="C31" i="15"/>
  <c r="G31" i="15" s="1"/>
  <c r="C700" i="24"/>
  <c r="G149" i="34"/>
  <c r="C625" i="24"/>
  <c r="C63" i="15"/>
  <c r="G63" i="15" s="1"/>
  <c r="H63" i="15" s="1"/>
  <c r="C26" i="15"/>
  <c r="G26" i="15" s="1"/>
  <c r="C679" i="24"/>
  <c r="I117" i="34"/>
  <c r="C29" i="15"/>
  <c r="G29" i="15" s="1"/>
  <c r="H29" i="15" s="1"/>
  <c r="C85" i="34"/>
  <c r="C42" i="15"/>
  <c r="G42" i="15" s="1"/>
  <c r="C15" i="15"/>
  <c r="G15" i="15" s="1"/>
  <c r="G21" i="34"/>
  <c r="C21" i="34"/>
  <c r="C691" i="24"/>
  <c r="C38" i="15"/>
  <c r="G38" i="15" s="1"/>
  <c r="G245" i="34"/>
  <c r="C68" i="15"/>
  <c r="G68" i="15" s="1"/>
  <c r="C671" i="24"/>
  <c r="F21" i="34"/>
  <c r="C672" i="24"/>
  <c r="C706" i="24"/>
  <c r="G85" i="34"/>
  <c r="F181" i="34"/>
  <c r="C686" i="24"/>
  <c r="C692" i="24"/>
  <c r="C39" i="15"/>
  <c r="G39" i="15" s="1"/>
  <c r="E277" i="34"/>
  <c r="C693" i="24"/>
  <c r="C46" i="15"/>
  <c r="G46" i="15" s="1"/>
  <c r="G117" i="34"/>
  <c r="C699" i="24"/>
  <c r="C674" i="24"/>
  <c r="C181" i="34"/>
  <c r="I21" i="34"/>
  <c r="C703" i="24"/>
  <c r="I85" i="34"/>
  <c r="C688" i="24"/>
  <c r="C87" i="15"/>
  <c r="G87" i="15" s="1"/>
  <c r="E341" i="34"/>
  <c r="C309" i="34"/>
  <c r="C619" i="24"/>
  <c r="C645" i="24"/>
  <c r="G341" i="34"/>
  <c r="D53" i="34"/>
  <c r="D341" i="34"/>
  <c r="C634" i="24"/>
  <c r="C245" i="34"/>
  <c r="H64" i="15"/>
  <c r="I64" i="15" s="1"/>
  <c r="C628" i="24"/>
  <c r="C639" i="24"/>
  <c r="C631" i="24"/>
  <c r="C69" i="15"/>
  <c r="G69" i="15" s="1"/>
  <c r="C614" i="24"/>
  <c r="D615" i="24" s="1"/>
  <c r="C61" i="15"/>
  <c r="C23" i="15"/>
  <c r="G23" i="15" s="1"/>
  <c r="C17" i="15"/>
  <c r="G9" i="15" s="1"/>
  <c r="H9" i="15" s="1"/>
  <c r="H8" i="15" s="1"/>
  <c r="C45" i="15"/>
  <c r="G45" i="15" s="1"/>
  <c r="E245" i="34"/>
  <c r="C632" i="24"/>
  <c r="C698" i="24"/>
  <c r="C81" i="15"/>
  <c r="G81" i="15" s="1"/>
  <c r="C670" i="24"/>
  <c r="F309" i="34"/>
  <c r="C616" i="24"/>
  <c r="C630" i="24"/>
  <c r="C65" i="15"/>
  <c r="H65" i="15" s="1"/>
  <c r="I65" i="15" s="1"/>
  <c r="C673" i="24"/>
  <c r="H277" i="34"/>
  <c r="C690" i="24"/>
  <c r="C48" i="15"/>
  <c r="G48" i="15" s="1"/>
  <c r="E181" i="34"/>
  <c r="C59" i="15"/>
  <c r="G59" i="15" s="1"/>
  <c r="H21" i="34"/>
  <c r="C705" i="24"/>
  <c r="C213" i="34"/>
  <c r="H213" i="34"/>
  <c r="C710" i="24"/>
  <c r="G277" i="34"/>
  <c r="C86" i="15"/>
  <c r="G86" i="15" s="1"/>
  <c r="C712" i="24"/>
  <c r="C44" i="15"/>
  <c r="G44" i="15" s="1"/>
  <c r="C635" i="24"/>
  <c r="C637" i="24"/>
  <c r="E53" i="34"/>
  <c r="C680" i="24"/>
  <c r="C49" i="15"/>
  <c r="G49" i="15" s="1"/>
  <c r="C618" i="24"/>
  <c r="H53" i="34"/>
  <c r="C79" i="15"/>
  <c r="G79" i="15" s="1"/>
  <c r="C277" i="34"/>
  <c r="I181" i="34"/>
  <c r="H309" i="34"/>
  <c r="C622" i="24"/>
  <c r="H341" i="34"/>
  <c r="C373" i="34"/>
  <c r="C711" i="24"/>
  <c r="C701" i="24"/>
  <c r="D213" i="34"/>
  <c r="C43" i="15"/>
  <c r="C646" i="24"/>
  <c r="C696" i="24"/>
  <c r="C36" i="15"/>
  <c r="G36" i="15" s="1"/>
  <c r="C32" i="15"/>
  <c r="G32" i="15" s="1"/>
  <c r="C689" i="24"/>
  <c r="C53" i="34"/>
  <c r="C685" i="24"/>
  <c r="C702" i="24"/>
  <c r="C675" i="24"/>
  <c r="D21" i="34"/>
  <c r="C16" i="15"/>
  <c r="G16" i="15" s="1"/>
  <c r="C626" i="24"/>
  <c r="C647" i="24"/>
  <c r="D149" i="34"/>
  <c r="C72" i="15"/>
  <c r="G72" i="15" s="1"/>
  <c r="I245" i="34"/>
  <c r="C629" i="24"/>
  <c r="I341" i="34"/>
  <c r="D277" i="34"/>
  <c r="C74" i="15"/>
  <c r="G74" i="15" s="1"/>
  <c r="C93" i="15"/>
  <c r="G93" i="15" s="1"/>
  <c r="C640" i="24"/>
  <c r="C617" i="24"/>
  <c r="C84" i="15"/>
  <c r="G84" i="15" s="1"/>
  <c r="C677" i="24"/>
  <c r="D373" i="34"/>
  <c r="C678" i="24"/>
  <c r="C708" i="24"/>
  <c r="I53" i="34"/>
  <c r="F53" i="34"/>
  <c r="D181" i="34"/>
  <c r="C51" i="15"/>
  <c r="G51" i="15" s="1"/>
  <c r="C704" i="24"/>
  <c r="C67" i="15"/>
  <c r="G67" i="15" s="1"/>
  <c r="C709" i="24"/>
  <c r="G181" i="34"/>
  <c r="G309" i="34"/>
  <c r="C633" i="24"/>
  <c r="C641" i="24"/>
  <c r="C85" i="15"/>
  <c r="G85" i="15" s="1"/>
  <c r="C707" i="24"/>
  <c r="C28" i="15"/>
  <c r="G28" i="15" s="1"/>
  <c r="C55" i="15"/>
  <c r="G55" i="15" s="1"/>
  <c r="D309" i="34"/>
  <c r="CE85" i="24"/>
  <c r="I373" i="34" s="1"/>
  <c r="F341" i="34"/>
  <c r="C88" i="15"/>
  <c r="G88" i="15" s="1"/>
  <c r="D117" i="34"/>
  <c r="I277" i="34"/>
  <c r="C77" i="15"/>
  <c r="G77" i="15" s="1"/>
  <c r="E613" i="25"/>
  <c r="E705" i="25" s="1"/>
  <c r="D716" i="25"/>
  <c r="E717" i="25"/>
  <c r="G24" i="15"/>
  <c r="H24" i="15" s="1"/>
  <c r="I24" i="15" s="1"/>
  <c r="G54" i="15"/>
  <c r="H54" i="15"/>
  <c r="I54" i="15" s="1"/>
  <c r="D421" i="24"/>
  <c r="C168" i="8"/>
  <c r="G53" i="15"/>
  <c r="H53" i="15" s="1"/>
  <c r="I53" i="15" s="1"/>
  <c r="G22" i="15"/>
  <c r="H22" i="15" s="1"/>
  <c r="I22" i="15" s="1"/>
  <c r="G37" i="15"/>
  <c r="H37" i="15" s="1"/>
  <c r="I37" i="15" s="1"/>
  <c r="G33" i="15"/>
  <c r="H33" i="15" s="1"/>
  <c r="I33" i="15" s="1"/>
  <c r="G35" i="15"/>
  <c r="H35" i="15" s="1"/>
  <c r="I35" i="15" s="1"/>
  <c r="G27" i="15"/>
  <c r="H27" i="15" s="1"/>
  <c r="G41" i="15" l="1"/>
  <c r="E672" i="25"/>
  <c r="E682" i="25"/>
  <c r="E690" i="25"/>
  <c r="E645" i="25"/>
  <c r="E635" i="25"/>
  <c r="E711" i="25"/>
  <c r="E638" i="25"/>
  <c r="E685" i="25"/>
  <c r="E688" i="25"/>
  <c r="E686" i="25"/>
  <c r="E634" i="25"/>
  <c r="E702" i="25"/>
  <c r="E707" i="25"/>
  <c r="E627" i="25"/>
  <c r="E712" i="25"/>
  <c r="E669" i="25"/>
  <c r="E704" i="25"/>
  <c r="E709" i="25"/>
  <c r="E675" i="25"/>
  <c r="E647" i="25"/>
  <c r="E703" i="25"/>
  <c r="E687" i="25"/>
  <c r="E699" i="25"/>
  <c r="E701" i="25"/>
  <c r="E714" i="25"/>
  <c r="E695" i="25"/>
  <c r="E674" i="25"/>
  <c r="E641" i="25"/>
  <c r="E696" i="25"/>
  <c r="E680" i="25"/>
  <c r="E683" i="25"/>
  <c r="E636" i="25"/>
  <c r="E631" i="25"/>
  <c r="E643" i="25"/>
  <c r="E689" i="25"/>
  <c r="E708" i="25"/>
  <c r="E633" i="25"/>
  <c r="E691" i="25"/>
  <c r="E644" i="25"/>
  <c r="E673" i="25"/>
  <c r="E637" i="25"/>
  <c r="E642" i="25"/>
  <c r="E630" i="25"/>
  <c r="E629" i="25"/>
  <c r="E713" i="25"/>
  <c r="E679" i="25"/>
  <c r="E632" i="25"/>
  <c r="E681" i="25"/>
  <c r="E639" i="25"/>
  <c r="E710" i="25"/>
  <c r="E625" i="25"/>
  <c r="F625" i="25" s="1"/>
  <c r="F704" i="25" s="1"/>
  <c r="E693" i="25"/>
  <c r="E626" i="25"/>
  <c r="E694" i="25"/>
  <c r="E706" i="25"/>
  <c r="E684" i="25"/>
  <c r="E646" i="25"/>
  <c r="E670" i="25"/>
  <c r="E697" i="25"/>
  <c r="E671" i="25"/>
  <c r="E698" i="25"/>
  <c r="E700" i="25"/>
  <c r="E640" i="25"/>
  <c r="E678" i="25"/>
  <c r="H69" i="15"/>
  <c r="H45" i="15"/>
  <c r="I45" i="15" s="1"/>
  <c r="G17" i="15"/>
  <c r="H17" i="15" s="1"/>
  <c r="I17" i="15" s="1"/>
  <c r="H48" i="15"/>
  <c r="I48" i="15" s="1"/>
  <c r="G65" i="15"/>
  <c r="C716" i="24"/>
  <c r="H36" i="15"/>
  <c r="I36" i="15" s="1"/>
  <c r="G43" i="15"/>
  <c r="H43" i="15" s="1"/>
  <c r="I43" i="15" s="1"/>
  <c r="C715" i="24"/>
  <c r="H28" i="15"/>
  <c r="I28" i="15" s="1"/>
  <c r="C648" i="24"/>
  <c r="M716" i="24" s="1"/>
  <c r="E648" i="25"/>
  <c r="E692" i="25"/>
  <c r="E628" i="25"/>
  <c r="E677" i="25"/>
  <c r="E676" i="25"/>
  <c r="D424" i="24"/>
  <c r="C177" i="8" s="1"/>
  <c r="C172" i="8"/>
  <c r="F702" i="25"/>
  <c r="F686" i="25"/>
  <c r="F670" i="25"/>
  <c r="F628" i="25"/>
  <c r="F703" i="25"/>
  <c r="F687" i="25"/>
  <c r="F713" i="25"/>
  <c r="F697" i="25"/>
  <c r="F681" i="25"/>
  <c r="F710" i="25"/>
  <c r="F694" i="25"/>
  <c r="F707" i="25"/>
  <c r="F691" i="25"/>
  <c r="F675" i="25"/>
  <c r="F672" i="25"/>
  <c r="F626" i="25"/>
  <c r="F717" i="25"/>
  <c r="F705" i="25"/>
  <c r="F685" i="25"/>
  <c r="F679" i="25"/>
  <c r="F677" i="25"/>
  <c r="F646" i="25"/>
  <c r="F638" i="25"/>
  <c r="F629" i="25"/>
  <c r="F698" i="25"/>
  <c r="F643" i="25"/>
  <c r="F635" i="25"/>
  <c r="F693" i="25"/>
  <c r="F645" i="25"/>
  <c r="F637" i="25"/>
  <c r="F712" i="25"/>
  <c r="F690" i="25"/>
  <c r="F676" i="25"/>
  <c r="F634" i="25"/>
  <c r="F709" i="25"/>
  <c r="F689" i="25"/>
  <c r="F684" i="25"/>
  <c r="F633" i="25"/>
  <c r="F630" i="25"/>
  <c r="F678" i="25"/>
  <c r="F701" i="25"/>
  <c r="F636" i="25"/>
  <c r="F644" i="25"/>
  <c r="F640" i="25"/>
  <c r="F700" i="25"/>
  <c r="F696" i="25"/>
  <c r="F711" i="25"/>
  <c r="F699" i="25"/>
  <c r="F671" i="25"/>
  <c r="F669" i="25"/>
  <c r="F627" i="25"/>
  <c r="F706" i="25"/>
  <c r="F641" i="25"/>
  <c r="F683" i="25"/>
  <c r="F674" i="25"/>
  <c r="F714" i="25"/>
  <c r="F680" i="25"/>
  <c r="F647" i="25"/>
  <c r="F648" i="25"/>
  <c r="F682" i="25"/>
  <c r="F631" i="25"/>
  <c r="F639" i="25"/>
  <c r="D691" i="24"/>
  <c r="D675" i="24"/>
  <c r="D644" i="24"/>
  <c r="D642" i="24"/>
  <c r="D640" i="24"/>
  <c r="D638" i="24"/>
  <c r="D636" i="24"/>
  <c r="D634" i="24"/>
  <c r="D632" i="24"/>
  <c r="D630" i="24"/>
  <c r="D624" i="24"/>
  <c r="D712" i="24"/>
  <c r="D700" i="24"/>
  <c r="D686" i="24"/>
  <c r="D672" i="24"/>
  <c r="D639" i="24"/>
  <c r="D693" i="24"/>
  <c r="D681" i="24"/>
  <c r="D676" i="24"/>
  <c r="D627" i="24"/>
  <c r="D623" i="24"/>
  <c r="D709" i="24"/>
  <c r="D707" i="24"/>
  <c r="D671" i="24"/>
  <c r="D641" i="24"/>
  <c r="D687" i="24"/>
  <c r="D670" i="24"/>
  <c r="D646" i="24"/>
  <c r="D633" i="24"/>
  <c r="D622" i="24"/>
  <c r="D703" i="24"/>
  <c r="D668" i="24"/>
  <c r="D705" i="24"/>
  <c r="D701" i="24"/>
  <c r="D699" i="24"/>
  <c r="D697" i="24"/>
  <c r="D695" i="24"/>
  <c r="D685" i="24"/>
  <c r="D643" i="24"/>
  <c r="D621" i="24"/>
  <c r="D713" i="24"/>
  <c r="D673" i="24"/>
  <c r="D716" i="24"/>
  <c r="D698" i="24"/>
  <c r="D694" i="24"/>
  <c r="D692" i="24"/>
  <c r="D688" i="24"/>
  <c r="D669" i="24"/>
  <c r="D647" i="24"/>
  <c r="D637" i="24"/>
  <c r="D629" i="24"/>
  <c r="D618" i="24"/>
  <c r="D708" i="24"/>
  <c r="D706" i="24"/>
  <c r="D616" i="24"/>
  <c r="D619" i="24"/>
  <c r="D617" i="24"/>
  <c r="D679" i="24"/>
  <c r="D682" i="24"/>
  <c r="D625" i="24"/>
  <c r="D711" i="24"/>
  <c r="D704" i="24"/>
  <c r="D683" i="24"/>
  <c r="D677" i="24"/>
  <c r="D628" i="24"/>
  <c r="D635" i="24"/>
  <c r="D626" i="24"/>
  <c r="D710" i="24"/>
  <c r="D684" i="24"/>
  <c r="D702" i="24"/>
  <c r="D689" i="24"/>
  <c r="D678" i="24"/>
  <c r="D645" i="24"/>
  <c r="D631" i="24"/>
  <c r="D690" i="24"/>
  <c r="D696" i="24"/>
  <c r="D680" i="24"/>
  <c r="D620" i="24"/>
  <c r="D674" i="24"/>
  <c r="E716" i="25" l="1"/>
  <c r="F692" i="25"/>
  <c r="F688" i="25"/>
  <c r="F642" i="25"/>
  <c r="F695" i="25"/>
  <c r="F673" i="25"/>
  <c r="F708" i="25"/>
  <c r="F632" i="25"/>
  <c r="D715" i="24"/>
  <c r="E623" i="24"/>
  <c r="F716" i="25"/>
  <c r="G626" i="25"/>
  <c r="E612" i="24"/>
  <c r="G699" i="25" l="1"/>
  <c r="G683" i="25"/>
  <c r="G717" i="25"/>
  <c r="G700" i="25"/>
  <c r="G684" i="25"/>
  <c r="G710" i="25"/>
  <c r="G694" i="25"/>
  <c r="G678" i="25"/>
  <c r="G707" i="25"/>
  <c r="G691" i="25"/>
  <c r="G704" i="25"/>
  <c r="G688" i="25"/>
  <c r="G672" i="25"/>
  <c r="G701" i="25"/>
  <c r="G685" i="25"/>
  <c r="G669" i="25"/>
  <c r="G629" i="25"/>
  <c r="G695" i="25"/>
  <c r="G693" i="25"/>
  <c r="G682" i="25"/>
  <c r="G644" i="25"/>
  <c r="G639" i="25"/>
  <c r="G698" i="25"/>
  <c r="G696" i="25"/>
  <c r="G681" i="25"/>
  <c r="G679" i="25"/>
  <c r="G645" i="25"/>
  <c r="G713" i="25"/>
  <c r="G643" i="25"/>
  <c r="G635" i="25"/>
  <c r="G708" i="25"/>
  <c r="G648" i="25"/>
  <c r="G640" i="25"/>
  <c r="G628" i="25"/>
  <c r="G705" i="25"/>
  <c r="G674" i="25"/>
  <c r="G714" i="25"/>
  <c r="G642" i="25"/>
  <c r="G631" i="25"/>
  <c r="G627" i="25"/>
  <c r="G711" i="25"/>
  <c r="G673" i="25"/>
  <c r="G671" i="25"/>
  <c r="G641" i="25"/>
  <c r="G637" i="25"/>
  <c r="G686" i="25"/>
  <c r="G676" i="25"/>
  <c r="G709" i="25"/>
  <c r="G687" i="25"/>
  <c r="G638" i="25"/>
  <c r="G636" i="25"/>
  <c r="G706" i="25"/>
  <c r="G646" i="25"/>
  <c r="G689" i="25"/>
  <c r="G633" i="25"/>
  <c r="G703" i="25"/>
  <c r="G630" i="25"/>
  <c r="G702" i="25"/>
  <c r="G680" i="25"/>
  <c r="G647" i="25"/>
  <c r="G675" i="25"/>
  <c r="G634" i="25"/>
  <c r="G692" i="25"/>
  <c r="G712" i="25"/>
  <c r="G670" i="25"/>
  <c r="G697" i="25"/>
  <c r="G677" i="25"/>
  <c r="G632" i="25"/>
  <c r="G690" i="25"/>
  <c r="E707" i="24"/>
  <c r="E704" i="24"/>
  <c r="E688" i="24"/>
  <c r="E672" i="24"/>
  <c r="E716" i="24"/>
  <c r="E697" i="24"/>
  <c r="E711" i="24"/>
  <c r="E641" i="24"/>
  <c r="E709" i="24"/>
  <c r="E700" i="24"/>
  <c r="E671" i="24"/>
  <c r="E632" i="24"/>
  <c r="E698" i="24"/>
  <c r="E691" i="24"/>
  <c r="E705" i="24"/>
  <c r="E701" i="24"/>
  <c r="E699" i="24"/>
  <c r="E695" i="24"/>
  <c r="E685" i="24"/>
  <c r="E643" i="24"/>
  <c r="E638" i="24"/>
  <c r="E683" i="24"/>
  <c r="E679" i="24"/>
  <c r="E703" i="24"/>
  <c r="E693" i="24"/>
  <c r="E668" i="24"/>
  <c r="E627" i="24"/>
  <c r="E694" i="24"/>
  <c r="E692" i="24"/>
  <c r="E669" i="24"/>
  <c r="E647" i="24"/>
  <c r="E637" i="24"/>
  <c r="E629" i="24"/>
  <c r="E696" i="24"/>
  <c r="E690" i="24"/>
  <c r="E684" i="24"/>
  <c r="E642" i="24"/>
  <c r="E634" i="24"/>
  <c r="E710" i="24"/>
  <c r="E680" i="24"/>
  <c r="E639" i="24"/>
  <c r="E631" i="24"/>
  <c r="E713" i="24"/>
  <c r="E706" i="24"/>
  <c r="E628" i="24"/>
  <c r="E677" i="24"/>
  <c r="E674" i="24"/>
  <c r="E640" i="24"/>
  <c r="E682" i="24"/>
  <c r="E625" i="24"/>
  <c r="E630" i="24"/>
  <c r="E624" i="24"/>
  <c r="F624" i="24" s="1"/>
  <c r="F675" i="24" s="1"/>
  <c r="E676" i="24"/>
  <c r="E673" i="24"/>
  <c r="E670" i="24"/>
  <c r="E646" i="24"/>
  <c r="E702" i="24"/>
  <c r="E689" i="24"/>
  <c r="E644" i="24"/>
  <c r="E708" i="24"/>
  <c r="E687" i="24"/>
  <c r="E626" i="24"/>
  <c r="E678" i="24"/>
  <c r="E645" i="24"/>
  <c r="E636" i="24"/>
  <c r="E681" i="24"/>
  <c r="E675" i="24"/>
  <c r="E635" i="24"/>
  <c r="E633" i="24"/>
  <c r="E686" i="24"/>
  <c r="E712" i="24"/>
  <c r="F716" i="24" l="1"/>
  <c r="F637" i="24"/>
  <c r="F707" i="24"/>
  <c r="F704" i="24"/>
  <c r="F669" i="24"/>
  <c r="F699" i="24"/>
  <c r="F627" i="24"/>
  <c r="F685" i="24"/>
  <c r="F689" i="24"/>
  <c r="F694" i="24"/>
  <c r="F647" i="24"/>
  <c r="F644" i="24"/>
  <c r="F690" i="24"/>
  <c r="F696" i="24"/>
  <c r="F629" i="24"/>
  <c r="F677" i="24"/>
  <c r="F709" i="24"/>
  <c r="F631" i="24"/>
  <c r="F633" i="24"/>
  <c r="F678" i="24"/>
  <c r="F700" i="24"/>
  <c r="F625" i="24"/>
  <c r="G625" i="24" s="1"/>
  <c r="F682" i="24"/>
  <c r="F688" i="24"/>
  <c r="F681" i="24"/>
  <c r="F668" i="24"/>
  <c r="F711" i="24"/>
  <c r="F703" i="24"/>
  <c r="F710" i="24"/>
  <c r="F693" i="24"/>
  <c r="F697" i="24"/>
  <c r="F646" i="24"/>
  <c r="F638" i="24"/>
  <c r="F634" i="24"/>
  <c r="F687" i="24"/>
  <c r="F712" i="24"/>
  <c r="F632" i="24"/>
  <c r="F640" i="24"/>
  <c r="F670" i="24"/>
  <c r="F679" i="24"/>
  <c r="F701" i="24"/>
  <c r="F695" i="24"/>
  <c r="F628" i="24"/>
  <c r="F708" i="24"/>
  <c r="F692" i="24"/>
  <c r="F636" i="24"/>
  <c r="F684" i="24"/>
  <c r="F705" i="24"/>
  <c r="F641" i="24"/>
  <c r="F686" i="24"/>
  <c r="F713" i="24"/>
  <c r="F642" i="24"/>
  <c r="F691" i="24"/>
  <c r="F674" i="24"/>
  <c r="F706" i="24"/>
  <c r="F702" i="24"/>
  <c r="F626" i="24"/>
  <c r="F671" i="24"/>
  <c r="F698" i="24"/>
  <c r="F673" i="24"/>
  <c r="F683" i="24"/>
  <c r="F643" i="24"/>
  <c r="F639" i="24"/>
  <c r="F676" i="24"/>
  <c r="F630" i="24"/>
  <c r="F645" i="24"/>
  <c r="F672" i="24"/>
  <c r="F680" i="24"/>
  <c r="F635" i="24"/>
  <c r="G716" i="25"/>
  <c r="E715" i="24"/>
  <c r="H629" i="25"/>
  <c r="G701" i="24" l="1"/>
  <c r="G668" i="24"/>
  <c r="G707" i="24"/>
  <c r="G705" i="24"/>
  <c r="F715" i="24"/>
  <c r="G675" i="24"/>
  <c r="G639" i="24"/>
  <c r="G633" i="24"/>
  <c r="G688" i="24"/>
  <c r="G678" i="24"/>
  <c r="G646" i="24"/>
  <c r="G673" i="24"/>
  <c r="G679" i="24"/>
  <c r="G626" i="24"/>
  <c r="G641" i="24"/>
  <c r="G703" i="24"/>
  <c r="G672" i="24"/>
  <c r="G670" i="24"/>
  <c r="G627" i="24"/>
  <c r="G716" i="24"/>
  <c r="G690" i="24"/>
  <c r="G680" i="24"/>
  <c r="G674" i="24"/>
  <c r="G643" i="24"/>
  <c r="G695" i="24"/>
  <c r="G629" i="24"/>
  <c r="G711" i="24"/>
  <c r="G638" i="24"/>
  <c r="G671" i="24"/>
  <c r="G694" i="24"/>
  <c r="G686" i="24"/>
  <c r="G691" i="24"/>
  <c r="G645" i="24"/>
  <c r="G676" i="24"/>
  <c r="G642" i="24"/>
  <c r="G644" i="24"/>
  <c r="G698" i="24"/>
  <c r="G712" i="24"/>
  <c r="G706" i="24"/>
  <c r="G637" i="24"/>
  <c r="G696" i="24"/>
  <c r="G631" i="24"/>
  <c r="G689" i="24"/>
  <c r="G634" i="24"/>
  <c r="G699" i="24"/>
  <c r="G632" i="24"/>
  <c r="G630" i="24"/>
  <c r="G693" i="24"/>
  <c r="G702" i="24"/>
  <c r="G636" i="24"/>
  <c r="G635" i="24"/>
  <c r="G669" i="24"/>
  <c r="G687" i="24"/>
  <c r="G704" i="24"/>
  <c r="G683" i="24"/>
  <c r="G684" i="24"/>
  <c r="G682" i="24"/>
  <c r="G677" i="24"/>
  <c r="G708" i="24"/>
  <c r="G647" i="24"/>
  <c r="G628" i="24"/>
  <c r="G697" i="24"/>
  <c r="G640" i="24"/>
  <c r="G709" i="24"/>
  <c r="G710" i="24"/>
  <c r="G685" i="24"/>
  <c r="G681" i="24"/>
  <c r="G692" i="24"/>
  <c r="G713" i="24"/>
  <c r="G700" i="24"/>
  <c r="H712" i="25"/>
  <c r="H696" i="25"/>
  <c r="H680" i="25"/>
  <c r="H713" i="25"/>
  <c r="H697" i="25"/>
  <c r="H681" i="25"/>
  <c r="H707" i="25"/>
  <c r="H691" i="25"/>
  <c r="H675" i="25"/>
  <c r="H704" i="25"/>
  <c r="H688" i="25"/>
  <c r="H701" i="25"/>
  <c r="H685" i="25"/>
  <c r="H669" i="25"/>
  <c r="H714" i="25"/>
  <c r="H698" i="25"/>
  <c r="H682" i="25"/>
  <c r="H706" i="25"/>
  <c r="H634" i="25"/>
  <c r="H694" i="25"/>
  <c r="H683" i="25"/>
  <c r="H640" i="25"/>
  <c r="H635" i="25"/>
  <c r="H630" i="25"/>
  <c r="H708" i="25"/>
  <c r="H703" i="25"/>
  <c r="H632" i="25"/>
  <c r="H670" i="25"/>
  <c r="H637" i="25"/>
  <c r="H700" i="25"/>
  <c r="H690" i="25"/>
  <c r="H676" i="25"/>
  <c r="H672" i="25"/>
  <c r="H692" i="25"/>
  <c r="H647" i="25"/>
  <c r="H710" i="25"/>
  <c r="H695" i="25"/>
  <c r="H641" i="25"/>
  <c r="H643" i="25"/>
  <c r="H639" i="25"/>
  <c r="H631" i="25"/>
  <c r="H673" i="25"/>
  <c r="H687" i="25"/>
  <c r="H679" i="25"/>
  <c r="H648" i="25"/>
  <c r="H674" i="25"/>
  <c r="H633" i="25"/>
  <c r="H636" i="25"/>
  <c r="H711" i="25"/>
  <c r="H646" i="25"/>
  <c r="H644" i="25"/>
  <c r="H709" i="25"/>
  <c r="H699" i="25"/>
  <c r="H684" i="25"/>
  <c r="H705" i="25"/>
  <c r="H677" i="25"/>
  <c r="H671" i="25"/>
  <c r="H717" i="25"/>
  <c r="H702" i="25"/>
  <c r="H686" i="25"/>
  <c r="H645" i="25"/>
  <c r="H693" i="25"/>
  <c r="H689" i="25"/>
  <c r="H678" i="25"/>
  <c r="H638" i="25"/>
  <c r="H642" i="25"/>
  <c r="H628" i="24" l="1"/>
  <c r="H713" i="24" s="1"/>
  <c r="H635" i="24"/>
  <c r="H647" i="24"/>
  <c r="H700" i="24"/>
  <c r="H716" i="24"/>
  <c r="H685" i="24"/>
  <c r="H697" i="24"/>
  <c r="H643" i="24"/>
  <c r="H679" i="24"/>
  <c r="H683" i="24"/>
  <c r="H629" i="24"/>
  <c r="I629" i="24" s="1"/>
  <c r="H632" i="24"/>
  <c r="H672" i="24"/>
  <c r="H668" i="24"/>
  <c r="H693" i="24"/>
  <c r="H712" i="24"/>
  <c r="H692" i="24"/>
  <c r="H705" i="24"/>
  <c r="H687" i="24"/>
  <c r="H634" i="24"/>
  <c r="H701" i="24"/>
  <c r="H676" i="24"/>
  <c r="H630" i="24"/>
  <c r="H709" i="24"/>
  <c r="H707" i="24"/>
  <c r="H686" i="24"/>
  <c r="H694" i="24"/>
  <c r="H636" i="24"/>
  <c r="H695" i="24"/>
  <c r="H704" i="24"/>
  <c r="H702" i="24"/>
  <c r="H689" i="24"/>
  <c r="H639" i="24"/>
  <c r="H690" i="24"/>
  <c r="H642" i="24"/>
  <c r="H681" i="24"/>
  <c r="H645" i="24"/>
  <c r="H644" i="24"/>
  <c r="H708" i="24"/>
  <c r="H682" i="24"/>
  <c r="H674" i="24"/>
  <c r="H677" i="24"/>
  <c r="H670" i="24"/>
  <c r="H669" i="24"/>
  <c r="H637" i="24"/>
  <c r="H710" i="24"/>
  <c r="H675" i="24"/>
  <c r="H640" i="24"/>
  <c r="H631" i="24"/>
  <c r="H688" i="24"/>
  <c r="H671" i="24"/>
  <c r="H684" i="24"/>
  <c r="H703" i="24"/>
  <c r="H691" i="24"/>
  <c r="H633" i="24"/>
  <c r="H646" i="24"/>
  <c r="H699" i="24"/>
  <c r="H696" i="24"/>
  <c r="H641" i="24"/>
  <c r="H673" i="24"/>
  <c r="H680" i="24"/>
  <c r="H678" i="24"/>
  <c r="H698" i="24"/>
  <c r="H706" i="24"/>
  <c r="G715" i="24"/>
  <c r="H716" i="25"/>
  <c r="I630" i="25"/>
  <c r="H711" i="24" l="1"/>
  <c r="H638" i="24"/>
  <c r="I678" i="24"/>
  <c r="I634" i="24"/>
  <c r="I670" i="24"/>
  <c r="I704" i="24"/>
  <c r="I701" i="24"/>
  <c r="I641" i="24"/>
  <c r="I668" i="24"/>
  <c r="I698" i="24"/>
  <c r="I703" i="24"/>
  <c r="I702" i="24"/>
  <c r="I681" i="24"/>
  <c r="I709" i="24"/>
  <c r="I640" i="24"/>
  <c r="I633" i="24"/>
  <c r="I690" i="24"/>
  <c r="I682" i="24"/>
  <c r="I638" i="24"/>
  <c r="I675" i="24"/>
  <c r="I695" i="24"/>
  <c r="I716" i="24"/>
  <c r="I689" i="24"/>
  <c r="I683" i="24"/>
  <c r="I687" i="24"/>
  <c r="I680" i="24"/>
  <c r="I630" i="24"/>
  <c r="J630" i="24" s="1"/>
  <c r="I699" i="24"/>
  <c r="I692" i="24"/>
  <c r="I700" i="24"/>
  <c r="I674" i="24"/>
  <c r="I639" i="24"/>
  <c r="I676" i="24"/>
  <c r="I713" i="24"/>
  <c r="I671" i="24"/>
  <c r="I673" i="24"/>
  <c r="I712" i="24"/>
  <c r="I688" i="24"/>
  <c r="I636" i="24"/>
  <c r="I635" i="24"/>
  <c r="I643" i="24"/>
  <c r="I646" i="24"/>
  <c r="I637" i="24"/>
  <c r="I711" i="24"/>
  <c r="I677" i="24"/>
  <c r="I693" i="24"/>
  <c r="I691" i="24"/>
  <c r="I631" i="24"/>
  <c r="I697" i="24"/>
  <c r="I672" i="24"/>
  <c r="I696" i="24"/>
  <c r="I645" i="24"/>
  <c r="I694" i="24"/>
  <c r="I706" i="24"/>
  <c r="I686" i="24"/>
  <c r="I632" i="24"/>
  <c r="I644" i="24"/>
  <c r="I685" i="24"/>
  <c r="I684" i="24"/>
  <c r="I708" i="24"/>
  <c r="I710" i="24"/>
  <c r="I679" i="24"/>
  <c r="I647" i="24"/>
  <c r="I705" i="24"/>
  <c r="I669" i="24"/>
  <c r="I707" i="24"/>
  <c r="I642" i="24"/>
  <c r="H715" i="24"/>
  <c r="I709" i="25"/>
  <c r="I693" i="25"/>
  <c r="I677" i="25"/>
  <c r="I710" i="25"/>
  <c r="I694" i="25"/>
  <c r="I704" i="25"/>
  <c r="I688" i="25"/>
  <c r="I672" i="25"/>
  <c r="I701" i="25"/>
  <c r="I714" i="25"/>
  <c r="I698" i="25"/>
  <c r="I682" i="25"/>
  <c r="I711" i="25"/>
  <c r="I695" i="25"/>
  <c r="I679" i="25"/>
  <c r="I647" i="25"/>
  <c r="I708" i="25"/>
  <c r="I686" i="25"/>
  <c r="I684" i="25"/>
  <c r="I680" i="25"/>
  <c r="I707" i="25"/>
  <c r="I687" i="25"/>
  <c r="I703" i="25"/>
  <c r="I632" i="25"/>
  <c r="I681" i="25"/>
  <c r="I648" i="25"/>
  <c r="I705" i="25"/>
  <c r="I683" i="25"/>
  <c r="I674" i="25"/>
  <c r="I645" i="25"/>
  <c r="I712" i="25"/>
  <c r="I685" i="25"/>
  <c r="I642" i="25"/>
  <c r="I634" i="25"/>
  <c r="I631" i="25"/>
  <c r="I702" i="25"/>
  <c r="I697" i="25"/>
  <c r="I678" i="25"/>
  <c r="I639" i="25"/>
  <c r="I706" i="25"/>
  <c r="I675" i="25"/>
  <c r="I646" i="25"/>
  <c r="I638" i="25"/>
  <c r="I699" i="25"/>
  <c r="I633" i="25"/>
  <c r="I690" i="25"/>
  <c r="I670" i="25"/>
  <c r="I635" i="25"/>
  <c r="I700" i="25"/>
  <c r="I696" i="25"/>
  <c r="I713" i="25"/>
  <c r="I692" i="25"/>
  <c r="I644" i="25"/>
  <c r="I641" i="25"/>
  <c r="I691" i="25"/>
  <c r="I676" i="25"/>
  <c r="I671" i="25"/>
  <c r="I637" i="25"/>
  <c r="I669" i="25"/>
  <c r="I717" i="25"/>
  <c r="I640" i="25"/>
  <c r="I636" i="25"/>
  <c r="I643" i="25"/>
  <c r="I673" i="25"/>
  <c r="I689" i="25"/>
  <c r="I715" i="24" l="1"/>
  <c r="J689" i="24"/>
  <c r="J687" i="24"/>
  <c r="J680" i="24"/>
  <c r="J670" i="24"/>
  <c r="J695" i="24"/>
  <c r="J668" i="24"/>
  <c r="J644" i="24"/>
  <c r="J675" i="24"/>
  <c r="J641" i="24"/>
  <c r="J691" i="24"/>
  <c r="J713" i="24"/>
  <c r="J688" i="24"/>
  <c r="J681" i="24"/>
  <c r="J716" i="24"/>
  <c r="J678" i="24"/>
  <c r="J700" i="24"/>
  <c r="J631" i="24"/>
  <c r="J703" i="24"/>
  <c r="J684" i="24"/>
  <c r="J686" i="24"/>
  <c r="J710" i="24"/>
  <c r="J647" i="24"/>
  <c r="J701" i="24"/>
  <c r="J706" i="24"/>
  <c r="J690" i="24"/>
  <c r="J679" i="24"/>
  <c r="J673" i="24"/>
  <c r="J696" i="24"/>
  <c r="J638" i="24"/>
  <c r="J711" i="24"/>
  <c r="J636" i="24"/>
  <c r="J672" i="24"/>
  <c r="J633" i="24"/>
  <c r="J697" i="24"/>
  <c r="J708" i="24"/>
  <c r="J682" i="24"/>
  <c r="J645" i="24"/>
  <c r="J674" i="24"/>
  <c r="J709" i="24"/>
  <c r="J707" i="24"/>
  <c r="J646" i="24"/>
  <c r="J692" i="24"/>
  <c r="J643" i="24"/>
  <c r="J705" i="24"/>
  <c r="J698" i="24"/>
  <c r="J639" i="24"/>
  <c r="J685" i="24"/>
  <c r="J704" i="24"/>
  <c r="J637" i="24"/>
  <c r="J635" i="24"/>
  <c r="J683" i="24"/>
  <c r="J677" i="24"/>
  <c r="J671" i="24"/>
  <c r="J693" i="24"/>
  <c r="J699" i="24"/>
  <c r="J634" i="24"/>
  <c r="J640" i="24"/>
  <c r="J702" i="24"/>
  <c r="J632" i="24"/>
  <c r="J694" i="24"/>
  <c r="J712" i="24"/>
  <c r="J642" i="24"/>
  <c r="J676" i="24"/>
  <c r="J669" i="24"/>
  <c r="I716" i="25"/>
  <c r="J631" i="25"/>
  <c r="K644" i="24" l="1"/>
  <c r="K711" i="24" s="1"/>
  <c r="L647" i="24"/>
  <c r="L677" i="24" s="1"/>
  <c r="K693" i="24"/>
  <c r="K696" i="24"/>
  <c r="K701" i="24"/>
  <c r="K692" i="24"/>
  <c r="K706" i="24"/>
  <c r="K679" i="24"/>
  <c r="K669" i="24"/>
  <c r="K691" i="24"/>
  <c r="K707" i="24"/>
  <c r="K678" i="24"/>
  <c r="K713" i="24"/>
  <c r="K700" i="24"/>
  <c r="K674" i="24"/>
  <c r="K705" i="24"/>
  <c r="K686" i="24"/>
  <c r="K708" i="24"/>
  <c r="K698" i="24"/>
  <c r="K677" i="24"/>
  <c r="K668" i="24"/>
  <c r="K670" i="24"/>
  <c r="K699" i="24"/>
  <c r="K716" i="24"/>
  <c r="K712" i="24"/>
  <c r="K681" i="24"/>
  <c r="K685" i="24"/>
  <c r="K694" i="24"/>
  <c r="K704" i="24"/>
  <c r="K687" i="24"/>
  <c r="K688" i="24"/>
  <c r="K682" i="24"/>
  <c r="K689" i="24"/>
  <c r="L684" i="24"/>
  <c r="L691" i="24"/>
  <c r="L700" i="24"/>
  <c r="L709" i="24"/>
  <c r="L668" i="24"/>
  <c r="L676" i="24"/>
  <c r="L701" i="24"/>
  <c r="L712" i="24"/>
  <c r="L679" i="24"/>
  <c r="J715" i="24"/>
  <c r="J706" i="25"/>
  <c r="J690" i="25"/>
  <c r="J674" i="25"/>
  <c r="J707" i="25"/>
  <c r="J691" i="25"/>
  <c r="J701" i="25"/>
  <c r="J685" i="25"/>
  <c r="J669" i="25"/>
  <c r="J714" i="25"/>
  <c r="J698" i="25"/>
  <c r="J711" i="25"/>
  <c r="J695" i="25"/>
  <c r="J679" i="25"/>
  <c r="J647" i="25"/>
  <c r="J708" i="25"/>
  <c r="J692" i="25"/>
  <c r="J676" i="25"/>
  <c r="J645" i="25"/>
  <c r="J643" i="25"/>
  <c r="J641" i="25"/>
  <c r="J639" i="25"/>
  <c r="J637" i="25"/>
  <c r="J635" i="25"/>
  <c r="J633" i="25"/>
  <c r="J697" i="25"/>
  <c r="J646" i="25"/>
  <c r="J689" i="25"/>
  <c r="J677" i="25"/>
  <c r="J681" i="25"/>
  <c r="J648" i="25"/>
  <c r="L648" i="25" s="1"/>
  <c r="J693" i="25"/>
  <c r="J688" i="25"/>
  <c r="J670" i="25"/>
  <c r="J640" i="25"/>
  <c r="J700" i="25"/>
  <c r="J710" i="25"/>
  <c r="J687" i="25"/>
  <c r="J680" i="25"/>
  <c r="J696" i="25"/>
  <c r="J686" i="25"/>
  <c r="J713" i="25"/>
  <c r="J684" i="25"/>
  <c r="J644" i="25"/>
  <c r="J673" i="25"/>
  <c r="J682" i="25"/>
  <c r="J704" i="25"/>
  <c r="J712" i="25"/>
  <c r="J642" i="25"/>
  <c r="J709" i="25"/>
  <c r="J683" i="25"/>
  <c r="J717" i="25"/>
  <c r="J671" i="25"/>
  <c r="J694" i="25"/>
  <c r="J699" i="25"/>
  <c r="J678" i="25"/>
  <c r="J638" i="25"/>
  <c r="J672" i="25"/>
  <c r="J705" i="25"/>
  <c r="J675" i="25"/>
  <c r="J634" i="25"/>
  <c r="J632" i="25"/>
  <c r="J702" i="25"/>
  <c r="J636" i="25"/>
  <c r="J703" i="25"/>
  <c r="L697" i="24" l="1"/>
  <c r="K690" i="24"/>
  <c r="K675" i="24"/>
  <c r="K683" i="24"/>
  <c r="K710" i="24"/>
  <c r="K673" i="24"/>
  <c r="L686" i="24"/>
  <c r="K697" i="24"/>
  <c r="K676" i="24"/>
  <c r="K695" i="24"/>
  <c r="L696" i="24"/>
  <c r="M696" i="24" s="1"/>
  <c r="C151" i="34" s="1"/>
  <c r="L672" i="24"/>
  <c r="L705" i="24"/>
  <c r="M705" i="24" s="1"/>
  <c r="E183" i="34" s="1"/>
  <c r="L681" i="24"/>
  <c r="M681" i="24" s="1"/>
  <c r="I55" i="34" s="1"/>
  <c r="L711" i="24"/>
  <c r="M711" i="24" s="1"/>
  <c r="D215" i="34" s="1"/>
  <c r="L685" i="24"/>
  <c r="M685" i="24" s="1"/>
  <c r="F87" i="34" s="1"/>
  <c r="L687" i="24"/>
  <c r="M687" i="24" s="1"/>
  <c r="H87" i="34" s="1"/>
  <c r="L706" i="24"/>
  <c r="M706" i="24" s="1"/>
  <c r="F183" i="34" s="1"/>
  <c r="L699" i="24"/>
  <c r="M699" i="24" s="1"/>
  <c r="F151" i="34" s="1"/>
  <c r="L671" i="24"/>
  <c r="L678" i="24"/>
  <c r="M678" i="24" s="1"/>
  <c r="L694" i="24"/>
  <c r="M694" i="24" s="1"/>
  <c r="H119" i="34" s="1"/>
  <c r="L674" i="24"/>
  <c r="M674" i="24" s="1"/>
  <c r="I23" i="34" s="1"/>
  <c r="L692" i="24"/>
  <c r="M692" i="24" s="1"/>
  <c r="F119" i="34" s="1"/>
  <c r="L698" i="24"/>
  <c r="M698" i="24" s="1"/>
  <c r="E151" i="34" s="1"/>
  <c r="L669" i="24"/>
  <c r="M669" i="24" s="1"/>
  <c r="D23" i="34" s="1"/>
  <c r="L675" i="24"/>
  <c r="M675" i="24" s="1"/>
  <c r="C55" i="34" s="1"/>
  <c r="L673" i="24"/>
  <c r="M673" i="24" s="1"/>
  <c r="H23" i="34" s="1"/>
  <c r="L716" i="24"/>
  <c r="L713" i="24"/>
  <c r="M713" i="24" s="1"/>
  <c r="F215" i="34" s="1"/>
  <c r="L690" i="24"/>
  <c r="M690" i="24" s="1"/>
  <c r="D119" i="34" s="1"/>
  <c r="L707" i="24"/>
  <c r="M707" i="24" s="1"/>
  <c r="G183" i="34" s="1"/>
  <c r="L680" i="24"/>
  <c r="L704" i="24"/>
  <c r="M704" i="24" s="1"/>
  <c r="D183" i="34" s="1"/>
  <c r="L710" i="24"/>
  <c r="L703" i="24"/>
  <c r="K703" i="24"/>
  <c r="L683" i="24"/>
  <c r="L689" i="24"/>
  <c r="M689" i="24" s="1"/>
  <c r="C119" i="34" s="1"/>
  <c r="L688" i="24"/>
  <c r="M688" i="24" s="1"/>
  <c r="I87" i="34" s="1"/>
  <c r="L682" i="24"/>
  <c r="M682" i="24" s="1"/>
  <c r="C87" i="34" s="1"/>
  <c r="M686" i="24"/>
  <c r="G87" i="34" s="1"/>
  <c r="L708" i="24"/>
  <c r="M708" i="24" s="1"/>
  <c r="H183" i="34" s="1"/>
  <c r="L670" i="24"/>
  <c r="M670" i="24" s="1"/>
  <c r="E23" i="34" s="1"/>
  <c r="L702" i="24"/>
  <c r="L693" i="24"/>
  <c r="L695" i="24"/>
  <c r="M695" i="24" s="1"/>
  <c r="I119" i="34" s="1"/>
  <c r="M712" i="24"/>
  <c r="E215" i="34" s="1"/>
  <c r="M701" i="24"/>
  <c r="H151" i="34" s="1"/>
  <c r="M700" i="24"/>
  <c r="G151" i="34" s="1"/>
  <c r="K684" i="24"/>
  <c r="M684" i="24" s="1"/>
  <c r="E87" i="34" s="1"/>
  <c r="K671" i="24"/>
  <c r="K702" i="24"/>
  <c r="K680" i="24"/>
  <c r="K672" i="24"/>
  <c r="K709" i="24"/>
  <c r="M709" i="24" s="1"/>
  <c r="I183" i="34" s="1"/>
  <c r="M679" i="24"/>
  <c r="G55" i="34" s="1"/>
  <c r="M677" i="24"/>
  <c r="M691" i="24"/>
  <c r="M697" i="24"/>
  <c r="D151" i="34" s="1"/>
  <c r="M668" i="24"/>
  <c r="M676" i="24"/>
  <c r="D55" i="34" s="1"/>
  <c r="L717" i="25"/>
  <c r="L700" i="25"/>
  <c r="L684" i="25"/>
  <c r="L701" i="25"/>
  <c r="L685" i="25"/>
  <c r="L711" i="25"/>
  <c r="L695" i="25"/>
  <c r="L679" i="25"/>
  <c r="L708" i="25"/>
  <c r="L692" i="25"/>
  <c r="L705" i="25"/>
  <c r="L689" i="25"/>
  <c r="L673" i="25"/>
  <c r="L702" i="25"/>
  <c r="L686" i="25"/>
  <c r="L670" i="25"/>
  <c r="L676" i="25"/>
  <c r="L674" i="25"/>
  <c r="L698" i="25"/>
  <c r="L688" i="25"/>
  <c r="L683" i="25"/>
  <c r="L710" i="25"/>
  <c r="L697" i="25"/>
  <c r="L680" i="25"/>
  <c r="L678" i="25"/>
  <c r="L691" i="25"/>
  <c r="L704" i="25"/>
  <c r="L693" i="25"/>
  <c r="L712" i="25"/>
  <c r="L675" i="25"/>
  <c r="L694" i="25"/>
  <c r="L690" i="25"/>
  <c r="L696" i="25"/>
  <c r="L672" i="25"/>
  <c r="L671" i="25"/>
  <c r="L714" i="25"/>
  <c r="L699" i="25"/>
  <c r="L709" i="25"/>
  <c r="L669" i="25"/>
  <c r="L703" i="25"/>
  <c r="L687" i="25"/>
  <c r="L713" i="25"/>
  <c r="L677" i="25"/>
  <c r="L707" i="25"/>
  <c r="L681" i="25"/>
  <c r="L706" i="25"/>
  <c r="L682" i="25"/>
  <c r="J716" i="25"/>
  <c r="K645" i="25"/>
  <c r="M710" i="24" l="1"/>
  <c r="C215" i="34" s="1"/>
  <c r="M683" i="24"/>
  <c r="D87" i="34" s="1"/>
  <c r="M672" i="24"/>
  <c r="G23" i="34" s="1"/>
  <c r="M680" i="24"/>
  <c r="H55" i="34" s="1"/>
  <c r="M703" i="24"/>
  <c r="C183" i="34" s="1"/>
  <c r="M702" i="24"/>
  <c r="I151" i="34" s="1"/>
  <c r="L715" i="24"/>
  <c r="M693" i="24"/>
  <c r="K715" i="24"/>
  <c r="F55" i="34"/>
  <c r="M671" i="24"/>
  <c r="F23" i="34" s="1"/>
  <c r="C23" i="34"/>
  <c r="E119" i="34"/>
  <c r="L716" i="25"/>
  <c r="K703" i="25"/>
  <c r="M703" i="25" s="1"/>
  <c r="K687" i="25"/>
  <c r="M687" i="25" s="1"/>
  <c r="K671" i="25"/>
  <c r="M671" i="25" s="1"/>
  <c r="K704" i="25"/>
  <c r="M704" i="25" s="1"/>
  <c r="K688" i="25"/>
  <c r="M688" i="25" s="1"/>
  <c r="K714" i="25"/>
  <c r="M714" i="25" s="1"/>
  <c r="K698" i="25"/>
  <c r="M698" i="25" s="1"/>
  <c r="K682" i="25"/>
  <c r="M682" i="25" s="1"/>
  <c r="K711" i="25"/>
  <c r="M711" i="25" s="1"/>
  <c r="K695" i="25"/>
  <c r="M695" i="25" s="1"/>
  <c r="K708" i="25"/>
  <c r="M708" i="25" s="1"/>
  <c r="K692" i="25"/>
  <c r="M692" i="25" s="1"/>
  <c r="K676" i="25"/>
  <c r="M676" i="25" s="1"/>
  <c r="K705" i="25"/>
  <c r="M705" i="25" s="1"/>
  <c r="K689" i="25"/>
  <c r="M689" i="25" s="1"/>
  <c r="K673" i="25"/>
  <c r="M673" i="25" s="1"/>
  <c r="K699" i="25"/>
  <c r="M699" i="25" s="1"/>
  <c r="K678" i="25"/>
  <c r="M678" i="25" s="1"/>
  <c r="K709" i="25"/>
  <c r="M709" i="25" s="1"/>
  <c r="K700" i="25"/>
  <c r="M700" i="25" s="1"/>
  <c r="K675" i="25"/>
  <c r="M675" i="25" s="1"/>
  <c r="K693" i="25"/>
  <c r="M693" i="25" s="1"/>
  <c r="K670" i="25"/>
  <c r="M670" i="25" s="1"/>
  <c r="K683" i="25"/>
  <c r="M683" i="25" s="1"/>
  <c r="K712" i="25"/>
  <c r="M712" i="25" s="1"/>
  <c r="K690" i="25"/>
  <c r="M690" i="25" s="1"/>
  <c r="K672" i="25"/>
  <c r="M672" i="25" s="1"/>
  <c r="K702" i="25"/>
  <c r="M702" i="25" s="1"/>
  <c r="K707" i="25"/>
  <c r="M707" i="25" s="1"/>
  <c r="K713" i="25"/>
  <c r="M713" i="25" s="1"/>
  <c r="K701" i="25"/>
  <c r="M701" i="25" s="1"/>
  <c r="K677" i="25"/>
  <c r="M677" i="25" s="1"/>
  <c r="K706" i="25"/>
  <c r="M706" i="25" s="1"/>
  <c r="K697" i="25"/>
  <c r="M697" i="25" s="1"/>
  <c r="K686" i="25"/>
  <c r="M686" i="25" s="1"/>
  <c r="K679" i="25"/>
  <c r="M679" i="25" s="1"/>
  <c r="K717" i="25"/>
  <c r="K685" i="25"/>
  <c r="M685" i="25" s="1"/>
  <c r="K691" i="25"/>
  <c r="M691" i="25" s="1"/>
  <c r="K696" i="25"/>
  <c r="M696" i="25" s="1"/>
  <c r="K680" i="25"/>
  <c r="M680" i="25" s="1"/>
  <c r="K694" i="25"/>
  <c r="M694" i="25" s="1"/>
  <c r="K674" i="25"/>
  <c r="M674" i="25" s="1"/>
  <c r="K710" i="25"/>
  <c r="M710" i="25" s="1"/>
  <c r="K681" i="25"/>
  <c r="M681" i="25" s="1"/>
  <c r="K684" i="25"/>
  <c r="M684" i="25" s="1"/>
  <c r="K669" i="25"/>
  <c r="M669" i="25" s="1"/>
  <c r="M716" i="25" s="1"/>
  <c r="M715" i="24" l="1"/>
  <c r="G119" i="34"/>
  <c r="K716" i="25"/>
</calcChain>
</file>

<file path=xl/sharedStrings.xml><?xml version="1.0" encoding="utf-8"?>
<sst xmlns="http://schemas.openxmlformats.org/spreadsheetml/2006/main" count="5846" uniqueCount="2061">
  <si>
    <r>
      <rPr>
        <b/>
        <sz val="11"/>
        <rFont val="Calibri"/>
        <family val="2"/>
        <scheme val="minor"/>
      </rPr>
      <t xml:space="preserve"> Instructions:</t>
    </r>
    <r>
      <rPr>
        <sz val="11"/>
        <rFont val="Calibri"/>
        <family val="2"/>
        <scheme val="minor"/>
      </rPr>
      <t xml:space="preserve"> Hospital staff must complete the green tabs only. </t>
    </r>
  </si>
  <si>
    <t>Financials from the Data tab will automatically transfer to the report pages (INFO_PG1, INFO_PG2, SS2_3_5_6, SS4, SS8, FS, and CC).</t>
  </si>
  <si>
    <t xml:space="preserve">The tabs named Contact, Support, Hospital, Funds, and Cost Center are protected and are intended for upload to the year end report database. </t>
  </si>
  <si>
    <t>E2SHB 1272 Requirements:</t>
  </si>
  <si>
    <t>This template has been updated to reflect E2SHB 1272 reporting requirements.</t>
  </si>
  <si>
    <t/>
  </si>
  <si>
    <r>
      <rPr>
        <b/>
        <sz val="11"/>
        <rFont val="Calibri"/>
        <family val="2"/>
        <scheme val="minor"/>
      </rPr>
      <t>Data tab</t>
    </r>
    <r>
      <rPr>
        <sz val="11"/>
        <rFont val="Calibri"/>
        <family val="2"/>
        <scheme val="minor"/>
      </rPr>
      <t>: Enter financial data in the fields surrounded by purple. Your hospital license number and fiscal year end have already been entered.</t>
    </r>
  </si>
  <si>
    <t>Line 96: "Fiscal Year Ended" must be entered in MM/DD/YYYY format.</t>
  </si>
  <si>
    <t>If you want to review what you reported for the prior year you can click on the tab titled Prior Year.</t>
  </si>
  <si>
    <t>The square footage statistic is provided for all cost centers including the plant and this way</t>
  </si>
  <si>
    <t>square footage identified by cost center will total the gross square footage stated as the statistic in the plant cost center.</t>
  </si>
  <si>
    <t>Employee Benefits</t>
  </si>
  <si>
    <t>The employee benefits can be entered directly, assigned to the cost centers based on a percentage of salaries, or a combination of the two.</t>
  </si>
  <si>
    <t>1)    Enter the amount of employee benefits directly recorded in cell B47.</t>
  </si>
  <si>
    <t>2)    Enter the employee benefits directly recorded by cost center in cells C47 through CC47.</t>
  </si>
  <si>
    <t>3)    Enter the total unassigned employee benefits that will be assigned based on salaries in cell B48.</t>
  </si>
  <si>
    <t>Depreciation</t>
  </si>
  <si>
    <t>The Depreciation can be entered directly, assigned by square footage, or a combination of the two.</t>
  </si>
  <si>
    <t>1)    Enter the total amount of depreciation directly assigned in cell B51.</t>
  </si>
  <si>
    <t>2)    Enter the amount of depreciation directly recorded by cost center in cells C51 through CC51.</t>
  </si>
  <si>
    <t xml:space="preserve">3)    Enter the amount of depreciation that will be assigned by square footage in cell B52.  </t>
  </si>
  <si>
    <t xml:space="preserve">After the salaries and the departmental square footage statistics are entered, the departmental employee benefits and depreciation will be </t>
  </si>
  <si>
    <t>calculated on lines 48 and 52, respectively.</t>
  </si>
  <si>
    <r>
      <rPr>
        <b/>
        <sz val="11"/>
        <rFont val="Calibri"/>
        <family val="2"/>
        <scheme val="minor"/>
      </rPr>
      <t>Transmittal tab:</t>
    </r>
    <r>
      <rPr>
        <sz val="11"/>
        <rFont val="Calibri"/>
        <family val="2"/>
        <scheme val="minor"/>
      </rPr>
      <t xml:space="preserve"> Please remember to upload a signed certification page:  </t>
    </r>
  </si>
  <si>
    <t>https://mft.wa.gov</t>
  </si>
  <si>
    <r>
      <rPr>
        <b/>
        <sz val="11"/>
        <rFont val="Calibri"/>
        <family val="2"/>
        <scheme val="minor"/>
      </rPr>
      <t>Responses-1 tab:</t>
    </r>
    <r>
      <rPr>
        <sz val="11"/>
        <rFont val="Calibri"/>
        <family val="2"/>
        <scheme val="minor"/>
      </rPr>
      <t xml:space="preserve"> The operating expenses, the units of measure and the operating expenses per unit of measure are listed on tab titled "Responses-1"</t>
    </r>
  </si>
  <si>
    <t xml:space="preserve">Increases or decreases in operating expenses per unit of measure exceeding 25% will prompt an explanation in column I. </t>
  </si>
  <si>
    <t>Also please provide any corrections required to the prior years information in column J.</t>
  </si>
  <si>
    <t xml:space="preserve">Responses-2 tab: </t>
  </si>
  <si>
    <r>
      <rPr>
        <i/>
        <sz val="11"/>
        <color theme="1"/>
        <rFont val="Calibri"/>
        <family val="2"/>
        <scheme val="minor"/>
      </rPr>
      <t>Other Noncategorized Revenues</t>
    </r>
    <r>
      <rPr>
        <sz val="11"/>
        <color theme="1"/>
        <rFont val="Calibri"/>
        <family val="2"/>
        <scheme val="minor"/>
      </rPr>
      <t>: Report line items and amounts witin "Other Noncategorized Revenues" that either have a value of $1,000,000 or more;</t>
    </r>
  </si>
  <si>
    <t>or represent 1% or more of the total revenues. A prompt will appear in Cell E380 if youre required to provide a response.</t>
  </si>
  <si>
    <r>
      <rPr>
        <i/>
        <sz val="11"/>
        <color theme="1"/>
        <rFont val="Calibri"/>
        <family val="2"/>
        <scheme val="minor"/>
      </rPr>
      <t>Other Noncategorized Expenses</t>
    </r>
    <r>
      <rPr>
        <sz val="11"/>
        <color theme="1"/>
        <rFont val="Calibri"/>
        <family val="2"/>
        <scheme val="minor"/>
      </rPr>
      <t xml:space="preserve">: Report line items and amounts witin "Other Noncategorized Expenses" that either have a value of $1,000,000 or more; </t>
    </r>
  </si>
  <si>
    <t>or represent 1% or more of the total revenues. A prompt will appear in Cell E414 if youre required to provide a response.</t>
  </si>
  <si>
    <r>
      <rPr>
        <b/>
        <sz val="11"/>
        <rFont val="Calibri"/>
        <family val="2"/>
        <scheme val="minor"/>
      </rPr>
      <t xml:space="preserve">Questions: </t>
    </r>
    <r>
      <rPr>
        <sz val="11"/>
        <rFont val="Calibri"/>
        <family val="2"/>
        <scheme val="minor"/>
      </rPr>
      <t>If you have any questions or concerns please call Communty Health Systems at 360-236-4210 or send an e-mail to:</t>
    </r>
  </si>
  <si>
    <t>hos@doh.wa.gov</t>
  </si>
  <si>
    <t>Submit report via hospitals Managed File Transfer account: https://mft.wa.gov/</t>
  </si>
  <si>
    <t>6010</t>
  </si>
  <si>
    <t>6030</t>
  </si>
  <si>
    <t>6070</t>
  </si>
  <si>
    <t>6100</t>
  </si>
  <si>
    <t>6120</t>
  </si>
  <si>
    <t>6140</t>
  </si>
  <si>
    <t>6150</t>
  </si>
  <si>
    <t>6170</t>
  </si>
  <si>
    <t>6200</t>
  </si>
  <si>
    <t>6210</t>
  </si>
  <si>
    <t>6330</t>
  </si>
  <si>
    <t>6400</t>
  </si>
  <si>
    <t>7010</t>
  </si>
  <si>
    <t>7020</t>
  </si>
  <si>
    <t>7030</t>
  </si>
  <si>
    <t>7040</t>
  </si>
  <si>
    <t>7050</t>
  </si>
  <si>
    <t>7060</t>
  </si>
  <si>
    <t>7070</t>
  </si>
  <si>
    <t>7110</t>
  </si>
  <si>
    <t>7120</t>
  </si>
  <si>
    <t>7130</t>
  </si>
  <si>
    <t>7140</t>
  </si>
  <si>
    <t>7150</t>
  </si>
  <si>
    <t>7160</t>
  </si>
  <si>
    <t>7170</t>
  </si>
  <si>
    <t>7180</t>
  </si>
  <si>
    <t>7190</t>
  </si>
  <si>
    <t>7200</t>
  </si>
  <si>
    <t>7220</t>
  </si>
  <si>
    <t>7230</t>
  </si>
  <si>
    <t>7240</t>
  </si>
  <si>
    <t>7250</t>
  </si>
  <si>
    <t>7260</t>
  </si>
  <si>
    <t>7310</t>
  </si>
  <si>
    <t>7320</t>
  </si>
  <si>
    <t>7330</t>
  </si>
  <si>
    <t>7340</t>
  </si>
  <si>
    <t>7350</t>
  </si>
  <si>
    <t>7380</t>
  </si>
  <si>
    <t>7390</t>
  </si>
  <si>
    <t>7400</t>
  </si>
  <si>
    <t>7410</t>
  </si>
  <si>
    <t>7420</t>
  </si>
  <si>
    <t>7430</t>
  </si>
  <si>
    <t>7490</t>
  </si>
  <si>
    <t>8200</t>
  </si>
  <si>
    <t>8310</t>
  </si>
  <si>
    <t>8320</t>
  </si>
  <si>
    <t>8330</t>
  </si>
  <si>
    <t>8350</t>
  </si>
  <si>
    <t>8360</t>
  </si>
  <si>
    <t>8370</t>
  </si>
  <si>
    <t>8420</t>
  </si>
  <si>
    <t>8430</t>
  </si>
  <si>
    <t>8460</t>
  </si>
  <si>
    <t>8470</t>
  </si>
  <si>
    <t>8480</t>
  </si>
  <si>
    <t>8490</t>
  </si>
  <si>
    <t>8510</t>
  </si>
  <si>
    <t>8530</t>
  </si>
  <si>
    <t>8560</t>
  </si>
  <si>
    <t>8590</t>
  </si>
  <si>
    <t>8610</t>
  </si>
  <si>
    <t>8620</t>
  </si>
  <si>
    <t>8630</t>
  </si>
  <si>
    <t>8640</t>
  </si>
  <si>
    <t>8650</t>
  </si>
  <si>
    <t>8660</t>
  </si>
  <si>
    <t>8670</t>
  </si>
  <si>
    <t>8680</t>
  </si>
  <si>
    <t>8690</t>
  </si>
  <si>
    <t>8700</t>
  </si>
  <si>
    <t>8710</t>
  </si>
  <si>
    <t>8720</t>
  </si>
  <si>
    <t>8730</t>
  </si>
  <si>
    <t>8740</t>
  </si>
  <si>
    <t>8770</t>
  </si>
  <si>
    <t>8790</t>
  </si>
  <si>
    <t>8830-8900</t>
  </si>
  <si>
    <t>9999</t>
  </si>
  <si>
    <t>See Instructions</t>
  </si>
  <si>
    <t>Intensive</t>
  </si>
  <si>
    <t>Semi-Intensive</t>
  </si>
  <si>
    <t>Acute</t>
  </si>
  <si>
    <t>Alternative</t>
  </si>
  <si>
    <t>Physical</t>
  </si>
  <si>
    <t>Psychiatric</t>
  </si>
  <si>
    <t>Chemical</t>
  </si>
  <si>
    <t>Nursery</t>
  </si>
  <si>
    <t>Skilled</t>
  </si>
  <si>
    <t>Swing</t>
  </si>
  <si>
    <t>Hospice</t>
  </si>
  <si>
    <t>Other Daily</t>
  </si>
  <si>
    <t>Labor &amp;</t>
  </si>
  <si>
    <t>Surgical</t>
  </si>
  <si>
    <t>Recovery</t>
  </si>
  <si>
    <t>Anesthesiology</t>
  </si>
  <si>
    <t>Central</t>
  </si>
  <si>
    <t>Intravenous</t>
  </si>
  <si>
    <t>Laboratory</t>
  </si>
  <si>
    <t>Electro-</t>
  </si>
  <si>
    <t>Magnetic Res</t>
  </si>
  <si>
    <t>CT</t>
  </si>
  <si>
    <t xml:space="preserve">Radiology - </t>
  </si>
  <si>
    <t>Nuclear</t>
  </si>
  <si>
    <t>Pharmacy</t>
  </si>
  <si>
    <t>Respiratory</t>
  </si>
  <si>
    <t>Dialysis</t>
  </si>
  <si>
    <t>Emergency</t>
  </si>
  <si>
    <t>Ambulance</t>
  </si>
  <si>
    <t>Short</t>
  </si>
  <si>
    <t>Clinics</t>
  </si>
  <si>
    <t>Occupational</t>
  </si>
  <si>
    <t>Speech</t>
  </si>
  <si>
    <t>Recreational</t>
  </si>
  <si>
    <t>Observation</t>
  </si>
  <si>
    <t>Free-Standing</t>
  </si>
  <si>
    <t>Air</t>
  </si>
  <si>
    <t>Home Care</t>
  </si>
  <si>
    <t>Lithotripsy</t>
  </si>
  <si>
    <t>Organ</t>
  </si>
  <si>
    <t>Outpatient</t>
  </si>
  <si>
    <t>Other</t>
  </si>
  <si>
    <t>Research/Education</t>
  </si>
  <si>
    <t>Printing &amp;</t>
  </si>
  <si>
    <t>Dietary</t>
  </si>
  <si>
    <t>Cafeteria</t>
  </si>
  <si>
    <t>Laundry &amp;</t>
  </si>
  <si>
    <t>Social</t>
  </si>
  <si>
    <t>Purchasing</t>
  </si>
  <si>
    <t>Plant</t>
  </si>
  <si>
    <t>Housekeeping</t>
  </si>
  <si>
    <t>Communication</t>
  </si>
  <si>
    <t>Data</t>
  </si>
  <si>
    <t>Other General</t>
  </si>
  <si>
    <t>Accounting</t>
  </si>
  <si>
    <t>Patient</t>
  </si>
  <si>
    <t>Admitting</t>
  </si>
  <si>
    <t>Hospital</t>
  </si>
  <si>
    <t>Employee</t>
  </si>
  <si>
    <t>Public</t>
  </si>
  <si>
    <t>Management</t>
  </si>
  <si>
    <t>Personnel</t>
  </si>
  <si>
    <t>Auxiliary</t>
  </si>
  <si>
    <t>Chaplaincy</t>
  </si>
  <si>
    <t>Medical</t>
  </si>
  <si>
    <t>Utilization</t>
  </si>
  <si>
    <t>Nursing</t>
  </si>
  <si>
    <t>Nursing Float</t>
  </si>
  <si>
    <t>Inservice</t>
  </si>
  <si>
    <t>Comm. Health</t>
  </si>
  <si>
    <t>Grand</t>
  </si>
  <si>
    <t>Above</t>
  </si>
  <si>
    <t>Care</t>
  </si>
  <si>
    <t>Birth Ctr</t>
  </si>
  <si>
    <t>Rehab</t>
  </si>
  <si>
    <t>Dependency</t>
  </si>
  <si>
    <t>Beds</t>
  </si>
  <si>
    <t>Inpatient</t>
  </si>
  <si>
    <t>Services</t>
  </si>
  <si>
    <t>Delivery</t>
  </si>
  <si>
    <t>Room</t>
  </si>
  <si>
    <t>Therapy</t>
  </si>
  <si>
    <t>diagnosis</t>
  </si>
  <si>
    <t>Imaging</t>
  </si>
  <si>
    <t>Scanning</t>
  </si>
  <si>
    <t>Diagnostic</t>
  </si>
  <si>
    <t>Therapeutic</t>
  </si>
  <si>
    <t>Medicine</t>
  </si>
  <si>
    <t>Day Care</t>
  </si>
  <si>
    <t>Stay</t>
  </si>
  <si>
    <t>myogray</t>
  </si>
  <si>
    <t>Unit</t>
  </si>
  <si>
    <t>Transportation</t>
  </si>
  <si>
    <t>Transplants</t>
  </si>
  <si>
    <t>Chem. Dep.</t>
  </si>
  <si>
    <t>Ancillary</t>
  </si>
  <si>
    <t>Costs</t>
  </si>
  <si>
    <t>Duplication</t>
  </si>
  <si>
    <t>Linen</t>
  </si>
  <si>
    <t>Processing</t>
  </si>
  <si>
    <t>Accounts</t>
  </si>
  <si>
    <t>Fiscal Svcs</t>
  </si>
  <si>
    <t>Administration</t>
  </si>
  <si>
    <t>Health</t>
  </si>
  <si>
    <t>Relations</t>
  </si>
  <si>
    <t>Engineering</t>
  </si>
  <si>
    <t>Groups</t>
  </si>
  <si>
    <t>Library</t>
  </si>
  <si>
    <t>Records</t>
  </si>
  <si>
    <t>Staff</t>
  </si>
  <si>
    <t>Education</t>
  </si>
  <si>
    <t>Admin Services</t>
  </si>
  <si>
    <t>Total</t>
  </si>
  <si>
    <t>directly recorded</t>
  </si>
  <si>
    <t>assigned based on salaries</t>
  </si>
  <si>
    <t>total</t>
  </si>
  <si>
    <t>depreciation directly recorded</t>
  </si>
  <si>
    <t>depreciation based on sq. ft.</t>
  </si>
  <si>
    <t>Account Number</t>
  </si>
  <si>
    <t>Account</t>
  </si>
  <si>
    <t>Unassigned</t>
  </si>
  <si>
    <t>Name</t>
  </si>
  <si>
    <t>Other Direct</t>
  </si>
  <si>
    <t>Unit of Measure Description</t>
  </si>
  <si>
    <t>Patient Days</t>
  </si>
  <si>
    <t>Newborn Days</t>
  </si>
  <si>
    <t>Procedures</t>
  </si>
  <si>
    <t>Operating Min.</t>
  </si>
  <si>
    <t>Recovery Min.</t>
  </si>
  <si>
    <t>Anesthesia Min.</t>
  </si>
  <si>
    <t>x</t>
  </si>
  <si>
    <t>Billable Tests</t>
  </si>
  <si>
    <t>MRI RVU</t>
  </si>
  <si>
    <t>HECT Unit</t>
  </si>
  <si>
    <t>RVU</t>
  </si>
  <si>
    <t>Treatments</t>
  </si>
  <si>
    <t>Hours</t>
  </si>
  <si>
    <t>Visits</t>
  </si>
  <si>
    <t>Occasions</t>
  </si>
  <si>
    <t>Patients</t>
  </si>
  <si>
    <t>Acquisitions</t>
  </si>
  <si>
    <t>Patient Meals</t>
  </si>
  <si>
    <t>Gross Sq Ft</t>
  </si>
  <si>
    <t>Units of Measure</t>
  </si>
  <si>
    <t>Full Time Equivalents</t>
  </si>
  <si>
    <t>Salaries &amp; Wages</t>
  </si>
  <si>
    <t>Professional Fees</t>
  </si>
  <si>
    <t>Supplies</t>
  </si>
  <si>
    <t>Purch. Serv. - Utilities</t>
  </si>
  <si>
    <t>Purch. Serv. - Other</t>
  </si>
  <si>
    <t>Lease/Rental</t>
  </si>
  <si>
    <t>Other Direct Expenses:</t>
  </si>
  <si>
    <t>Blood Supplies</t>
  </si>
  <si>
    <t>Contract Staffing</t>
  </si>
  <si>
    <t>Information Technology, Including Licenses and Maintenance</t>
  </si>
  <si>
    <t>Insurance and Professional Liability</t>
  </si>
  <si>
    <t>Laundry Services</t>
  </si>
  <si>
    <t>Legal, Audit and Tax services</t>
  </si>
  <si>
    <t>Purchased Laboratory Services</t>
  </si>
  <si>
    <t>Repairs and Maintenance</t>
  </si>
  <si>
    <t>Shared Services or System Office Allocation</t>
  </si>
  <si>
    <t>Staff Recruitment</t>
  </si>
  <si>
    <t>Training Costs</t>
  </si>
  <si>
    <t>Taxes</t>
  </si>
  <si>
    <t>Utilities</t>
  </si>
  <si>
    <t>Other Noncategorized Expenses</t>
  </si>
  <si>
    <t>Recoveries</t>
  </si>
  <si>
    <t>Total Adj Exp</t>
  </si>
  <si>
    <t>Tax Revenue</t>
  </si>
  <si>
    <t>IP Revenue</t>
  </si>
  <si>
    <t>OP Revenue</t>
  </si>
  <si>
    <t>Gross Revenue</t>
  </si>
  <si>
    <t>Sq FT</t>
  </si>
  <si>
    <t>Patient  Meals Served</t>
  </si>
  <si>
    <t>Housekeeping Hours of Service</t>
  </si>
  <si>
    <t>Dry Pounds of Laundry</t>
  </si>
  <si>
    <t>Nursing FTE's</t>
  </si>
  <si>
    <t>YE-A                            HOSPITAL INFORMATION         Page 1 of 2</t>
  </si>
  <si>
    <t>Fiscal Year Ended</t>
  </si>
  <si>
    <t>12/31/2022</t>
  </si>
  <si>
    <t>License Number</t>
  </si>
  <si>
    <t>:</t>
  </si>
  <si>
    <t>150</t>
  </si>
  <si>
    <t>Hospital Name</t>
  </si>
  <si>
    <t>Douglas, Lincoln, and Okanogan Public Hospital District No. 6</t>
  </si>
  <si>
    <t>Mailing Address</t>
  </si>
  <si>
    <t>411 Fortuyn Blvd</t>
  </si>
  <si>
    <t>City</t>
  </si>
  <si>
    <t>Grand Coulee</t>
  </si>
  <si>
    <t>State</t>
  </si>
  <si>
    <t>Washington</t>
  </si>
  <si>
    <t>Zip</t>
  </si>
  <si>
    <t>County</t>
  </si>
  <si>
    <t>Grant</t>
  </si>
  <si>
    <t>Chief Executive Officer</t>
  </si>
  <si>
    <t>Ramona Hicks</t>
  </si>
  <si>
    <t>Chief Financial Officer</t>
  </si>
  <si>
    <t>Kelly Hughes</t>
  </si>
  <si>
    <t>Chair of Governing Board</t>
  </si>
  <si>
    <t>Jerry Kennedy</t>
  </si>
  <si>
    <t>Telephone Number</t>
  </si>
  <si>
    <t>509.633.1753</t>
  </si>
  <si>
    <t>Facsimile Number</t>
  </si>
  <si>
    <t>509.633.0295</t>
  </si>
  <si>
    <t>Name of Submitter</t>
  </si>
  <si>
    <t>Jeanette Ring</t>
  </si>
  <si>
    <t>Email of Submitter</t>
  </si>
  <si>
    <t>jring@dzacpa.com</t>
  </si>
  <si>
    <t>TYPE OF ORGANIZATION  (If applies enter 1)</t>
  </si>
  <si>
    <t>Governmental</t>
  </si>
  <si>
    <t>District</t>
  </si>
  <si>
    <t>Not For Profit</t>
  </si>
  <si>
    <t>Church Operated</t>
  </si>
  <si>
    <t>For Profit</t>
  </si>
  <si>
    <t>Individual</t>
  </si>
  <si>
    <t>Partnership</t>
  </si>
  <si>
    <t>Corporation</t>
  </si>
  <si>
    <t>YE-A                            HOSPITAL INFORMATION         Page 2 of 2</t>
  </si>
  <si>
    <t xml:space="preserve">ACTUAL UTILIZATION                                                                   </t>
  </si>
  <si>
    <t>Admissions</t>
  </si>
  <si>
    <t>ICU, SICU, ACUTE, PSYCH</t>
  </si>
  <si>
    <t>Skilled Nursing/Swing</t>
  </si>
  <si>
    <t>Chemical Dependency/ATC</t>
  </si>
  <si>
    <t>Number of Births</t>
  </si>
  <si>
    <t xml:space="preserve">NUMBER OF BEDS AVAILABLE                                 </t>
  </si>
  <si>
    <t>Intensive Care</t>
  </si>
  <si>
    <t>Semi-Intensive Care</t>
  </si>
  <si>
    <t>Acute Care - Med/Surg</t>
  </si>
  <si>
    <t>Acute Care - Pediatrics</t>
  </si>
  <si>
    <t>Acute Care - Obstetrics</t>
  </si>
  <si>
    <t>Acute Care - Rehab</t>
  </si>
  <si>
    <t>Skilled Nursing</t>
  </si>
  <si>
    <t>Swing Beds</t>
  </si>
  <si>
    <t>Other (Exclude Nursery)</t>
  </si>
  <si>
    <t>Total Beds Available</t>
  </si>
  <si>
    <t>Total Beds Licensed</t>
  </si>
  <si>
    <t>Nursery - Bassinets</t>
  </si>
  <si>
    <t>SNF/SWING Ancillary Revenue</t>
  </si>
  <si>
    <t>PAYER UNITS OF SERVICE AND REVENUE</t>
  </si>
  <si>
    <t xml:space="preserve">HOSPITAL                                                      </t>
  </si>
  <si>
    <t>Medicare</t>
  </si>
  <si>
    <t>Medicaid</t>
  </si>
  <si>
    <t>OP Visits</t>
  </si>
  <si>
    <t xml:space="preserve">SNF/SWING                                                          </t>
  </si>
  <si>
    <t xml:space="preserve">ATC                                                           </t>
  </si>
  <si>
    <t xml:space="preserve">HBP Component                                   </t>
  </si>
  <si>
    <t>Revenue</t>
  </si>
  <si>
    <t>Expense</t>
  </si>
  <si>
    <t>HBP Component</t>
  </si>
  <si>
    <t>SUPPORTING SCHEDULES</t>
  </si>
  <si>
    <t>SS-2 EMPLOYEE BENEFITS</t>
  </si>
  <si>
    <t>FICA Taxes</t>
  </si>
  <si>
    <t>Unemployment Compensation</t>
  </si>
  <si>
    <t>Workers Compensation</t>
  </si>
  <si>
    <t>Group Health Insurance</t>
  </si>
  <si>
    <t>Group Life Insurance</t>
  </si>
  <si>
    <t>Pension &amp; Retirement</t>
  </si>
  <si>
    <t>Other Employee Benefits</t>
  </si>
  <si>
    <t>SS-3 RENTAL AND LEASE EXPENSE</t>
  </si>
  <si>
    <t>Rental &amp; Lease Exp - Bldgs</t>
  </si>
  <si>
    <t>Rental &amp; Lease Exp - Equip</t>
  </si>
  <si>
    <t>SS-5 INSURANCE EXPENSE</t>
  </si>
  <si>
    <t>Hospital &amp; Prof Malpractice</t>
  </si>
  <si>
    <t>Other Insurance</t>
  </si>
  <si>
    <t>LICENSE AND TAXES</t>
  </si>
  <si>
    <t>License Fees</t>
  </si>
  <si>
    <t>Taxes (other than income)</t>
  </si>
  <si>
    <t>SS-6 INTEREST EXPENSE</t>
  </si>
  <si>
    <t>Interest Expense - WC</t>
  </si>
  <si>
    <t>Interest Expense - Other</t>
  </si>
  <si>
    <t>SS-4 DEPRECIATION EXPENSE</t>
  </si>
  <si>
    <t>FIXED ASSETS</t>
  </si>
  <si>
    <t>Beg. Balance</t>
  </si>
  <si>
    <t>Additions</t>
  </si>
  <si>
    <t>Retirement</t>
  </si>
  <si>
    <t>Ending Balance</t>
  </si>
  <si>
    <t>Land</t>
  </si>
  <si>
    <t>Land Improvements</t>
  </si>
  <si>
    <t>Buildings</t>
  </si>
  <si>
    <t>Fixed Equipment - Bldg Srv</t>
  </si>
  <si>
    <t>Fixed Equipment - Other</t>
  </si>
  <si>
    <t>Equip - Major Moveable</t>
  </si>
  <si>
    <t>Equip - Minor</t>
  </si>
  <si>
    <t>Leasehold Improvements</t>
  </si>
  <si>
    <t>Construction In Progress</t>
  </si>
  <si>
    <t>ACCUMULATED DEPRECIATION</t>
  </si>
  <si>
    <t>SS-8  DEDUCTIONS FROM REVENUE</t>
  </si>
  <si>
    <t>Provision for Bad Debt</t>
  </si>
  <si>
    <t>Contractuals</t>
  </si>
  <si>
    <t xml:space="preserve">Medicare </t>
  </si>
  <si>
    <t xml:space="preserve">Medicaid </t>
  </si>
  <si>
    <t xml:space="preserve">Workers Comp </t>
  </si>
  <si>
    <t>Other Government Programs</t>
  </si>
  <si>
    <t xml:space="preserve">Negotiated Rate </t>
  </si>
  <si>
    <t xml:space="preserve">Other </t>
  </si>
  <si>
    <t>Total Contractuals</t>
  </si>
  <si>
    <t>Charity Care</t>
  </si>
  <si>
    <t>Number of Charity Care Patients                                 :</t>
  </si>
  <si>
    <t>Inpatient Charity Care Provided</t>
  </si>
  <si>
    <t>Outpatient  Charity Care Provided</t>
  </si>
  <si>
    <t>Total Charity Care Provided</t>
  </si>
  <si>
    <t>Other Deductions</t>
  </si>
  <si>
    <t>Administrative Adjustments</t>
  </si>
  <si>
    <t>Total Other Deductions</t>
  </si>
  <si>
    <t>Total Deductions From Revenue</t>
  </si>
  <si>
    <t>FS - 1   BALANCE SHEET  (Assets)</t>
  </si>
  <si>
    <t>CURRENT ASSETS:</t>
  </si>
  <si>
    <t>Cash</t>
  </si>
  <si>
    <t>Marketable Securities</t>
  </si>
  <si>
    <t>Accounts Receivable</t>
  </si>
  <si>
    <t>Less-Est. Uncoll. &amp; Allow.</t>
  </si>
  <si>
    <t>Rec. From 3rd Party Payers</t>
  </si>
  <si>
    <t>Pledges &amp; Other Receivables</t>
  </si>
  <si>
    <t>Due From Restricted Funds</t>
  </si>
  <si>
    <t>Inventory</t>
  </si>
  <si>
    <t>Prepaid Expenses</t>
  </si>
  <si>
    <t>Current Portion of FHT</t>
  </si>
  <si>
    <t>Total Current Assets</t>
  </si>
  <si>
    <t>BOARD DESIGNATED ASSETS</t>
  </si>
  <si>
    <t>Other Assets</t>
  </si>
  <si>
    <t>Total BDA</t>
  </si>
  <si>
    <t>PROP, PLANT, &amp; EQUIP</t>
  </si>
  <si>
    <t>Fixed Equip - Bldg Srv</t>
  </si>
  <si>
    <t>Fixed Equip - Other</t>
  </si>
  <si>
    <t>Equipment</t>
  </si>
  <si>
    <t>Total P P &amp; E</t>
  </si>
  <si>
    <t>Less Accum. Depreciation</t>
  </si>
  <si>
    <t>Net P P &amp; E</t>
  </si>
  <si>
    <t>INVESTMENTS &amp; OTHER ASSETS</t>
  </si>
  <si>
    <t>Investments In P P &amp; E</t>
  </si>
  <si>
    <t>Less - Accum Depre</t>
  </si>
  <si>
    <t>Other Investments</t>
  </si>
  <si>
    <t>Total Invest. &amp; Other Assets</t>
  </si>
  <si>
    <t>INTANGIBLE ASSETS</t>
  </si>
  <si>
    <t>Goodwill</t>
  </si>
  <si>
    <t>Unamortized Loan Costs</t>
  </si>
  <si>
    <t>Preopening &amp; Other Org Costs</t>
  </si>
  <si>
    <t>Other Intangible Assets</t>
  </si>
  <si>
    <t>Total Intangible Assets</t>
  </si>
  <si>
    <t>Total Assets</t>
  </si>
  <si>
    <t>FS - 1   BALANCE SHEET  ( Liabilities)</t>
  </si>
  <si>
    <t>CURRENT LIABILITIES</t>
  </si>
  <si>
    <t>Notes and Loans Payable</t>
  </si>
  <si>
    <t>Accounts Payable</t>
  </si>
  <si>
    <t>Accrued Compensation</t>
  </si>
  <si>
    <t>Other Accrued Expenses</t>
  </si>
  <si>
    <t>Advances From 3rd Parties</t>
  </si>
  <si>
    <t>Payables to 3rd Party Payers</t>
  </si>
  <si>
    <t>Due to Restricted Funds</t>
  </si>
  <si>
    <t>Income Taxes Payable</t>
  </si>
  <si>
    <t>Other Current Liabilities</t>
  </si>
  <si>
    <t>Current Maturities of LTD</t>
  </si>
  <si>
    <t>Total Current Liabilities</t>
  </si>
  <si>
    <t>DEFERRED CREDITS</t>
  </si>
  <si>
    <t>Deferred Income Taxes</t>
  </si>
  <si>
    <t>Deferred 3rd Party Revenue</t>
  </si>
  <si>
    <t>Other Deferred Credits</t>
  </si>
  <si>
    <t>Total Deferred Credits</t>
  </si>
  <si>
    <t>LONG TERM DEBT</t>
  </si>
  <si>
    <t>Mortgage Payable</t>
  </si>
  <si>
    <t xml:space="preserve">Construction Loans - Interim </t>
  </si>
  <si>
    <t>Notes Payable</t>
  </si>
  <si>
    <t xml:space="preserve">Capitalized Lease Obligations        </t>
  </si>
  <si>
    <t>Bonds Payable</t>
  </si>
  <si>
    <t xml:space="preserve">Notes and Loans Payable to Parent    </t>
  </si>
  <si>
    <t>Emergency Funding (Loans) - Local, State or Federal</t>
  </si>
  <si>
    <t>Noncurrent Liabilities</t>
  </si>
  <si>
    <t>Less Current Maturities LTD</t>
  </si>
  <si>
    <t>Total Long Term Debt</t>
  </si>
  <si>
    <t>Unrestricted Fund Balance</t>
  </si>
  <si>
    <t>Preferred Stock</t>
  </si>
  <si>
    <t>Common Stock</t>
  </si>
  <si>
    <t>Additional Paid In Capital</t>
  </si>
  <si>
    <t>Retained Earnings</t>
  </si>
  <si>
    <t>Less: Treasury Stock</t>
  </si>
  <si>
    <t xml:space="preserve">Total Liab &amp; Fund Bal or Equity      </t>
  </si>
  <si>
    <t>Check Figure  Total Assets</t>
  </si>
  <si>
    <t>FS - 3  STATEMENT OF REVENUE &amp; EXPENSE</t>
  </si>
  <si>
    <t>OPERATING REVENUE</t>
  </si>
  <si>
    <t>Inpatient Revenue</t>
  </si>
  <si>
    <t>Outpatient Revenue</t>
  </si>
  <si>
    <t xml:space="preserve">Total Patient Services Revenue       </t>
  </si>
  <si>
    <t>DEDUCTIONS FROM REVENUE</t>
  </si>
  <si>
    <t>Contractual Adjustments</t>
  </si>
  <si>
    <t>Charity &amp; Uncompensated Care</t>
  </si>
  <si>
    <t>Other Adj. &amp; Allowances</t>
  </si>
  <si>
    <t>Net Patient Service Revenue</t>
  </si>
  <si>
    <t>OTHER OPERATING REVENUE</t>
  </si>
  <si>
    <t>Other Operating Revenue:</t>
  </si>
  <si>
    <t>Donations</t>
  </si>
  <si>
    <t>Grants</t>
  </si>
  <si>
    <t>Joint Venture revenue</t>
  </si>
  <si>
    <t>Local Taxes</t>
  </si>
  <si>
    <t>Outpatient Pharmacy</t>
  </si>
  <si>
    <t>Parking</t>
  </si>
  <si>
    <t>Quality Incentive Payments</t>
  </si>
  <si>
    <t>Reference Laboratories</t>
  </si>
  <si>
    <t>Rental Income</t>
  </si>
  <si>
    <t>Retail Cafeteria</t>
  </si>
  <si>
    <t>Other Noncategorized revenues</t>
  </si>
  <si>
    <t>Total Other Operating Revenue:</t>
  </si>
  <si>
    <t>Tax Revenues</t>
  </si>
  <si>
    <t>Total Other Operating Rev</t>
  </si>
  <si>
    <t>Total Operating Revenue</t>
  </si>
  <si>
    <t xml:space="preserve">FS - 3  STATEMENT OF REVENUE &amp; EXPENSE </t>
  </si>
  <si>
    <t>Salaries and Wages</t>
  </si>
  <si>
    <t xml:space="preserve">Supplies </t>
  </si>
  <si>
    <t>Purch Srv - Utilities</t>
  </si>
  <si>
    <t>Purch Srv - Other</t>
  </si>
  <si>
    <t>Rentals/Leases</t>
  </si>
  <si>
    <t>Insurance</t>
  </si>
  <si>
    <t>License &amp; Taxes</t>
  </si>
  <si>
    <t>Interest</t>
  </si>
  <si>
    <t>Other Direct Expense:</t>
  </si>
  <si>
    <t>Information Technology, including licenses and maintenance</t>
  </si>
  <si>
    <t>Total Other Direct Expenses</t>
  </si>
  <si>
    <t>Total Operating Expenses</t>
  </si>
  <si>
    <t>Net Operating Revenue</t>
  </si>
  <si>
    <t>Non Operating Rev Net of Exp</t>
  </si>
  <si>
    <t>Emergency Funding - Local, State, Federal</t>
  </si>
  <si>
    <t>Total Non Operating Rev Net of Exp</t>
  </si>
  <si>
    <t xml:space="preserve">Net Rev. Before Items Listed Below   </t>
  </si>
  <si>
    <t>Extraordinary Items</t>
  </si>
  <si>
    <t>Federal Income Taxes</t>
  </si>
  <si>
    <t>Net Revenue or (Expense)</t>
  </si>
  <si>
    <t>DIRECT</t>
  </si>
  <si>
    <t>OP EXP</t>
  </si>
  <si>
    <t>SQ FT</t>
  </si>
  <si>
    <t>ACCUM COST</t>
  </si>
  <si>
    <t>SUPPLIES</t>
  </si>
  <si>
    <t>MEALS SRV</t>
  </si>
  <si>
    <t>F T E'S</t>
  </si>
  <si>
    <t>HRS OF SRV</t>
  </si>
  <si>
    <t>DRY LBS</t>
  </si>
  <si>
    <t>GROSS REV</t>
  </si>
  <si>
    <t>NRS F T E'S</t>
  </si>
  <si>
    <t>+BE</t>
  </si>
  <si>
    <t>Unassigned Expenses</t>
  </si>
  <si>
    <t>+CD</t>
  </si>
  <si>
    <t>Printing &amp; Duplication</t>
  </si>
  <si>
    <t>+AX</t>
  </si>
  <si>
    <t>+BJ</t>
  </si>
  <si>
    <t>Communications</t>
  </si>
  <si>
    <t>+BG</t>
  </si>
  <si>
    <t>Hospital Administration</t>
  </si>
  <si>
    <t>+BN</t>
  </si>
  <si>
    <t>Other Administrative Services</t>
  </si>
  <si>
    <t>+CC</t>
  </si>
  <si>
    <t>Public Relations</t>
  </si>
  <si>
    <t>+BP</t>
  </si>
  <si>
    <t>Community Health Education</t>
  </si>
  <si>
    <t>+CB</t>
  </si>
  <si>
    <t>Management Engineering</t>
  </si>
  <si>
    <t>+BQ</t>
  </si>
  <si>
    <t>+BD</t>
  </si>
  <si>
    <t>+AY</t>
  </si>
  <si>
    <t>+BR</t>
  </si>
  <si>
    <t>Employee Health Services</t>
  </si>
  <si>
    <t>+BO</t>
  </si>
  <si>
    <t>+AZ</t>
  </si>
  <si>
    <t>+BF</t>
  </si>
  <si>
    <t>Laundry &amp; Linen</t>
  </si>
  <si>
    <t>+BA</t>
  </si>
  <si>
    <t>Research &amp; Education</t>
  </si>
  <si>
    <t>+AW</t>
  </si>
  <si>
    <t>Social Services</t>
  </si>
  <si>
    <t>+BB</t>
  </si>
  <si>
    <t>Central Transportation</t>
  </si>
  <si>
    <t>+BC</t>
  </si>
  <si>
    <t>Other General Services</t>
  </si>
  <si>
    <t>+BI</t>
  </si>
  <si>
    <t>Patient Accounts</t>
  </si>
  <si>
    <t>+BK</t>
  </si>
  <si>
    <t>Data Processing</t>
  </si>
  <si>
    <t>+BH</t>
  </si>
  <si>
    <t>+BL</t>
  </si>
  <si>
    <t>Other Fiscal Services</t>
  </si>
  <si>
    <t>+BM</t>
  </si>
  <si>
    <t>Auxiliary Groups</t>
  </si>
  <si>
    <t>+BS</t>
  </si>
  <si>
    <t>Chaplaincy Services</t>
  </si>
  <si>
    <t>+BT</t>
  </si>
  <si>
    <t>Medical Library</t>
  </si>
  <si>
    <t>+BU</t>
  </si>
  <si>
    <t>Medical Records</t>
  </si>
  <si>
    <t>+BV</t>
  </si>
  <si>
    <t>Medical Staff</t>
  </si>
  <si>
    <t>+BW</t>
  </si>
  <si>
    <t>Medical Care Evaluation</t>
  </si>
  <si>
    <t>+BX</t>
  </si>
  <si>
    <t>Nursing Administration</t>
  </si>
  <si>
    <t>+BY</t>
  </si>
  <si>
    <t>Nursing Float Personnel</t>
  </si>
  <si>
    <t>+BZ</t>
  </si>
  <si>
    <t>Inservice Education</t>
  </si>
  <si>
    <t>+CA</t>
  </si>
  <si>
    <t xml:space="preserve">DIRECT </t>
  </si>
  <si>
    <t>TOTAL</t>
  </si>
  <si>
    <t>ALLOCATION</t>
  </si>
  <si>
    <t>+C</t>
  </si>
  <si>
    <t>+D</t>
  </si>
  <si>
    <t>Acute Care</t>
  </si>
  <si>
    <t>+E</t>
  </si>
  <si>
    <t>Alternative Birthing Center</t>
  </si>
  <si>
    <t>+F</t>
  </si>
  <si>
    <t>Physical Rehabilitation</t>
  </si>
  <si>
    <t>+G</t>
  </si>
  <si>
    <t>Psychiatric Care</t>
  </si>
  <si>
    <t>+H</t>
  </si>
  <si>
    <t>Alcoholism Treatment</t>
  </si>
  <si>
    <t>+I</t>
  </si>
  <si>
    <t>+J</t>
  </si>
  <si>
    <t>+K</t>
  </si>
  <si>
    <t>+L</t>
  </si>
  <si>
    <t>Hospice Care</t>
  </si>
  <si>
    <t>+M</t>
  </si>
  <si>
    <t>Other Daily Services</t>
  </si>
  <si>
    <t>+N</t>
  </si>
  <si>
    <t>Labor and Delivery</t>
  </si>
  <si>
    <t>+O</t>
  </si>
  <si>
    <t>Surgical Services</t>
  </si>
  <si>
    <t>+P</t>
  </si>
  <si>
    <t>Recovery Room</t>
  </si>
  <si>
    <t>+Q</t>
  </si>
  <si>
    <t>+R</t>
  </si>
  <si>
    <t>Central Services</t>
  </si>
  <si>
    <t>+S</t>
  </si>
  <si>
    <t>Intravenous Therapy</t>
  </si>
  <si>
    <t>+T</t>
  </si>
  <si>
    <t>+U</t>
  </si>
  <si>
    <t>Electrodiagnosis</t>
  </si>
  <si>
    <t>+V</t>
  </si>
  <si>
    <t>Magnetic Resonance</t>
  </si>
  <si>
    <t>+W</t>
  </si>
  <si>
    <t>CT Scanning</t>
  </si>
  <si>
    <t>+X</t>
  </si>
  <si>
    <t>Radiology - Diagnostic</t>
  </si>
  <si>
    <t>+Y</t>
  </si>
  <si>
    <t>Radiology - Therapeutic</t>
  </si>
  <si>
    <t>+Z</t>
  </si>
  <si>
    <t>Nuclear Medicine</t>
  </si>
  <si>
    <t>+AA</t>
  </si>
  <si>
    <t>+AB</t>
  </si>
  <si>
    <t>Respiratory Therapy</t>
  </si>
  <si>
    <t>+AC</t>
  </si>
  <si>
    <t>+AD</t>
  </si>
  <si>
    <t>Physical Therapy</t>
  </si>
  <si>
    <t>+AE</t>
  </si>
  <si>
    <t>Psychiatric Day Care</t>
  </si>
  <si>
    <t>+AF</t>
  </si>
  <si>
    <t>Emergency Room</t>
  </si>
  <si>
    <t>+AG</t>
  </si>
  <si>
    <t>+AH</t>
  </si>
  <si>
    <t>Short Stay</t>
  </si>
  <si>
    <t>+AI</t>
  </si>
  <si>
    <t>+AJ</t>
  </si>
  <si>
    <t>Occupational Therapy</t>
  </si>
  <si>
    <t>+AK</t>
  </si>
  <si>
    <t>Speech Therapy</t>
  </si>
  <si>
    <t>+AL</t>
  </si>
  <si>
    <t>Recreational Therapy</t>
  </si>
  <si>
    <t>+AM</t>
  </si>
  <si>
    <t>Electromyography</t>
  </si>
  <si>
    <t>+AN</t>
  </si>
  <si>
    <t>Observation Unit</t>
  </si>
  <si>
    <t>+AO</t>
  </si>
  <si>
    <t>Free Standing Clinics</t>
  </si>
  <si>
    <t>+AP</t>
  </si>
  <si>
    <t>Air Transportation</t>
  </si>
  <si>
    <t>+AQ</t>
  </si>
  <si>
    <t>Home Care Services</t>
  </si>
  <si>
    <t>+AR</t>
  </si>
  <si>
    <t>+AS</t>
  </si>
  <si>
    <t>Organ Acquisitions</t>
  </si>
  <si>
    <t>+AT</t>
  </si>
  <si>
    <t>Outpatient Chemical Dependency</t>
  </si>
  <si>
    <t>+AU</t>
  </si>
  <si>
    <t>Other Ancillary</t>
  </si>
  <si>
    <t>+AV</t>
  </si>
  <si>
    <t>Total Allocations Made</t>
  </si>
  <si>
    <t>Total Costs To Be Allocated</t>
  </si>
  <si>
    <t>Page 1 of 21</t>
  </si>
  <si>
    <t>TRANSMITTAL AND CERTIFICATION</t>
  </si>
  <si>
    <t>HOSPITAL'S YEAR END REPORT</t>
  </si>
  <si>
    <t>TO</t>
  </si>
  <si>
    <t>The Department of Health</t>
  </si>
  <si>
    <t>Office of Community Health Systems</t>
  </si>
  <si>
    <t>P.O. Box 47853</t>
  </si>
  <si>
    <t>Olympia, Washington 98504-7853</t>
  </si>
  <si>
    <t>FROM</t>
  </si>
  <si>
    <t>Name of Hospital:</t>
  </si>
  <si>
    <t>License Number:</t>
  </si>
  <si>
    <t>Street Address:</t>
  </si>
  <si>
    <t>Mailing Address:</t>
  </si>
  <si>
    <t>City and Zip Code:</t>
  </si>
  <si>
    <t>CERTIFICATION OF OFFICER OF HOSPITAL</t>
  </si>
  <si>
    <t>I HEREBY CERTIFY that I have examined the accompanying Hospital Year End Report as specified</t>
  </si>
  <si>
    <t>To the best of my knowledge and belief, they are true and correct statements prepared from the</t>
  </si>
  <si>
    <t>books and records of the Hospital in accordance with applicable instructions.</t>
  </si>
  <si>
    <t>Signature of Chief Executive Officer</t>
  </si>
  <si>
    <t>Name/Title:</t>
  </si>
  <si>
    <t>Date:</t>
  </si>
  <si>
    <t>Signature of Chair of Governing Board</t>
  </si>
  <si>
    <t>Flutcutation Analysis and Response:</t>
  </si>
  <si>
    <t>The actual operating expenses and units of measure are presented for the past two years in columns B-E.</t>
  </si>
  <si>
    <t>The operating expenses per unit of measure are presented in columns F and G.</t>
  </si>
  <si>
    <t>If the percentage change in operating expenses increases or decreases by more than 25 %, the variance appears in column H.</t>
  </si>
  <si>
    <t xml:space="preserve">If the percentage change increase or decrease exceeds 25%, please provide an explanation in column I. </t>
  </si>
  <si>
    <t>Operating</t>
  </si>
  <si>
    <t xml:space="preserve">Units of </t>
  </si>
  <si>
    <t>Op Exp /</t>
  </si>
  <si>
    <t xml:space="preserve">% chg </t>
  </si>
  <si>
    <t>Cost Center</t>
  </si>
  <si>
    <t>Measure</t>
  </si>
  <si>
    <t>U O M</t>
  </si>
  <si>
    <t>&lt;&gt; 25%</t>
  </si>
  <si>
    <t>Comments</t>
  </si>
  <si>
    <t>Prior Year Corrections</t>
  </si>
  <si>
    <t>6010  Intensive Care</t>
  </si>
  <si>
    <t>6030  Semi-Intensive Care</t>
  </si>
  <si>
    <t>6070  Acute Care</t>
  </si>
  <si>
    <t>6100  Alternative Birthing Center</t>
  </si>
  <si>
    <t>6120  Physical Rehabilitation</t>
  </si>
  <si>
    <t>6140  Psychiatric Care</t>
  </si>
  <si>
    <t>6150  Chemical Dependency</t>
  </si>
  <si>
    <t>6170  Nursery</t>
  </si>
  <si>
    <t>6200  Skilled Nursing</t>
  </si>
  <si>
    <t>6210  Swing Beds</t>
  </si>
  <si>
    <t>6330  Hospice Inpatient</t>
  </si>
  <si>
    <t>6400  Other Daily Services</t>
  </si>
  <si>
    <t>7010  Labor  Delivery</t>
  </si>
  <si>
    <t>7020  Surgical Services</t>
  </si>
  <si>
    <t>7030  Recovery Room</t>
  </si>
  <si>
    <t>7040  Anesthesiology</t>
  </si>
  <si>
    <t>7050  Central Services</t>
  </si>
  <si>
    <t>N/A</t>
  </si>
  <si>
    <t>7060  Intravenous Therapy</t>
  </si>
  <si>
    <t>7070  Laboratory</t>
  </si>
  <si>
    <t>7110  Electrodiagnosis</t>
  </si>
  <si>
    <t>7120  Magnetic Resonance Imaging</t>
  </si>
  <si>
    <t>7130  Ct Scanning</t>
  </si>
  <si>
    <t>7140  Radiology - Diagnostic</t>
  </si>
  <si>
    <t>7150  Radiology - Therapeutic</t>
  </si>
  <si>
    <t>7160  Nuclear Medicine</t>
  </si>
  <si>
    <t>7170  Pharmacy</t>
  </si>
  <si>
    <t>7180  Respiratory Therapy</t>
  </si>
  <si>
    <t>7190  Dialysis</t>
  </si>
  <si>
    <t>7200  Physical Therapy</t>
  </si>
  <si>
    <t>7220  Psychiatric Day Care</t>
  </si>
  <si>
    <t>7230  Emergency Room</t>
  </si>
  <si>
    <t>7240  Ambulance</t>
  </si>
  <si>
    <t>7250  Short Stay</t>
  </si>
  <si>
    <t>7260  Clinics</t>
  </si>
  <si>
    <t>7310  Occupational Therapy</t>
  </si>
  <si>
    <t>7320  Speech Therapy</t>
  </si>
  <si>
    <t>7330  Recreational Therapy</t>
  </si>
  <si>
    <t>7340  Electromyography</t>
  </si>
  <si>
    <t>7350  Observation Unit</t>
  </si>
  <si>
    <t>7380  Free-Standing Clinics</t>
  </si>
  <si>
    <t>7390  Air Transportation</t>
  </si>
  <si>
    <t>7400  Home Care Services</t>
  </si>
  <si>
    <t>7410  Lithotripsy</t>
  </si>
  <si>
    <t>7420  Organ Transplants</t>
  </si>
  <si>
    <t>7430  Outpatient Chem. Dep.</t>
  </si>
  <si>
    <t>7490  Other Ancillary</t>
  </si>
  <si>
    <t>8200  Research / Education</t>
  </si>
  <si>
    <t>8310  Printing &amp; Duplication</t>
  </si>
  <si>
    <t>8320  Dietary</t>
  </si>
  <si>
    <t>8330  Cafeteria</t>
  </si>
  <si>
    <t>8350  Laundry &amp; Linen</t>
  </si>
  <si>
    <t>8360  Social Services</t>
  </si>
  <si>
    <t>8370  Central Transportation</t>
  </si>
  <si>
    <t>8420  Purchasing</t>
  </si>
  <si>
    <t>8430  Plant</t>
  </si>
  <si>
    <t>8460  Housekeeping</t>
  </si>
  <si>
    <t>8470  Communication</t>
  </si>
  <si>
    <t>8480  Data Processing</t>
  </si>
  <si>
    <t>8490  Other General Services</t>
  </si>
  <si>
    <t>8510  Accounting</t>
  </si>
  <si>
    <t>8530  Patient Accounts</t>
  </si>
  <si>
    <t>8560  Admitting</t>
  </si>
  <si>
    <t>8590  Other Fiscal Services</t>
  </si>
  <si>
    <t>8610  Hospital Administration</t>
  </si>
  <si>
    <t>8620  Employee Health</t>
  </si>
  <si>
    <t>8630  Public Relations</t>
  </si>
  <si>
    <t>8640  Management Engineering</t>
  </si>
  <si>
    <t>8650  Personnel</t>
  </si>
  <si>
    <t>8660  Auxiliary Groups</t>
  </si>
  <si>
    <t>8670  Chaplaincy Services</t>
  </si>
  <si>
    <t>8680  Medical Library</t>
  </si>
  <si>
    <t>8690  Medical Records</t>
  </si>
  <si>
    <t>8700  Medical Staff</t>
  </si>
  <si>
    <t>8710  Utilization Management</t>
  </si>
  <si>
    <t>8720  Nursing Administration</t>
  </si>
  <si>
    <t>8730  Nursing Float Personnel</t>
  </si>
  <si>
    <t>8740  Inservice Education</t>
  </si>
  <si>
    <t>8770  Comm. Health Education</t>
  </si>
  <si>
    <t>8790  Other Admin. Services</t>
  </si>
  <si>
    <t>8830-8900  Unassigned Other Direct</t>
  </si>
  <si>
    <t>Responses-2 tab is an E2SHB 1272 requirement. Hospitals may leave this page blank for fiscal year 2022 reporting but are required to complete these areas for fiscal year 2023 reporting.</t>
  </si>
  <si>
    <t>Noncategorized Revenues and Expenses:</t>
  </si>
  <si>
    <t>1. For Other Noncategorized Revenues: Report line items and amounts within "Other Noncategorized Revenues" that either have a value of $1,000,000 or more;</t>
  </si>
  <si>
    <t>or represent 1% or more of the total revenues. A prompt will appear in Cell E381 of the Data tab if you're required to provide a response.</t>
  </si>
  <si>
    <t>2. For Other Noncategorized Expenses: Report line items and amounts within "Other Noncategorized Expenses" that either have a value of $1,000,000 or more;</t>
  </si>
  <si>
    <t>'or represent 1% or more of the total revenues. A prompt will appear in Cell E415 of the Data tab if you're required to provide a response.</t>
  </si>
  <si>
    <t>Noncategorized Revenues:</t>
  </si>
  <si>
    <t>Futher Detail Required:</t>
  </si>
  <si>
    <t>Account Description:</t>
  </si>
  <si>
    <t>Amount:</t>
  </si>
  <si>
    <t>[Add revenue account information]</t>
  </si>
  <si>
    <t>Noncategorized Expenses:</t>
  </si>
  <si>
    <t>Page 2 of 21</t>
  </si>
  <si>
    <t>HOSPITAL INFORMATION</t>
  </si>
  <si>
    <t>Executive Officer</t>
  </si>
  <si>
    <t>Financial Officer</t>
  </si>
  <si>
    <t>Chair of Gov Brd</t>
  </si>
  <si>
    <t>Telephone #</t>
  </si>
  <si>
    <t>Facsimile #</t>
  </si>
  <si>
    <t>TYPE OF ORGANIZATION HAVING CONTROL (check one only)</t>
  </si>
  <si>
    <t>Church Op.</t>
  </si>
  <si>
    <t>City/County</t>
  </si>
  <si>
    <t>Hosp. Dist.</t>
  </si>
  <si>
    <t>ACTUAL UTILIZATION</t>
  </si>
  <si>
    <t>Intensive, Semi-Intensive, Acute &amp; Psych</t>
  </si>
  <si>
    <t>Skilled Nursing Facility / Swing</t>
  </si>
  <si>
    <t>Chemical Dependency / ATC</t>
  </si>
  <si>
    <t># of Beds Available</t>
  </si>
  <si>
    <t>Semi -Intensive Care</t>
  </si>
  <si>
    <t>Acute - Medical / Surg</t>
  </si>
  <si>
    <t>Chemical Dependency</t>
  </si>
  <si>
    <t>Acute - Pediatrics</t>
  </si>
  <si>
    <t>Other (Excl Nursery)</t>
  </si>
  <si>
    <t>Acute - Obstetrical</t>
  </si>
  <si>
    <t>Acute - Rehabilitation</t>
  </si>
  <si>
    <t>(Excluding Nursery)</t>
  </si>
  <si>
    <t>Ancillary Revenue</t>
  </si>
  <si>
    <t xml:space="preserve">15.   PAYOR UNITS OF SERVICE AND REVENUE                                                                         </t>
  </si>
  <si>
    <t>Page 3 of 21</t>
  </si>
  <si>
    <t>YE-A</t>
  </si>
  <si>
    <t>HOSPITAL ONLY</t>
  </si>
  <si>
    <t>Units of Service</t>
  </si>
  <si>
    <t>PAYOR</t>
  </si>
  <si>
    <t>Pat. Days</t>
  </si>
  <si>
    <t>All Other</t>
  </si>
  <si>
    <t>SNF / SWING    ONLY</t>
  </si>
  <si>
    <t>CHEMICAL DEPENDENCY/ATC   ONLY</t>
  </si>
  <si>
    <t>16.   Hospital Based Physicians - Professional Component</t>
  </si>
  <si>
    <t>Revenue  :</t>
  </si>
  <si>
    <t>Expense  :</t>
  </si>
  <si>
    <t>Page 4 of 21</t>
  </si>
  <si>
    <t>Fica Taxes</t>
  </si>
  <si>
    <t>TOTAL EMPLOYEE BENEFITS</t>
  </si>
  <si>
    <t>Rental &amp; Lease Expense - Buildings</t>
  </si>
  <si>
    <t>Rental &amp; Lease Expense - Equipment</t>
  </si>
  <si>
    <t>TOTAL RENTAL &amp; LEASE EXPENSE</t>
  </si>
  <si>
    <t xml:space="preserve">INSURANCE            </t>
  </si>
  <si>
    <t>Hospital &amp; Professional Malpractice Insurance</t>
  </si>
  <si>
    <t>TOTAL INSURANCE</t>
  </si>
  <si>
    <t xml:space="preserve">LICENSE AND TAXES         </t>
  </si>
  <si>
    <t>Taxes  (other than Income)</t>
  </si>
  <si>
    <t>TOTAL LICENSE AND TAXES</t>
  </si>
  <si>
    <t>Interest Expense - Working Capital</t>
  </si>
  <si>
    <t>TOTAL INTEREST EXPENSE</t>
  </si>
  <si>
    <t>Page 5 of 21</t>
  </si>
  <si>
    <t>Beginning</t>
  </si>
  <si>
    <t>Ending</t>
  </si>
  <si>
    <t>Balance</t>
  </si>
  <si>
    <t>Retirements</t>
  </si>
  <si>
    <t>Fixed Equipment-Bldg Serv</t>
  </si>
  <si>
    <t>Fixed Equipment-Other</t>
  </si>
  <si>
    <t>Equip-Major Moveable</t>
  </si>
  <si>
    <t>Equipment-Minor</t>
  </si>
  <si>
    <t>Construction-in-process</t>
  </si>
  <si>
    <t>Provision</t>
  </si>
  <si>
    <t>S-8 DEDUCTIONS FROM REVENUE</t>
  </si>
  <si>
    <t>Page 6 of 21</t>
  </si>
  <si>
    <t>ACCT:</t>
  </si>
  <si>
    <t>Item:</t>
  </si>
  <si>
    <t>Negotiated Rates</t>
  </si>
  <si>
    <t>Total Contractual Adjustments</t>
  </si>
  <si>
    <t>Number of Charity Care Patients</t>
  </si>
  <si>
    <t>Outpatient Charity Care Provided</t>
  </si>
  <si>
    <t>Total Charity Care</t>
  </si>
  <si>
    <t>Other Deductions  (specify)</t>
  </si>
  <si>
    <t>TOTAL DEDUCTIONS FROM REVENUE</t>
  </si>
  <si>
    <t>Explanations</t>
  </si>
  <si>
    <t>FS-1 BALANCE SHEET (Pg 1)</t>
  </si>
  <si>
    <t>Page 7 of 21</t>
  </si>
  <si>
    <t>ASSETS</t>
  </si>
  <si>
    <t>Less-Estimated Uncollectable &amp; Allowances</t>
  </si>
  <si>
    <t>Receivables From Third Party Payors</t>
  </si>
  <si>
    <t>Pledges And Other Receivables</t>
  </si>
  <si>
    <t>Current Portion Of Funds Held In Trust</t>
  </si>
  <si>
    <t>TOTAL CURRENT ASSETS</t>
  </si>
  <si>
    <t>BOARD DESIGNATED ASSETS:</t>
  </si>
  <si>
    <t>TOTAL BOARD DESIGNATED ASSETS:</t>
  </si>
  <si>
    <t>PROPERTY, PLANT AND EQUIPMENT:</t>
  </si>
  <si>
    <t>Fixed Equipment - Building Service</t>
  </si>
  <si>
    <t>Less Accumulated Depreciation</t>
  </si>
  <si>
    <t>NET PROPERTY, PLANT &amp; EQUIPMENT</t>
  </si>
  <si>
    <t>INVESTMENTS AND OTHER ASSETS:</t>
  </si>
  <si>
    <t>Investments In Property, Plant &amp; Equipment</t>
  </si>
  <si>
    <t>Less - Accumulated Depreciation</t>
  </si>
  <si>
    <t>TOTAL INVESTMENTS &amp; OTHER ASSETS</t>
  </si>
  <si>
    <t>INTANGIBLE ASSETS:</t>
  </si>
  <si>
    <t>Preopening And Other Organization Costs</t>
  </si>
  <si>
    <t>TOTAL INTANGIBLE ASSETS</t>
  </si>
  <si>
    <t>TOTAL ASSETS</t>
  </si>
  <si>
    <t>FS-1 BALANCE SHEET (Pg 2)</t>
  </si>
  <si>
    <t>Page 8 of 21</t>
  </si>
  <si>
    <t>LIABILITIES AND FUND BALANCES-UNRESTRICTED</t>
  </si>
  <si>
    <t xml:space="preserve">Accounts Payable </t>
  </si>
  <si>
    <t>Accrued Compensation and Related Liabilities</t>
  </si>
  <si>
    <t>Advances from Third Party Payors</t>
  </si>
  <si>
    <t>Payables to Third Party Payors</t>
  </si>
  <si>
    <t>Current Maturities of Long Term Debt</t>
  </si>
  <si>
    <t>TOTAL CURRENT LIABILITIES</t>
  </si>
  <si>
    <t>DEFERRED CREDITS:</t>
  </si>
  <si>
    <t>Deferred Third Party Revenue</t>
  </si>
  <si>
    <t>TOTAL DEFERRED CREDITS</t>
  </si>
  <si>
    <t>Construction Loans-Interim Financing</t>
  </si>
  <si>
    <t>Capitalized Lease Obligations</t>
  </si>
  <si>
    <t>Notes and Loans Payable to Parent</t>
  </si>
  <si>
    <t>Less Current Maturities of Long Term Debt</t>
  </si>
  <si>
    <t>TOTAL LONG TERM DEBT</t>
  </si>
  <si>
    <t>TOTAL FUND BALANCE</t>
  </si>
  <si>
    <t>EQUITY (INVESTOR OWNED)</t>
  </si>
  <si>
    <t>Additional Paid In Stock</t>
  </si>
  <si>
    <t>Retained Earnings (Capital Account for Partnership</t>
  </si>
  <si>
    <t xml:space="preserve">                  (or Sole Proprietorship)</t>
  </si>
  <si>
    <t>Less Treasury Stock</t>
  </si>
  <si>
    <t>TOTAL EQUITY</t>
  </si>
  <si>
    <t>TOTAL LIABILITIES AND FUND BALANCE OR EQUITY</t>
  </si>
  <si>
    <t>INCOME STATEMENT - UNRESTRICTED FUND</t>
  </si>
  <si>
    <t>Page 9 of 21</t>
  </si>
  <si>
    <t>OPERATING REVENUE:</t>
  </si>
  <si>
    <t>TOTAL PATIENT SERVICES REVENUE</t>
  </si>
  <si>
    <t>DEDUCTIONS FROM REVENUE:</t>
  </si>
  <si>
    <t>Provision for Bad Debts</t>
  </si>
  <si>
    <t>Charity and Uncompensated Care</t>
  </si>
  <si>
    <t>Other Adjustments and Allowances</t>
  </si>
  <si>
    <t>NET PATIENT SERVICE REVENUE</t>
  </si>
  <si>
    <t>15a</t>
  </si>
  <si>
    <t>15b</t>
  </si>
  <si>
    <t>15c</t>
  </si>
  <si>
    <t>15d</t>
  </si>
  <si>
    <t>15e</t>
  </si>
  <si>
    <t>15f</t>
  </si>
  <si>
    <t>15g</t>
  </si>
  <si>
    <t>15h</t>
  </si>
  <si>
    <t>15i</t>
  </si>
  <si>
    <t>15j</t>
  </si>
  <si>
    <t>15k</t>
  </si>
  <si>
    <t>TOTAL OTHER OPERATING REVENUE</t>
  </si>
  <si>
    <t>TOTAL OPERATING REVENUE</t>
  </si>
  <si>
    <t>OPERATING EXPENSES</t>
  </si>
  <si>
    <t>Purchased Services - Utilities</t>
  </si>
  <si>
    <t>Purchased Services - Other</t>
  </si>
  <si>
    <t>Rentals and Leases</t>
  </si>
  <si>
    <t>License and Taxes</t>
  </si>
  <si>
    <t>32a</t>
  </si>
  <si>
    <t>32b</t>
  </si>
  <si>
    <t>32c</t>
  </si>
  <si>
    <t>Information Technology</t>
  </si>
  <si>
    <t>32d</t>
  </si>
  <si>
    <t>32e</t>
  </si>
  <si>
    <t>32f</t>
  </si>
  <si>
    <t>32g</t>
  </si>
  <si>
    <t>32h</t>
  </si>
  <si>
    <t>32i</t>
  </si>
  <si>
    <t>32j</t>
  </si>
  <si>
    <t>32k</t>
  </si>
  <si>
    <t>32l</t>
  </si>
  <si>
    <t>32m</t>
  </si>
  <si>
    <t>32n</t>
  </si>
  <si>
    <t>Other noncategorized Expenses</t>
  </si>
  <si>
    <t>TOTAL OPERATING EXPENSES</t>
  </si>
  <si>
    <t>NET OPERATING REVENUE</t>
  </si>
  <si>
    <t>NON-OPERATING REVENUE-NET OF EXPENSES</t>
  </si>
  <si>
    <t>NET REVENUE BEFORE ITEMS LISTED BELOW</t>
  </si>
  <si>
    <t>EXTRAORDINARY ITEM</t>
  </si>
  <si>
    <t>FEDERAL INCOME TAX</t>
  </si>
  <si>
    <t>NET REVENUE OR (EXPENSE)</t>
  </si>
  <si>
    <t>EXPLANATION:</t>
  </si>
  <si>
    <t>YEAR END REPORT COST CENTER SUMMARY</t>
  </si>
  <si>
    <t>PAGE 10 OF 21</t>
  </si>
  <si>
    <t>Account Name</t>
  </si>
  <si>
    <t>Semi</t>
  </si>
  <si>
    <t>I C U</t>
  </si>
  <si>
    <t>Birthing Ctr</t>
  </si>
  <si>
    <t>Unit Description</t>
  </si>
  <si>
    <t>Leases/Rentals</t>
  </si>
  <si>
    <t>Other Direct Expenses</t>
  </si>
  <si>
    <t>Adjusted Direct Expenses</t>
  </si>
  <si>
    <t>Cost Allocations</t>
  </si>
  <si>
    <t>Inpatient  Revenue</t>
  </si>
  <si>
    <t>Outpatient  Revenue</t>
  </si>
  <si>
    <t>Total Patient Revenue</t>
  </si>
  <si>
    <t>Cost Allocation Statistics</t>
  </si>
  <si>
    <t>Plant Square Feet</t>
  </si>
  <si>
    <t>Dietary Meals</t>
  </si>
  <si>
    <t>Housekeeping Hours</t>
  </si>
  <si>
    <t>Laundry Dry Pounds</t>
  </si>
  <si>
    <t>PAGE 11 OF 21</t>
  </si>
  <si>
    <t>Hospice -</t>
  </si>
  <si>
    <t>Labor And</t>
  </si>
  <si>
    <t>PAGE 12 OF 21</t>
  </si>
  <si>
    <t>Anesthesia</t>
  </si>
  <si>
    <t>Recovery Min</t>
  </si>
  <si>
    <t>Anesthia Min</t>
  </si>
  <si>
    <t>Bill. Tests</t>
  </si>
  <si>
    <t>PAGE 13 OF 21</t>
  </si>
  <si>
    <t>C T</t>
  </si>
  <si>
    <t>Radiology-</t>
  </si>
  <si>
    <t>R V U</t>
  </si>
  <si>
    <t>PAGE 14 OF 21</t>
  </si>
  <si>
    <t xml:space="preserve">Short </t>
  </si>
  <si>
    <t>Outpatients</t>
  </si>
  <si>
    <t>PAGE 15 OF 21</t>
  </si>
  <si>
    <t>Free Standing</t>
  </si>
  <si>
    <t>myography</t>
  </si>
  <si>
    <t>Transport</t>
  </si>
  <si>
    <t>PAGE 16 OF 21</t>
  </si>
  <si>
    <t>Research/</t>
  </si>
  <si>
    <t>Chemical Dep.</t>
  </si>
  <si>
    <t>PAGE 17 OF 21</t>
  </si>
  <si>
    <t>Service</t>
  </si>
  <si>
    <t>Transport.</t>
  </si>
  <si>
    <t>Equiv. Meals</t>
  </si>
  <si>
    <t>Pds. Proc.</t>
  </si>
  <si>
    <t>PAGE 18 OF 21</t>
  </si>
  <si>
    <t>Communica-</t>
  </si>
  <si>
    <t>tion</t>
  </si>
  <si>
    <t>Fiscal Services</t>
  </si>
  <si>
    <t>PAGE 19 OF 21</t>
  </si>
  <si>
    <t>Admin</t>
  </si>
  <si>
    <t>PAGE 20 OF 21</t>
  </si>
  <si>
    <t>PAGE 21 OF 21</t>
  </si>
  <si>
    <t>Admin Srvcs</t>
  </si>
  <si>
    <t>#VALUE!</t>
  </si>
  <si>
    <t>Additional Classification Necessary - See Responses-2 Tab</t>
  </si>
  <si>
    <t>hi_fiscal_year_end</t>
  </si>
  <si>
    <t>hi_license_number</t>
  </si>
  <si>
    <t>hi_hospital_name</t>
  </si>
  <si>
    <t>hi_mailing_address</t>
  </si>
  <si>
    <t>hi_city</t>
  </si>
  <si>
    <t>hi_state</t>
  </si>
  <si>
    <t>hi_zip_code</t>
  </si>
  <si>
    <t>hi_county_name</t>
  </si>
  <si>
    <t>hi_chief_executive_officer</t>
  </si>
  <si>
    <t>hi_chief_financial_officer</t>
  </si>
  <si>
    <t>hi_phone_number</t>
  </si>
  <si>
    <t>hi_fax_number</t>
  </si>
  <si>
    <t>hi_submitter_name</t>
  </si>
  <si>
    <t>hi_submitter_email</t>
  </si>
  <si>
    <t>s_license_number</t>
  </si>
  <si>
    <t>s_year</t>
  </si>
  <si>
    <t>s_record_type</t>
  </si>
  <si>
    <t>YEBSFIC</t>
  </si>
  <si>
    <t>YEBSSUC</t>
  </si>
  <si>
    <t>YEBSUTC</t>
  </si>
  <si>
    <t>YEBSGHI</t>
  </si>
  <si>
    <t>YEBSGLI</t>
  </si>
  <si>
    <t>YEBSPRO</t>
  </si>
  <si>
    <t>YEBSOTH</t>
  </si>
  <si>
    <t>YBLDRL</t>
  </si>
  <si>
    <t>YEQRL</t>
  </si>
  <si>
    <t>YINSMAL</t>
  </si>
  <si>
    <t>YINSOTR</t>
  </si>
  <si>
    <t>YLIFE</t>
  </si>
  <si>
    <t>YTXOTI</t>
  </si>
  <si>
    <t>YOTHLT</t>
  </si>
  <si>
    <t>YINTEWC</t>
  </si>
  <si>
    <t>YINTOTH</t>
  </si>
  <si>
    <t>FABBLAN</t>
  </si>
  <si>
    <t>FAALAN</t>
  </si>
  <si>
    <t>FARETLAN</t>
  </si>
  <si>
    <t>FABBLIM</t>
  </si>
  <si>
    <t>FAALIM</t>
  </si>
  <si>
    <t>FARETLIM</t>
  </si>
  <si>
    <t>FABBBLD</t>
  </si>
  <si>
    <t>FAABLD</t>
  </si>
  <si>
    <t>FARETBLD</t>
  </si>
  <si>
    <t>FABBFE</t>
  </si>
  <si>
    <t>FAAFE</t>
  </si>
  <si>
    <t>FARETFE</t>
  </si>
  <si>
    <t>FABBFEO</t>
  </si>
  <si>
    <t>FAAFEO</t>
  </si>
  <si>
    <t>FARETFEO</t>
  </si>
  <si>
    <t>FABBMME</t>
  </si>
  <si>
    <t>FAAMME</t>
  </si>
  <si>
    <t>FARETMME</t>
  </si>
  <si>
    <t>FABBME</t>
  </si>
  <si>
    <t>FAAME</t>
  </si>
  <si>
    <t>FARETME</t>
  </si>
  <si>
    <t>FABBLHI</t>
  </si>
  <si>
    <t>FAALHI</t>
  </si>
  <si>
    <t>FARETLHI</t>
  </si>
  <si>
    <t>FABBCIP</t>
  </si>
  <si>
    <t>FAACIP</t>
  </si>
  <si>
    <t>FARETCIP</t>
  </si>
  <si>
    <t>ADBBLAN</t>
  </si>
  <si>
    <t>ADTPLAN</t>
  </si>
  <si>
    <t>ADRETLAN</t>
  </si>
  <si>
    <t>ADBBLIM</t>
  </si>
  <si>
    <t>ADTPLIM</t>
  </si>
  <si>
    <t>ADRETLIM</t>
  </si>
  <si>
    <t>ADBBBLD</t>
  </si>
  <si>
    <t>ADTPBLD</t>
  </si>
  <si>
    <t>ADRETBLD</t>
  </si>
  <si>
    <t>ADBBFE</t>
  </si>
  <si>
    <t>ADTPFE</t>
  </si>
  <si>
    <t>ADRETFE</t>
  </si>
  <si>
    <t>ADBBFEO</t>
  </si>
  <si>
    <t>ADTPFEO</t>
  </si>
  <si>
    <t>ADRETFEO</t>
  </si>
  <si>
    <t>ADBBMME</t>
  </si>
  <si>
    <t>ADTPMME</t>
  </si>
  <si>
    <t>ADRETMME</t>
  </si>
  <si>
    <t>ADBBME</t>
  </si>
  <si>
    <t>ADTPME</t>
  </si>
  <si>
    <t>ADRETME</t>
  </si>
  <si>
    <t>ADBBLHI</t>
  </si>
  <si>
    <t>ADTPLHI</t>
  </si>
  <si>
    <t>ADRETLHI</t>
  </si>
  <si>
    <t>ADBBCIP</t>
  </si>
  <si>
    <t>ADTPCIP</t>
  </si>
  <si>
    <t>ADRETCIP</t>
  </si>
  <si>
    <t>YDRMAR</t>
  </si>
  <si>
    <t>YDRMAI</t>
  </si>
  <si>
    <t>YDRWC</t>
  </si>
  <si>
    <t>YDROGP</t>
  </si>
  <si>
    <t>YDRNR</t>
  </si>
  <si>
    <t>YDROCA</t>
  </si>
  <si>
    <t>YDRNCCP</t>
  </si>
  <si>
    <t>YDRIPC</t>
  </si>
  <si>
    <t>YDROPC</t>
  </si>
  <si>
    <t>YDROD</t>
  </si>
  <si>
    <t>YDRTBD</t>
  </si>
  <si>
    <t>A</t>
  </si>
  <si>
    <t>h_license_number</t>
  </si>
  <si>
    <t>h_year</t>
  </si>
  <si>
    <t>h_record_type</t>
  </si>
  <si>
    <t>YADMISAP</t>
  </si>
  <si>
    <t>YADMSNF</t>
  </si>
  <si>
    <t>YADMATC</t>
  </si>
  <si>
    <t>YBIRTHS</t>
  </si>
  <si>
    <t>YHPDYS</t>
  </si>
  <si>
    <t>YSPDYS</t>
  </si>
  <si>
    <t>YAPDYS</t>
  </si>
  <si>
    <t>YNBDYS</t>
  </si>
  <si>
    <t>YIC</t>
  </si>
  <si>
    <t>YSIC</t>
  </si>
  <si>
    <t>YACMS</t>
  </si>
  <si>
    <t>YACPED</t>
  </si>
  <si>
    <t>YACOB</t>
  </si>
  <si>
    <t>YACREH</t>
  </si>
  <si>
    <t>YPSY</t>
  </si>
  <si>
    <t>YSNF</t>
  </si>
  <si>
    <t>YSWI</t>
  </si>
  <si>
    <t>YATC</t>
  </si>
  <si>
    <t>YOTH</t>
  </si>
  <si>
    <t>YTBL</t>
  </si>
  <si>
    <t>YBAS</t>
  </si>
  <si>
    <t>PUSAMAR</t>
  </si>
  <si>
    <t>PUSPMAR</t>
  </si>
  <si>
    <t>PUSOMAR</t>
  </si>
  <si>
    <t>PRVIMAR</t>
  </si>
  <si>
    <t>PRVOMAR</t>
  </si>
  <si>
    <t>PUSAMAI</t>
  </si>
  <si>
    <t>PUSPMAI</t>
  </si>
  <si>
    <t>PUSOMAI</t>
  </si>
  <si>
    <t>PRVIMAI</t>
  </si>
  <si>
    <t>PRVOMAI</t>
  </si>
  <si>
    <t>PUSAOTH</t>
  </si>
  <si>
    <t>PUSPOTH</t>
  </si>
  <si>
    <t>PUSOOTH</t>
  </si>
  <si>
    <t>PRVIOTH</t>
  </si>
  <si>
    <t>PRVOOTH</t>
  </si>
  <si>
    <t>PUSAMARS</t>
  </si>
  <si>
    <t>PUSPMARS</t>
  </si>
  <si>
    <t>PUSOMARS</t>
  </si>
  <si>
    <t>PRVIMARS</t>
  </si>
  <si>
    <t>PRVOMARS</t>
  </si>
  <si>
    <t>PUSAMAIS</t>
  </si>
  <si>
    <t>PUSPMAIS</t>
  </si>
  <si>
    <t>PUSOMAIS</t>
  </si>
  <si>
    <t>PRVIMAIS</t>
  </si>
  <si>
    <t>PRVOMAIS</t>
  </si>
  <si>
    <t>PUSAOTHS</t>
  </si>
  <si>
    <t>PUSPOTHS</t>
  </si>
  <si>
    <t>PUSOOTHS</t>
  </si>
  <si>
    <t>PRVIOTHS</t>
  </si>
  <si>
    <t>PRVOOTHS</t>
  </si>
  <si>
    <t>PUSAMARA</t>
  </si>
  <si>
    <t>PUSPMARA</t>
  </si>
  <si>
    <t>PUSOMARA</t>
  </si>
  <si>
    <t>PRVIMARA</t>
  </si>
  <si>
    <t>PRVOMARA</t>
  </si>
  <si>
    <t>PUSAMAIA</t>
  </si>
  <si>
    <t>PUSPMAIA</t>
  </si>
  <si>
    <t>PUSOMAIA</t>
  </si>
  <si>
    <t>PRVIMAIA</t>
  </si>
  <si>
    <t>PRVOMAIA</t>
  </si>
  <si>
    <t>PUSAOTHA</t>
  </si>
  <si>
    <t>PUSPOTHA</t>
  </si>
  <si>
    <t>PUSOOTHA</t>
  </si>
  <si>
    <t>PRVIOTHA</t>
  </si>
  <si>
    <t>PRVOOTHA</t>
  </si>
  <si>
    <t>PHBPREV</t>
  </si>
  <si>
    <t>PHBPEXP</t>
  </si>
  <si>
    <t>f_license_number</t>
  </si>
  <si>
    <t>f_year</t>
  </si>
  <si>
    <t>f_record_type</t>
  </si>
  <si>
    <t>YBSCASH</t>
  </si>
  <si>
    <t>YBSMS</t>
  </si>
  <si>
    <t>YBSAR</t>
  </si>
  <si>
    <t>YBSUNC</t>
  </si>
  <si>
    <t>YBSOREC</t>
  </si>
  <si>
    <t>YBSPOR</t>
  </si>
  <si>
    <t>YBSDFR</t>
  </si>
  <si>
    <t>YBSINV</t>
  </si>
  <si>
    <t>YBSPRE</t>
  </si>
  <si>
    <t>YBSCPFHT</t>
  </si>
  <si>
    <t>YBSBDAC</t>
  </si>
  <si>
    <t>YBSBDAM</t>
  </si>
  <si>
    <t>YBSBDAO</t>
  </si>
  <si>
    <t>YBSPPEL</t>
  </si>
  <si>
    <t>YBSPPELI</t>
  </si>
  <si>
    <t>YBSPPEB</t>
  </si>
  <si>
    <t>YBSPPEFB</t>
  </si>
  <si>
    <t>YBSPPEFO</t>
  </si>
  <si>
    <t>YBSPPEEQ</t>
  </si>
  <si>
    <t>YBSPPELH</t>
  </si>
  <si>
    <t>YBSPPECP</t>
  </si>
  <si>
    <t>YBSPPEOP</t>
  </si>
  <si>
    <t>YBSPPELAD</t>
  </si>
  <si>
    <t>YBSIOIPPE</t>
  </si>
  <si>
    <t>YBSIOLAD</t>
  </si>
  <si>
    <t>YBSIOOI</t>
  </si>
  <si>
    <t>YBSIOOA</t>
  </si>
  <si>
    <t>YBSIAG</t>
  </si>
  <si>
    <t>YBSIAULC</t>
  </si>
  <si>
    <t>YBSIAPOOC</t>
  </si>
  <si>
    <t>YBSIAOIA</t>
  </si>
  <si>
    <t>YBSNLP</t>
  </si>
  <si>
    <t>YBSAP</t>
  </si>
  <si>
    <t>YBSACRL</t>
  </si>
  <si>
    <t>YBSOAE</t>
  </si>
  <si>
    <t>YBSAPP</t>
  </si>
  <si>
    <t>YBSPPP</t>
  </si>
  <si>
    <t>YBSDRF</t>
  </si>
  <si>
    <t>YBSITP</t>
  </si>
  <si>
    <t>YBSOCL</t>
  </si>
  <si>
    <t>YBSCMLT</t>
  </si>
  <si>
    <t>YBSDIT</t>
  </si>
  <si>
    <t>YBSDPR</t>
  </si>
  <si>
    <t>YBSODC</t>
  </si>
  <si>
    <t>YBSLTMP</t>
  </si>
  <si>
    <t>YBSLTCLI</t>
  </si>
  <si>
    <t>YBSLTNP</t>
  </si>
  <si>
    <t>YBSLTCLO</t>
  </si>
  <si>
    <t>YBSLTBP</t>
  </si>
  <si>
    <t>YBSLTPP</t>
  </si>
  <si>
    <t>YBSEFL</t>
  </si>
  <si>
    <t>YBSLTNL</t>
  </si>
  <si>
    <t>YBSLTOLTD</t>
  </si>
  <si>
    <t>YBSUFB</t>
  </si>
  <si>
    <t>YBSEPS</t>
  </si>
  <si>
    <t>YBSECS</t>
  </si>
  <si>
    <t>YBSEAPC</t>
  </si>
  <si>
    <t>YBSERE</t>
  </si>
  <si>
    <t>YBSETS</t>
  </si>
  <si>
    <t>YCSFTE</t>
  </si>
  <si>
    <t>YCSIPR</t>
  </si>
  <si>
    <t>YCSOPR</t>
  </si>
  <si>
    <t>YCSCA</t>
  </si>
  <si>
    <t>YCSCUC</t>
  </si>
  <si>
    <t>YCSOAA</t>
  </si>
  <si>
    <t>YCSOOR</t>
  </si>
  <si>
    <t>YCSOORD</t>
  </si>
  <si>
    <t>YCSOORG</t>
  </si>
  <si>
    <t>YCSOORJV</t>
  </si>
  <si>
    <t>YCSOORLT</t>
  </si>
  <si>
    <t>YCSOOROP</t>
  </si>
  <si>
    <t>YCSOORP</t>
  </si>
  <si>
    <t>YCSOORQI</t>
  </si>
  <si>
    <t>YCSOORRL</t>
  </si>
  <si>
    <t>YCSOORRI</t>
  </si>
  <si>
    <t>YCSOORRC</t>
  </si>
  <si>
    <t>YCSOORON</t>
  </si>
  <si>
    <t>YCSTR</t>
  </si>
  <si>
    <t>YCSSLS</t>
  </si>
  <si>
    <t>YCSEBS</t>
  </si>
  <si>
    <t>YCSPFS</t>
  </si>
  <si>
    <t>YCSSUP</t>
  </si>
  <si>
    <t>YCSPSU</t>
  </si>
  <si>
    <t>YCSPSO</t>
  </si>
  <si>
    <t>YCSDRL</t>
  </si>
  <si>
    <t>YCSRL</t>
  </si>
  <si>
    <t>YCSINS</t>
  </si>
  <si>
    <t>YCSLT</t>
  </si>
  <si>
    <t>YCSINT</t>
  </si>
  <si>
    <t>YCSPBD</t>
  </si>
  <si>
    <t>YCSODE</t>
  </si>
  <si>
    <t>YODEBS</t>
  </si>
  <si>
    <t>YODECS</t>
  </si>
  <si>
    <t>YODEIT</t>
  </si>
  <si>
    <t>YODEIPL</t>
  </si>
  <si>
    <t>YODELS</t>
  </si>
  <si>
    <t>YODELAT</t>
  </si>
  <si>
    <t>YODEPLS</t>
  </si>
  <si>
    <t>YODERM</t>
  </si>
  <si>
    <t>YODESS</t>
  </si>
  <si>
    <t>YODESR</t>
  </si>
  <si>
    <t>YODETC</t>
  </si>
  <si>
    <t>YODETAX</t>
  </si>
  <si>
    <t>YODEUTIL</t>
  </si>
  <si>
    <t>YODEONE</t>
  </si>
  <si>
    <t>YCSEFR</t>
  </si>
  <si>
    <t>YCSNORNE</t>
  </si>
  <si>
    <t>YCSEI</t>
  </si>
  <si>
    <t>YCSFIT</t>
  </si>
  <si>
    <t>c_license_number</t>
  </si>
  <si>
    <t>c_year</t>
  </si>
  <si>
    <t>c_account_number</t>
  </si>
  <si>
    <t>c_record_type</t>
  </si>
  <si>
    <t>YUTS</t>
  </si>
  <si>
    <t>YFTE</t>
  </si>
  <si>
    <t>YSLS</t>
  </si>
  <si>
    <t>YEBS</t>
  </si>
  <si>
    <t>YPFS</t>
  </si>
  <si>
    <t>YSUP</t>
  </si>
  <si>
    <t>YPSU</t>
  </si>
  <si>
    <t>YPSO</t>
  </si>
  <si>
    <t>YDRL</t>
  </si>
  <si>
    <t>YRL</t>
  </si>
  <si>
    <t>YODE</t>
  </si>
  <si>
    <t>YREC</t>
  </si>
  <si>
    <t>YREV</t>
  </si>
  <si>
    <t>YIRV</t>
  </si>
  <si>
    <t>SPSF</t>
  </si>
  <si>
    <t>SDMS</t>
  </si>
  <si>
    <t>SHHS</t>
  </si>
  <si>
    <t>SLDP</t>
  </si>
  <si>
    <t>SHNF</t>
  </si>
  <si>
    <t>12/31/2023</t>
  </si>
  <si>
    <t>Kelly Highes</t>
  </si>
  <si>
    <t>Jeannette Ring</t>
  </si>
  <si>
    <t>jring.dza.cpa</t>
  </si>
  <si>
    <t>Code</t>
  </si>
  <si>
    <t>Description</t>
  </si>
  <si>
    <t>Report 12/31/2022</t>
  </si>
  <si>
    <t>Report 12/31/2023</t>
  </si>
  <si>
    <t>Tickmark 1</t>
  </si>
  <si>
    <t>LS 6105, 6107, 6108, 6110</t>
  </si>
  <si>
    <t xml:space="preserve">    Other, 6070</t>
  </si>
  <si>
    <t>01-6070-62150</t>
  </si>
  <si>
    <t>CMC-ACUTE CARE SERVICES-HR EMPLOYMENT SCREENING</t>
  </si>
  <si>
    <t>other</t>
  </si>
  <si>
    <t>01-6070-62170</t>
  </si>
  <si>
    <t>CMC-ACUTE CARE SERVICES-REPAIRS AND MAINTENANCE</t>
  </si>
  <si>
    <t>repairs</t>
  </si>
  <si>
    <t>01-6070-63110</t>
  </si>
  <si>
    <t>CMC-ACUTE CARE SERVICES-POSTAGE / FREIGHT</t>
  </si>
  <si>
    <t>01-6070-63115</t>
  </si>
  <si>
    <t>CMC-ACUTE CARE SERVICES-BOOKS AND EDUCATION SUPPLIES</t>
  </si>
  <si>
    <t>01-6070-67000</t>
  </si>
  <si>
    <t>CMC-ACUTE CARE SERVICES-SEMINARS AND EDUCATION</t>
  </si>
  <si>
    <t>01-6070-67020</t>
  </si>
  <si>
    <t>CMC-ACUTE CARE SERVICES-CONTINUING MEDICAL EDUCATION</t>
  </si>
  <si>
    <t>01-6070-67030</t>
  </si>
  <si>
    <t>CMC-ACUTE CARE SERVICES-STAFF DEVELOPMENT</t>
  </si>
  <si>
    <t>01-6070-67110</t>
  </si>
  <si>
    <t>CMC-ACUTE CARE SERVICES-TRAVEL AND MEETINGS</t>
  </si>
  <si>
    <t>01-6070-67120</t>
  </si>
  <si>
    <t>CMC-ACUTE CARE SERVICES-DUES AND SUBSCRIPTIONS</t>
  </si>
  <si>
    <t>01-6070-67140</t>
  </si>
  <si>
    <t>CMC-ACUTE CARE SERVICES-ADVERTISING EMPLOYMENT</t>
  </si>
  <si>
    <t>01-6070-67160</t>
  </si>
  <si>
    <t>CMC-ACUTE CARE SERVICES-EMPLOYEE RECRUITMENT</t>
  </si>
  <si>
    <t>01-6070-67180</t>
  </si>
  <si>
    <t>CMC-ACUTE CARE SERVICES-EMPLOYEE RECOGNITION</t>
  </si>
  <si>
    <t>01-6074-67110</t>
  </si>
  <si>
    <t>CMC-HOSPITALIST PROGRAM-TRAVEL &amp; MEETINGS</t>
  </si>
  <si>
    <t>01-6210-67120</t>
  </si>
  <si>
    <t>CMC-SWING BED-DUES AND SUBSCRIPTIONS</t>
  </si>
  <si>
    <t>01-6300-62170</t>
  </si>
  <si>
    <t>CMC-LONG TERM CARE-REPAIRS AND MAINTENANCE</t>
  </si>
  <si>
    <t>01-6300-63110</t>
  </si>
  <si>
    <t>CMC-LONG TERM CARE-POSTAGE / FREIGHT</t>
  </si>
  <si>
    <t xml:space="preserve">        Other, 6070 Total</t>
  </si>
  <si>
    <t>to 7304, Acute</t>
  </si>
  <si>
    <t xml:space="preserve">    Other, 6170</t>
  </si>
  <si>
    <t>01-6176-62170</t>
  </si>
  <si>
    <t>CMC-NURSERY-REPAIRS AND MAINTENANCE</t>
  </si>
  <si>
    <t xml:space="preserve">        Other, 6170 Total</t>
  </si>
  <si>
    <t xml:space="preserve">    Other, 7010</t>
  </si>
  <si>
    <t>Labor &amp; Delivery</t>
  </si>
  <si>
    <t>01-7010-62150</t>
  </si>
  <si>
    <t>CMC-LABOR AND DELIVERY-HR EMPLOYMENT SCREENING</t>
  </si>
  <si>
    <t>01-7010-62170</t>
  </si>
  <si>
    <t>CMC-LABOR AND DELIVERY-REPAIRS AND MAINTENANCE</t>
  </si>
  <si>
    <t>01-7010-63110</t>
  </si>
  <si>
    <t>CMC-LABOR AND DELIVERY-POSTAGE / FREIGHT</t>
  </si>
  <si>
    <t>01-7010-63115</t>
  </si>
  <si>
    <t>CMC-LABOR AND DELIVERY-BOOKS AND EDUCATION SUPPLIES</t>
  </si>
  <si>
    <t>01-7010-67000</t>
  </si>
  <si>
    <t>CMC-LABOR AND DELIVERY-SEMINARS AND EDUCATION</t>
  </si>
  <si>
    <t>01-7010-67020</t>
  </si>
  <si>
    <t>CMC-LABOR AND DELIVERY-CONTINUING MEDICAL EDUCATION</t>
  </si>
  <si>
    <t>01-7010-67030</t>
  </si>
  <si>
    <t>CMC-LABOR AND DELIVERY-STAFF DEVELOPMENT</t>
  </si>
  <si>
    <t>01-7010-67110</t>
  </si>
  <si>
    <t>CMC-LABOR AND DELIVERY-TRAVEL AND MEETINGS</t>
  </si>
  <si>
    <t>01-7010-67140</t>
  </si>
  <si>
    <t>CMC-LABOR &amp; DELIVERY-ADVERTISING EMPLOYMENT</t>
  </si>
  <si>
    <t>01-7010-67180</t>
  </si>
  <si>
    <t>CMC-LABOR AND DELIVERY-EMPLOYEE RECOGNITION</t>
  </si>
  <si>
    <t>01-7267-62140</t>
  </si>
  <si>
    <t>CMC-OB/GYN-CREDENTIALING</t>
  </si>
  <si>
    <t>01-7267-62150</t>
  </si>
  <si>
    <t>CMC-OB/GYN-HR EMPLOYMENT SCREENING</t>
  </si>
  <si>
    <t>01-7267-67020</t>
  </si>
  <si>
    <t>CMC-OB/GYN-CONTINUING MEDICAL EDUCATION</t>
  </si>
  <si>
    <t>01-7267-67110</t>
  </si>
  <si>
    <t>CMC-OB/GYN-TRAVEL AND MEETINGS</t>
  </si>
  <si>
    <t>01-7267-67120</t>
  </si>
  <si>
    <t>CMC-OB/GYN-DUES &amp; SUBSCRIPTIONS</t>
  </si>
  <si>
    <t>01-7267-67200</t>
  </si>
  <si>
    <t>CMC-OB/GYN-GRANT EXPENSE OTHER</t>
  </si>
  <si>
    <t xml:space="preserve">        Other, 7010 Total</t>
  </si>
  <si>
    <t xml:space="preserve">    Other, 7020</t>
  </si>
  <si>
    <t>01-7020-62140</t>
  </si>
  <si>
    <t>CMC-OPERATING ROOM-CREDENTIALING</t>
  </si>
  <si>
    <t>01-7020-62150</t>
  </si>
  <si>
    <t>CMC-OPERATING ROOM-HR EMPLOYMENT SCREENING</t>
  </si>
  <si>
    <t>01-7020-62170</t>
  </si>
  <si>
    <t>CMC-OPERATING ROOM-REPAIRS AND MAINTENANCE</t>
  </si>
  <si>
    <t>01-7020-63110</t>
  </si>
  <si>
    <t>CMC-OPERATING ROOM-POSTAGE / FREIGHT</t>
  </si>
  <si>
    <t>01-7020-63115</t>
  </si>
  <si>
    <t>CMC-OPERATING ROOM-BOOKS AND EDUCATION SUPPLIES</t>
  </si>
  <si>
    <t>01-7020-67000</t>
  </si>
  <si>
    <t>CMC-OPERATING ROOM-SEMINARS AND EDUCATION</t>
  </si>
  <si>
    <t>01-7020-67020</t>
  </si>
  <si>
    <t>CMC-OPERATING ROOM-CONTINUING MEDICAL EDUCATION</t>
  </si>
  <si>
    <t>01-7020-67030</t>
  </si>
  <si>
    <t>CMC-OPERATING ROOM-STAFF DEVELOPMENT</t>
  </si>
  <si>
    <t>01-7020-67110</t>
  </si>
  <si>
    <t>CMC-OPERATING ROOM-TRAVEL AND MEETINGS</t>
  </si>
  <si>
    <t>01-7020-67120</t>
  </si>
  <si>
    <t>CMC-OPERATING ROOM-DUES &amp; SUBSCRIPTIONS</t>
  </si>
  <si>
    <t>01-7020-67140</t>
  </si>
  <si>
    <t>CMC-OPERATING ROOM-ADVERTISING EMPLOYMENT</t>
  </si>
  <si>
    <t xml:space="preserve">        Other, 7020 Total</t>
  </si>
  <si>
    <t xml:space="preserve">    Other, 7030</t>
  </si>
  <si>
    <t>01-7030-63110</t>
  </si>
  <si>
    <t>CMC-RECOVERY ROOM-POSTAGE / FREIGHT</t>
  </si>
  <si>
    <t xml:space="preserve">        Other, 7030 Total</t>
  </si>
  <si>
    <t xml:space="preserve">    Other, 7040</t>
  </si>
  <si>
    <t>01-7040-62170</t>
  </si>
  <si>
    <t>CMC-ANESTHESIA-REPAIRS AND MAINTENANCE</t>
  </si>
  <si>
    <t>01-7040-63110</t>
  </si>
  <si>
    <t>CMC-ANESTHESIA-POSTAGE / FREIGHT</t>
  </si>
  <si>
    <t>01-7044-62140</t>
  </si>
  <si>
    <t>CMC-ANESTHESIA PRACTICE-CREDENTIALING</t>
  </si>
  <si>
    <t>01-7044-62150</t>
  </si>
  <si>
    <t>CMC-ANESTHESIA PRACTICE-HR EMPLOYMENT SCREENING</t>
  </si>
  <si>
    <t>01-7044-62170</t>
  </si>
  <si>
    <t>CMC-ANESTHESIA PRACTICE-REPAIRS &amp; MAINTENANCE</t>
  </si>
  <si>
    <t>01-7044-63110</t>
  </si>
  <si>
    <t>CMC-ANESTHESIA PRACTICE-POSTAGE / FREIGHT</t>
  </si>
  <si>
    <t>01-7044-63115</t>
  </si>
  <si>
    <t>CMC-ANESTHESIA PRACTICE-BOOKS &amp; EDUCATION SUPPLIES</t>
  </si>
  <si>
    <t>01-7044-67020</t>
  </si>
  <si>
    <t>CMC-ANESTHESIA PRACTICE-CONTINUING MEDICAL EDUCATION</t>
  </si>
  <si>
    <t>01-7044-67110</t>
  </si>
  <si>
    <t>CMC-ANESTHESIA PRACTICE-TRAVEL AND MEETINGS</t>
  </si>
  <si>
    <t>01-7044-67120</t>
  </si>
  <si>
    <t>CMC-ANESTHESIA PRACTICE-DUES &amp; SUBSCRIPTIONS</t>
  </si>
  <si>
    <t xml:space="preserve">        Other, 7040 Total</t>
  </si>
  <si>
    <t xml:space="preserve">    Other, 7050</t>
  </si>
  <si>
    <t>01-7054-62170</t>
  </si>
  <si>
    <t>CMC-STERILE PROCESSING-REPAIRS AND MAINTENANCE</t>
  </si>
  <si>
    <t>01-7054-63110</t>
  </si>
  <si>
    <t>CMC-STERILE PROCESSING-POSTAGE / FREIGHT</t>
  </si>
  <si>
    <t xml:space="preserve">        Other, 7050 Total</t>
  </si>
  <si>
    <t xml:space="preserve">    Other, 7060</t>
  </si>
  <si>
    <t>01-6400-62150</t>
  </si>
  <si>
    <t>CMC-OUTPATIENT SERVICES INFUSION AND WOUND CARE-HR EMPLOYMENT SCREENING</t>
  </si>
  <si>
    <t>01-6400-63110</t>
  </si>
  <si>
    <t>CMC-OUTPATIENT SERVICES INFUSION AND WOUND CARE-POSTAGE / FREIGHT</t>
  </si>
  <si>
    <t>01-6400-63115</t>
  </si>
  <si>
    <t>CMC-OUTPATIENT SERVICES INFUSION AND WOUND CARE-BOOKS AND EDUCATION SUPPLIES</t>
  </si>
  <si>
    <t>01-6400-67000</t>
  </si>
  <si>
    <t>CMC-OUTPATIENT SERVICES INFUSION &amp; WOUND CARE-SEMINARS &amp; EDUCATION</t>
  </si>
  <si>
    <t>01-6400-67180</t>
  </si>
  <si>
    <t>CMC-OUTPATIENT SERVICES INFUSION AND WOUND CARE-EMPLOYEE RECOGNITION</t>
  </si>
  <si>
    <t xml:space="preserve">        Other, 7060 Total</t>
  </si>
  <si>
    <t xml:space="preserve">    Other, 7070</t>
  </si>
  <si>
    <t>01-7070-62140</t>
  </si>
  <si>
    <t>CMC-LABORATORY-CREDENTIALING</t>
  </si>
  <si>
    <t>01-7070-62150</t>
  </si>
  <si>
    <t>CMC-LABORATORY-HR EMPLOYMENT SCREENING</t>
  </si>
  <si>
    <t>01-7070-62170</t>
  </si>
  <si>
    <t>CMC-LABORATORY-REPAIRS AND MAINTENANCE</t>
  </si>
  <si>
    <t>01-7070-63110</t>
  </si>
  <si>
    <t>CMC-LABORATORY-POSTAGE / FREIGHT</t>
  </si>
  <si>
    <t>01-7070-63115</t>
  </si>
  <si>
    <t>CMC-LABORATORY-BOOKS AND EDUCATION SUPPLIES</t>
  </si>
  <si>
    <t>01-7070-67110</t>
  </si>
  <si>
    <t>CMC-LABORATORY-TRAVEL AND MEETINGS</t>
  </si>
  <si>
    <t>01-7070-67120</t>
  </si>
  <si>
    <t>CMC-LABORATORY-DUES AND SUBSCRIPTIONS</t>
  </si>
  <si>
    <t>01-7070-67140</t>
  </si>
  <si>
    <t>CMC-LABORATORY-ADVERTISING EMPLOYMENT</t>
  </si>
  <si>
    <t>01-7070-67160</t>
  </si>
  <si>
    <t>CMC-LABORATORY-EMPLOYEE RECRUITMENT</t>
  </si>
  <si>
    <t>01-7070-67165</t>
  </si>
  <si>
    <t>CMC-LABORATORY-PROVIDER RECRUITMENT</t>
  </si>
  <si>
    <t>01-7070-67180</t>
  </si>
  <si>
    <t>CMC-LABORATORY-EMPLOYEE RECOGNITION</t>
  </si>
  <si>
    <t>01-7078-63110</t>
  </si>
  <si>
    <t>CMC-BLOOD BANK-POSTAGE / FREIGHT</t>
  </si>
  <si>
    <t xml:space="preserve">        Other, 7070 Total</t>
  </si>
  <si>
    <t xml:space="preserve">    Other, 7130</t>
  </si>
  <si>
    <t>01-7130-63110</t>
  </si>
  <si>
    <t>CMC-CT SCAN-POSTAGE / FREIGHT</t>
  </si>
  <si>
    <t xml:space="preserve">        Other, 7130 Total</t>
  </si>
  <si>
    <t>to 7304, Rad</t>
  </si>
  <si>
    <t xml:space="preserve">    Other, 7140</t>
  </si>
  <si>
    <t>Radiology-Diagnostic</t>
  </si>
  <si>
    <t>01-7140-62140</t>
  </si>
  <si>
    <t>CMC-IMAGING-CREDENTIALING</t>
  </si>
  <si>
    <t>01-7140-62150</t>
  </si>
  <si>
    <t>CMC-IMAGING-HR EMPLOYMENT SCREENING</t>
  </si>
  <si>
    <t>01-7140-62170</t>
  </si>
  <si>
    <t>CMC-IMAGING-REPAIRS AND MAINTENANCE</t>
  </si>
  <si>
    <t>01-7140-63110</t>
  </si>
  <si>
    <t>CMC-IMAGING-POSTAGE / FREIGHT</t>
  </si>
  <si>
    <t>01-7140-63115</t>
  </si>
  <si>
    <t>CMC-IMAGING-BOOKS AND EDUCATION SUPPLIES</t>
  </si>
  <si>
    <t>01-7140-67110</t>
  </si>
  <si>
    <t>CMC-IMAGING-TRAVEL AND MEETINGS</t>
  </si>
  <si>
    <t>01-7140-67180</t>
  </si>
  <si>
    <t>CMC-IMAGING-EMPLOYEE RECOGNITION</t>
  </si>
  <si>
    <t>01-7142-63110</t>
  </si>
  <si>
    <t>CMC-MAMMOGRAPHY-POSTAGE / FREIGHT</t>
  </si>
  <si>
    <t>01-7142-67130</t>
  </si>
  <si>
    <t>CMC-MAMMOGRAPHY-ADVERTISING PROMOTION</t>
  </si>
  <si>
    <t>01-7144-62150</t>
  </si>
  <si>
    <t>CMC-ULTRASOUND-HR EMPLOYMENT SCREENING</t>
  </si>
  <si>
    <t>01-7144-62170</t>
  </si>
  <si>
    <t>CMC-ULTRASOUND-REPAIRS &amp; MAINTENANCE</t>
  </si>
  <si>
    <t>01-7144-63110</t>
  </si>
  <si>
    <t>CMC-ULTRASOUND-POSTAGE / FREIGHT</t>
  </si>
  <si>
    <t xml:space="preserve">        Other, 7140 Total</t>
  </si>
  <si>
    <t xml:space="preserve">    Other, 7170</t>
  </si>
  <si>
    <t>01-7170-62150</t>
  </si>
  <si>
    <t>CMC-PHARMACY-HR EMPLOYMENT SCREENING</t>
  </si>
  <si>
    <t>01-7170-63110</t>
  </si>
  <si>
    <t>CMC-PHARMACY-POSTAGE / FREIGHT</t>
  </si>
  <si>
    <t>01-7170-63115</t>
  </si>
  <si>
    <t>CMC-PHARMACY-BOOKS &amp; EDUCATION SUPPLIES</t>
  </si>
  <si>
    <t>01-7170-67030</t>
  </si>
  <si>
    <t>CMC-PHARMACY-STAFF DEVELOPMENT</t>
  </si>
  <si>
    <t>01-7170-67110</t>
  </si>
  <si>
    <t>CMC-PHARMACY-TRAVEL &amp; MEETINGS</t>
  </si>
  <si>
    <t>01-7170-67120</t>
  </si>
  <si>
    <t>CMC-PHARMACY-DUES &amp; SUBSCRIPTIONS</t>
  </si>
  <si>
    <t>01-7170-67140</t>
  </si>
  <si>
    <t>CMC-PHARMACY-ADVERTISING EMPLOYMENT</t>
  </si>
  <si>
    <t xml:space="preserve">        Other, 7170 Total</t>
  </si>
  <si>
    <t xml:space="preserve">    Other, 7200</t>
  </si>
  <si>
    <t>PT</t>
  </si>
  <si>
    <t>01-7200-62140</t>
  </si>
  <si>
    <t>CMC-PHYSICIAL THERAPY-CREDENTIALING</t>
  </si>
  <si>
    <t>01-7200-62150</t>
  </si>
  <si>
    <t>CMC-PHYSICIAL THERAPY-HR EMPLOYMENT SCREENING</t>
  </si>
  <si>
    <t>01-7200-62170</t>
  </si>
  <si>
    <t>CMC-PHYSICIAL THERAPY-REPAIRS &amp; MAINTENANCE</t>
  </si>
  <si>
    <t>01-7200-63110</t>
  </si>
  <si>
    <t>CMC-PHYSICIAL THERAPY-POSTAGE / FREIGHT</t>
  </si>
  <si>
    <t>01-7200-67020</t>
  </si>
  <si>
    <t>CMC-PHYSICIAL THERAPY-CONTINUING MEDICAL EDUCATION</t>
  </si>
  <si>
    <t>01-7200-67030</t>
  </si>
  <si>
    <t>CMC-PHYSICIAL THERAPY-STAFF DEVELOPMENT</t>
  </si>
  <si>
    <t>01-7200-67110</t>
  </si>
  <si>
    <t>CMC PHYSICAL THERAPY TRAVEL AND MEETINGS</t>
  </si>
  <si>
    <t>01-7200-67120</t>
  </si>
  <si>
    <t>CMC-PHYSICIAL THERAPY-DUES AND SUBSCRIPTIONS</t>
  </si>
  <si>
    <t>01-7200-67140</t>
  </si>
  <si>
    <t>CMC-PHYSICIAL THERAPY-ADVERTISING EMPLOYMENT</t>
  </si>
  <si>
    <t xml:space="preserve">        Other, 7200 Total</t>
  </si>
  <si>
    <t xml:space="preserve">    Other, 7230</t>
  </si>
  <si>
    <t>ER</t>
  </si>
  <si>
    <t>01-7230-62150</t>
  </si>
  <si>
    <t>CMC-EMERGENCY DEPARTMENT-HR EMPLOYMENT SCREENING</t>
  </si>
  <si>
    <t>01-7230-62170</t>
  </si>
  <si>
    <t>CMC-EMERGENCY DEPARTMENT-REPAIRS AND MAINTENANCE</t>
  </si>
  <si>
    <t>01-7230-63110</t>
  </si>
  <si>
    <t>CMC-EMERGENCY DEPARTMENT-POSTAGE / FREIGHT</t>
  </si>
  <si>
    <t>01-7230-63115</t>
  </si>
  <si>
    <t>CMC-EMERGENCY DEPARTMENT-BOOKS AND EDUCATION SUPPLIES</t>
  </si>
  <si>
    <t>01-7230-67000</t>
  </si>
  <si>
    <t>CMC-EMERGENCY DEPARTMENT-SEMINARS &amp; EDUCATION</t>
  </si>
  <si>
    <t>01-7230-67020</t>
  </si>
  <si>
    <t>CMC-EMERGENCY DEPARTMENT-CONTINUING MEDICAL EDUCATION</t>
  </si>
  <si>
    <t>01-7230-67030</t>
  </si>
  <si>
    <t>CMC-EMERGENCY DEPARTMENT-STAFF DEVELOPMENT</t>
  </si>
  <si>
    <t>01-7230-67120</t>
  </si>
  <si>
    <t>CMC-EMERGENCY DEPARTMENT-DUES AND SUBSCRIPTIONS</t>
  </si>
  <si>
    <t>01-7230-67140</t>
  </si>
  <si>
    <t>CMC-EMERGENCY DEPARTMENT-ADVERTISING EMPLOYMENT</t>
  </si>
  <si>
    <t>01-7230-67180</t>
  </si>
  <si>
    <t>CMC-EMERGENCY DEPARTMENT-EMPLOYEE RECOGNITION</t>
  </si>
  <si>
    <t>01-7234-62140</t>
  </si>
  <si>
    <t>CMC-EMERGENCY DEPARTMENT PHYSICIAN PRACTICE-CREDENTIALING</t>
  </si>
  <si>
    <t>01-7234-62150</t>
  </si>
  <si>
    <t>CMC-EMERGENCY DEPARTMENT PHYSICIAN PRACTICE-HR EMPLOYMENT SCREENING</t>
  </si>
  <si>
    <t>01-7234-63115</t>
  </si>
  <si>
    <t>CMC-EMERGENCY DEPARTMENT PHYSICIAN PRACTICE-BOOKS &amp; EDUCATION SUPPLIES</t>
  </si>
  <si>
    <t>01-7234-67000</t>
  </si>
  <si>
    <t>CMC-EMERGENCY DEPARTMENT PHYSICIAN PRACTICE-SEMINARS &amp; EDUCATION</t>
  </si>
  <si>
    <t>01-7234-67020</t>
  </si>
  <si>
    <t>CMC-EMERGENCY DEPARTMENT PHYSICIAN PRACTICE-CONTINUING MEDICAL EDUCATION</t>
  </si>
  <si>
    <t>01-7234-67110</t>
  </si>
  <si>
    <t>CMC-EMERGENCY DEPARTMENT PHYSICIAN PRACTICE-TRAVEL AND MEETINGS</t>
  </si>
  <si>
    <t>01-7234-67120</t>
  </si>
  <si>
    <t>CMC-EMERGENCY DEPARTMENT PHYSICIAN PRACTICE-DUES AND SUBSCRIPTIONS</t>
  </si>
  <si>
    <t xml:space="preserve">        Other, 7230 Total</t>
  </si>
  <si>
    <t xml:space="preserve">    Other, 7260</t>
  </si>
  <si>
    <t>01-7260-62140</t>
  </si>
  <si>
    <t>CMC-COULEE FAMILY MEDICINE-CREDENTIALING</t>
  </si>
  <si>
    <t>01-7260-62150</t>
  </si>
  <si>
    <t>CMC-COULEE FAMILY MEDICINE-HR EMPLOYMENT SCREENING</t>
  </si>
  <si>
    <t>01-7260-62170</t>
  </si>
  <si>
    <t>CMC-COULEE FAMILY MEDICINE-REPAIRS AND MAINTENANCE</t>
  </si>
  <si>
    <t>01-7260-63110</t>
  </si>
  <si>
    <t>CMC-COULEE FAMILY MEDICINE-POSTAGE / FREIGHT</t>
  </si>
  <si>
    <t>01-7260-63115</t>
  </si>
  <si>
    <t>CMC-COULEE FAMILY MEDICINE-BOOKS AND EDUCATION SUPPLIES</t>
  </si>
  <si>
    <t>01-7260-67000</t>
  </si>
  <si>
    <t>CMC-COULEE FAMILY MEDICINE-SEMINARS &amp; EDUCATION</t>
  </si>
  <si>
    <t>01-7260-67020</t>
  </si>
  <si>
    <t>CMC-COULEE FAMILY MEDICINE-CONTINUING MEDICAL EDUCATION</t>
  </si>
  <si>
    <t>01-7260-67030</t>
  </si>
  <si>
    <t>CMC-COULEE FAMILY MEDICINE-STAFF DEVELOPMENT</t>
  </si>
  <si>
    <t>01-7260-67110</t>
  </si>
  <si>
    <t>CMC-COULEE FAMILY MEDICINE-TRAVEL AND MEETINGS</t>
  </si>
  <si>
    <t>01-7260-67120</t>
  </si>
  <si>
    <t>CMC-COULEE FAMILY MEDICINE-DUES AND SUBSCRIPTIONS</t>
  </si>
  <si>
    <t>01-7260-67140</t>
  </si>
  <si>
    <t>CMC-COULEE FAMILY MEDICINE-ADVERTISING EMPLOYMENT</t>
  </si>
  <si>
    <t>01-7260-67160</t>
  </si>
  <si>
    <t>CMC-COULEE FAMILY MEDICINE-EMPLOYEE RECRUITMENT</t>
  </si>
  <si>
    <t>01-7260-67180</t>
  </si>
  <si>
    <t>CMC-COULEE FAMILY MEDICINE-EMPLOYEE RECOGNITION</t>
  </si>
  <si>
    <t>01-7260-67210</t>
  </si>
  <si>
    <t>CMC-COULEE FAMILY MEDICINE-WRITE PROGRAM EXPENSE</t>
  </si>
  <si>
    <t>01-7265-62140</t>
  </si>
  <si>
    <t>CMC-COULEE FAMILY MEDICINE PRACTICE-CREDENTIALING</t>
  </si>
  <si>
    <t>01-7265-62150</t>
  </si>
  <si>
    <t>CMC-COULEE FAMILY MEDICINE PRACTICE-HR EMPLOYMENT SCREENING</t>
  </si>
  <si>
    <t>01-7265-63115</t>
  </si>
  <si>
    <t>CMC-COULEE FAMILY MEDICINE PRACTICE-BOOKS AND EDUCATION SUPPLIES</t>
  </si>
  <si>
    <t>01-7265-67000</t>
  </si>
  <si>
    <t>CMC-COULEE FAMILY MEDICINE PRACTICE-SEMINARS &amp; EDUCATION</t>
  </si>
  <si>
    <t>01-7265-67020</t>
  </si>
  <si>
    <t>CMC-COULEE FAMILY MEDICINE PRACTICE-CONTINUING MEDICAL EDUCATION</t>
  </si>
  <si>
    <t>01-7265-67110</t>
  </si>
  <si>
    <t>CMC-COULEE FAMILY MEDICINE PRACTICE-TRAVEL AND MEETINGS</t>
  </si>
  <si>
    <t>01-7265-67120</t>
  </si>
  <si>
    <t>CMC-COULEE FAMILY MEDICINE PRACTICE-DUES AND SUBSCRIPTIONS</t>
  </si>
  <si>
    <t>01-7265-67165</t>
  </si>
  <si>
    <t>CMC-COULEE FAMILY MEDICINE PRACTICE-PROVIDER RECRUITMENT</t>
  </si>
  <si>
    <t>01-7270-62150</t>
  </si>
  <si>
    <t>CMC-COULEE CITY CLINIC-HR EMPLOYMENT SCREENING</t>
  </si>
  <si>
    <t>01-7270-62170</t>
  </si>
  <si>
    <t>CMC-COULEE CITY CLINIC-REPAIRS AND MAINTENANCE</t>
  </si>
  <si>
    <t>01-7270-63110</t>
  </si>
  <si>
    <t>CMC-COULEE CITY CLINIC-POSTAGE / FREIGHT</t>
  </si>
  <si>
    <t>01-7270-63115</t>
  </si>
  <si>
    <t>CMC-COULEE CITY CLINIC-BOOKS AND EDUCATION SUPPLIES</t>
  </si>
  <si>
    <t>01-7270-67110</t>
  </si>
  <si>
    <t>CMC-COULEE CITY CLINIC-TRAVEL AND MEETINGS</t>
  </si>
  <si>
    <t>01-7270-67120</t>
  </si>
  <si>
    <t>CMC-COULEE CITY CLINIC-DUES AND SUBSCRIPTIONS</t>
  </si>
  <si>
    <t>01-7275-63115</t>
  </si>
  <si>
    <t>CMC-COULEE CITY CLINIC - BOOKS &amp; EDUCATION SUPPLIES</t>
  </si>
  <si>
    <t>01-7275-67020</t>
  </si>
  <si>
    <t>CMC-COULEE CITY CLINIC PRACTICE-CONTINUING MEDICAL EDUCATION</t>
  </si>
  <si>
    <t>01-7275-67110</t>
  </si>
  <si>
    <t>CMC-COULEE CITY CLINIC PRACTICE-TRAVEL AND MEETINGS</t>
  </si>
  <si>
    <t>01-7275-67120</t>
  </si>
  <si>
    <t>CMC-COULEE CITY CLINIC PRACTICE-DUES AND SUBSCRI</t>
  </si>
  <si>
    <t>01-7281-62140</t>
  </si>
  <si>
    <t>CMC-GENERAL SURGERY PRACTICE-CREDENTIALING</t>
  </si>
  <si>
    <t>01-7281-62150</t>
  </si>
  <si>
    <t>CMC-GENERAL SURGERY PRACTICE-HR EMPLOYMENT SCREENING</t>
  </si>
  <si>
    <t>01-7281-63115</t>
  </si>
  <si>
    <t>CMC-GENERAL SURGERY PRACTICE-BOOKS &amp; EDUCATION SUPPLIES</t>
  </si>
  <si>
    <t>01-7281-67020</t>
  </si>
  <si>
    <t>CMC-GENERAL SURGERY PRACTICE-CONTINUING MEDICAL EDUCATION</t>
  </si>
  <si>
    <t>01-7281-67030</t>
  </si>
  <si>
    <t>CMC-GENERAL SURGERY PRACTICE-STAFF DEVELOPMENT</t>
  </si>
  <si>
    <t>01-7281-67110</t>
  </si>
  <si>
    <t>CMC GENERAL SURG PRACTICE TRAVEL-MD</t>
  </si>
  <si>
    <t>01-7281-67120</t>
  </si>
  <si>
    <t>CMC-GENERAL SURGERY PRACTICE-DUES AND SUBSCRIPTIONS</t>
  </si>
  <si>
    <t>01-7285-62140</t>
  </si>
  <si>
    <t>CMC-ENDOCRINOLOGY-CREDENTIALING</t>
  </si>
  <si>
    <t>01-7285-62150</t>
  </si>
  <si>
    <t>CMC-ENDOCRINOLOGY-HR EMPLOYMENT SCREENING</t>
  </si>
  <si>
    <t>01-7285-67020</t>
  </si>
  <si>
    <t>CMC-ENDOCRINOLOGY-CONTINUING MEDICAL EDUCATION</t>
  </si>
  <si>
    <t>01-7290-62140</t>
  </si>
  <si>
    <t>CMC-BEHAVIOR HEALTH-CREDENTIALING</t>
  </si>
  <si>
    <t>01-7290-62150</t>
  </si>
  <si>
    <t>CMC-BEHAVIOR HEALTH-HR EMPLOYMENT SCREENING</t>
  </si>
  <si>
    <t>01-7290-67000</t>
  </si>
  <si>
    <t>CMC-BEHAVIOR HEALTH-SEMINARS &amp; EDUCATION</t>
  </si>
  <si>
    <t>01-7290-67020</t>
  </si>
  <si>
    <t>CMC-BEHAVIOR HEALTH-CONTINUING MEDICAL EDUCATION</t>
  </si>
  <si>
    <t>01-7290-67030</t>
  </si>
  <si>
    <t>CMC-BEHAVIOR HEALTH-STAFF DEVELOPMENT</t>
  </si>
  <si>
    <t>01-7290-67110</t>
  </si>
  <si>
    <t>CMC-BEHAVIOR HEALTH-TRAVEL &amp; MEETINGS</t>
  </si>
  <si>
    <t>01-7290-67120</t>
  </si>
  <si>
    <t>CMC-BEHAVIOR HEALTH-DUES &amp; SUBSCRIPTIONS</t>
  </si>
  <si>
    <t>01-7290-67160</t>
  </si>
  <si>
    <t>CMC-BEHAVIOR HEALTH-EMPLOYEE RECRUITMENT</t>
  </si>
  <si>
    <t>01-7290-67180</t>
  </si>
  <si>
    <t>CMC-BEHAVIOR HEALTH-EMPLOYEE RECOGNITION</t>
  </si>
  <si>
    <t>01-7290-99999</t>
  </si>
  <si>
    <t>CMC-BEHAVIOR HEALTH-CERNER UNALIASED</t>
  </si>
  <si>
    <t>01-7420-63110</t>
  </si>
  <si>
    <t>CMC-REMOTE CLINICS INDIAN HEALTH-POSTAGE / FREIGHT</t>
  </si>
  <si>
    <t>01-7450-62140</t>
  </si>
  <si>
    <t>CMC-VISITING SPECIALIST TELEMED-CREDENTIALING</t>
  </si>
  <si>
    <t>01-7450-62150</t>
  </si>
  <si>
    <t>CMC-VISITING SPECIALIST TELEMED-HR EMPLOYMENT SCREENING</t>
  </si>
  <si>
    <t xml:space="preserve">        Other, 7260 Total</t>
  </si>
  <si>
    <t xml:space="preserve">    Other, 7380</t>
  </si>
  <si>
    <t>Free-Standing Clinics</t>
  </si>
  <si>
    <t>01-8740-62170</t>
  </si>
  <si>
    <t>CMC-MEDICAL ARTS BUILDING-REPAIRS AND MAINTENANCE</t>
  </si>
  <si>
    <t xml:space="preserve">        Other, 7380 Total</t>
  </si>
  <si>
    <t xml:space="preserve">    Other, 8320</t>
  </si>
  <si>
    <t>01-8320-62150</t>
  </si>
  <si>
    <t>CMC-DIETARY SERVICES-HR EMPLOYMENT SCREENING</t>
  </si>
  <si>
    <t>01-8320-62170</t>
  </si>
  <si>
    <t>CMC-DIETARY SERVICES-REPAIRS AND MAINTENANCE</t>
  </si>
  <si>
    <t>01-8320-63110</t>
  </si>
  <si>
    <t>CMC-DIETARY SERVICES-POSTAGE / FREIGHT</t>
  </si>
  <si>
    <t>01-8320-63115</t>
  </si>
  <si>
    <t>CMC-DIETARY SERVICES-BOOKS &amp; EDUCATION SUPPLIES</t>
  </si>
  <si>
    <t>01-8320-63125</t>
  </si>
  <si>
    <t>CMC-DIETARY SERVICES-MISC DIETARY</t>
  </si>
  <si>
    <t>01-8320-67030</t>
  </si>
  <si>
    <t>CMC-DIETARY SERVICES-STAFF DEVELOPMENT</t>
  </si>
  <si>
    <t>01-8320-67120</t>
  </si>
  <si>
    <t>CMC DIETARY DUES AND SUBSCRIPTION</t>
  </si>
  <si>
    <t>01-8320-67140</t>
  </si>
  <si>
    <t>CMC-DIETARY SERVICES-ADVERTISING EMPLOYMENT</t>
  </si>
  <si>
    <t>01-8320-67180</t>
  </si>
  <si>
    <t>CMC-DIETARY SERVICES-EMPLOYEE RECOGNITION</t>
  </si>
  <si>
    <t xml:space="preserve">        Other, 8320 Total</t>
  </si>
  <si>
    <t xml:space="preserve">    Other, 8330</t>
  </si>
  <si>
    <t>01-8325-62150</t>
  </si>
  <si>
    <t>CMC-COFFEE STAND-HR EMPLOYMENT SCREENING</t>
  </si>
  <si>
    <t xml:space="preserve">        Other, 8330 Total</t>
  </si>
  <si>
    <t xml:space="preserve">    Other, 8350</t>
  </si>
  <si>
    <t>01-8350-62170</t>
  </si>
  <si>
    <t>CMC-LAUNDRY AND LINEN-REPAIRS AND MAINTENANCE</t>
  </si>
  <si>
    <t>01-8350-63110</t>
  </si>
  <si>
    <t>CMC-LAUNDRY AND LINEN-POSTAGE / FREIGHT</t>
  </si>
  <si>
    <t xml:space="preserve">        Other, 8350 Total</t>
  </si>
  <si>
    <t xml:space="preserve">    Other, 8420</t>
  </si>
  <si>
    <t>01-8420-62150</t>
  </si>
  <si>
    <t>CMC-MATERIALS MANAGEMENT-HR EMPLOYMENT SCREENING</t>
  </si>
  <si>
    <t>01-8420-63110</t>
  </si>
  <si>
    <t>CMC-MATERIALS MANAGEMENT-POSTAGE / FREIGHT</t>
  </si>
  <si>
    <t>01-8420-67030</t>
  </si>
  <si>
    <t>CMC-MATERIALS MANAGEMENT-STAFF DEVELOPMENT</t>
  </si>
  <si>
    <t>01-8420-67110</t>
  </si>
  <si>
    <t>CMC-MATERIALS MANAGEMENT-TRAVEL AND MEETINGS</t>
  </si>
  <si>
    <t>01-8420-67120</t>
  </si>
  <si>
    <t>CMC-MATERIALS MANAGEMENT-DUES AND SUBSCRIPTIONS</t>
  </si>
  <si>
    <t>01-8420-67140</t>
  </si>
  <si>
    <t>CMC-MATERIALS MANAGEMENT-ADVERTISING EMPLOYMENT</t>
  </si>
  <si>
    <t>01-8420-67180</t>
  </si>
  <si>
    <t>CMC-MATERIALS MANAGEMENT-EMPLOYEE RECOGNITION</t>
  </si>
  <si>
    <t xml:space="preserve">        Other, 8420 Total</t>
  </si>
  <si>
    <t xml:space="preserve">    Other, 8430</t>
  </si>
  <si>
    <t>01-8430-62150</t>
  </si>
  <si>
    <t>CMC-MAINTENANCE-HR EMPLOYMENT SCREENING</t>
  </si>
  <si>
    <t>01-8430-62170</t>
  </si>
  <si>
    <t>CMC-MAINTENANCE-REPAIRS AND MAINTENANCE</t>
  </si>
  <si>
    <t>01-8430-63110</t>
  </si>
  <si>
    <t>CMC-MAINTENANCE-POSTAGE / FREIGHT</t>
  </si>
  <si>
    <t>01-8430-67000</t>
  </si>
  <si>
    <t>CMC-MAINTENANCE-SEMINARS AND EDUCATION</t>
  </si>
  <si>
    <t>01-8430-67030</t>
  </si>
  <si>
    <t>CMC-MAINTENANCE-STAFF DEVELOPMENT</t>
  </si>
  <si>
    <t>01-8430-67110</t>
  </si>
  <si>
    <t>CMC-MAINTENANCE-TRAVEL &amp; MEETINGS</t>
  </si>
  <si>
    <t>01-8430-67120</t>
  </si>
  <si>
    <t>CMC-MAINTENANCE-DUES AND SUBSCRIPTIONS</t>
  </si>
  <si>
    <t>01-8430-67140</t>
  </si>
  <si>
    <t>CMC-MAINTENANCE-ADVERTISING EMPLOYMENT</t>
  </si>
  <si>
    <t>01-8430-67180</t>
  </si>
  <si>
    <t>CMC-MAINTENANCE-EMPLOYEE RECOGNITION</t>
  </si>
  <si>
    <t xml:space="preserve">        Other, 8430 Total</t>
  </si>
  <si>
    <t xml:space="preserve">    Other, 8460</t>
  </si>
  <si>
    <t>01-8460-62150</t>
  </si>
  <si>
    <t>CMC-HOUSEKEEPING-HR EMPLOYMENT SCREENING</t>
  </si>
  <si>
    <t>01-8460-62170</t>
  </si>
  <si>
    <t>CMC-HOUSEKEEPING-REPAIRS AND MAINTENANCE</t>
  </si>
  <si>
    <t>01-8460-63110</t>
  </si>
  <si>
    <t>CMC-HOUSEKEEPING-POSTAGE / FREIGHT</t>
  </si>
  <si>
    <t>01-8460-67030</t>
  </si>
  <si>
    <t>CMC-HOUSEKEEPING-STAFF DEVELOPMENT</t>
  </si>
  <si>
    <t>01-8460-67140</t>
  </si>
  <si>
    <t>CMC-HOUSEKEEPING-ADVERTISING EMPLOYMENT</t>
  </si>
  <si>
    <t>01-8460-67180</t>
  </si>
  <si>
    <t>CMC-HOUSEKEEPING-EMPLOYEE RECOGNITION</t>
  </si>
  <si>
    <t xml:space="preserve">        Other, 8460 Total</t>
  </si>
  <si>
    <t xml:space="preserve">    Other, 8480</t>
  </si>
  <si>
    <t>01-8480-62150</t>
  </si>
  <si>
    <t>CMC-INFORMATION TECHNOLOGY-HR EMPLOYMENT SCREENING</t>
  </si>
  <si>
    <t>01-8480-63110</t>
  </si>
  <si>
    <t>CMC-INFORMATION TECHNOLOGY-POSTAGE / FREIGHT</t>
  </si>
  <si>
    <t>01-8480-67030</t>
  </si>
  <si>
    <t>CMC-INFORMATION TECHNOLOGY-STAFF DEVELOPMENT</t>
  </si>
  <si>
    <t>01-8480-67110</t>
  </si>
  <si>
    <t>CMC-INFORMATION TECHNOLOGY-TRAVEL AND MEETINGS</t>
  </si>
  <si>
    <t>01-8480-67120</t>
  </si>
  <si>
    <t>CMC-INFORMATION TECHNOLOGY-DUES AND SUBSCRIPTIONS</t>
  </si>
  <si>
    <t xml:space="preserve">        Other, 8480 Total</t>
  </si>
  <si>
    <t xml:space="preserve">    Other, 8510</t>
  </si>
  <si>
    <t>01-8510-63110</t>
  </si>
  <si>
    <t>CMC-ACCOUNTING SERVICES-POSTAGE / FREIGHT</t>
  </si>
  <si>
    <t>01-8510-66110</t>
  </si>
  <si>
    <t>CMC-ACCOUNTING SERVICES-BANK FEES EXPENSE</t>
  </si>
  <si>
    <t>01-8510-67110</t>
  </si>
  <si>
    <t>CMC-ACCOUNTING SERVICES-TRAVEL &amp; MEETINGS</t>
  </si>
  <si>
    <t>01-8510-67120</t>
  </si>
  <si>
    <t>CMC-ACCOUNTING SERVICES-DUES AND SUBSCRIPTIONS</t>
  </si>
  <si>
    <t>01-9180-66110</t>
  </si>
  <si>
    <t>CMC-BANK FEES EXPENSE</t>
  </si>
  <si>
    <t xml:space="preserve">        Other, 8510 Total</t>
  </si>
  <si>
    <t xml:space="preserve">    Other, 8530</t>
  </si>
  <si>
    <t>01-8530-62150</t>
  </si>
  <si>
    <t>CMC-PATIENT FINANCIAL SERVICES-HR EMPLOYMENT SCREENING</t>
  </si>
  <si>
    <t>01-8530-63110</t>
  </si>
  <si>
    <t>CMC-PATIENT FINANCIAL SERVICES-POSTAGE / FREIGHT</t>
  </si>
  <si>
    <t>01-8530-63115</t>
  </si>
  <si>
    <t>CMC-PATIENT FINANCIAL SERVICES-BOOKS AND EDUCATION SUPPLIES</t>
  </si>
  <si>
    <t>01-8530-67000</t>
  </si>
  <si>
    <t>CMC-PATIENT FINANCIAL SERVICES-SEMINARS &amp; EDUCATION</t>
  </si>
  <si>
    <t>01-8530-67030</t>
  </si>
  <si>
    <t>CMC-PATIENT FINANCIAL SERVICES-STAFF DEVELOPMENT</t>
  </si>
  <si>
    <t>01-8530-67110</t>
  </si>
  <si>
    <t>CMC PATIENT FINANCL SVS TRAVEL AND MEETINGS</t>
  </si>
  <si>
    <t>01-8530-67120</t>
  </si>
  <si>
    <t>CMC-PATIENT FINANCIAL SERVICES-DUES AND SUBSCRIPTIONS</t>
  </si>
  <si>
    <t>01-8530-67140</t>
  </si>
  <si>
    <t>CMC-PATIENT FINANCIAL SERVICES-ADVERTISING EMPLOYMENT</t>
  </si>
  <si>
    <t>01-8530-70795</t>
  </si>
  <si>
    <t>CMC-PATIENT FINANCIAL SERVICES-CASH SHORT/OVER</t>
  </si>
  <si>
    <t>01-8560-70795</t>
  </si>
  <si>
    <t>CMC-PATIENT ACCESS SERVICES-CASH SHORT/OVER</t>
  </si>
  <si>
    <t xml:space="preserve">        Other, 8530 Total</t>
  </si>
  <si>
    <t xml:space="preserve">    Other, 8560</t>
  </si>
  <si>
    <t>01-8560-62150</t>
  </si>
  <si>
    <t>CMC-PATIENT ACCESS SERVICES-HR EMPLOYMENT SCREENING</t>
  </si>
  <si>
    <t>01-8560-63110</t>
  </si>
  <si>
    <t>CMC-PATIENT ACCESS SERVICES-POSTAGE / FREIGHT</t>
  </si>
  <si>
    <t>01-8560-63115</t>
  </si>
  <si>
    <t>CMC-PATIENT ACCESS SERVICES-BOOKS AND EDUCATION SUPPLIES</t>
  </si>
  <si>
    <t>01-8560-67030</t>
  </si>
  <si>
    <t>CMC-PATIENT ACCESS SERVICES-STAFF DEVELOPMENT</t>
  </si>
  <si>
    <t>01-8560-67110</t>
  </si>
  <si>
    <t>CMC-PATIENT ACCESS SERVICES-TRAVEL AND MEETINGS</t>
  </si>
  <si>
    <t>01-8560-67120</t>
  </si>
  <si>
    <t>CMC-PATIENT ACCESS SERVICES-DUES AND SUBSCRIPTIONS</t>
  </si>
  <si>
    <t>01-8560-67140</t>
  </si>
  <si>
    <t>CMC-PATIENT ACCESS SERVICES-ADVERTISING EMPLOYMENT</t>
  </si>
  <si>
    <t>01-8560-67170</t>
  </si>
  <si>
    <t>CMC-PATIENT ACCESS SERVICES-EMPLOYEE RELATIONS/MORRAL</t>
  </si>
  <si>
    <t>01-8560-67180</t>
  </si>
  <si>
    <t>CMC-PATIENT ACCESS SERVICES-EMPLOYEE RECOGNITION</t>
  </si>
  <si>
    <t xml:space="preserve">        Other, 8560 Total</t>
  </si>
  <si>
    <t xml:space="preserve">    Other, 8610</t>
  </si>
  <si>
    <t>Hospital Admin</t>
  </si>
  <si>
    <t>01-5000.00000</t>
  </si>
  <si>
    <t>CMC ROUNDING</t>
  </si>
  <si>
    <t>01-8610-62150</t>
  </si>
  <si>
    <t>CMC-ADMINISTRATION-HR EMPLOYMENT SCREENING</t>
  </si>
  <si>
    <t>01-8610-62170</t>
  </si>
  <si>
    <t>CCH ADMINISTRATION MAINT AND REPAIR</t>
  </si>
  <si>
    <t>01-8610-63110</t>
  </si>
  <si>
    <t>CMC-ADMINISTRATION-POSTAGE / FREIGHT</t>
  </si>
  <si>
    <t>01-8610-67000</t>
  </si>
  <si>
    <t>CMC-ADMINISTRATION-SEMINARS AND EDUCATION</t>
  </si>
  <si>
    <t>01-8610-67020</t>
  </si>
  <si>
    <t>CMC-ADMINISTRATION-CONTINUING MEDICAL EDUCATION</t>
  </si>
  <si>
    <t>01-8610-67030</t>
  </si>
  <si>
    <t>CMC-ADMINISTRATION-STAFF DEVELOPMENT</t>
  </si>
  <si>
    <t>01-8610-67110</t>
  </si>
  <si>
    <t>CMC-ADMINISTRATION-TRAVEL AND MEETINGS</t>
  </si>
  <si>
    <t>01-8610-67120</t>
  </si>
  <si>
    <t>CMC-ADMINISTRATION-DUES AND SUBSCRIPTIONS</t>
  </si>
  <si>
    <t>01-8610-67140</t>
  </si>
  <si>
    <t>CMC-ADMINISTRATION-ADVERTISING EMPLOYMENT</t>
  </si>
  <si>
    <t>01-8610-67210</t>
  </si>
  <si>
    <t>CMC-ADMINISTRATION-WRITE PROGRAM EXPENSE</t>
  </si>
  <si>
    <t>01-8620-67110</t>
  </si>
  <si>
    <t>CMC-COMMISSIONERS-TRAVEL AND MEETINGS</t>
  </si>
  <si>
    <t>01-8630-62120</t>
  </si>
  <si>
    <t>CMC-MARKETING-DATA PROCESSING</t>
  </si>
  <si>
    <t>01-8630-62150</t>
  </si>
  <si>
    <t>CMC-MARKETING-HR EMPLOYMENT SCREENING</t>
  </si>
  <si>
    <t>01-8630-63110</t>
  </si>
  <si>
    <t>CMC-MARKETING-POSTAGE / FREIGHT</t>
  </si>
  <si>
    <t>01-8630-67120</t>
  </si>
  <si>
    <t>CMC-MARKETING-DUES &amp; SUBSCRIPTIONS</t>
  </si>
  <si>
    <t>01-8630-67130</t>
  </si>
  <si>
    <t>CMC-MARKETING-ADVERTISING PROMOTION</t>
  </si>
  <si>
    <t>01-8715-62150</t>
  </si>
  <si>
    <t>CMC-INFECTION CONTROL-HR EMPLOYMENT SCREENING</t>
  </si>
  <si>
    <t>01-8715-63110</t>
  </si>
  <si>
    <t>CMC-INFECTION CONTROL-POSTAGE / FREIGHT</t>
  </si>
  <si>
    <t>01-8717-63110</t>
  </si>
  <si>
    <t>CMC-COVID-19-POSTAGE / FREIGHT</t>
  </si>
  <si>
    <t>01-8717-67110</t>
  </si>
  <si>
    <t>CMC-COVID-19-TRAVEL AND MEETINGS</t>
  </si>
  <si>
    <t>01-8717-67130</t>
  </si>
  <si>
    <t>CMC-COVID-19-ADVERTISING PROMOTION</t>
  </si>
  <si>
    <t>01-8717-67140</t>
  </si>
  <si>
    <t>CMC-COVID-19-ADVERTISING EMPLOYMENT</t>
  </si>
  <si>
    <t>01-8717-67200</t>
  </si>
  <si>
    <t>CMC-COVID-19-GRANT EXPENSE OTHER</t>
  </si>
  <si>
    <t>01-8792-62170</t>
  </si>
  <si>
    <t>CMC-HOUSING DEPARTMENT RENTALS-REPAIRS &amp; MAINTENANCE</t>
  </si>
  <si>
    <t>01-8792-63110</t>
  </si>
  <si>
    <t>CMC-HOUSING DEPARTMENT RENTALS-POSTAGE / FREIGHT</t>
  </si>
  <si>
    <t>01-9180-63110</t>
  </si>
  <si>
    <t>CMC-POSTAGE / FREIGHT</t>
  </si>
  <si>
    <t>01-9180-67120</t>
  </si>
  <si>
    <t>CMC-DUES AND SUBSCRIPTIONS</t>
  </si>
  <si>
    <t>01-9180-67170</t>
  </si>
  <si>
    <t>CMC-EMPLOYEE RELATIONS/MORRAL</t>
  </si>
  <si>
    <t>01-9180-67180</t>
  </si>
  <si>
    <t>CMC-EMPLOYEE RECOGNITION/EVENTS/AWARDS</t>
  </si>
  <si>
    <t>01-9999-99999</t>
  </si>
  <si>
    <t>CMC-CERNER UNALIASED-CERNER UNALIASED</t>
  </si>
  <si>
    <t xml:space="preserve">        Other, 8610 Total</t>
  </si>
  <si>
    <t xml:space="preserve">    Other, 8650</t>
  </si>
  <si>
    <t>01-8650-62150</t>
  </si>
  <si>
    <t>CMC-HUMAN RESOURCES-HR EMPLOYMENT SCREENING</t>
  </si>
  <si>
    <t>01-8650-63110</t>
  </si>
  <si>
    <t>CMC-HUMAN RESOURCES-POSTAGE / FREIGHT</t>
  </si>
  <si>
    <t>01-8650-67000</t>
  </si>
  <si>
    <t>CMC-HUMAN RESOURCES-SEMINARS AND EDUCATION</t>
  </si>
  <si>
    <t>01-8650-67030</t>
  </si>
  <si>
    <t>CMC-HUMAN RESOURCES-STAFF DEVELOPMENT</t>
  </si>
  <si>
    <t>01-8650-67110</t>
  </si>
  <si>
    <t>CMC-HUMAN RESOURCES-TRAVEL AND MEETINGS</t>
  </si>
  <si>
    <t>01-8650-67120</t>
  </si>
  <si>
    <t>CMC-HUMAN RESOURCES-DUES AND SUBSCRIPTIONS</t>
  </si>
  <si>
    <t>01-8650-67140</t>
  </si>
  <si>
    <t>CMC-HUMAN RESOURCES-ADVERTISING EMPLOYMENT</t>
  </si>
  <si>
    <t>01-8650-67180</t>
  </si>
  <si>
    <t>CMC-HUMAN RESOURCES-EMPLOYEE RECOGNITION</t>
  </si>
  <si>
    <t xml:space="preserve">        Other, 8650 Total</t>
  </si>
  <si>
    <t xml:space="preserve">    Other, 8690</t>
  </si>
  <si>
    <t>01-8690-62150</t>
  </si>
  <si>
    <t>CMC-HEALTH INFORMATION MANAGEMENT HIM-HR EMPLOYMENT SCREENING</t>
  </si>
  <si>
    <t>01-8690-63110</t>
  </si>
  <si>
    <t>CMC-HEALTH INFORMATION MANAGEMENT HIM-POSTAGE / FREIGHT</t>
  </si>
  <si>
    <t>01-8690-63115</t>
  </si>
  <si>
    <t>CMC-HEALTH INFORMATION MANAGEMENT HIM-BOOKS AND EDUCATION SUPPLIES</t>
  </si>
  <si>
    <t>01-8690-67000</t>
  </si>
  <si>
    <t>CMC-HEALTH INFORMATION MANAGEMENT HIM-SEMINARS AND EDUCATION</t>
  </si>
  <si>
    <t>01-8690-67030</t>
  </si>
  <si>
    <t>CMC-HEALTH INFORMATION MANAGEMENT HIM-STAFF DEVELOPMENT</t>
  </si>
  <si>
    <t>01-8690-67120</t>
  </si>
  <si>
    <t>CMC-HEALTH INFORMATION MANAGEMENT HIM-DUES AND SUBSCRIPTIONS</t>
  </si>
  <si>
    <t>01-8690-67175</t>
  </si>
  <si>
    <t>CMC-HEALTH INFORMATION MANAGEMENT HIM-CUSTOMER RELATIONS</t>
  </si>
  <si>
    <t>01-8690-67180</t>
  </si>
  <si>
    <t>CMC-HEALTH INFORMATION MANAGEMENT HIM-EMPLOYEE RECOGNITION</t>
  </si>
  <si>
    <t xml:space="preserve">        Other, 8690 Total</t>
  </si>
  <si>
    <t xml:space="preserve">    Other, 8710</t>
  </si>
  <si>
    <t>Utilization Management</t>
  </si>
  <si>
    <t>01-8710-47085</t>
  </si>
  <si>
    <t>CMC-QUALITY ASSURANCE &amp; IMPROVEMENT-OTHER MISC REVENUE</t>
  </si>
  <si>
    <t>01-8710-63110</t>
  </si>
  <si>
    <t>CMC-QUALITY ASSURANCE AND IMPROVEMENT-POSTAGE / FREIGHT</t>
  </si>
  <si>
    <t>01-8710-63115</t>
  </si>
  <si>
    <t>CMC-QUALITY ASSURANCE AND IMPROVEMENT-BOOKS &amp; EDUCATION SUPPLIES</t>
  </si>
  <si>
    <t>01-8710-67000</t>
  </si>
  <si>
    <t>CMC-QUALITY ASSURANCE AND IMPROVEMENT-SEMINARS &amp; EDUCATION</t>
  </si>
  <si>
    <t>01-8710-67030</t>
  </si>
  <si>
    <t>CMC-QUALITY ASSURANCE AND IMPROVEMENT-STAFF DEVELOPMENT</t>
  </si>
  <si>
    <t>01-8710-67110</t>
  </si>
  <si>
    <t>CMC-QUALITY ASSURANCE AND IMPROVEMENT-TRAVEL AND MEETINGS</t>
  </si>
  <si>
    <t>01-8710-67120</t>
  </si>
  <si>
    <t>CMC-QUALITY ASSURANCE AND IMPROVEMENT-DUES AND SUBSCRIPTIONS</t>
  </si>
  <si>
    <t>01-8710-67160</t>
  </si>
  <si>
    <t>CMC-QUALITY ASSURANCE AND IMPROVEMENT-EMPLOYEE RECRUITMENT</t>
  </si>
  <si>
    <t>01-8710-67180</t>
  </si>
  <si>
    <t>CMC-QUALITY ASSURANCE AND IMPROVEMENT-EMPLOYEE RECOGNITION</t>
  </si>
  <si>
    <t xml:space="preserve">        Other, 8710 Total</t>
  </si>
  <si>
    <t xml:space="preserve">    Other, 8790</t>
  </si>
  <si>
    <t>Other Admin Services</t>
  </si>
  <si>
    <t>01-6210-67140</t>
  </si>
  <si>
    <t>CMC-SWING BED-ADVERTISING EMPLOYMENT</t>
  </si>
  <si>
    <t>01-7140-67030</t>
  </si>
  <si>
    <t>CMC-IMAGING-STAFF DEVELOPMENT</t>
  </si>
  <si>
    <t>01-7140-67120</t>
  </si>
  <si>
    <t>CMC-IMAGING-DUES &amp; SUBSCRIPTIONS</t>
  </si>
  <si>
    <t>01-7140-67140</t>
  </si>
  <si>
    <t>CMC-IMAGING-ADVERTISING EMPLOYMENT</t>
  </si>
  <si>
    <t>01-8470-62150</t>
  </si>
  <si>
    <t>CMC-SAFETY &amp; SECURITY-HR EMPLOYMENT SCREENING</t>
  </si>
  <si>
    <t>01-8470-63110</t>
  </si>
  <si>
    <t>CMC-SAFETY &amp; SECURITY-POSTAGE / FREIGHT</t>
  </si>
  <si>
    <t>01-8470-63115</t>
  </si>
  <si>
    <t>CMC-SAFETY &amp; SECURITY-BOOKS &amp; EDUCATION SUPPLIES</t>
  </si>
  <si>
    <t>01-8470-67120</t>
  </si>
  <si>
    <t>CMC-SAFETY &amp; SECURITY-DUES &amp; SUBSCRIPTIONS</t>
  </si>
  <si>
    <t xml:space="preserve">        Other, 8790 Total</t>
  </si>
  <si>
    <t>In 2023 there was a $200k increase in temporary manpower, general physician expenses, and salary and wages.</t>
  </si>
  <si>
    <t>In 2023, there was a 50% decrease in unbillable recovery room supplies.</t>
  </si>
  <si>
    <t>In 2023, there was an over $200k increase in salaries and wages, purchased services, repairs and maintenance, and health insurance.</t>
  </si>
  <si>
    <t>In 2023 there was a normal increase in the cost of dietary food (most likely from inflation) and salaries and wages, while there were less meals purchased for the second year in a row.</t>
  </si>
  <si>
    <r>
      <t>E2SHB 1272 Requirements:</t>
    </r>
    <r>
      <rPr>
        <sz val="11"/>
        <color theme="1"/>
        <rFont val="Calibri"/>
        <family val="2"/>
        <scheme val="minor"/>
      </rPr>
      <t xml:space="preserve"> This template has been updated to reflect E2SHB 1272 reporting requirements.</t>
    </r>
  </si>
  <si>
    <t>DOH 689-182 February 2024</t>
  </si>
  <si>
    <t>To request this document in another format, call 1-800-525-0127. Deaf or hard of hearing customers, please call 711 (Washington Relay) or email doh.information@doh.wa.gov.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</si>
</sst>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5" formatCode="&quot;$&quot;#,##0_);\(&quot;$&quot;#,##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_)"/>
    <numFmt numFmtId="165" formatCode="0_);\(0\)"/>
    <numFmt numFmtId="166" formatCode="0_);[Red]\(0\)"/>
    <numFmt numFmtId="167" formatCode="m/d/yyyy;@"/>
    <numFmt numFmtId="168" formatCode="0.0%"/>
    <numFmt numFmtId="169" formatCode="#,##0.0_);\(#,##0.0\)"/>
    <numFmt numFmtId="170" formatCode="###,###,###,##0"/>
    <numFmt numFmtId="171" formatCode="General_)"/>
    <numFmt numFmtId="172" formatCode="0.00_)"/>
  </numFmts>
  <fonts count="141">
    <font>
      <sz val="12"/>
      <name val="Courie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u/>
      <sz val="9"/>
      <color indexed="12"/>
      <name val="Courier"/>
      <family val="3"/>
    </font>
    <font>
      <sz val="11"/>
      <name val="Calibri"/>
      <family val="2"/>
    </font>
    <font>
      <sz val="10"/>
      <name val="Tahoma"/>
      <family val="2"/>
    </font>
    <font>
      <b/>
      <sz val="11"/>
      <name val="Calibri"/>
      <family val="2"/>
    </font>
    <font>
      <sz val="12"/>
      <name val="Calibri"/>
      <family val="2"/>
      <scheme val="minor"/>
    </font>
    <font>
      <sz val="11"/>
      <name val="Calibri"/>
      <family val="2"/>
      <scheme val="minor"/>
    </font>
    <font>
      <u/>
      <sz val="11"/>
      <color indexed="12"/>
      <name val="Calibri"/>
      <family val="2"/>
      <scheme val="minor"/>
    </font>
    <font>
      <sz val="11"/>
      <color indexed="12"/>
      <name val="Calibri"/>
      <family val="2"/>
      <scheme val="minor"/>
    </font>
    <font>
      <b/>
      <u/>
      <sz val="11"/>
      <name val="Calibri"/>
      <family val="2"/>
    </font>
    <font>
      <sz val="11"/>
      <color rgb="FF404040"/>
      <name val="Century Gothic"/>
      <family val="2"/>
    </font>
    <font>
      <b/>
      <sz val="11"/>
      <color rgb="FFFF0000"/>
      <name val="Calibri"/>
      <family val="2"/>
      <scheme val="minor"/>
    </font>
    <font>
      <sz val="11"/>
      <color rgb="FF404040"/>
      <name val="Calibri"/>
      <family val="2"/>
      <scheme val="minor"/>
    </font>
    <font>
      <i/>
      <sz val="1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  <scheme val="minor"/>
    </font>
    <font>
      <sz val="11"/>
      <color indexed="12"/>
      <name val="Arial"/>
      <family val="2"/>
    </font>
    <font>
      <sz val="11"/>
      <name val="Arial"/>
      <family val="2"/>
    </font>
    <font>
      <sz val="12"/>
      <color indexed="8"/>
      <name val="Arial"/>
      <family val="2"/>
    </font>
    <font>
      <sz val="12"/>
      <name val="Arial"/>
      <family val="2"/>
    </font>
    <font>
      <sz val="12"/>
      <name val="Courier"/>
      <family val="3"/>
    </font>
    <font>
      <sz val="14"/>
      <color rgb="FF0000FF"/>
      <name val="Arial"/>
      <family val="2"/>
    </font>
    <font>
      <sz val="14"/>
      <name val="Arial"/>
      <family val="2"/>
    </font>
    <font>
      <b/>
      <sz val="11"/>
      <color theme="1"/>
      <name val="Calibri"/>
      <family val="2"/>
      <scheme val="minor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10"/>
      <name val="Times New Roman"/>
      <family val="1"/>
    </font>
    <font>
      <b/>
      <sz val="11"/>
      <name val="Times New Roman"/>
      <family val="1"/>
    </font>
    <font>
      <b/>
      <sz val="8"/>
      <name val="Times New Roman"/>
      <family val="1"/>
    </font>
    <font>
      <b/>
      <sz val="9"/>
      <name val="Times New Roman"/>
      <family val="1"/>
    </font>
    <font>
      <sz val="10"/>
      <color indexed="12"/>
      <name val="Times New Roman"/>
      <family val="1"/>
    </font>
    <font>
      <sz val="11"/>
      <color indexed="12"/>
      <name val="Times New Roman"/>
      <family val="1"/>
    </font>
    <font>
      <sz val="8"/>
      <color indexed="12"/>
      <name val="Times New Roman"/>
      <family val="1"/>
    </font>
    <font>
      <sz val="9"/>
      <color indexed="12"/>
      <name val="Times New Roman"/>
      <family val="1"/>
    </font>
    <font>
      <sz val="10"/>
      <name val="Times New Roman"/>
      <family val="1"/>
    </font>
    <font>
      <sz val="11"/>
      <name val="Times New Roman"/>
      <family val="1"/>
    </font>
    <font>
      <sz val="8"/>
      <name val="Times New Roman"/>
      <family val="1"/>
    </font>
    <font>
      <sz val="9"/>
      <name val="Times New Roman"/>
      <family val="1"/>
    </font>
    <font>
      <sz val="11"/>
      <name val="Times New Roman"/>
      <family val="1"/>
    </font>
    <font>
      <i/>
      <sz val="10"/>
      <name val="Arial"/>
      <family val="2"/>
    </font>
    <font>
      <sz val="11"/>
      <color rgb="FF000000"/>
      <name val="Calibri"/>
      <family val="2"/>
    </font>
    <font>
      <sz val="11"/>
      <color rgb="FF9C6500"/>
      <name val="Calibri"/>
      <family val="2"/>
      <scheme val="minor"/>
    </font>
    <font>
      <sz val="10"/>
      <color theme="1"/>
      <name val="Arial"/>
      <family val="2"/>
    </font>
    <font>
      <sz val="11"/>
      <color theme="1"/>
      <name val="Times New Roman"/>
      <family val="1"/>
    </font>
    <font>
      <u/>
      <sz val="11"/>
      <color indexed="12"/>
      <name val="Times New Roman"/>
      <family val="1"/>
    </font>
    <font>
      <sz val="10"/>
      <color rgb="FFFF0000"/>
      <name val="Arial"/>
      <family val="2"/>
    </font>
    <font>
      <b/>
      <sz val="18"/>
      <color theme="3"/>
      <name val="Cambria"/>
      <family val="2"/>
      <scheme val="major"/>
    </font>
    <font>
      <u/>
      <sz val="10"/>
      <color indexed="12"/>
      <name val="Arial"/>
      <family val="2"/>
    </font>
    <font>
      <sz val="12"/>
      <name val="Times New Roman"/>
      <family val="1"/>
    </font>
    <font>
      <sz val="10"/>
      <name val="Candara"/>
      <family val="2"/>
    </font>
    <font>
      <sz val="8"/>
      <color theme="1"/>
      <name val="Arial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Helv"/>
    </font>
    <font>
      <sz val="11"/>
      <color theme="1"/>
      <name val="Times New Roman"/>
      <family val="2"/>
    </font>
    <font>
      <sz val="11"/>
      <color theme="1"/>
      <name val="Agency FB"/>
      <family val="2"/>
    </font>
    <font>
      <b/>
      <sz val="11"/>
      <color rgb="FFFA7D00"/>
      <name val="Agency FB"/>
      <family val="2"/>
    </font>
    <font>
      <sz val="11"/>
      <color rgb="FF3F3F76"/>
      <name val="Agency FB"/>
      <family val="2"/>
    </font>
    <font>
      <sz val="10"/>
      <name val="Calibri"/>
      <family val="1"/>
      <scheme val="minor"/>
    </font>
    <font>
      <sz val="18"/>
      <name val="Arial"/>
      <family val="2"/>
    </font>
    <font>
      <sz val="10"/>
      <color theme="1"/>
      <name val="Albertus Medium"/>
      <family val="2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rgb="FF006100"/>
      <name val="Arial"/>
      <family val="2"/>
    </font>
    <font>
      <sz val="10"/>
      <color rgb="FF9C0006"/>
      <name val="Arial"/>
      <family val="2"/>
    </font>
    <font>
      <sz val="10"/>
      <color rgb="FF9C6500"/>
      <name val="Arial"/>
      <family val="2"/>
    </font>
    <font>
      <sz val="10"/>
      <color rgb="FF3F3F76"/>
      <name val="Arial"/>
      <family val="2"/>
    </font>
    <font>
      <b/>
      <sz val="10"/>
      <color rgb="FF3F3F3F"/>
      <name val="Arial"/>
      <family val="2"/>
    </font>
    <font>
      <b/>
      <sz val="10"/>
      <color rgb="FFFA7D00"/>
      <name val="Arial"/>
      <family val="2"/>
    </font>
    <font>
      <sz val="10"/>
      <color rgb="FFFA7D00"/>
      <name val="Arial"/>
      <family val="2"/>
    </font>
    <font>
      <b/>
      <sz val="10"/>
      <color theme="0"/>
      <name val="Arial"/>
      <family val="2"/>
    </font>
    <font>
      <i/>
      <sz val="10"/>
      <color rgb="FF7F7F7F"/>
      <name val="Arial"/>
      <family val="2"/>
    </font>
    <font>
      <b/>
      <sz val="10"/>
      <color theme="1"/>
      <name val="Arial"/>
      <family val="2"/>
    </font>
    <font>
      <sz val="10"/>
      <color theme="0"/>
      <name val="Arial"/>
      <family val="2"/>
    </font>
    <font>
      <sz val="7"/>
      <name val="Times New Roman"/>
      <family val="1"/>
    </font>
    <font>
      <sz val="11"/>
      <color indexed="8"/>
      <name val="Times New Roman"/>
      <family val="2"/>
    </font>
    <font>
      <sz val="11"/>
      <color indexed="9"/>
      <name val="Times New Roman"/>
      <family val="2"/>
    </font>
    <font>
      <sz val="11"/>
      <color indexed="20"/>
      <name val="Times New Roman"/>
      <family val="2"/>
    </font>
    <font>
      <b/>
      <sz val="11"/>
      <color indexed="52"/>
      <name val="Times New Roman"/>
      <family val="2"/>
    </font>
    <font>
      <b/>
      <sz val="11"/>
      <color indexed="9"/>
      <name val="Times New Roman"/>
      <family val="2"/>
    </font>
    <font>
      <i/>
      <sz val="11"/>
      <color indexed="23"/>
      <name val="Times New Roman"/>
      <family val="2"/>
    </font>
    <font>
      <sz val="11"/>
      <color indexed="17"/>
      <name val="Times New Roman"/>
      <family val="2"/>
    </font>
    <font>
      <b/>
      <sz val="11"/>
      <color indexed="56"/>
      <name val="Times New Roman"/>
      <family val="2"/>
    </font>
    <font>
      <sz val="11"/>
      <color indexed="62"/>
      <name val="Times New Roman"/>
      <family val="2"/>
    </font>
    <font>
      <sz val="11"/>
      <color indexed="52"/>
      <name val="Times New Roman"/>
      <family val="2"/>
    </font>
    <font>
      <sz val="11"/>
      <color indexed="60"/>
      <name val="Times New Roman"/>
      <family val="2"/>
    </font>
    <font>
      <sz val="10"/>
      <color indexed="8"/>
      <name val="Arial"/>
      <family val="2"/>
    </font>
    <font>
      <b/>
      <i/>
      <sz val="16"/>
      <name val="Helv"/>
    </font>
    <font>
      <b/>
      <sz val="11"/>
      <color indexed="63"/>
      <name val="Times New Roman"/>
      <family val="2"/>
    </font>
    <font>
      <sz val="11"/>
      <color indexed="10"/>
      <name val="Times New Roman"/>
      <family val="2"/>
    </font>
    <font>
      <sz val="10"/>
      <name val="MS Sans Serif"/>
      <family val="2"/>
    </font>
    <font>
      <u/>
      <sz val="11"/>
      <color theme="10"/>
      <name val="Calibri"/>
      <family val="2"/>
    </font>
    <font>
      <b/>
      <sz val="11"/>
      <color indexed="10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19"/>
      <name val="Calibri"/>
      <family val="2"/>
    </font>
    <font>
      <b/>
      <sz val="18"/>
      <color indexed="62"/>
      <name val="Cambria"/>
      <family val="2"/>
    </font>
    <font>
      <sz val="12"/>
      <name val="Book Antiqua"/>
      <family val="1"/>
    </font>
    <font>
      <b/>
      <sz val="11"/>
      <color rgb="FFD20000"/>
      <name val="Calibri"/>
      <family val="2"/>
      <scheme val="minor"/>
    </font>
    <font>
      <sz val="11"/>
      <name val="Calibri"/>
      <family val="2"/>
    </font>
    <font>
      <b/>
      <sz val="11"/>
      <name val="Calibri"/>
      <family val="2"/>
    </font>
    <font>
      <b/>
      <sz val="1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9"/>
      <name val="Calibri"/>
      <family val="2"/>
      <scheme val="minor"/>
    </font>
    <font>
      <u/>
      <sz val="10"/>
      <color indexed="12"/>
      <name val="Calibri"/>
      <family val="2"/>
      <scheme val="minor"/>
    </font>
  </fonts>
  <fills count="112">
    <fill>
      <patternFill patternType="none"/>
    </fill>
    <fill>
      <patternFill patternType="gray125"/>
    </fill>
    <fill>
      <patternFill patternType="solid">
        <fgColor indexed="11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7"/>
        <bgColor indexed="35"/>
      </patternFill>
    </fill>
    <fill>
      <patternFill patternType="solid">
        <fgColor indexed="27"/>
        <bgColor indexed="64"/>
      </patternFill>
    </fill>
    <fill>
      <patternFill patternType="solid">
        <fgColor rgb="FFCC99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6" tint="0.79998168889431442"/>
        <bgColor theme="6" tint="0.79998168889431442"/>
      </patternFill>
    </fill>
    <fill>
      <patternFill patternType="solid">
        <fgColor rgb="FFFFEB9C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6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theme="4" tint="0.79989013336588644"/>
        <bgColor indexed="64"/>
      </patternFill>
    </fill>
    <fill>
      <patternFill patternType="solid">
        <fgColor theme="4" tint="0.59990234076967686"/>
        <bgColor indexed="64"/>
      </patternFill>
    </fill>
    <fill>
      <patternFill patternType="solid">
        <fgColor theme="5" tint="0.79989013336588644"/>
        <bgColor indexed="64"/>
      </patternFill>
    </fill>
    <fill>
      <patternFill patternType="solid">
        <fgColor theme="5" tint="0.59990234076967686"/>
        <bgColor indexed="64"/>
      </patternFill>
    </fill>
    <fill>
      <patternFill patternType="solid">
        <fgColor theme="6" tint="0.79989013336588644"/>
        <bgColor indexed="64"/>
      </patternFill>
    </fill>
    <fill>
      <patternFill patternType="solid">
        <fgColor theme="6" tint="0.59990234076967686"/>
        <bgColor indexed="64"/>
      </patternFill>
    </fill>
    <fill>
      <patternFill patternType="solid">
        <fgColor theme="7" tint="0.79989013336588644"/>
        <bgColor indexed="64"/>
      </patternFill>
    </fill>
    <fill>
      <patternFill patternType="solid">
        <fgColor theme="7" tint="0.59990234076967686"/>
        <bgColor indexed="64"/>
      </patternFill>
    </fill>
    <fill>
      <patternFill patternType="solid">
        <fgColor theme="8" tint="0.79989013336588644"/>
        <bgColor indexed="64"/>
      </patternFill>
    </fill>
    <fill>
      <patternFill patternType="solid">
        <fgColor theme="8" tint="0.59990234076967686"/>
        <bgColor indexed="64"/>
      </patternFill>
    </fill>
    <fill>
      <patternFill patternType="solid">
        <fgColor theme="9" tint="0.79989013336588644"/>
        <bgColor indexed="64"/>
      </patternFill>
    </fill>
    <fill>
      <patternFill patternType="solid">
        <fgColor theme="9" tint="0.59990234076967686"/>
        <bgColor indexed="64"/>
      </patternFill>
    </fill>
    <fill>
      <patternFill patternType="solid">
        <fgColor theme="4" tint="0.79992065187536243"/>
        <bgColor indexed="64"/>
      </patternFill>
    </fill>
    <fill>
      <patternFill patternType="solid">
        <fgColor theme="4" tint="0.59993285927915285"/>
        <bgColor indexed="64"/>
      </patternFill>
    </fill>
    <fill>
      <patternFill patternType="solid">
        <fgColor theme="5" tint="0.79992065187536243"/>
        <bgColor indexed="64"/>
      </patternFill>
    </fill>
    <fill>
      <patternFill patternType="solid">
        <fgColor theme="5" tint="0.59993285927915285"/>
        <bgColor indexed="64"/>
      </patternFill>
    </fill>
    <fill>
      <patternFill patternType="solid">
        <fgColor theme="6" tint="0.79992065187536243"/>
        <bgColor indexed="64"/>
      </patternFill>
    </fill>
    <fill>
      <patternFill patternType="solid">
        <fgColor theme="6" tint="0.59993285927915285"/>
        <bgColor indexed="64"/>
      </patternFill>
    </fill>
    <fill>
      <patternFill patternType="solid">
        <fgColor theme="7" tint="0.79992065187536243"/>
        <bgColor indexed="64"/>
      </patternFill>
    </fill>
    <fill>
      <patternFill patternType="solid">
        <fgColor theme="7" tint="0.59993285927915285"/>
        <bgColor indexed="64"/>
      </patternFill>
    </fill>
    <fill>
      <patternFill patternType="solid">
        <fgColor theme="8" tint="0.79992065187536243"/>
        <bgColor indexed="64"/>
      </patternFill>
    </fill>
    <fill>
      <patternFill patternType="solid">
        <fgColor theme="8" tint="0.59993285927915285"/>
        <bgColor indexed="64"/>
      </patternFill>
    </fill>
    <fill>
      <patternFill patternType="solid">
        <fgColor theme="9" tint="0.79992065187536243"/>
        <bgColor indexed="64"/>
      </patternFill>
    </fill>
    <fill>
      <patternFill patternType="solid">
        <fgColor theme="9" tint="0.59993285927915285"/>
        <bgColor indexed="64"/>
      </patternFill>
    </fill>
    <fill>
      <patternFill patternType="solid">
        <fgColor indexed="1"/>
        <bgColor indexed="64"/>
      </patternFill>
    </fill>
    <fill>
      <patternFill patternType="solid">
        <fgColor indexed="1"/>
      </patternFill>
    </fill>
  </fills>
  <borders count="6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/>
      <bottom/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/>
      <diagonal/>
    </border>
    <border>
      <left/>
      <right style="double">
        <color indexed="64"/>
      </right>
      <top style="thin">
        <color indexed="64"/>
      </top>
      <bottom/>
      <diagonal/>
    </border>
    <border>
      <left style="double">
        <color indexed="64"/>
      </left>
      <right/>
      <top/>
      <bottom style="thin">
        <color indexed="64"/>
      </bottom>
      <diagonal/>
    </border>
    <border>
      <left/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double">
        <color indexed="64"/>
      </right>
      <top style="thin">
        <color indexed="64"/>
      </top>
      <bottom style="double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double">
        <color indexed="24"/>
      </top>
      <bottom/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double">
        <color indexed="10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</borders>
  <cellStyleXfs count="43399">
    <xf numFmtId="37" fontId="0" fillId="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2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21" fillId="73" borderId="0"/>
    <xf numFmtId="0" fontId="21" fillId="43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62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21" fillId="43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110" fillId="43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2" fillId="86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2" fillId="98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2" fillId="86" borderId="0"/>
    <xf numFmtId="0" fontId="21" fillId="43" borderId="0"/>
    <xf numFmtId="0" fontId="2" fillId="98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2" fillId="98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2" fillId="86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2" fillId="98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2" fillId="86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0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2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21" fillId="74" borderId="0"/>
    <xf numFmtId="0" fontId="21" fillId="4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62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21" fillId="4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110" fillId="4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2" fillId="88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2" fillId="100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2" fillId="88" borderId="0"/>
    <xf numFmtId="0" fontId="21" fillId="44" borderId="0"/>
    <xf numFmtId="0" fontId="2" fillId="100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2" fillId="100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2" fillId="88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2" fillId="100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2" fillId="88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4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2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21" fillId="75" borderId="0"/>
    <xf numFmtId="0" fontId="89" fillId="65" borderId="0"/>
    <xf numFmtId="0" fontId="21" fillId="45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89" fillId="65" borderId="0"/>
    <xf numFmtId="0" fontId="62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21" fillId="45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110" fillId="45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2" fillId="90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2" fillId="102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2" fillId="90" borderId="0"/>
    <xf numFmtId="0" fontId="21" fillId="45" borderId="0"/>
    <xf numFmtId="0" fontId="2" fillId="102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2" fillId="102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2" fillId="90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2" fillId="102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2" fillId="90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28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2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21" fillId="76" borderId="0"/>
    <xf numFmtId="0" fontId="21" fillId="46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62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21" fillId="46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110" fillId="46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2" fillId="9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2" fillId="104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2" fillId="92" borderId="0"/>
    <xf numFmtId="0" fontId="21" fillId="46" borderId="0"/>
    <xf numFmtId="0" fontId="2" fillId="104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2" fillId="104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2" fillId="9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2" fillId="104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2" fillId="9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2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2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21" fillId="6" borderId="0"/>
    <xf numFmtId="0" fontId="21" fillId="47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62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21" fillId="47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110" fillId="47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2" fillId="94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2" fillId="10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2" fillId="94" borderId="0"/>
    <xf numFmtId="0" fontId="21" fillId="47" borderId="0"/>
    <xf numFmtId="0" fontId="2" fillId="10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2" fillId="10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2" fillId="94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2" fillId="10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2" fillId="94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36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2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21" fillId="75" borderId="0"/>
    <xf numFmtId="0" fontId="21" fillId="48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62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21" fillId="48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110" fillId="48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2" fillId="96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2" fillId="108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2" fillId="96" borderId="0"/>
    <xf numFmtId="0" fontId="21" fillId="48" borderId="0"/>
    <xf numFmtId="0" fontId="2" fillId="108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2" fillId="108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2" fillId="96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2" fillId="108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2" fillId="96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40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2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21" fillId="6" borderId="0"/>
    <xf numFmtId="0" fontId="21" fillId="49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62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21" fillId="49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110" fillId="49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2" fillId="87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2" fillId="99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2" fillId="87" borderId="0"/>
    <xf numFmtId="0" fontId="21" fillId="49" borderId="0"/>
    <xf numFmtId="0" fontId="2" fillId="99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2" fillId="99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2" fillId="87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2" fillId="99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2" fillId="87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1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2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21" fillId="74" borderId="0"/>
    <xf numFmtId="0" fontId="21" fillId="50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62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21" fillId="50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110" fillId="50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2" fillId="89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2" fillId="101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2" fillId="89" borderId="0"/>
    <xf numFmtId="0" fontId="21" fillId="50" borderId="0"/>
    <xf numFmtId="0" fontId="2" fillId="101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2" fillId="101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2" fillId="89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2" fillId="101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2" fillId="89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5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2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21" fillId="77" borderId="0"/>
    <xf numFmtId="0" fontId="21" fillId="51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62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21" fillId="51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110" fillId="51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2" fillId="91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2" fillId="103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2" fillId="91" borderId="0"/>
    <xf numFmtId="0" fontId="21" fillId="51" borderId="0"/>
    <xf numFmtId="0" fontId="2" fillId="103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2" fillId="103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2" fillId="91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2" fillId="103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2" fillId="91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29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2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21" fillId="78" borderId="0"/>
    <xf numFmtId="0" fontId="21" fillId="46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62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21" fillId="46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110" fillId="46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2" fillId="9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2" fillId="105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2" fillId="93" borderId="0"/>
    <xf numFmtId="0" fontId="21" fillId="46" borderId="0"/>
    <xf numFmtId="0" fontId="2" fillId="105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2" fillId="105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2" fillId="9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2" fillId="105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2" fillId="9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3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2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21" fillId="6" borderId="0"/>
    <xf numFmtId="0" fontId="21" fillId="49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62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21" fillId="49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110" fillId="49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2" fillId="95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2" fillId="10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2" fillId="95" borderId="0"/>
    <xf numFmtId="0" fontId="21" fillId="49" borderId="0"/>
    <xf numFmtId="0" fontId="2" fillId="10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2" fillId="10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2" fillId="95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2" fillId="10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2" fillId="95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37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2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21" fillId="75" borderId="0"/>
    <xf numFmtId="0" fontId="21" fillId="52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62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21" fillId="52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110" fillId="52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2" fillId="97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2" fillId="109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2" fillId="97" borderId="0"/>
    <xf numFmtId="0" fontId="21" fillId="52" borderId="0"/>
    <xf numFmtId="0" fontId="2" fillId="109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2" fillId="109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2" fillId="97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2" fillId="109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2" fillId="97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3" fillId="41" borderId="0"/>
    <xf numFmtId="0" fontId="71" fillId="53" borderId="0"/>
    <xf numFmtId="0" fontId="71" fillId="53" borderId="0"/>
    <xf numFmtId="0" fontId="108" fillId="22" borderId="0"/>
    <xf numFmtId="0" fontId="44" fillId="22" borderId="0"/>
    <xf numFmtId="0" fontId="111" fillId="53" borderId="0"/>
    <xf numFmtId="0" fontId="71" fillId="6" borderId="0"/>
    <xf numFmtId="0" fontId="71" fillId="53" borderId="0"/>
    <xf numFmtId="0" fontId="71" fillId="53" borderId="0"/>
    <xf numFmtId="0" fontId="44" fillId="22" borderId="0"/>
    <xf numFmtId="0" fontId="44" fillId="67" borderId="0"/>
    <xf numFmtId="0" fontId="44" fillId="22" borderId="0"/>
    <xf numFmtId="0" fontId="71" fillId="50" borderId="0"/>
    <xf numFmtId="0" fontId="71" fillId="50" borderId="0"/>
    <xf numFmtId="0" fontId="108" fillId="26" borderId="0"/>
    <xf numFmtId="0" fontId="44" fillId="26" borderId="0"/>
    <xf numFmtId="0" fontId="111" fillId="50" borderId="0"/>
    <xf numFmtId="0" fontId="71" fillId="79" borderId="0"/>
    <xf numFmtId="0" fontId="71" fillId="50" borderId="0"/>
    <xf numFmtId="0" fontId="71" fillId="50" borderId="0"/>
    <xf numFmtId="0" fontId="44" fillId="26" borderId="0"/>
    <xf numFmtId="0" fontId="44" fillId="68" borderId="0"/>
    <xf numFmtId="0" fontId="44" fillId="26" borderId="0"/>
    <xf numFmtId="0" fontId="71" fillId="51" borderId="0"/>
    <xf numFmtId="0" fontId="71" fillId="51" borderId="0"/>
    <xf numFmtId="0" fontId="108" fillId="30" borderId="0"/>
    <xf numFmtId="0" fontId="44" fillId="30" borderId="0"/>
    <xf numFmtId="0" fontId="111" fillId="51" borderId="0"/>
    <xf numFmtId="0" fontId="71" fillId="80" borderId="0"/>
    <xf numFmtId="0" fontId="71" fillId="51" borderId="0"/>
    <xf numFmtId="0" fontId="71" fillId="51" borderId="0"/>
    <xf numFmtId="0" fontId="44" fillId="30" borderId="0"/>
    <xf numFmtId="0" fontId="44" fillId="69" borderId="0"/>
    <xf numFmtId="0" fontId="44" fillId="30" borderId="0"/>
    <xf numFmtId="0" fontId="71" fillId="54" borderId="0"/>
    <xf numFmtId="0" fontId="71" fillId="54" borderId="0"/>
    <xf numFmtId="0" fontId="108" fillId="34" borderId="0"/>
    <xf numFmtId="0" fontId="44" fillId="34" borderId="0"/>
    <xf numFmtId="0" fontId="111" fillId="54" borderId="0"/>
    <xf numFmtId="0" fontId="71" fillId="78" borderId="0"/>
    <xf numFmtId="0" fontId="71" fillId="54" borderId="0"/>
    <xf numFmtId="0" fontId="71" fillId="54" borderId="0"/>
    <xf numFmtId="0" fontId="44" fillId="34" borderId="0"/>
    <xf numFmtId="0" fontId="44" fillId="70" borderId="0"/>
    <xf numFmtId="0" fontId="44" fillId="34" borderId="0"/>
    <xf numFmtId="0" fontId="71" fillId="55" borderId="0"/>
    <xf numFmtId="0" fontId="71" fillId="55" borderId="0"/>
    <xf numFmtId="0" fontId="108" fillId="38" borderId="0"/>
    <xf numFmtId="0" fontId="44" fillId="38" borderId="0"/>
    <xf numFmtId="0" fontId="111" fillId="55" borderId="0"/>
    <xf numFmtId="0" fontId="71" fillId="6" borderId="0"/>
    <xf numFmtId="0" fontId="71" fillId="55" borderId="0"/>
    <xf numFmtId="0" fontId="71" fillId="55" borderId="0"/>
    <xf numFmtId="0" fontId="44" fillId="38" borderId="0"/>
    <xf numFmtId="0" fontId="44" fillId="71" borderId="0"/>
    <xf numFmtId="0" fontId="44" fillId="38" borderId="0"/>
    <xf numFmtId="0" fontId="71" fillId="56" borderId="0"/>
    <xf numFmtId="0" fontId="71" fillId="56" borderId="0"/>
    <xf numFmtId="0" fontId="108" fillId="42" borderId="0"/>
    <xf numFmtId="0" fontId="44" fillId="42" borderId="0"/>
    <xf numFmtId="0" fontId="111" fillId="56" borderId="0"/>
    <xf numFmtId="0" fontId="71" fillId="74" borderId="0"/>
    <xf numFmtId="0" fontId="71" fillId="56" borderId="0"/>
    <xf numFmtId="0" fontId="71" fillId="56" borderId="0"/>
    <xf numFmtId="0" fontId="44" fillId="42" borderId="0"/>
    <xf numFmtId="0" fontId="44" fillId="72" borderId="0"/>
    <xf numFmtId="0" fontId="44" fillId="42" borderId="0"/>
    <xf numFmtId="0" fontId="44" fillId="19" borderId="0"/>
    <xf numFmtId="0" fontId="71" fillId="57" borderId="0"/>
    <xf numFmtId="0" fontId="71" fillId="57" borderId="0"/>
    <xf numFmtId="0" fontId="108" fillId="19" borderId="0"/>
    <xf numFmtId="0" fontId="44" fillId="19" borderId="0"/>
    <xf numFmtId="0" fontId="111" fillId="57" borderId="0"/>
    <xf numFmtId="0" fontId="71" fillId="81" borderId="0"/>
    <xf numFmtId="0" fontId="71" fillId="57" borderId="0"/>
    <xf numFmtId="0" fontId="71" fillId="57" borderId="0"/>
    <xf numFmtId="0" fontId="44" fillId="19" borderId="0"/>
    <xf numFmtId="0" fontId="44" fillId="23" borderId="0"/>
    <xf numFmtId="0" fontId="71" fillId="58" borderId="0"/>
    <xf numFmtId="0" fontId="71" fillId="58" borderId="0"/>
    <xf numFmtId="0" fontId="108" fillId="23" borderId="0"/>
    <xf numFmtId="0" fontId="44" fillId="23" borderId="0"/>
    <xf numFmtId="0" fontId="111" fillId="58" borderId="0"/>
    <xf numFmtId="0" fontId="71" fillId="79" borderId="0"/>
    <xf numFmtId="0" fontId="71" fillId="58" borderId="0"/>
    <xf numFmtId="0" fontId="71" fillId="58" borderId="0"/>
    <xf numFmtId="0" fontId="44" fillId="23" borderId="0"/>
    <xf numFmtId="0" fontId="44" fillId="27" borderId="0"/>
    <xf numFmtId="0" fontId="71" fillId="59" borderId="0"/>
    <xf numFmtId="0" fontId="71" fillId="59" borderId="0"/>
    <xf numFmtId="0" fontId="108" fillId="27" borderId="0"/>
    <xf numFmtId="0" fontId="44" fillId="27" borderId="0"/>
    <xf numFmtId="0" fontId="111" fillId="59" borderId="0"/>
    <xf numFmtId="0" fontId="71" fillId="80" borderId="0"/>
    <xf numFmtId="0" fontId="71" fillId="59" borderId="0"/>
    <xf numFmtId="0" fontId="71" fillId="59" borderId="0"/>
    <xf numFmtId="0" fontId="44" fillId="27" borderId="0"/>
    <xf numFmtId="0" fontId="44" fillId="31" borderId="0"/>
    <xf numFmtId="0" fontId="71" fillId="54" borderId="0"/>
    <xf numFmtId="0" fontId="71" fillId="54" borderId="0"/>
    <xf numFmtId="0" fontId="108" fillId="31" borderId="0"/>
    <xf numFmtId="0" fontId="44" fillId="31" borderId="0"/>
    <xf numFmtId="0" fontId="111" fillId="54" borderId="0"/>
    <xf numFmtId="0" fontId="71" fillId="82" borderId="0"/>
    <xf numFmtId="0" fontId="71" fillId="54" borderId="0"/>
    <xf numFmtId="0" fontId="71" fillId="54" borderId="0"/>
    <xf numFmtId="0" fontId="44" fillId="31" borderId="0"/>
    <xf numFmtId="0" fontId="44" fillId="35" borderId="0"/>
    <xf numFmtId="0" fontId="71" fillId="55" borderId="0"/>
    <xf numFmtId="0" fontId="71" fillId="55" borderId="0"/>
    <xf numFmtId="0" fontId="108" fillId="35" borderId="0"/>
    <xf numFmtId="0" fontId="44" fillId="35" borderId="0"/>
    <xf numFmtId="0" fontId="111" fillId="55" borderId="0"/>
    <xf numFmtId="0" fontId="71" fillId="83" borderId="0"/>
    <xf numFmtId="0" fontId="71" fillId="55" borderId="0"/>
    <xf numFmtId="0" fontId="71" fillId="55" borderId="0"/>
    <xf numFmtId="0" fontId="44" fillId="35" borderId="0"/>
    <xf numFmtId="0" fontId="44" fillId="39" borderId="0"/>
    <xf numFmtId="0" fontId="71" fillId="60" borderId="0"/>
    <xf numFmtId="0" fontId="71" fillId="60" borderId="0"/>
    <xf numFmtId="0" fontId="108" fillId="39" borderId="0"/>
    <xf numFmtId="0" fontId="44" fillId="39" borderId="0"/>
    <xf numFmtId="0" fontId="111" fillId="60" borderId="0"/>
    <xf numFmtId="0" fontId="71" fillId="84" borderId="0"/>
    <xf numFmtId="0" fontId="71" fillId="60" borderId="0"/>
    <xf numFmtId="0" fontId="71" fillId="60" borderId="0"/>
    <xf numFmtId="0" fontId="44" fillId="39" borderId="0"/>
    <xf numFmtId="0" fontId="36" fillId="13" borderId="0"/>
    <xf numFmtId="0" fontId="72" fillId="44" borderId="0"/>
    <xf numFmtId="0" fontId="72" fillId="44" borderId="0"/>
    <xf numFmtId="0" fontId="99" fillId="13" borderId="0"/>
    <xf numFmtId="0" fontId="36" fillId="13" borderId="0"/>
    <xf numFmtId="0" fontId="112" fillId="44" borderId="0"/>
    <xf numFmtId="0" fontId="72" fillId="3" borderId="0"/>
    <xf numFmtId="0" fontId="72" fillId="44" borderId="0"/>
    <xf numFmtId="0" fontId="72" fillId="44" borderId="0"/>
    <xf numFmtId="0" fontId="36" fillId="13" borderId="0"/>
    <xf numFmtId="0" fontId="39" fillId="16" borderId="36"/>
    <xf numFmtId="0" fontId="73" fillId="61" borderId="42"/>
    <xf numFmtId="0" fontId="73" fillId="61" borderId="42"/>
    <xf numFmtId="0" fontId="127" fillId="4" borderId="42"/>
    <xf numFmtId="0" fontId="90" fillId="16" borderId="36"/>
    <xf numFmtId="0" fontId="73" fillId="61" borderId="42"/>
    <xf numFmtId="0" fontId="73" fillId="61" borderId="42"/>
    <xf numFmtId="0" fontId="73" fillId="61" borderId="42"/>
    <xf numFmtId="0" fontId="73" fillId="61" borderId="42"/>
    <xf numFmtId="0" fontId="73" fillId="61" borderId="42"/>
    <xf numFmtId="0" fontId="73" fillId="61" borderId="42"/>
    <xf numFmtId="0" fontId="73" fillId="61" borderId="42"/>
    <xf numFmtId="0" fontId="73" fillId="61" borderId="42"/>
    <xf numFmtId="0" fontId="90" fillId="16" borderId="36"/>
    <xf numFmtId="0" fontId="103" fillId="16" borderId="36"/>
    <xf numFmtId="0" fontId="39" fillId="16" borderId="36"/>
    <xf numFmtId="0" fontId="73" fillId="61" borderId="42"/>
    <xf numFmtId="0" fontId="73" fillId="61" borderId="42"/>
    <xf numFmtId="0" fontId="73" fillId="61" borderId="42"/>
    <xf numFmtId="0" fontId="73" fillId="61" borderId="42"/>
    <xf numFmtId="0" fontId="73" fillId="61" borderId="42"/>
    <xf numFmtId="0" fontId="73" fillId="61" borderId="42"/>
    <xf numFmtId="0" fontId="73" fillId="61" borderId="42"/>
    <xf numFmtId="0" fontId="73" fillId="61" borderId="42"/>
    <xf numFmtId="0" fontId="113" fillId="61" borderId="42"/>
    <xf numFmtId="0" fontId="113" fillId="61" borderId="42"/>
    <xf numFmtId="0" fontId="113" fillId="61" borderId="42"/>
    <xf numFmtId="0" fontId="113" fillId="61" borderId="42"/>
    <xf numFmtId="0" fontId="113" fillId="61" borderId="42"/>
    <xf numFmtId="0" fontId="113" fillId="61" borderId="42"/>
    <xf numFmtId="0" fontId="113" fillId="61" borderId="42"/>
    <xf numFmtId="0" fontId="113" fillId="61" borderId="42"/>
    <xf numFmtId="0" fontId="73" fillId="61" borderId="42"/>
    <xf numFmtId="0" fontId="73" fillId="61" borderId="42"/>
    <xf numFmtId="0" fontId="73" fillId="61" borderId="42"/>
    <xf numFmtId="0" fontId="73" fillId="61" borderId="42"/>
    <xf numFmtId="0" fontId="73" fillId="61" borderId="42"/>
    <xf numFmtId="0" fontId="73" fillId="61" borderId="42"/>
    <xf numFmtId="0" fontId="73" fillId="61" borderId="42"/>
    <xf numFmtId="0" fontId="73" fillId="61" borderId="42"/>
    <xf numFmtId="0" fontId="73" fillId="61" borderId="42"/>
    <xf numFmtId="0" fontId="73" fillId="61" borderId="42"/>
    <xf numFmtId="0" fontId="73" fillId="61" borderId="42"/>
    <xf numFmtId="0" fontId="73" fillId="61" borderId="42"/>
    <xf numFmtId="0" fontId="73" fillId="61" borderId="42"/>
    <xf numFmtId="0" fontId="73" fillId="61" borderId="42"/>
    <xf numFmtId="0" fontId="73" fillId="61" borderId="42"/>
    <xf numFmtId="0" fontId="39" fillId="16" borderId="36"/>
    <xf numFmtId="0" fontId="73" fillId="61" borderId="42"/>
    <xf numFmtId="0" fontId="73" fillId="61" borderId="42"/>
    <xf numFmtId="0" fontId="73" fillId="61" borderId="42"/>
    <xf numFmtId="0" fontId="73" fillId="61" borderId="42"/>
    <xf numFmtId="0" fontId="73" fillId="61" borderId="42"/>
    <xf numFmtId="0" fontId="73" fillId="61" borderId="42"/>
    <xf numFmtId="0" fontId="73" fillId="61" borderId="42"/>
    <xf numFmtId="0" fontId="41" fillId="17" borderId="39"/>
    <xf numFmtId="0" fontId="74" fillId="62" borderId="43"/>
    <xf numFmtId="0" fontId="74" fillId="62" borderId="43"/>
    <xf numFmtId="0" fontId="105" fillId="17" borderId="39"/>
    <xf numFmtId="0" fontId="41" fillId="17" borderId="39"/>
    <xf numFmtId="0" fontId="114" fillId="62" borderId="43"/>
    <xf numFmtId="0" fontId="74" fillId="85" borderId="43"/>
    <xf numFmtId="0" fontId="74" fillId="62" borderId="43"/>
    <xf numFmtId="0" fontId="74" fillId="62" borderId="43"/>
    <xf numFmtId="0" fontId="41" fillId="17" borderId="39"/>
    <xf numFmtId="0" fontId="46" fillId="0" borderId="0">
      <alignment horizontal="centerContinuous" vertical="center"/>
    </xf>
    <xf numFmtId="0" fontId="47" fillId="0" borderId="0">
      <alignment horizontal="centerContinuous" vertical="center"/>
    </xf>
    <xf numFmtId="0" fontId="48" fillId="0" borderId="0">
      <alignment horizontal="centerContinuous" vertical="center"/>
    </xf>
    <xf numFmtId="0" fontId="49" fillId="0" borderId="0">
      <alignment horizontal="centerContinuous" vertical="center"/>
    </xf>
    <xf numFmtId="43" fontId="7" fillId="0" borderId="0"/>
    <xf numFmtId="41" fontId="7" fillId="0" borderId="0"/>
    <xf numFmtId="41" fontId="7" fillId="0" borderId="0"/>
    <xf numFmtId="43" fontId="7" fillId="0" borderId="0"/>
    <xf numFmtId="43" fontId="7" fillId="0" borderId="0"/>
    <xf numFmtId="43" fontId="7" fillId="0" borderId="0"/>
    <xf numFmtId="43" fontId="7" fillId="0" borderId="0"/>
    <xf numFmtId="43" fontId="7" fillId="0" borderId="0"/>
    <xf numFmtId="43" fontId="7" fillId="0" borderId="0"/>
    <xf numFmtId="43" fontId="7" fillId="0" borderId="0"/>
    <xf numFmtId="43" fontId="7" fillId="0" borderId="0"/>
    <xf numFmtId="43" fontId="45" fillId="0" borderId="0"/>
    <xf numFmtId="43" fontId="7" fillId="0" borderId="0"/>
    <xf numFmtId="43" fontId="45" fillId="0" borderId="0"/>
    <xf numFmtId="43" fontId="7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7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7" fillId="0" borderId="0"/>
    <xf numFmtId="43" fontId="7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7" fillId="0" borderId="0"/>
    <xf numFmtId="43" fontId="7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7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7" fillId="0" borderId="0"/>
    <xf numFmtId="43" fontId="7" fillId="0" borderId="0"/>
    <xf numFmtId="43" fontId="7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7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94" fillId="0" borderId="0"/>
    <xf numFmtId="43" fontId="88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7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7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7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7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45" fillId="0" borderId="0"/>
    <xf numFmtId="43" fontId="7" fillId="0" borderId="0"/>
    <xf numFmtId="43" fontId="7" fillId="0" borderId="0"/>
    <xf numFmtId="43" fontId="2" fillId="0" borderId="0"/>
    <xf numFmtId="43" fontId="7" fillId="0" borderId="0"/>
    <xf numFmtId="43" fontId="7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21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7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7" fillId="0" borderId="0"/>
    <xf numFmtId="43" fontId="21" fillId="0" borderId="0"/>
    <xf numFmtId="43" fontId="7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21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21" fillId="0" borderId="0"/>
    <xf numFmtId="43" fontId="7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7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2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2" fillId="0" borderId="0"/>
    <xf numFmtId="43" fontId="3" fillId="0" borderId="0"/>
    <xf numFmtId="43" fontId="3" fillId="0" borderId="0"/>
    <xf numFmtId="43" fontId="2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2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7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2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2" fillId="0" borderId="0"/>
    <xf numFmtId="43" fontId="3" fillId="0" borderId="0"/>
    <xf numFmtId="43" fontId="2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7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2" fillId="0" borderId="0"/>
    <xf numFmtId="43" fontId="3" fillId="0" borderId="0"/>
    <xf numFmtId="43" fontId="3" fillId="0" borderId="0"/>
    <xf numFmtId="43" fontId="2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7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7" fillId="0" borderId="0"/>
    <xf numFmtId="43" fontId="7" fillId="0" borderId="0"/>
    <xf numFmtId="43" fontId="7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2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2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2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7" fillId="0" borderId="0"/>
    <xf numFmtId="43" fontId="2" fillId="0" borderId="0"/>
    <xf numFmtId="43" fontId="7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2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2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2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2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2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2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2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2" fillId="0" borderId="0"/>
    <xf numFmtId="43" fontId="7" fillId="0" borderId="0"/>
    <xf numFmtId="43" fontId="7" fillId="0" borderId="0"/>
    <xf numFmtId="43" fontId="7" fillId="0" borderId="0"/>
    <xf numFmtId="43" fontId="3" fillId="0" borderId="0"/>
    <xf numFmtId="43" fontId="2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7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45" fillId="0" borderId="0"/>
    <xf numFmtId="43" fontId="7" fillId="0" borderId="0"/>
    <xf numFmtId="43" fontId="7" fillId="0" borderId="0"/>
    <xf numFmtId="3" fontId="7" fillId="0" borderId="0">
      <alignment vertical="top"/>
    </xf>
    <xf numFmtId="3" fontId="7" fillId="0" borderId="0">
      <alignment vertical="top"/>
    </xf>
    <xf numFmtId="3" fontId="7" fillId="0" borderId="0">
      <alignment vertical="top"/>
    </xf>
    <xf numFmtId="3" fontId="7" fillId="0" borderId="0"/>
    <xf numFmtId="3" fontId="7" fillId="0" borderId="0">
      <alignment vertical="top"/>
    </xf>
    <xf numFmtId="3" fontId="7" fillId="0" borderId="0">
      <alignment vertical="top"/>
    </xf>
    <xf numFmtId="3" fontId="7" fillId="0" borderId="0"/>
    <xf numFmtId="3" fontId="7" fillId="0" borderId="0">
      <alignment vertical="top"/>
    </xf>
    <xf numFmtId="3" fontId="7" fillId="0" borderId="0">
      <alignment vertical="top"/>
    </xf>
    <xf numFmtId="3" fontId="7" fillId="0" borderId="0">
      <alignment vertical="top"/>
    </xf>
    <xf numFmtId="3" fontId="7" fillId="0" borderId="0">
      <alignment vertical="top"/>
    </xf>
    <xf numFmtId="3" fontId="7" fillId="0" borderId="0">
      <alignment vertical="top"/>
    </xf>
    <xf numFmtId="3" fontId="7" fillId="0" borderId="0">
      <alignment vertical="top"/>
    </xf>
    <xf numFmtId="3" fontId="7" fillId="0" borderId="0"/>
    <xf numFmtId="3" fontId="7" fillId="0" borderId="0"/>
    <xf numFmtId="0" fontId="87" fillId="0" borderId="0"/>
    <xf numFmtId="42" fontId="7" fillId="0" borderId="0"/>
    <xf numFmtId="42" fontId="7" fillId="0" borderId="0"/>
    <xf numFmtId="44" fontId="7" fillId="0" borderId="0"/>
    <xf numFmtId="44" fontId="7" fillId="0" borderId="0"/>
    <xf numFmtId="44" fontId="7" fillId="0" borderId="0"/>
    <xf numFmtId="44" fontId="7" fillId="0" borderId="0"/>
    <xf numFmtId="44" fontId="7" fillId="0" borderId="0"/>
    <xf numFmtId="44" fontId="7" fillId="0" borderId="0"/>
    <xf numFmtId="44" fontId="7" fillId="0" borderId="0"/>
    <xf numFmtId="44" fontId="7" fillId="0" borderId="0"/>
    <xf numFmtId="44" fontId="7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7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7" fillId="0" borderId="0"/>
    <xf numFmtId="44" fontId="7" fillId="0" borderId="0"/>
    <xf numFmtId="44" fontId="7" fillId="0" borderId="0"/>
    <xf numFmtId="44" fontId="7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7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21" fillId="0" borderId="0"/>
    <xf numFmtId="44" fontId="3" fillId="0" borderId="0"/>
    <xf numFmtId="44" fontId="7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7" fillId="0" borderId="0"/>
    <xf numFmtId="44" fontId="68" fillId="0" borderId="0"/>
    <xf numFmtId="44" fontId="68" fillId="0" borderId="0"/>
    <xf numFmtId="44" fontId="7" fillId="0" borderId="0"/>
    <xf numFmtId="44" fontId="7" fillId="0" borderId="0"/>
    <xf numFmtId="44" fontId="7" fillId="0" borderId="0"/>
    <xf numFmtId="44" fontId="7" fillId="0" borderId="0"/>
    <xf numFmtId="44" fontId="7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7" fillId="0" borderId="0"/>
    <xf numFmtId="44" fontId="7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7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3" fillId="0" borderId="0"/>
    <xf numFmtId="44" fontId="7" fillId="0" borderId="0"/>
    <xf numFmtId="44" fontId="7" fillId="0" borderId="0"/>
    <xf numFmtId="44" fontId="7" fillId="0" borderId="0"/>
    <xf numFmtId="42" fontId="58" fillId="0" borderId="0"/>
    <xf numFmtId="5" fontId="7" fillId="0" borderId="0">
      <alignment vertical="top"/>
    </xf>
    <xf numFmtId="5" fontId="7" fillId="0" borderId="0">
      <alignment vertical="top"/>
    </xf>
    <xf numFmtId="5" fontId="7" fillId="0" borderId="0">
      <alignment vertical="top"/>
    </xf>
    <xf numFmtId="5" fontId="7" fillId="0" borderId="0"/>
    <xf numFmtId="5" fontId="7" fillId="0" borderId="0">
      <alignment vertical="top"/>
    </xf>
    <xf numFmtId="5" fontId="7" fillId="0" borderId="0">
      <alignment vertical="top"/>
    </xf>
    <xf numFmtId="5" fontId="7" fillId="0" borderId="0"/>
    <xf numFmtId="5" fontId="7" fillId="0" borderId="0">
      <alignment vertical="top"/>
    </xf>
    <xf numFmtId="5" fontId="7" fillId="0" borderId="0">
      <alignment vertical="top"/>
    </xf>
    <xf numFmtId="5" fontId="7" fillId="0" borderId="0">
      <alignment vertical="top"/>
    </xf>
    <xf numFmtId="5" fontId="7" fillId="0" borderId="0">
      <alignment vertical="top"/>
    </xf>
    <xf numFmtId="5" fontId="7" fillId="0" borderId="0">
      <alignment vertical="top"/>
    </xf>
    <xf numFmtId="5" fontId="7" fillId="0" borderId="0">
      <alignment vertical="top"/>
    </xf>
    <xf numFmtId="5" fontId="7" fillId="0" borderId="0"/>
    <xf numFmtId="5" fontId="7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14" fontId="7" fillId="0" borderId="0"/>
    <xf numFmtId="0" fontId="7" fillId="0" borderId="0"/>
    <xf numFmtId="0" fontId="43" fillId="0" borderId="0"/>
    <xf numFmtId="0" fontId="75" fillId="0" borderId="0"/>
    <xf numFmtId="0" fontId="75" fillId="0" borderId="0"/>
    <xf numFmtId="0" fontId="106" fillId="0" borderId="0"/>
    <xf numFmtId="0" fontId="43" fillId="0" borderId="0"/>
    <xf numFmtId="0" fontId="115" fillId="0" borderId="0"/>
    <xf numFmtId="0" fontId="75" fillId="0" borderId="0"/>
    <xf numFmtId="0" fontId="75" fillId="0" borderId="0"/>
    <xf numFmtId="0" fontId="43" fillId="0" borderId="0"/>
    <xf numFmtId="2" fontId="7" fillId="0" borderId="0">
      <alignment vertical="top"/>
    </xf>
    <xf numFmtId="2" fontId="7" fillId="0" borderId="0">
      <alignment vertical="top"/>
    </xf>
    <xf numFmtId="2" fontId="7" fillId="0" borderId="0">
      <alignment vertical="top"/>
    </xf>
    <xf numFmtId="2" fontId="7" fillId="0" borderId="0"/>
    <xf numFmtId="2" fontId="7" fillId="0" borderId="0">
      <alignment vertical="top"/>
    </xf>
    <xf numFmtId="2" fontId="7" fillId="0" borderId="0">
      <alignment vertical="top"/>
    </xf>
    <xf numFmtId="2" fontId="7" fillId="0" borderId="0"/>
    <xf numFmtId="2" fontId="7" fillId="0" borderId="0">
      <alignment vertical="top"/>
    </xf>
    <xf numFmtId="2" fontId="7" fillId="0" borderId="0">
      <alignment vertical="top"/>
    </xf>
    <xf numFmtId="2" fontId="7" fillId="0" borderId="0">
      <alignment vertical="top"/>
    </xf>
    <xf numFmtId="2" fontId="7" fillId="0" borderId="0">
      <alignment vertical="top"/>
    </xf>
    <xf numFmtId="2" fontId="7" fillId="0" borderId="0">
      <alignment vertical="top"/>
    </xf>
    <xf numFmtId="2" fontId="7" fillId="0" borderId="0">
      <alignment vertical="top"/>
    </xf>
    <xf numFmtId="2" fontId="7" fillId="0" borderId="0"/>
    <xf numFmtId="2" fontId="7" fillId="0" borderId="0"/>
    <xf numFmtId="37" fontId="50" fillId="0" borderId="0">
      <alignment horizontal="right" vertical="center"/>
    </xf>
    <xf numFmtId="37" fontId="51" fillId="0" borderId="0">
      <alignment horizontal="right" vertical="center"/>
    </xf>
    <xf numFmtId="37" fontId="52" fillId="0" borderId="0">
      <alignment horizontal="right" vertical="center"/>
    </xf>
    <xf numFmtId="37" fontId="53" fillId="0" borderId="0">
      <alignment horizontal="right" vertical="center"/>
    </xf>
    <xf numFmtId="0" fontId="35" fillId="12" borderId="0"/>
    <xf numFmtId="0" fontId="76" fillId="45" borderId="0"/>
    <xf numFmtId="0" fontId="76" fillId="45" borderId="0"/>
    <xf numFmtId="0" fontId="98" fillId="12" borderId="0"/>
    <xf numFmtId="0" fontId="35" fillId="12" borderId="0"/>
    <xf numFmtId="0" fontId="116" fillId="45" borderId="0"/>
    <xf numFmtId="0" fontId="76" fillId="6" borderId="0"/>
    <xf numFmtId="0" fontId="76" fillId="45" borderId="0"/>
    <xf numFmtId="0" fontId="76" fillId="45" borderId="0"/>
    <xf numFmtId="0" fontId="35" fillId="12" borderId="0"/>
    <xf numFmtId="0" fontId="32" fillId="0" borderId="33"/>
    <xf numFmtId="0" fontId="77" fillId="0" borderId="44"/>
    <xf numFmtId="0" fontId="77" fillId="0" borderId="44"/>
    <xf numFmtId="0" fontId="32" fillId="0" borderId="33"/>
    <xf numFmtId="0" fontId="32" fillId="0" borderId="33"/>
    <xf numFmtId="0" fontId="93" fillId="0" borderId="0">
      <alignment vertical="top"/>
    </xf>
    <xf numFmtId="0" fontId="93" fillId="0" borderId="0">
      <alignment vertical="top"/>
    </xf>
    <xf numFmtId="0" fontId="77" fillId="0" borderId="44"/>
    <xf numFmtId="0" fontId="93" fillId="0" borderId="0">
      <alignment vertical="top"/>
    </xf>
    <xf numFmtId="0" fontId="93" fillId="0" borderId="0"/>
    <xf numFmtId="0" fontId="93" fillId="0" borderId="0">
      <alignment vertical="top"/>
    </xf>
    <xf numFmtId="0" fontId="93" fillId="0" borderId="0">
      <alignment vertical="top"/>
    </xf>
    <xf numFmtId="0" fontId="77" fillId="0" borderId="44"/>
    <xf numFmtId="0" fontId="128" fillId="0" borderId="52"/>
    <xf numFmtId="0" fontId="93" fillId="0" borderId="0">
      <alignment vertical="top"/>
    </xf>
    <xf numFmtId="0" fontId="95" fillId="0" borderId="33"/>
    <xf numFmtId="0" fontId="93" fillId="0" borderId="0">
      <alignment vertical="top"/>
    </xf>
    <xf numFmtId="0" fontId="128" fillId="0" borderId="52"/>
    <xf numFmtId="0" fontId="77" fillId="0" borderId="44"/>
    <xf numFmtId="0" fontId="77" fillId="0" borderId="44"/>
    <xf numFmtId="0" fontId="93" fillId="0" borderId="0"/>
    <xf numFmtId="0" fontId="32" fillId="0" borderId="33"/>
    <xf numFmtId="0" fontId="93" fillId="0" borderId="0"/>
    <xf numFmtId="0" fontId="32" fillId="0" borderId="33"/>
    <xf numFmtId="0" fontId="32" fillId="0" borderId="33"/>
    <xf numFmtId="0" fontId="93" fillId="0" borderId="0">
      <alignment vertical="top"/>
    </xf>
    <xf numFmtId="0" fontId="93" fillId="0" borderId="0">
      <alignment vertical="top"/>
    </xf>
    <xf numFmtId="0" fontId="93" fillId="0" borderId="0">
      <alignment vertical="top"/>
    </xf>
    <xf numFmtId="0" fontId="93" fillId="0" borderId="0">
      <alignment vertical="top"/>
    </xf>
    <xf numFmtId="0" fontId="93" fillId="0" borderId="0">
      <alignment vertical="top"/>
    </xf>
    <xf numFmtId="0" fontId="33" fillId="0" borderId="34"/>
    <xf numFmtId="0" fontId="78" fillId="0" borderId="45"/>
    <xf numFmtId="0" fontId="78" fillId="0" borderId="45"/>
    <xf numFmtId="0" fontId="33" fillId="0" borderId="34"/>
    <xf numFmtId="0" fontId="33" fillId="0" borderId="34"/>
    <xf numFmtId="0" fontId="26" fillId="0" borderId="0">
      <alignment vertical="top"/>
    </xf>
    <xf numFmtId="0" fontId="26" fillId="0" borderId="0">
      <alignment vertical="top"/>
    </xf>
    <xf numFmtId="0" fontId="78" fillId="0" borderId="45"/>
    <xf numFmtId="0" fontId="26" fillId="0" borderId="0">
      <alignment vertical="top"/>
    </xf>
    <xf numFmtId="0" fontId="26" fillId="0" borderId="0"/>
    <xf numFmtId="0" fontId="26" fillId="0" borderId="0">
      <alignment vertical="top"/>
    </xf>
    <xf numFmtId="0" fontId="26" fillId="0" borderId="0">
      <alignment vertical="top"/>
    </xf>
    <xf numFmtId="0" fontId="78" fillId="0" borderId="45"/>
    <xf numFmtId="0" fontId="129" fillId="0" borderId="53"/>
    <xf numFmtId="0" fontId="26" fillId="0" borderId="0">
      <alignment vertical="top"/>
    </xf>
    <xf numFmtId="0" fontId="96" fillId="0" borderId="34"/>
    <xf numFmtId="0" fontId="26" fillId="0" borderId="0">
      <alignment vertical="top"/>
    </xf>
    <xf numFmtId="0" fontId="26" fillId="0" borderId="0">
      <alignment vertical="top"/>
    </xf>
    <xf numFmtId="0" fontId="26" fillId="0" borderId="0">
      <alignment vertical="top"/>
    </xf>
    <xf numFmtId="0" fontId="26" fillId="0" borderId="0">
      <alignment vertical="top"/>
    </xf>
    <xf numFmtId="0" fontId="129" fillId="0" borderId="53"/>
    <xf numFmtId="0" fontId="26" fillId="0" borderId="0">
      <alignment vertical="top"/>
    </xf>
    <xf numFmtId="0" fontId="78" fillId="0" borderId="45"/>
    <xf numFmtId="0" fontId="26" fillId="0" borderId="0"/>
    <xf numFmtId="0" fontId="26" fillId="0" borderId="0">
      <alignment vertical="top"/>
    </xf>
    <xf numFmtId="0" fontId="33" fillId="0" borderId="34"/>
    <xf numFmtId="0" fontId="26" fillId="0" borderId="0"/>
    <xf numFmtId="0" fontId="33" fillId="0" borderId="34"/>
    <xf numFmtId="0" fontId="33" fillId="0" borderId="34"/>
    <xf numFmtId="0" fontId="26" fillId="0" borderId="0">
      <alignment vertical="top"/>
    </xf>
    <xf numFmtId="0" fontId="26" fillId="0" borderId="0">
      <alignment vertical="top"/>
    </xf>
    <xf numFmtId="0" fontId="26" fillId="0" borderId="0">
      <alignment vertical="top"/>
    </xf>
    <xf numFmtId="0" fontId="26" fillId="0" borderId="0">
      <alignment vertical="top"/>
    </xf>
    <xf numFmtId="0" fontId="26" fillId="0" borderId="0">
      <alignment vertical="top"/>
    </xf>
    <xf numFmtId="0" fontId="34" fillId="0" borderId="35"/>
    <xf numFmtId="0" fontId="79" fillId="0" borderId="46"/>
    <xf numFmtId="0" fontId="79" fillId="0" borderId="46"/>
    <xf numFmtId="0" fontId="97" fillId="0" borderId="35"/>
    <xf numFmtId="0" fontId="34" fillId="0" borderId="35"/>
    <xf numFmtId="0" fontId="117" fillId="0" borderId="46"/>
    <xf numFmtId="0" fontId="130" fillId="0" borderId="54"/>
    <xf numFmtId="0" fontId="79" fillId="0" borderId="46"/>
    <xf numFmtId="0" fontId="79" fillId="0" borderId="46"/>
    <xf numFmtId="0" fontId="34" fillId="0" borderId="35"/>
    <xf numFmtId="0" fontId="34" fillId="0" borderId="0"/>
    <xf numFmtId="0" fontId="79" fillId="0" borderId="0"/>
    <xf numFmtId="0" fontId="79" fillId="0" borderId="0"/>
    <xf numFmtId="0" fontId="97" fillId="0" borderId="0"/>
    <xf numFmtId="0" fontId="34" fillId="0" borderId="0"/>
    <xf numFmtId="0" fontId="117" fillId="0" borderId="0"/>
    <xf numFmtId="0" fontId="130" fillId="0" borderId="0"/>
    <xf numFmtId="0" fontId="79" fillId="0" borderId="0"/>
    <xf numFmtId="0" fontId="79" fillId="0" borderId="0"/>
    <xf numFmtId="0" fontId="34" fillId="0" borderId="0"/>
    <xf numFmtId="0" fontId="8" fillId="0" borderId="0">
      <alignment vertical="top"/>
      <protection locked="0"/>
    </xf>
    <xf numFmtId="0" fontId="126" fillId="0" borderId="0"/>
    <xf numFmtId="0" fontId="67" fillId="0" borderId="0">
      <alignment vertical="top"/>
      <protection locked="0"/>
    </xf>
    <xf numFmtId="0" fontId="64" fillId="0" borderId="0">
      <alignment vertical="top"/>
      <protection locked="0"/>
    </xf>
    <xf numFmtId="0" fontId="64" fillId="0" borderId="0">
      <alignment vertical="top"/>
      <protection locked="0"/>
    </xf>
    <xf numFmtId="0" fontId="67" fillId="0" borderId="0">
      <alignment vertical="top"/>
      <protection locked="0"/>
    </xf>
    <xf numFmtId="0" fontId="64" fillId="0" borderId="0">
      <alignment vertical="top"/>
      <protection locked="0"/>
    </xf>
    <xf numFmtId="0" fontId="64" fillId="0" borderId="0">
      <alignment vertical="top"/>
      <protection locked="0"/>
    </xf>
    <xf numFmtId="0" fontId="64" fillId="0" borderId="0">
      <alignment vertical="top"/>
      <protection locked="0"/>
    </xf>
    <xf numFmtId="0" fontId="8" fillId="0" borderId="0">
      <alignment vertical="top"/>
      <protection locked="0"/>
    </xf>
    <xf numFmtId="0" fontId="126" fillId="0" borderId="0"/>
    <xf numFmtId="0" fontId="67" fillId="0" borderId="0">
      <alignment vertical="top"/>
      <protection locked="0"/>
    </xf>
    <xf numFmtId="0" fontId="67" fillId="0" borderId="0">
      <alignment vertical="top"/>
      <protection locked="0"/>
    </xf>
    <xf numFmtId="0" fontId="67" fillId="0" borderId="0">
      <alignment vertical="top"/>
      <protection locked="0"/>
    </xf>
    <xf numFmtId="0" fontId="64" fillId="0" borderId="0">
      <alignment vertical="top"/>
      <protection locked="0"/>
    </xf>
    <xf numFmtId="0" fontId="67" fillId="0" borderId="0">
      <alignment vertical="top"/>
      <protection locked="0"/>
    </xf>
    <xf numFmtId="0" fontId="64" fillId="0" borderId="0">
      <alignment vertical="top"/>
      <protection locked="0"/>
    </xf>
    <xf numFmtId="0" fontId="67" fillId="0" borderId="0">
      <alignment vertical="top"/>
      <protection locked="0"/>
    </xf>
    <xf numFmtId="0" fontId="67" fillId="0" borderId="0">
      <alignment vertical="top"/>
      <protection locked="0"/>
    </xf>
    <xf numFmtId="0" fontId="67" fillId="0" borderId="0">
      <alignment vertical="top"/>
      <protection locked="0"/>
    </xf>
    <xf numFmtId="0" fontId="67" fillId="0" borderId="0">
      <alignment vertical="top"/>
      <protection locked="0"/>
    </xf>
    <xf numFmtId="0" fontId="67" fillId="0" borderId="0">
      <alignment vertical="top"/>
      <protection locked="0"/>
    </xf>
    <xf numFmtId="0" fontId="67" fillId="0" borderId="0">
      <alignment vertical="top"/>
      <protection locked="0"/>
    </xf>
    <xf numFmtId="0" fontId="64" fillId="0" borderId="0">
      <alignment vertical="top"/>
      <protection locked="0"/>
    </xf>
    <xf numFmtId="0" fontId="67" fillId="0" borderId="0">
      <alignment vertical="top"/>
      <protection locked="0"/>
    </xf>
    <xf numFmtId="0" fontId="67" fillId="0" borderId="0">
      <alignment vertical="top"/>
      <protection locked="0"/>
    </xf>
    <xf numFmtId="0" fontId="67" fillId="0" borderId="0">
      <alignment vertical="top"/>
      <protection locked="0"/>
    </xf>
    <xf numFmtId="0" fontId="67" fillId="0" borderId="0">
      <alignment vertical="top"/>
      <protection locked="0"/>
    </xf>
    <xf numFmtId="0" fontId="8" fillId="0" borderId="0">
      <alignment vertical="top"/>
      <protection locked="0"/>
    </xf>
    <xf numFmtId="0" fontId="37" fillId="15" borderId="36"/>
    <xf numFmtId="0" fontId="80" fillId="48" borderId="42"/>
    <xf numFmtId="0" fontId="80" fillId="48" borderId="42"/>
    <xf numFmtId="0" fontId="80" fillId="77" borderId="42"/>
    <xf numFmtId="0" fontId="91" fillId="15" borderId="36"/>
    <xf numFmtId="0" fontId="80" fillId="48" borderId="42"/>
    <xf numFmtId="0" fontId="80" fillId="48" borderId="42"/>
    <xf numFmtId="0" fontId="80" fillId="48" borderId="42"/>
    <xf numFmtId="0" fontId="80" fillId="48" borderId="42"/>
    <xf numFmtId="0" fontId="80" fillId="48" borderId="42"/>
    <xf numFmtId="0" fontId="80" fillId="48" borderId="42"/>
    <xf numFmtId="0" fontId="80" fillId="48" borderId="42"/>
    <xf numFmtId="0" fontId="80" fillId="48" borderId="42"/>
    <xf numFmtId="0" fontId="91" fillId="15" borderId="36"/>
    <xf numFmtId="0" fontId="101" fillId="15" borderId="36"/>
    <xf numFmtId="0" fontId="37" fillId="15" borderId="36"/>
    <xf numFmtId="0" fontId="80" fillId="48" borderId="42"/>
    <xf numFmtId="0" fontId="80" fillId="48" borderId="42"/>
    <xf numFmtId="0" fontId="80" fillId="48" borderId="42"/>
    <xf numFmtId="0" fontId="80" fillId="48" borderId="42"/>
    <xf numFmtId="0" fontId="80" fillId="48" borderId="42"/>
    <xf numFmtId="0" fontId="80" fillId="48" borderId="42"/>
    <xf numFmtId="0" fontId="80" fillId="48" borderId="42"/>
    <xf numFmtId="0" fontId="80" fillId="48" borderId="42"/>
    <xf numFmtId="0" fontId="118" fillId="48" borderId="42"/>
    <xf numFmtId="0" fontId="118" fillId="48" borderId="42"/>
    <xf numFmtId="0" fontId="118" fillId="48" borderId="42"/>
    <xf numFmtId="0" fontId="118" fillId="48" borderId="42"/>
    <xf numFmtId="0" fontId="118" fillId="48" borderId="42"/>
    <xf numFmtId="0" fontId="118" fillId="48" borderId="42"/>
    <xf numFmtId="0" fontId="118" fillId="48" borderId="42"/>
    <xf numFmtId="0" fontId="118" fillId="48" borderId="42"/>
    <xf numFmtId="0" fontId="80" fillId="48" borderId="42"/>
    <xf numFmtId="0" fontId="80" fillId="48" borderId="42"/>
    <xf numFmtId="0" fontId="80" fillId="48" borderId="42"/>
    <xf numFmtId="0" fontId="80" fillId="48" borderId="42"/>
    <xf numFmtId="0" fontId="80" fillId="48" borderId="42"/>
    <xf numFmtId="0" fontId="80" fillId="48" borderId="42"/>
    <xf numFmtId="0" fontId="80" fillId="48" borderId="42"/>
    <xf numFmtId="0" fontId="80" fillId="48" borderId="42"/>
    <xf numFmtId="0" fontId="80" fillId="48" borderId="42"/>
    <xf numFmtId="0" fontId="80" fillId="48" borderId="42"/>
    <xf numFmtId="0" fontId="80" fillId="48" borderId="42"/>
    <xf numFmtId="0" fontId="80" fillId="48" borderId="42"/>
    <xf numFmtId="0" fontId="80" fillId="48" borderId="42"/>
    <xf numFmtId="0" fontId="80" fillId="48" borderId="42"/>
    <xf numFmtId="0" fontId="80" fillId="48" borderId="42"/>
    <xf numFmtId="0" fontId="37" fillId="15" borderId="36"/>
    <xf numFmtId="0" fontId="80" fillId="48" borderId="42"/>
    <xf numFmtId="0" fontId="80" fillId="48" borderId="42"/>
    <xf numFmtId="0" fontId="80" fillId="48" borderId="42"/>
    <xf numFmtId="0" fontId="80" fillId="48" borderId="42"/>
    <xf numFmtId="0" fontId="80" fillId="48" borderId="42"/>
    <xf numFmtId="0" fontId="80" fillId="48" borderId="42"/>
    <xf numFmtId="0" fontId="80" fillId="48" borderId="42"/>
    <xf numFmtId="0" fontId="40" fillId="0" borderId="38"/>
    <xf numFmtId="0" fontId="81" fillId="0" borderId="47"/>
    <xf numFmtId="0" fontId="81" fillId="0" borderId="47"/>
    <xf numFmtId="0" fontId="104" fillId="0" borderId="38"/>
    <xf numFmtId="0" fontId="40" fillId="0" borderId="38"/>
    <xf numFmtId="0" fontId="119" fillId="0" borderId="47"/>
    <xf numFmtId="0" fontId="86" fillId="0" borderId="55"/>
    <xf numFmtId="0" fontId="81" fillId="0" borderId="47"/>
    <xf numFmtId="0" fontId="81" fillId="0" borderId="47"/>
    <xf numFmtId="0" fontId="40" fillId="0" borderId="38"/>
    <xf numFmtId="0" fontId="82" fillId="63" borderId="0"/>
    <xf numFmtId="0" fontId="82" fillId="63" borderId="0"/>
    <xf numFmtId="0" fontId="100" fillId="14" borderId="0"/>
    <xf numFmtId="0" fontId="61" fillId="14" borderId="0"/>
    <xf numFmtId="0" fontId="120" fillId="63" borderId="0"/>
    <xf numFmtId="0" fontId="131" fillId="77" borderId="0"/>
    <xf numFmtId="0" fontId="82" fillId="63" borderId="0"/>
    <xf numFmtId="0" fontId="82" fillId="63" borderId="0"/>
    <xf numFmtId="0" fontId="61" fillId="14" borderId="0"/>
    <xf numFmtId="0" fontId="61" fillId="66" borderId="0"/>
    <xf numFmtId="0" fontId="61" fillId="14" borderId="0"/>
    <xf numFmtId="0" fontId="54" fillId="0" borderId="0">
      <alignment vertical="center"/>
    </xf>
    <xf numFmtId="0" fontId="55" fillId="0" borderId="0">
      <alignment vertical="center"/>
    </xf>
    <xf numFmtId="0" fontId="58" fillId="0" borderId="0">
      <alignment vertical="center"/>
    </xf>
    <xf numFmtId="0" fontId="58" fillId="0" borderId="0">
      <alignment vertical="center"/>
    </xf>
    <xf numFmtId="0" fontId="58" fillId="0" borderId="0">
      <alignment vertical="center"/>
    </xf>
    <xf numFmtId="0" fontId="58" fillId="0" borderId="0">
      <alignment vertical="center"/>
    </xf>
    <xf numFmtId="0" fontId="58" fillId="0" borderId="0">
      <alignment vertical="center"/>
    </xf>
    <xf numFmtId="0" fontId="58" fillId="0" borderId="0">
      <alignment vertical="center"/>
    </xf>
    <xf numFmtId="0" fontId="56" fillId="0" borderId="0">
      <alignment vertical="center"/>
    </xf>
    <xf numFmtId="0" fontId="57" fillId="0" borderId="0">
      <alignment vertical="center"/>
    </xf>
    <xf numFmtId="172" fontId="122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6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62" fillId="0" borderId="0"/>
    <xf numFmtId="0" fontId="7" fillId="0" borderId="0"/>
    <xf numFmtId="0" fontId="7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7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6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0" borderId="0"/>
    <xf numFmtId="0" fontId="60" fillId="0" borderId="0"/>
    <xf numFmtId="0" fontId="60" fillId="0" borderId="0"/>
    <xf numFmtId="0" fontId="45" fillId="0" borderId="0"/>
    <xf numFmtId="0" fontId="60" fillId="0" borderId="0"/>
    <xf numFmtId="0" fontId="2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6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10" fillId="0" borderId="0"/>
    <xf numFmtId="0" fontId="7" fillId="0" borderId="0"/>
    <xf numFmtId="170" fontId="6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0" fillId="0" borderId="0"/>
    <xf numFmtId="0" fontId="7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8" fillId="0" borderId="0"/>
    <xf numFmtId="0" fontId="7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7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3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1" fontId="109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0" fontId="63" fillId="0" borderId="0"/>
    <xf numFmtId="0" fontId="121" fillId="0" borderId="0"/>
    <xf numFmtId="37" fontId="2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0" fontId="63" fillId="0" borderId="0"/>
    <xf numFmtId="170" fontId="63" fillId="0" borderId="0"/>
    <xf numFmtId="0" fontId="7" fillId="0" borderId="0"/>
    <xf numFmtId="170" fontId="63" fillId="0" borderId="0"/>
    <xf numFmtId="171" fontId="109" fillId="0" borderId="0"/>
    <xf numFmtId="170" fontId="6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0" fontId="63" fillId="0" borderId="0"/>
    <xf numFmtId="0" fontId="7" fillId="0" borderId="0"/>
    <xf numFmtId="37" fontId="27" fillId="0" borderId="0"/>
    <xf numFmtId="170" fontId="63" fillId="0" borderId="0"/>
    <xf numFmtId="170" fontId="6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0" fontId="63" fillId="0" borderId="0"/>
    <xf numFmtId="0" fontId="7" fillId="0" borderId="0"/>
    <xf numFmtId="0" fontId="6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7" fillId="0" borderId="0"/>
    <xf numFmtId="0" fontId="7" fillId="0" borderId="0"/>
    <xf numFmtId="0" fontId="6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7" fillId="0" borderId="0"/>
    <xf numFmtId="0" fontId="6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7" fillId="0" borderId="0"/>
    <xf numFmtId="0" fontId="6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37" fontId="27" fillId="0" borderId="0"/>
    <xf numFmtId="37" fontId="6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37" fontId="68" fillId="0" borderId="0"/>
    <xf numFmtId="0" fontId="7" fillId="0" borderId="0"/>
    <xf numFmtId="37" fontId="6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2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37" fontId="6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37" fontId="68" fillId="0" borderId="0"/>
    <xf numFmtId="0" fontId="7" fillId="0" borderId="0"/>
    <xf numFmtId="0" fontId="2" fillId="0" borderId="0"/>
    <xf numFmtId="37" fontId="6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37" fontId="6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37" fontId="68" fillId="0" borderId="0"/>
    <xf numFmtId="0" fontId="133" fillId="0" borderId="0"/>
    <xf numFmtId="0" fontId="70" fillId="0" borderId="0"/>
    <xf numFmtId="0" fontId="2" fillId="0" borderId="0"/>
    <xf numFmtId="0" fontId="2" fillId="0" borderId="0"/>
    <xf numFmtId="0" fontId="70" fillId="0" borderId="0"/>
    <xf numFmtId="0" fontId="2" fillId="0" borderId="0"/>
    <xf numFmtId="37" fontId="68" fillId="0" borderId="0"/>
    <xf numFmtId="0" fontId="7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8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4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2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2" fillId="0" borderId="0"/>
    <xf numFmtId="0" fontId="2" fillId="0" borderId="0"/>
    <xf numFmtId="0" fontId="62" fillId="0" borderId="0"/>
    <xf numFmtId="0" fontId="62" fillId="0" borderId="0"/>
    <xf numFmtId="0" fontId="2" fillId="0" borderId="0"/>
    <xf numFmtId="0" fontId="12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6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37" fontId="2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37" fontId="2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7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7" fillId="0" borderId="0"/>
    <xf numFmtId="0" fontId="2" fillId="0" borderId="0"/>
    <xf numFmtId="0" fontId="2" fillId="0" borderId="0"/>
    <xf numFmtId="0" fontId="125" fillId="0" borderId="0"/>
    <xf numFmtId="0" fontId="2" fillId="0" borderId="0"/>
    <xf numFmtId="0" fontId="2" fillId="0" borderId="0"/>
    <xf numFmtId="0" fontId="125" fillId="0" borderId="0"/>
    <xf numFmtId="0" fontId="45" fillId="0" borderId="0"/>
    <xf numFmtId="37" fontId="27" fillId="0" borderId="0"/>
    <xf numFmtId="0" fontId="7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69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69" fillId="0" borderId="0"/>
    <xf numFmtId="0" fontId="2" fillId="0" borderId="0"/>
    <xf numFmtId="0" fontId="7" fillId="0" borderId="0"/>
    <xf numFmtId="0" fontId="7" fillId="0" borderId="0"/>
    <xf numFmtId="0" fontId="125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7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6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" fillId="18" borderId="40"/>
    <xf numFmtId="0" fontId="121" fillId="64" borderId="48"/>
    <xf numFmtId="0" fontId="121" fillId="64" borderId="48"/>
    <xf numFmtId="0" fontId="121" fillId="64" borderId="48"/>
    <xf numFmtId="0" fontId="121" fillId="64" borderId="48"/>
    <xf numFmtId="0" fontId="121" fillId="64" borderId="48"/>
    <xf numFmtId="0" fontId="121" fillId="64" borderId="48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27" fillId="75" borderId="48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7" fillId="75" borderId="48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21" fillId="64" borderId="48"/>
    <xf numFmtId="0" fontId="21" fillId="64" borderId="48"/>
    <xf numFmtId="0" fontId="21" fillId="64" borderId="48"/>
    <xf numFmtId="0" fontId="21" fillId="64" borderId="48"/>
    <xf numFmtId="0" fontId="21" fillId="64" borderId="48"/>
    <xf numFmtId="0" fontId="21" fillId="64" borderId="48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7" fillId="75" borderId="48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7" fillId="75" borderId="48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7" fillId="75" borderId="48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27" fillId="75" borderId="48"/>
    <xf numFmtId="0" fontId="21" fillId="64" borderId="48"/>
    <xf numFmtId="0" fontId="21" fillId="64" borderId="48"/>
    <xf numFmtId="0" fontId="21" fillId="64" borderId="48"/>
    <xf numFmtId="0" fontId="2" fillId="10" borderId="40"/>
    <xf numFmtId="0" fontId="21" fillId="64" borderId="48"/>
    <xf numFmtId="0" fontId="21" fillId="64" borderId="48"/>
    <xf numFmtId="0" fontId="21" fillId="64" borderId="48"/>
    <xf numFmtId="0" fontId="2" fillId="10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7" fillId="64" borderId="48"/>
    <xf numFmtId="0" fontId="7" fillId="64" borderId="48"/>
    <xf numFmtId="0" fontId="7" fillId="64" borderId="48"/>
    <xf numFmtId="0" fontId="7" fillId="64" borderId="48"/>
    <xf numFmtId="0" fontId="7" fillId="64" borderId="48"/>
    <xf numFmtId="0" fontId="7" fillId="64" borderId="48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62" fillId="18" borderId="40"/>
    <xf numFmtId="0" fontId="21" fillId="64" borderId="48"/>
    <xf numFmtId="0" fontId="21" fillId="64" borderId="48"/>
    <xf numFmtId="0" fontId="21" fillId="64" borderId="48"/>
    <xf numFmtId="0" fontId="2" fillId="10" borderId="40"/>
    <xf numFmtId="0" fontId="2" fillId="10" borderId="40"/>
    <xf numFmtId="0" fontId="21" fillId="64" borderId="48"/>
    <xf numFmtId="0" fontId="21" fillId="64" borderId="48"/>
    <xf numFmtId="0" fontId="2" fillId="10" borderId="40"/>
    <xf numFmtId="0" fontId="21" fillId="64" borderId="48"/>
    <xf numFmtId="0" fontId="2" fillId="10" borderId="40"/>
    <xf numFmtId="0" fontId="62" fillId="18" borderId="40"/>
    <xf numFmtId="0" fontId="2" fillId="10" borderId="40"/>
    <xf numFmtId="0" fontId="2" fillId="10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2" fillId="10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2" fillId="10" borderId="40"/>
    <xf numFmtId="0" fontId="2" fillId="10" borderId="40"/>
    <xf numFmtId="0" fontId="2" fillId="10" borderId="40"/>
    <xf numFmtId="0" fontId="2" fillId="10" borderId="40"/>
    <xf numFmtId="0" fontId="2" fillId="10" borderId="40"/>
    <xf numFmtId="0" fontId="3" fillId="18" borderId="40"/>
    <xf numFmtId="0" fontId="2" fillId="10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2" fillId="10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2" fillId="10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2" fillId="10" borderId="40"/>
    <xf numFmtId="0" fontId="121" fillId="64" borderId="48"/>
    <xf numFmtId="0" fontId="121" fillId="64" borderId="48"/>
    <xf numFmtId="0" fontId="121" fillId="64" borderId="48"/>
    <xf numFmtId="0" fontId="121" fillId="64" borderId="48"/>
    <xf numFmtId="0" fontId="121" fillId="64" borderId="48"/>
    <xf numFmtId="0" fontId="121" fillId="64" borderId="48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3" fillId="18" borderId="40"/>
    <xf numFmtId="0" fontId="2" fillId="18" borderId="40"/>
    <xf numFmtId="37" fontId="54" fillId="0" borderId="0">
      <alignment horizontal="right" vertical="center"/>
    </xf>
    <xf numFmtId="37" fontId="58" fillId="0" borderId="0">
      <alignment horizontal="right" vertical="center"/>
    </xf>
    <xf numFmtId="37" fontId="56" fillId="0" borderId="0">
      <alignment horizontal="right" vertical="center"/>
    </xf>
    <xf numFmtId="37" fontId="57" fillId="0" borderId="0">
      <alignment horizontal="right" vertical="center"/>
    </xf>
    <xf numFmtId="0" fontId="38" fillId="16" borderId="37"/>
    <xf numFmtId="0" fontId="83" fillId="61" borderId="49"/>
    <xf numFmtId="0" fontId="83" fillId="4" borderId="49"/>
    <xf numFmtId="0" fontId="83" fillId="61" borderId="49"/>
    <xf numFmtId="0" fontId="83" fillId="61" borderId="49"/>
    <xf numFmtId="0" fontId="83" fillId="61" borderId="49"/>
    <xf numFmtId="0" fontId="83" fillId="61" borderId="49"/>
    <xf numFmtId="0" fontId="83" fillId="61" borderId="49"/>
    <xf numFmtId="0" fontId="83" fillId="61" borderId="49"/>
    <xf numFmtId="0" fontId="83" fillId="61" borderId="49"/>
    <xf numFmtId="0" fontId="83" fillId="61" borderId="49"/>
    <xf numFmtId="0" fontId="83" fillId="61" borderId="49"/>
    <xf numFmtId="0" fontId="83" fillId="61" borderId="49"/>
    <xf numFmtId="0" fontId="83" fillId="61" borderId="49"/>
    <xf numFmtId="0" fontId="83" fillId="61" borderId="49"/>
    <xf numFmtId="0" fontId="102" fillId="16" borderId="37"/>
    <xf numFmtId="0" fontId="38" fillId="16" borderId="37"/>
    <xf numFmtId="0" fontId="83" fillId="61" borderId="49"/>
    <xf numFmtId="0" fontId="83" fillId="61" borderId="49"/>
    <xf numFmtId="0" fontId="83" fillId="61" borderId="49"/>
    <xf numFmtId="0" fontId="83" fillId="61" borderId="49"/>
    <xf numFmtId="0" fontId="83" fillId="61" borderId="49"/>
    <xf numFmtId="0" fontId="83" fillId="61" borderId="49"/>
    <xf numFmtId="0" fontId="123" fillId="61" borderId="49"/>
    <xf numFmtId="0" fontId="123" fillId="61" borderId="49"/>
    <xf numFmtId="0" fontId="123" fillId="61" borderId="49"/>
    <xf numFmtId="0" fontId="123" fillId="61" borderId="49"/>
    <xf numFmtId="0" fontId="123" fillId="61" borderId="49"/>
    <xf numFmtId="0" fontId="123" fillId="61" borderId="49"/>
    <xf numFmtId="0" fontId="83" fillId="61" borderId="49"/>
    <xf numFmtId="0" fontId="83" fillId="61" borderId="49"/>
    <xf numFmtId="0" fontId="83" fillId="61" borderId="49"/>
    <xf numFmtId="0" fontId="83" fillId="61" borderId="49"/>
    <xf numFmtId="0" fontId="83" fillId="61" borderId="49"/>
    <xf numFmtId="0" fontId="83" fillId="61" borderId="49"/>
    <xf numFmtId="0" fontId="83" fillId="61" borderId="49"/>
    <xf numFmtId="0" fontId="83" fillId="61" borderId="49"/>
    <xf numFmtId="0" fontId="83" fillId="61" borderId="49"/>
    <xf numFmtId="0" fontId="83" fillId="61" borderId="49"/>
    <xf numFmtId="0" fontId="83" fillId="61" borderId="49"/>
    <xf numFmtId="0" fontId="83" fillId="61" borderId="49"/>
    <xf numFmtId="0" fontId="38" fillId="16" borderId="37"/>
    <xf numFmtId="0" fontId="83" fillId="61" borderId="49"/>
    <xf numFmtId="0" fontId="83" fillId="61" borderId="49"/>
    <xf numFmtId="0" fontId="83" fillId="61" borderId="49"/>
    <xf numFmtId="0" fontId="83" fillId="61" borderId="49"/>
    <xf numFmtId="0" fontId="83" fillId="61" borderId="49"/>
    <xf numFmtId="0" fontId="47" fillId="0" borderId="0">
      <alignment vertical="center"/>
    </xf>
    <xf numFmtId="9" fontId="7" fillId="0" borderId="0"/>
    <xf numFmtId="168" fontId="54" fillId="0" borderId="0">
      <alignment horizontal="right" vertical="center"/>
    </xf>
    <xf numFmtId="39" fontId="54" fillId="0" borderId="0">
      <alignment horizontal="right" vertical="center"/>
    </xf>
    <xf numFmtId="169" fontId="55" fillId="0" borderId="0">
      <alignment horizontal="right" vertical="center"/>
    </xf>
    <xf numFmtId="169" fontId="58" fillId="0" borderId="0">
      <alignment horizontal="right" vertical="center"/>
    </xf>
    <xf numFmtId="169" fontId="58" fillId="0" borderId="0">
      <alignment horizontal="right" vertical="center"/>
    </xf>
    <xf numFmtId="169" fontId="58" fillId="0" borderId="0">
      <alignment horizontal="right" vertical="center"/>
    </xf>
    <xf numFmtId="169" fontId="58" fillId="0" borderId="0">
      <alignment horizontal="right" vertical="center"/>
    </xf>
    <xf numFmtId="169" fontId="58" fillId="0" borderId="0">
      <alignment horizontal="right" vertical="center"/>
    </xf>
    <xf numFmtId="169" fontId="58" fillId="0" borderId="0">
      <alignment horizontal="right" vertical="center"/>
    </xf>
    <xf numFmtId="169" fontId="58" fillId="0" borderId="0">
      <alignment horizontal="right" vertical="center"/>
    </xf>
    <xf numFmtId="39" fontId="58" fillId="0" borderId="0">
      <alignment horizontal="right" vertical="center"/>
    </xf>
    <xf numFmtId="168" fontId="56" fillId="0" borderId="0">
      <alignment horizontal="right" vertical="center"/>
    </xf>
    <xf numFmtId="10" fontId="56" fillId="0" borderId="0">
      <alignment horizontal="right" vertical="center"/>
    </xf>
    <xf numFmtId="168" fontId="57" fillId="0" borderId="0">
      <alignment horizontal="right" vertical="center"/>
    </xf>
    <xf numFmtId="10" fontId="57" fillId="0" borderId="0">
      <alignment horizontal="right" vertical="center"/>
    </xf>
    <xf numFmtId="9" fontId="7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7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7" fillId="0" borderId="0"/>
    <xf numFmtId="9" fontId="7" fillId="0" borderId="0"/>
    <xf numFmtId="9" fontId="7" fillId="0" borderId="0"/>
    <xf numFmtId="9" fontId="7" fillId="0" borderId="0"/>
    <xf numFmtId="9" fontId="7" fillId="0" borderId="0"/>
    <xf numFmtId="9" fontId="7" fillId="0" borderId="0"/>
    <xf numFmtId="9" fontId="7" fillId="0" borderId="0"/>
    <xf numFmtId="9" fontId="7" fillId="0" borderId="0"/>
    <xf numFmtId="9" fontId="7" fillId="0" borderId="0"/>
    <xf numFmtId="9" fontId="7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7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7" fillId="0" borderId="0"/>
    <xf numFmtId="9" fontId="7" fillId="0" borderId="0"/>
    <xf numFmtId="9" fontId="7" fillId="0" borderId="0"/>
    <xf numFmtId="9" fontId="7" fillId="0" borderId="0"/>
    <xf numFmtId="9" fontId="7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7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7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37" fontId="7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7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7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7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7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7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7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7" fillId="0" borderId="0"/>
    <xf numFmtId="9" fontId="7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2" fillId="0" borderId="0"/>
    <xf numFmtId="9" fontId="3" fillId="0" borderId="0"/>
    <xf numFmtId="9" fontId="3" fillId="0" borderId="0"/>
    <xf numFmtId="9" fontId="2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2" fillId="0" borderId="0"/>
    <xf numFmtId="9" fontId="3" fillId="0" borderId="0"/>
    <xf numFmtId="9" fontId="7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2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2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2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2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2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7" fillId="0" borderId="0"/>
    <xf numFmtId="9" fontId="7" fillId="0" borderId="0"/>
    <xf numFmtId="9" fontId="7" fillId="0" borderId="0"/>
    <xf numFmtId="9" fontId="7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2" fillId="0" borderId="0"/>
    <xf numFmtId="9" fontId="3" fillId="0" borderId="0"/>
    <xf numFmtId="9" fontId="3" fillId="0" borderId="0"/>
    <xf numFmtId="9" fontId="7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2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2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2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37" fontId="7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2" fillId="0" borderId="0"/>
    <xf numFmtId="9" fontId="3" fillId="0" borderId="0"/>
    <xf numFmtId="9" fontId="2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7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7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7" fillId="0" borderId="0"/>
    <xf numFmtId="9" fontId="7" fillId="0" borderId="0"/>
    <xf numFmtId="9" fontId="7" fillId="0" borderId="0"/>
    <xf numFmtId="9" fontId="7" fillId="0" borderId="0"/>
    <xf numFmtId="9" fontId="7" fillId="0" borderId="0"/>
    <xf numFmtId="9" fontId="7" fillId="0" borderId="0"/>
    <xf numFmtId="9" fontId="7" fillId="0" borderId="0"/>
    <xf numFmtId="9" fontId="7" fillId="0" borderId="0"/>
    <xf numFmtId="9" fontId="7" fillId="0" borderId="0"/>
    <xf numFmtId="9" fontId="7" fillId="0" borderId="0"/>
    <xf numFmtId="9" fontId="7" fillId="0" borderId="0"/>
    <xf numFmtId="9" fontId="7" fillId="0" borderId="0"/>
    <xf numFmtId="9" fontId="7" fillId="0" borderId="0"/>
    <xf numFmtId="9" fontId="7" fillId="0" borderId="0"/>
    <xf numFmtId="9" fontId="7" fillId="0" borderId="0"/>
    <xf numFmtId="9" fontId="7" fillId="0" borderId="0"/>
    <xf numFmtId="9" fontId="7" fillId="0" borderId="0"/>
    <xf numFmtId="9" fontId="7" fillId="0" borderId="0"/>
    <xf numFmtId="9" fontId="7" fillId="0" borderId="0"/>
    <xf numFmtId="9" fontId="7" fillId="0" borderId="0"/>
    <xf numFmtId="9" fontId="7" fillId="0" borderId="0"/>
    <xf numFmtId="9" fontId="7" fillId="0" borderId="0"/>
    <xf numFmtId="9" fontId="7" fillId="0" borderId="0"/>
    <xf numFmtId="9" fontId="7" fillId="0" borderId="0"/>
    <xf numFmtId="9" fontId="7" fillId="0" borderId="0"/>
    <xf numFmtId="9" fontId="7" fillId="0" borderId="0"/>
    <xf numFmtId="9" fontId="7" fillId="0" borderId="0"/>
    <xf numFmtId="9" fontId="7" fillId="0" borderId="0"/>
    <xf numFmtId="9" fontId="7" fillId="0" borderId="0"/>
    <xf numFmtId="9" fontId="7" fillId="0" borderId="0"/>
    <xf numFmtId="9" fontId="7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37" fontId="7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7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7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7" fillId="0" borderId="0"/>
    <xf numFmtId="9" fontId="7" fillId="0" borderId="0"/>
    <xf numFmtId="9" fontId="7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7" fillId="0" borderId="0"/>
    <xf numFmtId="9" fontId="7" fillId="0" borderId="0"/>
    <xf numFmtId="9" fontId="7" fillId="0" borderId="0"/>
    <xf numFmtId="9" fontId="7" fillId="0" borderId="0"/>
    <xf numFmtId="9" fontId="7" fillId="0" borderId="0"/>
    <xf numFmtId="9" fontId="7" fillId="0" borderId="0"/>
    <xf numFmtId="9" fontId="7" fillId="0" borderId="0"/>
    <xf numFmtId="9" fontId="7" fillId="0" borderId="0"/>
    <xf numFmtId="9" fontId="7" fillId="0" borderId="0"/>
    <xf numFmtId="9" fontId="7" fillId="0" borderId="0"/>
    <xf numFmtId="9" fontId="7" fillId="0" borderId="0"/>
    <xf numFmtId="9" fontId="7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7" fillId="0" borderId="0"/>
    <xf numFmtId="9" fontId="7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7" fillId="0" borderId="0"/>
    <xf numFmtId="9" fontId="7" fillId="0" borderId="0"/>
    <xf numFmtId="9" fontId="7" fillId="0" borderId="0"/>
    <xf numFmtId="9" fontId="7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7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7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7" fillId="0" borderId="0"/>
    <xf numFmtId="9" fontId="7" fillId="0" borderId="0"/>
    <xf numFmtId="9" fontId="7" fillId="0" borderId="0"/>
    <xf numFmtId="9" fontId="7" fillId="0" borderId="0"/>
    <xf numFmtId="9" fontId="7" fillId="0" borderId="0"/>
    <xf numFmtId="9" fontId="7" fillId="0" borderId="0"/>
    <xf numFmtId="9" fontId="7" fillId="0" borderId="0"/>
    <xf numFmtId="9" fontId="7" fillId="0" borderId="0"/>
    <xf numFmtId="9" fontId="7" fillId="0" borderId="0"/>
    <xf numFmtId="9" fontId="7" fillId="0" borderId="0"/>
    <xf numFmtId="9" fontId="7" fillId="0" borderId="0"/>
    <xf numFmtId="9" fontId="7" fillId="0" borderId="0"/>
    <xf numFmtId="9" fontId="7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7" fillId="0" borderId="0"/>
    <xf numFmtId="9" fontId="7" fillId="0" borderId="0"/>
    <xf numFmtId="9" fontId="7" fillId="0" borderId="0"/>
    <xf numFmtId="9" fontId="7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7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7" fillId="0" borderId="0"/>
    <xf numFmtId="9" fontId="7" fillId="0" borderId="0"/>
    <xf numFmtId="9" fontId="7" fillId="0" borderId="0"/>
    <xf numFmtId="9" fontId="7" fillId="0" borderId="0"/>
    <xf numFmtId="9" fontId="7" fillId="0" borderId="0"/>
    <xf numFmtId="9" fontId="7" fillId="0" borderId="0"/>
    <xf numFmtId="9" fontId="7" fillId="0" borderId="0"/>
    <xf numFmtId="9" fontId="7" fillId="0" borderId="0"/>
    <xf numFmtId="9" fontId="7" fillId="0" borderId="0"/>
    <xf numFmtId="9" fontId="7" fillId="0" borderId="0"/>
    <xf numFmtId="9" fontId="7" fillId="0" borderId="0"/>
    <xf numFmtId="9" fontId="3" fillId="0" borderId="0"/>
    <xf numFmtId="9" fontId="3" fillId="0" borderId="0"/>
    <xf numFmtId="9" fontId="7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7" fillId="0" borderId="0"/>
    <xf numFmtId="9" fontId="7" fillId="0" borderId="0"/>
    <xf numFmtId="9" fontId="7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7" fillId="0" borderId="0"/>
    <xf numFmtId="9" fontId="7" fillId="0" borderId="0"/>
    <xf numFmtId="9" fontId="7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7" fillId="0" borderId="0"/>
    <xf numFmtId="9" fontId="7" fillId="0" borderId="0"/>
    <xf numFmtId="9" fontId="7" fillId="0" borderId="0"/>
    <xf numFmtId="9" fontId="7" fillId="0" borderId="0"/>
    <xf numFmtId="9" fontId="7" fillId="0" borderId="0"/>
    <xf numFmtId="9" fontId="3" fillId="0" borderId="0"/>
    <xf numFmtId="9" fontId="3" fillId="0" borderId="0"/>
    <xf numFmtId="9" fontId="7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7" fillId="0" borderId="0"/>
    <xf numFmtId="9" fontId="7" fillId="0" borderId="0"/>
    <xf numFmtId="9" fontId="7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7" fillId="0" borderId="0"/>
    <xf numFmtId="9" fontId="7" fillId="0" borderId="0"/>
    <xf numFmtId="9" fontId="7" fillId="0" borderId="0"/>
    <xf numFmtId="9" fontId="7" fillId="0" borderId="0"/>
    <xf numFmtId="9" fontId="7" fillId="0" borderId="0"/>
    <xf numFmtId="9" fontId="7" fillId="0" borderId="0"/>
    <xf numFmtId="9" fontId="7" fillId="0" borderId="0"/>
    <xf numFmtId="9" fontId="7" fillId="0" borderId="0"/>
    <xf numFmtId="9" fontId="7" fillId="0" borderId="0"/>
    <xf numFmtId="9" fontId="7" fillId="0" borderId="0"/>
    <xf numFmtId="9" fontId="7" fillId="0" borderId="0"/>
    <xf numFmtId="9" fontId="3" fillId="0" borderId="0"/>
    <xf numFmtId="9" fontId="3" fillId="0" borderId="0"/>
    <xf numFmtId="9" fontId="7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7" fillId="0" borderId="0"/>
    <xf numFmtId="9" fontId="7" fillId="0" borderId="0"/>
    <xf numFmtId="9" fontId="7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7" fillId="0" borderId="0"/>
    <xf numFmtId="9" fontId="62" fillId="0" borderId="0"/>
    <xf numFmtId="9" fontId="7" fillId="0" borderId="0"/>
    <xf numFmtId="9" fontId="7" fillId="0" borderId="0"/>
    <xf numFmtId="9" fontId="7" fillId="0" borderId="0"/>
    <xf numFmtId="9" fontId="7" fillId="0" borderId="0"/>
    <xf numFmtId="9" fontId="7" fillId="0" borderId="0"/>
    <xf numFmtId="9" fontId="7" fillId="0" borderId="0"/>
    <xf numFmtId="9" fontId="7" fillId="0" borderId="0"/>
    <xf numFmtId="9" fontId="7" fillId="0" borderId="0"/>
    <xf numFmtId="9" fontId="7" fillId="0" borderId="0"/>
    <xf numFmtId="9" fontId="7" fillId="0" borderId="0"/>
    <xf numFmtId="9" fontId="7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7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7" fillId="0" borderId="0"/>
    <xf numFmtId="9" fontId="7" fillId="0" borderId="0"/>
    <xf numFmtId="9" fontId="7" fillId="0" borderId="0"/>
    <xf numFmtId="9" fontId="7" fillId="0" borderId="0"/>
    <xf numFmtId="9" fontId="7" fillId="0" borderId="0"/>
    <xf numFmtId="9" fontId="7" fillId="0" borderId="0"/>
    <xf numFmtId="9" fontId="7" fillId="0" borderId="0"/>
    <xf numFmtId="9" fontId="7" fillId="0" borderId="0"/>
    <xf numFmtId="9" fontId="7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0" fontId="59" fillId="0" borderId="0">
      <alignment vertical="center"/>
    </xf>
    <xf numFmtId="0" fontId="31" fillId="0" borderId="0"/>
    <xf numFmtId="0" fontId="31" fillId="0" borderId="0"/>
    <xf numFmtId="0" fontId="84" fillId="0" borderId="0"/>
    <xf numFmtId="0" fontId="31" fillId="0" borderId="0"/>
    <xf numFmtId="0" fontId="132" fillId="0" borderId="0"/>
    <xf numFmtId="0" fontId="84" fillId="0" borderId="0"/>
    <xf numFmtId="0" fontId="84" fillId="0" borderId="0"/>
    <xf numFmtId="0" fontId="66" fillId="0" borderId="0"/>
    <xf numFmtId="0" fontId="66" fillId="0" borderId="0"/>
    <xf numFmtId="0" fontId="30" fillId="0" borderId="41"/>
    <xf numFmtId="0" fontId="85" fillId="0" borderId="50"/>
    <xf numFmtId="0" fontId="85" fillId="0" borderId="50"/>
    <xf numFmtId="0" fontId="85" fillId="0" borderId="56"/>
    <xf numFmtId="0" fontId="85" fillId="0" borderId="50"/>
    <xf numFmtId="0" fontId="30" fillId="0" borderId="41"/>
    <xf numFmtId="0" fontId="30" fillId="0" borderId="41"/>
    <xf numFmtId="0" fontId="7" fillId="0" borderId="51">
      <alignment vertical="top"/>
    </xf>
    <xf numFmtId="0" fontId="7" fillId="0" borderId="51">
      <alignment vertical="top"/>
    </xf>
    <xf numFmtId="0" fontId="85" fillId="0" borderId="50"/>
    <xf numFmtId="0" fontId="85" fillId="0" borderId="50"/>
    <xf numFmtId="0" fontId="85" fillId="0" borderId="50"/>
    <xf numFmtId="0" fontId="85" fillId="0" borderId="50"/>
    <xf numFmtId="0" fontId="85" fillId="0" borderId="50"/>
    <xf numFmtId="0" fontId="85" fillId="0" borderId="50"/>
    <xf numFmtId="0" fontId="7" fillId="0" borderId="51">
      <alignment vertical="top"/>
    </xf>
    <xf numFmtId="0" fontId="85" fillId="0" borderId="50"/>
    <xf numFmtId="0" fontId="85" fillId="0" borderId="50"/>
    <xf numFmtId="0" fontId="85" fillId="0" borderId="50"/>
    <xf numFmtId="0" fontId="85" fillId="0" borderId="50"/>
    <xf numFmtId="0" fontId="85" fillId="0" borderId="50"/>
    <xf numFmtId="0" fontId="7" fillId="0" borderId="51"/>
    <xf numFmtId="0" fontId="7" fillId="0" borderId="51">
      <alignment vertical="top"/>
    </xf>
    <xf numFmtId="0" fontId="7" fillId="0" borderId="51">
      <alignment vertical="top"/>
    </xf>
    <xf numFmtId="0" fontId="85" fillId="0" borderId="50"/>
    <xf numFmtId="0" fontId="85" fillId="0" borderId="50"/>
    <xf numFmtId="0" fontId="85" fillId="0" borderId="50"/>
    <xf numFmtId="0" fontId="85" fillId="0" borderId="50"/>
    <xf numFmtId="0" fontId="85" fillId="0" borderId="50"/>
    <xf numFmtId="0" fontId="85" fillId="0" borderId="50"/>
    <xf numFmtId="0" fontId="85" fillId="0" borderId="56"/>
    <xf numFmtId="0" fontId="7" fillId="0" borderId="51">
      <alignment vertical="top"/>
    </xf>
    <xf numFmtId="0" fontId="107" fillId="0" borderId="41"/>
    <xf numFmtId="0" fontId="7" fillId="0" borderId="51">
      <alignment vertical="top"/>
    </xf>
    <xf numFmtId="0" fontId="7" fillId="0" borderId="51">
      <alignment vertical="top"/>
    </xf>
    <xf numFmtId="0" fontId="7" fillId="0" borderId="51">
      <alignment vertical="top"/>
    </xf>
    <xf numFmtId="0" fontId="7" fillId="0" borderId="51">
      <alignment vertical="top"/>
    </xf>
    <xf numFmtId="0" fontId="85" fillId="0" borderId="50"/>
    <xf numFmtId="0" fontId="85" fillId="0" borderId="50"/>
    <xf numFmtId="0" fontId="85" fillId="0" borderId="50"/>
    <xf numFmtId="0" fontId="85" fillId="0" borderId="50"/>
    <xf numFmtId="0" fontId="85" fillId="0" borderId="50"/>
    <xf numFmtId="0" fontId="85" fillId="0" borderId="50"/>
    <xf numFmtId="0" fontId="85" fillId="0" borderId="50"/>
    <xf numFmtId="0" fontId="85" fillId="0" borderId="50"/>
    <xf numFmtId="0" fontId="85" fillId="0" borderId="50"/>
    <xf numFmtId="0" fontId="85" fillId="0" borderId="50"/>
    <xf numFmtId="0" fontId="7" fillId="0" borderId="51">
      <alignment vertical="top"/>
    </xf>
    <xf numFmtId="0" fontId="85" fillId="0" borderId="50"/>
    <xf numFmtId="0" fontId="85" fillId="0" borderId="50"/>
    <xf numFmtId="0" fontId="85" fillId="0" borderId="50"/>
    <xf numFmtId="0" fontId="85" fillId="0" borderId="50"/>
    <xf numFmtId="0" fontId="85" fillId="0" borderId="50"/>
    <xf numFmtId="0" fontId="85" fillId="0" borderId="50"/>
    <xf numFmtId="0" fontId="7" fillId="0" borderId="51"/>
    <xf numFmtId="0" fontId="7" fillId="0" borderId="51">
      <alignment vertical="top"/>
    </xf>
    <xf numFmtId="0" fontId="30" fillId="0" borderId="41"/>
    <xf numFmtId="0" fontId="7" fillId="0" borderId="51"/>
    <xf numFmtId="0" fontId="30" fillId="0" borderId="41"/>
    <xf numFmtId="0" fontId="30" fillId="0" borderId="41"/>
    <xf numFmtId="0" fontId="7" fillId="0" borderId="51">
      <alignment vertical="top"/>
    </xf>
    <xf numFmtId="0" fontId="7" fillId="0" borderId="51">
      <alignment vertical="top"/>
    </xf>
    <xf numFmtId="0" fontId="7" fillId="0" borderId="51">
      <alignment vertical="top"/>
    </xf>
    <xf numFmtId="0" fontId="7" fillId="0" borderId="51">
      <alignment vertical="top"/>
    </xf>
    <xf numFmtId="0" fontId="7" fillId="0" borderId="51">
      <alignment vertical="top"/>
    </xf>
    <xf numFmtId="0" fontId="42" fillId="0" borderId="0"/>
    <xf numFmtId="0" fontId="86" fillId="0" borderId="0"/>
    <xf numFmtId="0" fontId="86" fillId="0" borderId="0"/>
    <xf numFmtId="0" fontId="65" fillId="0" borderId="0"/>
    <xf numFmtId="0" fontId="42" fillId="0" borderId="0"/>
    <xf numFmtId="0" fontId="124" fillId="0" borderId="0"/>
    <xf numFmtId="0" fontId="86" fillId="0" borderId="0"/>
    <xf numFmtId="0" fontId="86" fillId="0" borderId="0"/>
    <xf numFmtId="0" fontId="42" fillId="0" borderId="0"/>
  </cellStyleXfs>
  <cellXfs count="350">
    <xf numFmtId="37" fontId="0" fillId="0" borderId="0" xfId="0"/>
    <xf numFmtId="37" fontId="9" fillId="0" borderId="0" xfId="0" applyFont="1"/>
    <xf numFmtId="37" fontId="9" fillId="0" borderId="0" xfId="0" applyFont="1" applyAlignment="1">
      <alignment horizontal="left"/>
    </xf>
    <xf numFmtId="1" fontId="9" fillId="0" borderId="0" xfId="0" applyNumberFormat="1" applyFont="1" applyAlignment="1">
      <alignment horizontal="center"/>
    </xf>
    <xf numFmtId="37" fontId="9" fillId="0" borderId="0" xfId="0" applyFont="1" applyAlignment="1">
      <alignment horizontal="center"/>
    </xf>
    <xf numFmtId="37" fontId="9" fillId="0" borderId="0" xfId="0" quotePrefix="1" applyFont="1" applyAlignment="1">
      <alignment horizontal="center"/>
    </xf>
    <xf numFmtId="10" fontId="9" fillId="0" borderId="0" xfId="0" applyNumberFormat="1" applyFont="1"/>
    <xf numFmtId="49" fontId="9" fillId="0" borderId="0" xfId="0" quotePrefix="1" applyNumberFormat="1" applyFont="1"/>
    <xf numFmtId="37" fontId="11" fillId="0" borderId="0" xfId="0" applyFont="1" applyAlignment="1" applyProtection="1">
      <alignment horizontal="center"/>
      <protection locked="0"/>
    </xf>
    <xf numFmtId="37" fontId="12" fillId="0" borderId="0" xfId="0" applyFont="1"/>
    <xf numFmtId="37" fontId="13" fillId="0" borderId="0" xfId="0" applyFont="1" applyAlignment="1">
      <alignment horizontal="center"/>
    </xf>
    <xf numFmtId="37" fontId="13" fillId="0" borderId="0" xfId="0" applyFont="1"/>
    <xf numFmtId="37" fontId="13" fillId="0" borderId="0" xfId="0" applyFont="1" applyAlignment="1">
      <alignment horizontal="left"/>
    </xf>
    <xf numFmtId="38" fontId="13" fillId="0" borderId="0" xfId="0" applyNumberFormat="1" applyFont="1"/>
    <xf numFmtId="37" fontId="13" fillId="0" borderId="0" xfId="0" quotePrefix="1" applyFont="1" applyAlignment="1">
      <alignment horizontal="left"/>
    </xf>
    <xf numFmtId="37" fontId="14" fillId="0" borderId="0" xfId="18919" applyNumberFormat="1" applyFont="1" applyAlignment="1" applyProtection="1"/>
    <xf numFmtId="37" fontId="13" fillId="3" borderId="0" xfId="0" applyFont="1" applyFill="1"/>
    <xf numFmtId="38" fontId="13" fillId="3" borderId="0" xfId="0" applyNumberFormat="1" applyFont="1" applyFill="1" applyAlignment="1">
      <alignment horizontal="center"/>
    </xf>
    <xf numFmtId="37" fontId="13" fillId="3" borderId="0" xfId="0" applyFont="1" applyFill="1" applyAlignment="1">
      <alignment horizontal="center"/>
    </xf>
    <xf numFmtId="37" fontId="13" fillId="3" borderId="0" xfId="0" quotePrefix="1" applyFont="1" applyFill="1" applyAlignment="1">
      <alignment horizontal="center"/>
    </xf>
    <xf numFmtId="37" fontId="15" fillId="0" borderId="1" xfId="0" quotePrefix="1" applyFont="1" applyBorder="1" applyProtection="1">
      <protection locked="0"/>
    </xf>
    <xf numFmtId="37" fontId="13" fillId="3" borderId="0" xfId="0" quotePrefix="1" applyFont="1" applyFill="1"/>
    <xf numFmtId="37" fontId="13" fillId="3" borderId="0" xfId="0" quotePrefix="1" applyFont="1" applyFill="1" applyAlignment="1">
      <alignment horizontal="left"/>
    </xf>
    <xf numFmtId="38" fontId="13" fillId="3" borderId="0" xfId="0" applyNumberFormat="1" applyFont="1" applyFill="1"/>
    <xf numFmtId="165" fontId="13" fillId="3" borderId="0" xfId="0" applyNumberFormat="1" applyFont="1" applyFill="1" applyAlignment="1">
      <alignment horizontal="center"/>
    </xf>
    <xf numFmtId="37" fontId="13" fillId="3" borderId="0" xfId="0" quotePrefix="1" applyFont="1" applyFill="1" applyAlignment="1">
      <alignment horizontal="fill"/>
    </xf>
    <xf numFmtId="37" fontId="15" fillId="0" borderId="1" xfId="9052" quotePrefix="1" applyNumberFormat="1" applyFont="1" applyBorder="1" applyProtection="1">
      <protection locked="0"/>
    </xf>
    <xf numFmtId="37" fontId="15" fillId="0" borderId="1" xfId="9052" applyNumberFormat="1" applyFont="1" applyBorder="1" applyProtection="1">
      <protection locked="0"/>
    </xf>
    <xf numFmtId="37" fontId="13" fillId="7" borderId="0" xfId="0" applyFont="1" applyFill="1"/>
    <xf numFmtId="37" fontId="13" fillId="7" borderId="0" xfId="0" quotePrefix="1" applyFont="1" applyFill="1" applyAlignment="1">
      <alignment horizontal="left" indent="1"/>
    </xf>
    <xf numFmtId="43" fontId="13" fillId="3" borderId="0" xfId="9052" applyFont="1" applyFill="1"/>
    <xf numFmtId="37" fontId="15" fillId="4" borderId="1" xfId="0" quotePrefix="1" applyFont="1" applyFill="1" applyBorder="1" applyProtection="1">
      <protection locked="0"/>
    </xf>
    <xf numFmtId="37" fontId="13" fillId="3" borderId="0" xfId="9052" quotePrefix="1" applyNumberFormat="1" applyFont="1" applyFill="1" applyAlignment="1">
      <alignment horizontal="fill"/>
    </xf>
    <xf numFmtId="37" fontId="13" fillId="3" borderId="0" xfId="0" applyFont="1" applyFill="1" applyAlignment="1">
      <alignment horizontal="centerContinuous"/>
    </xf>
    <xf numFmtId="37" fontId="13" fillId="7" borderId="0" xfId="0" quotePrefix="1" applyFont="1" applyFill="1" applyAlignment="1">
      <alignment horizontal="left"/>
    </xf>
    <xf numFmtId="37" fontId="13" fillId="7" borderId="0" xfId="0" applyFont="1" applyFill="1" applyAlignment="1">
      <alignment horizontal="right"/>
    </xf>
    <xf numFmtId="38" fontId="15" fillId="4" borderId="14" xfId="0" applyNumberFormat="1" applyFont="1" applyFill="1" applyBorder="1" applyProtection="1">
      <protection locked="0"/>
    </xf>
    <xf numFmtId="38" fontId="15" fillId="4" borderId="8" xfId="0" applyNumberFormat="1" applyFont="1" applyFill="1" applyBorder="1" applyProtection="1">
      <protection locked="0"/>
    </xf>
    <xf numFmtId="38" fontId="15" fillId="4" borderId="2" xfId="0" applyNumberFormat="1" applyFont="1" applyFill="1" applyBorder="1" applyProtection="1">
      <protection locked="0"/>
    </xf>
    <xf numFmtId="37" fontId="13" fillId="7" borderId="0" xfId="0" applyFont="1" applyFill="1" applyAlignment="1">
      <alignment horizontal="left"/>
    </xf>
    <xf numFmtId="37" fontId="15" fillId="3" borderId="0" xfId="0" applyFont="1" applyFill="1" applyAlignment="1">
      <alignment horizontal="centerContinuous"/>
    </xf>
    <xf numFmtId="37" fontId="13" fillId="3" borderId="0" xfId="0" applyFont="1" applyFill="1" applyAlignment="1">
      <alignment horizontal="right"/>
    </xf>
    <xf numFmtId="38" fontId="15" fillId="4" borderId="1" xfId="0" applyNumberFormat="1" applyFont="1" applyFill="1" applyBorder="1" applyProtection="1">
      <protection locked="0"/>
    </xf>
    <xf numFmtId="38" fontId="13" fillId="3" borderId="0" xfId="0" applyNumberFormat="1" applyFont="1" applyFill="1" applyAlignment="1">
      <alignment horizontal="right"/>
    </xf>
    <xf numFmtId="37" fontId="13" fillId="3" borderId="0" xfId="0" quotePrefix="1" applyFont="1" applyFill="1" applyAlignment="1">
      <alignment horizontal="centerContinuous"/>
    </xf>
    <xf numFmtId="37" fontId="15" fillId="4" borderId="1" xfId="0" applyFont="1" applyFill="1" applyBorder="1" applyProtection="1">
      <protection locked="0"/>
    </xf>
    <xf numFmtId="37" fontId="15" fillId="3" borderId="0" xfId="0" quotePrefix="1" applyFont="1" applyFill="1" applyAlignment="1">
      <alignment horizontal="left"/>
    </xf>
    <xf numFmtId="37" fontId="15" fillId="3" borderId="0" xfId="0" applyFont="1" applyFill="1" applyAlignment="1">
      <alignment horizontal="center"/>
    </xf>
    <xf numFmtId="38" fontId="15" fillId="3" borderId="0" xfId="0" applyNumberFormat="1" applyFont="1" applyFill="1" applyAlignment="1">
      <alignment horizontal="center"/>
    </xf>
    <xf numFmtId="38" fontId="15" fillId="3" borderId="0" xfId="0" applyNumberFormat="1" applyFont="1" applyFill="1"/>
    <xf numFmtId="37" fontId="15" fillId="3" borderId="0" xfId="0" applyFont="1" applyFill="1"/>
    <xf numFmtId="37" fontId="13" fillId="3" borderId="0" xfId="0" applyFont="1" applyFill="1" applyAlignment="1">
      <alignment horizontal="left"/>
    </xf>
    <xf numFmtId="38" fontId="15" fillId="3" borderId="8" xfId="0" applyNumberFormat="1" applyFont="1" applyFill="1" applyBorder="1" applyAlignment="1" applyProtection="1">
      <alignment horizontal="center"/>
      <protection locked="0"/>
    </xf>
    <xf numFmtId="37" fontId="15" fillId="7" borderId="0" xfId="0" applyFont="1" applyFill="1" applyAlignment="1">
      <alignment horizontal="centerContinuous"/>
    </xf>
    <xf numFmtId="37" fontId="13" fillId="7" borderId="0" xfId="0" applyFont="1" applyFill="1" applyAlignment="1">
      <alignment horizontal="left" indent="1"/>
    </xf>
    <xf numFmtId="10" fontId="13" fillId="0" borderId="0" xfId="35211" applyNumberFormat="1" applyFont="1"/>
    <xf numFmtId="37" fontId="13" fillId="7" borderId="0" xfId="0" applyFont="1" applyFill="1" applyAlignment="1">
      <alignment horizontal="left" indent="2"/>
    </xf>
    <xf numFmtId="37" fontId="13" fillId="7" borderId="0" xfId="0" quotePrefix="1" applyFont="1" applyFill="1" applyAlignment="1">
      <alignment horizontal="left" indent="2"/>
    </xf>
    <xf numFmtId="39" fontId="13" fillId="0" borderId="0" xfId="0" applyNumberFormat="1" applyFont="1"/>
    <xf numFmtId="10" fontId="13" fillId="0" borderId="0" xfId="0" applyNumberFormat="1" applyFont="1"/>
    <xf numFmtId="1" fontId="13" fillId="0" borderId="0" xfId="0" applyNumberFormat="1" applyFont="1" applyAlignment="1">
      <alignment horizontal="center"/>
    </xf>
    <xf numFmtId="37" fontId="13" fillId="0" borderId="0" xfId="0" applyFont="1" applyAlignment="1">
      <alignment horizontal="right"/>
    </xf>
    <xf numFmtId="37" fontId="16" fillId="0" borderId="0" xfId="0" applyFont="1"/>
    <xf numFmtId="37" fontId="11" fillId="0" borderId="0" xfId="0" applyFont="1" applyAlignment="1">
      <alignment horizontal="center"/>
    </xf>
    <xf numFmtId="37" fontId="13" fillId="0" borderId="0" xfId="0" quotePrefix="1" applyFont="1"/>
    <xf numFmtId="37" fontId="17" fillId="0" borderId="0" xfId="0" applyFont="1" applyAlignment="1">
      <alignment vertical="center" readingOrder="1"/>
    </xf>
    <xf numFmtId="37" fontId="19" fillId="0" borderId="0" xfId="0" applyFont="1" applyAlignment="1">
      <alignment vertical="center" readingOrder="1"/>
    </xf>
    <xf numFmtId="37" fontId="20" fillId="0" borderId="0" xfId="0" quotePrefix="1" applyFont="1"/>
    <xf numFmtId="37" fontId="20" fillId="0" borderId="0" xfId="0" applyFont="1"/>
    <xf numFmtId="37" fontId="9" fillId="0" borderId="0" xfId="0" quotePrefix="1" applyFont="1" applyAlignment="1">
      <alignment horizontal="right"/>
    </xf>
    <xf numFmtId="37" fontId="9" fillId="0" borderId="0" xfId="0" applyFont="1" applyAlignment="1">
      <alignment horizontal="centerContinuous"/>
    </xf>
    <xf numFmtId="37" fontId="21" fillId="0" borderId="1" xfId="0" applyFont="1" applyBorder="1"/>
    <xf numFmtId="37" fontId="21" fillId="0" borderId="8" xfId="0" applyFont="1" applyBorder="1"/>
    <xf numFmtId="37" fontId="9" fillId="0" borderId="6" xfId="0" applyFont="1" applyBorder="1"/>
    <xf numFmtId="37" fontId="9" fillId="0" borderId="8" xfId="0" applyFont="1" applyBorder="1"/>
    <xf numFmtId="37" fontId="21" fillId="0" borderId="2" xfId="0" applyFont="1" applyBorder="1"/>
    <xf numFmtId="37" fontId="21" fillId="0" borderId="13" xfId="0" applyFont="1" applyBorder="1"/>
    <xf numFmtId="37" fontId="21" fillId="0" borderId="0" xfId="0" applyFont="1"/>
    <xf numFmtId="37" fontId="21" fillId="0" borderId="4" xfId="0" applyFont="1" applyBorder="1"/>
    <xf numFmtId="37" fontId="9" fillId="0" borderId="13" xfId="0" applyFont="1" applyBorder="1"/>
    <xf numFmtId="37" fontId="9" fillId="0" borderId="10" xfId="0" applyFont="1" applyBorder="1"/>
    <xf numFmtId="37" fontId="21" fillId="0" borderId="14" xfId="0" applyFont="1" applyBorder="1" applyAlignment="1">
      <alignment horizontal="centerContinuous"/>
    </xf>
    <xf numFmtId="37" fontId="21" fillId="0" borderId="2" xfId="0" applyFont="1" applyBorder="1" applyAlignment="1">
      <alignment horizontal="centerContinuous"/>
    </xf>
    <xf numFmtId="37" fontId="21" fillId="0" borderId="8" xfId="0" applyFont="1" applyBorder="1" applyAlignment="1">
      <alignment horizontal="centerContinuous"/>
    </xf>
    <xf numFmtId="37" fontId="9" fillId="0" borderId="8" xfId="0" applyFont="1" applyBorder="1" applyAlignment="1">
      <alignment horizontal="centerContinuous"/>
    </xf>
    <xf numFmtId="37" fontId="9" fillId="0" borderId="2" xfId="0" applyFont="1" applyBorder="1" applyAlignment="1">
      <alignment horizontal="centerContinuous"/>
    </xf>
    <xf numFmtId="37" fontId="21" fillId="0" borderId="1" xfId="0" applyFont="1" applyBorder="1" applyAlignment="1">
      <alignment horizontal="center"/>
    </xf>
    <xf numFmtId="37" fontId="21" fillId="0" borderId="2" xfId="0" applyFont="1" applyBorder="1" applyAlignment="1">
      <alignment horizontal="center"/>
    </xf>
    <xf numFmtId="37" fontId="21" fillId="0" borderId="2" xfId="0" quotePrefix="1" applyFont="1" applyBorder="1" applyAlignment="1">
      <alignment horizontal="left"/>
    </xf>
    <xf numFmtId="37" fontId="21" fillId="0" borderId="12" xfId="0" applyFont="1" applyBorder="1"/>
    <xf numFmtId="37" fontId="9" fillId="0" borderId="4" xfId="0" applyFont="1" applyBorder="1"/>
    <xf numFmtId="37" fontId="21" fillId="0" borderId="8" xfId="0" quotePrefix="1" applyFont="1" applyBorder="1" applyAlignment="1">
      <alignment horizontal="left"/>
    </xf>
    <xf numFmtId="37" fontId="9" fillId="0" borderId="2" xfId="0" applyFont="1" applyBorder="1"/>
    <xf numFmtId="37" fontId="9" fillId="0" borderId="3" xfId="0" applyFont="1" applyBorder="1"/>
    <xf numFmtId="37" fontId="21" fillId="0" borderId="0" xfId="0" applyFont="1" applyAlignment="1">
      <alignment horizontal="left"/>
    </xf>
    <xf numFmtId="37" fontId="9" fillId="2" borderId="0" xfId="0" applyFont="1" applyFill="1"/>
    <xf numFmtId="37" fontId="9" fillId="2" borderId="4" xfId="0" applyFont="1" applyFill="1" applyBorder="1"/>
    <xf numFmtId="37" fontId="9" fillId="0" borderId="9" xfId="0" applyFont="1" applyBorder="1"/>
    <xf numFmtId="37" fontId="21" fillId="0" borderId="12" xfId="0" applyFont="1" applyBorder="1" applyAlignment="1">
      <alignment horizontal="left"/>
    </xf>
    <xf numFmtId="37" fontId="21" fillId="0" borderId="10" xfId="0" applyFont="1" applyBorder="1" applyAlignment="1">
      <alignment horizontal="right"/>
    </xf>
    <xf numFmtId="37" fontId="9" fillId="2" borderId="12" xfId="0" applyFont="1" applyFill="1" applyBorder="1"/>
    <xf numFmtId="37" fontId="9" fillId="2" borderId="10" xfId="0" applyFont="1" applyFill="1" applyBorder="1"/>
    <xf numFmtId="37" fontId="13" fillId="0" borderId="0" xfId="0" quotePrefix="1" applyFont="1" applyAlignment="1">
      <alignment horizontal="right"/>
    </xf>
    <xf numFmtId="37" fontId="13" fillId="0" borderId="16" xfId="0" applyFont="1" applyBorder="1"/>
    <xf numFmtId="37" fontId="13" fillId="0" borderId="17" xfId="0" applyFont="1" applyBorder="1"/>
    <xf numFmtId="37" fontId="13" fillId="0" borderId="18" xfId="0" applyFont="1" applyBorder="1"/>
    <xf numFmtId="37" fontId="13" fillId="0" borderId="19" xfId="0" applyFont="1" applyBorder="1"/>
    <xf numFmtId="37" fontId="13" fillId="0" borderId="20" xfId="0" applyFont="1" applyBorder="1"/>
    <xf numFmtId="37" fontId="13" fillId="0" borderId="21" xfId="0" applyFont="1" applyBorder="1"/>
    <xf numFmtId="37" fontId="13" fillId="0" borderId="22" xfId="0" applyFont="1" applyBorder="1"/>
    <xf numFmtId="37" fontId="13" fillId="0" borderId="23" xfId="0" applyFont="1" applyBorder="1"/>
    <xf numFmtId="37" fontId="13" fillId="0" borderId="17" xfId="0" applyFont="1" applyBorder="1" applyAlignment="1">
      <alignment horizontal="center"/>
    </xf>
    <xf numFmtId="37" fontId="13" fillId="0" borderId="17" xfId="0" applyFont="1" applyBorder="1" applyAlignment="1">
      <alignment horizontal="right"/>
    </xf>
    <xf numFmtId="37" fontId="13" fillId="0" borderId="24" xfId="0" applyFont="1" applyBorder="1"/>
    <xf numFmtId="37" fontId="13" fillId="0" borderId="8" xfId="0" applyFont="1" applyBorder="1"/>
    <xf numFmtId="37" fontId="13" fillId="0" borderId="8" xfId="0" applyFont="1" applyBorder="1" applyAlignment="1">
      <alignment horizontal="center"/>
    </xf>
    <xf numFmtId="37" fontId="13" fillId="0" borderId="25" xfId="0" applyFont="1" applyBorder="1"/>
    <xf numFmtId="37" fontId="13" fillId="0" borderId="26" xfId="0" applyFont="1" applyBorder="1"/>
    <xf numFmtId="37" fontId="13" fillId="0" borderId="6" xfId="0" applyFont="1" applyBorder="1"/>
    <xf numFmtId="37" fontId="13" fillId="0" borderId="27" xfId="0" applyFont="1" applyBorder="1"/>
    <xf numFmtId="37" fontId="13" fillId="0" borderId="28" xfId="0" quotePrefix="1" applyFont="1" applyBorder="1" applyAlignment="1">
      <alignment horizontal="left"/>
    </xf>
    <xf numFmtId="37" fontId="13" fillId="0" borderId="12" xfId="0" applyFont="1" applyBorder="1"/>
    <xf numFmtId="37" fontId="13" fillId="0" borderId="29" xfId="0" applyFont="1" applyBorder="1"/>
    <xf numFmtId="37" fontId="13" fillId="0" borderId="28" xfId="0" applyFont="1" applyBorder="1" applyAlignment="1">
      <alignment horizontal="center"/>
    </xf>
    <xf numFmtId="37" fontId="13" fillId="0" borderId="30" xfId="0" applyFont="1" applyBorder="1"/>
    <xf numFmtId="37" fontId="13" fillId="0" borderId="31" xfId="0" applyFont="1" applyBorder="1"/>
    <xf numFmtId="37" fontId="13" fillId="0" borderId="31" xfId="0" applyFont="1" applyBorder="1" applyAlignment="1">
      <alignment horizontal="center"/>
    </xf>
    <xf numFmtId="37" fontId="13" fillId="0" borderId="32" xfId="0" applyFont="1" applyBorder="1"/>
    <xf numFmtId="37" fontId="21" fillId="0" borderId="0" xfId="0" quotePrefix="1" applyFont="1" applyAlignment="1">
      <alignment horizontal="left"/>
    </xf>
    <xf numFmtId="37" fontId="21" fillId="0" borderId="5" xfId="0" applyFont="1" applyBorder="1" applyAlignment="1">
      <alignment horizontal="centerContinuous"/>
    </xf>
    <xf numFmtId="37" fontId="9" fillId="0" borderId="6" xfId="0" applyFont="1" applyBorder="1" applyAlignment="1">
      <alignment horizontal="centerContinuous"/>
    </xf>
    <xf numFmtId="37" fontId="9" fillId="0" borderId="7" xfId="0" applyFont="1" applyBorder="1" applyAlignment="1">
      <alignment horizontal="centerContinuous"/>
    </xf>
    <xf numFmtId="37" fontId="21" fillId="0" borderId="11" xfId="0" applyFont="1" applyBorder="1"/>
    <xf numFmtId="37" fontId="21" fillId="0" borderId="2" xfId="0" quotePrefix="1" applyFont="1" applyBorder="1" applyAlignment="1">
      <alignment horizontal="centerContinuous"/>
    </xf>
    <xf numFmtId="37" fontId="21" fillId="0" borderId="3" xfId="0" applyFont="1" applyBorder="1" applyAlignment="1">
      <alignment horizontal="center"/>
    </xf>
    <xf numFmtId="37" fontId="21" fillId="0" borderId="2" xfId="0" quotePrefix="1" applyFont="1" applyBorder="1"/>
    <xf numFmtId="37" fontId="21" fillId="0" borderId="13" xfId="0" applyFont="1" applyBorder="1" applyAlignment="1">
      <alignment horizontal="center"/>
    </xf>
    <xf numFmtId="37" fontId="21" fillId="0" borderId="0" xfId="0" quotePrefix="1" applyFont="1"/>
    <xf numFmtId="37" fontId="21" fillId="0" borderId="4" xfId="0" quotePrefix="1" applyFont="1" applyBorder="1"/>
    <xf numFmtId="37" fontId="21" fillId="0" borderId="13" xfId="0" applyFont="1" applyBorder="1" applyAlignment="1">
      <alignment horizontal="centerContinuous"/>
    </xf>
    <xf numFmtId="37" fontId="9" fillId="0" borderId="4" xfId="0" applyFont="1" applyBorder="1" applyAlignment="1">
      <alignment horizontal="centerContinuous"/>
    </xf>
    <xf numFmtId="37" fontId="21" fillId="0" borderId="7" xfId="0" applyFont="1" applyBorder="1" applyAlignment="1">
      <alignment horizontal="centerContinuous"/>
    </xf>
    <xf numFmtId="37" fontId="21" fillId="0" borderId="14" xfId="0" applyFont="1" applyBorder="1" applyAlignment="1">
      <alignment horizontal="left"/>
    </xf>
    <xf numFmtId="37" fontId="9" fillId="0" borderId="12" xfId="0" applyFont="1" applyBorder="1"/>
    <xf numFmtId="37" fontId="9" fillId="0" borderId="7" xfId="0" applyFont="1" applyBorder="1"/>
    <xf numFmtId="37" fontId="9" fillId="0" borderId="15" xfId="0" applyFont="1" applyBorder="1"/>
    <xf numFmtId="37" fontId="21" fillId="0" borderId="12" xfId="0" quotePrefix="1" applyFont="1" applyBorder="1" applyAlignment="1">
      <alignment horizontal="left"/>
    </xf>
    <xf numFmtId="37" fontId="9" fillId="0" borderId="12" xfId="0" quotePrefix="1" applyFont="1" applyBorder="1"/>
    <xf numFmtId="37" fontId="9" fillId="0" borderId="12" xfId="0" quotePrefix="1" applyFont="1" applyBorder="1" applyAlignment="1">
      <alignment horizontal="left"/>
    </xf>
    <xf numFmtId="37" fontId="21" fillId="0" borderId="0" xfId="0" applyFont="1" applyAlignment="1">
      <alignment horizontal="centerContinuous"/>
    </xf>
    <xf numFmtId="37" fontId="21" fillId="0" borderId="0" xfId="0" quotePrefix="1" applyFont="1" applyAlignment="1">
      <alignment horizontal="center"/>
    </xf>
    <xf numFmtId="37" fontId="21" fillId="0" borderId="9" xfId="0" quotePrefix="1" applyFont="1" applyBorder="1"/>
    <xf numFmtId="37" fontId="21" fillId="0" borderId="9" xfId="0" applyFont="1" applyBorder="1"/>
    <xf numFmtId="37" fontId="9" fillId="0" borderId="1" xfId="0" applyFont="1" applyBorder="1"/>
    <xf numFmtId="37" fontId="21" fillId="0" borderId="4" xfId="0" applyFont="1" applyBorder="1" applyAlignment="1">
      <alignment horizontal="centerContinuous"/>
    </xf>
    <xf numFmtId="37" fontId="21" fillId="0" borderId="6" xfId="0" applyFont="1" applyBorder="1" applyAlignment="1">
      <alignment horizontal="centerContinuous"/>
    </xf>
    <xf numFmtId="37" fontId="21" fillId="0" borderId="1" xfId="0" applyFont="1" applyBorder="1" applyAlignment="1">
      <alignment horizontal="centerContinuous"/>
    </xf>
    <xf numFmtId="37" fontId="9" fillId="0" borderId="0" xfId="0" quotePrefix="1" applyFont="1" applyAlignment="1">
      <alignment horizontal="left"/>
    </xf>
    <xf numFmtId="37" fontId="21" fillId="0" borderId="7" xfId="0" applyFont="1" applyBorder="1"/>
    <xf numFmtId="37" fontId="21" fillId="0" borderId="7" xfId="0" applyFont="1" applyBorder="1" applyAlignment="1">
      <alignment horizontal="center"/>
    </xf>
    <xf numFmtId="37" fontId="21" fillId="0" borderId="3" xfId="0" applyFont="1" applyBorder="1"/>
    <xf numFmtId="37" fontId="21" fillId="0" borderId="4" xfId="0" applyFont="1" applyBorder="1" applyAlignment="1">
      <alignment horizontal="center"/>
    </xf>
    <xf numFmtId="37" fontId="21" fillId="0" borderId="3" xfId="0" applyFont="1" applyBorder="1" applyAlignment="1">
      <alignment horizontal="centerContinuous"/>
    </xf>
    <xf numFmtId="37" fontId="21" fillId="2" borderId="2" xfId="0" applyFont="1" applyFill="1" applyBorder="1"/>
    <xf numFmtId="37" fontId="21" fillId="0" borderId="10" xfId="0" applyFont="1" applyBorder="1"/>
    <xf numFmtId="37" fontId="21" fillId="0" borderId="10" xfId="0" applyFont="1" applyBorder="1" applyAlignment="1">
      <alignment horizontal="center"/>
    </xf>
    <xf numFmtId="164" fontId="21" fillId="0" borderId="2" xfId="0" applyNumberFormat="1" applyFont="1" applyBorder="1"/>
    <xf numFmtId="37" fontId="21" fillId="0" borderId="0" xfId="0" applyFont="1" applyAlignment="1">
      <alignment horizontal="center"/>
    </xf>
    <xf numFmtId="164" fontId="21" fillId="0" borderId="2" xfId="0" applyNumberFormat="1" applyFont="1" applyBorder="1" applyAlignment="1">
      <alignment horizontal="right"/>
    </xf>
    <xf numFmtId="164" fontId="21" fillId="0" borderId="1" xfId="0" applyNumberFormat="1" applyFont="1" applyBorder="1"/>
    <xf numFmtId="164" fontId="21" fillId="0" borderId="3" xfId="0" applyNumberFormat="1" applyFont="1" applyBorder="1"/>
    <xf numFmtId="164" fontId="21" fillId="0" borderId="2" xfId="0" quotePrefix="1" applyNumberFormat="1" applyFont="1" applyBorder="1" applyAlignment="1">
      <alignment horizontal="left"/>
    </xf>
    <xf numFmtId="37" fontId="21" fillId="0" borderId="14" xfId="0" applyFont="1" applyBorder="1" applyAlignment="1">
      <alignment horizontal="center"/>
    </xf>
    <xf numFmtId="37" fontId="21" fillId="0" borderId="8" xfId="0" applyFont="1" applyBorder="1" applyAlignment="1">
      <alignment horizontal="center"/>
    </xf>
    <xf numFmtId="37" fontId="21" fillId="0" borderId="14" xfId="0" applyFont="1" applyBorder="1"/>
    <xf numFmtId="37" fontId="9" fillId="0" borderId="14" xfId="0" applyFont="1" applyBorder="1"/>
    <xf numFmtId="37" fontId="22" fillId="0" borderId="0" xfId="0" applyFont="1" applyAlignment="1">
      <alignment horizontal="centerContinuous"/>
    </xf>
    <xf numFmtId="37" fontId="13" fillId="0" borderId="0" xfId="0" applyFont="1" applyAlignment="1">
      <alignment horizontal="centerContinuous"/>
    </xf>
    <xf numFmtId="37" fontId="22" fillId="0" borderId="0" xfId="0" applyFont="1"/>
    <xf numFmtId="37" fontId="22" fillId="0" borderId="5" xfId="0" applyFont="1" applyBorder="1"/>
    <xf numFmtId="37" fontId="22" fillId="0" borderId="6" xfId="0" quotePrefix="1" applyFont="1" applyBorder="1" applyAlignment="1">
      <alignment horizontal="centerContinuous"/>
    </xf>
    <xf numFmtId="37" fontId="22" fillId="0" borderId="7" xfId="0" applyFont="1" applyBorder="1" applyAlignment="1">
      <alignment horizontal="centerContinuous"/>
    </xf>
    <xf numFmtId="37" fontId="22" fillId="0" borderId="1" xfId="0" applyFont="1" applyBorder="1"/>
    <xf numFmtId="37" fontId="22" fillId="0" borderId="2" xfId="0" applyFont="1" applyBorder="1" applyAlignment="1">
      <alignment horizontal="centerContinuous"/>
    </xf>
    <xf numFmtId="37" fontId="22" fillId="0" borderId="2" xfId="0" applyFont="1" applyBorder="1"/>
    <xf numFmtId="37" fontId="22" fillId="0" borderId="8" xfId="0" applyFont="1" applyBorder="1" applyAlignment="1">
      <alignment horizontal="centerContinuous"/>
    </xf>
    <xf numFmtId="37" fontId="22" fillId="0" borderId="8" xfId="0" applyFont="1" applyBorder="1"/>
    <xf numFmtId="37" fontId="22" fillId="0" borderId="9" xfId="0" applyFont="1" applyBorder="1"/>
    <xf numFmtId="37" fontId="22" fillId="0" borderId="10" xfId="0" applyFont="1" applyBorder="1"/>
    <xf numFmtId="37" fontId="22" fillId="0" borderId="11" xfId="0" applyFont="1" applyBorder="1"/>
    <xf numFmtId="37" fontId="22" fillId="0" borderId="6" xfId="0" applyFont="1" applyBorder="1" applyAlignment="1">
      <alignment horizontal="centerContinuous"/>
    </xf>
    <xf numFmtId="37" fontId="22" fillId="0" borderId="3" xfId="0" applyFont="1" applyBorder="1"/>
    <xf numFmtId="37" fontId="22" fillId="0" borderId="4" xfId="0" applyFont="1" applyBorder="1" applyAlignment="1">
      <alignment horizontal="centerContinuous"/>
    </xf>
    <xf numFmtId="37" fontId="22" fillId="0" borderId="2" xfId="0" quotePrefix="1" applyFont="1" applyBorder="1" applyAlignment="1">
      <alignment horizontal="center"/>
    </xf>
    <xf numFmtId="37" fontId="22" fillId="0" borderId="6" xfId="0" applyFont="1" applyBorder="1" applyAlignment="1">
      <alignment horizontal="center"/>
    </xf>
    <xf numFmtId="37" fontId="22" fillId="0" borderId="7" xfId="0" applyFont="1" applyBorder="1" applyAlignment="1">
      <alignment horizontal="center"/>
    </xf>
    <xf numFmtId="37" fontId="22" fillId="0" borderId="8" xfId="0" applyFont="1" applyBorder="1" applyAlignment="1">
      <alignment horizontal="left"/>
    </xf>
    <xf numFmtId="37" fontId="22" fillId="0" borderId="2" xfId="0" quotePrefix="1" applyFont="1" applyBorder="1"/>
    <xf numFmtId="37" fontId="6" fillId="0" borderId="2" xfId="0" applyFont="1" applyBorder="1"/>
    <xf numFmtId="37" fontId="6" fillId="0" borderId="2" xfId="0" quotePrefix="1" applyFont="1" applyBorder="1"/>
    <xf numFmtId="37" fontId="6" fillId="0" borderId="2" xfId="0" applyFont="1" applyBorder="1" applyAlignment="1">
      <alignment horizontal="left" indent="1"/>
    </xf>
    <xf numFmtId="37" fontId="22" fillId="0" borderId="2" xfId="0" applyFont="1" applyBorder="1" applyAlignment="1">
      <alignment horizontal="left" indent="1"/>
    </xf>
    <xf numFmtId="37" fontId="22" fillId="0" borderId="12" xfId="0" applyFont="1" applyBorder="1"/>
    <xf numFmtId="37" fontId="22" fillId="0" borderId="1" xfId="0" applyFont="1" applyBorder="1" applyAlignment="1">
      <alignment horizontal="right"/>
    </xf>
    <xf numFmtId="37" fontId="13" fillId="0" borderId="14" xfId="0" applyFont="1" applyBorder="1"/>
    <xf numFmtId="37" fontId="13" fillId="0" borderId="0" xfId="0" applyFont="1" applyAlignment="1">
      <alignment horizontal="center" vertical="center"/>
    </xf>
    <xf numFmtId="1" fontId="13" fillId="0" borderId="0" xfId="0" applyNumberFormat="1" applyFont="1" applyAlignment="1">
      <alignment horizontal="right"/>
    </xf>
    <xf numFmtId="1" fontId="13" fillId="0" borderId="0" xfId="0" applyNumberFormat="1" applyFont="1" applyAlignment="1">
      <alignment horizontal="left"/>
    </xf>
    <xf numFmtId="49" fontId="13" fillId="0" borderId="0" xfId="0" applyNumberFormat="1" applyFont="1" applyAlignment="1">
      <alignment horizontal="left"/>
    </xf>
    <xf numFmtId="2" fontId="13" fillId="0" borderId="0" xfId="0" applyNumberFormat="1" applyFont="1"/>
    <xf numFmtId="37" fontId="24" fillId="0" borderId="0" xfId="0" applyFont="1"/>
    <xf numFmtId="43" fontId="13" fillId="7" borderId="0" xfId="9052" applyFont="1" applyFill="1"/>
    <xf numFmtId="38" fontId="15" fillId="4" borderId="1" xfId="0" applyNumberFormat="1" applyFont="1" applyFill="1" applyBorder="1" applyAlignment="1" applyProtection="1">
      <alignment horizontal="right"/>
      <protection locked="0"/>
    </xf>
    <xf numFmtId="38" fontId="15" fillId="0" borderId="1" xfId="0" applyNumberFormat="1" applyFont="1" applyBorder="1" applyProtection="1">
      <protection locked="0"/>
    </xf>
    <xf numFmtId="37" fontId="18" fillId="7" borderId="0" xfId="0" applyFont="1" applyFill="1"/>
    <xf numFmtId="2" fontId="9" fillId="0" borderId="0" xfId="0" applyNumberFormat="1" applyFont="1"/>
    <xf numFmtId="2" fontId="13" fillId="3" borderId="0" xfId="0" quotePrefix="1" applyNumberFormat="1" applyFont="1" applyFill="1" applyAlignment="1">
      <alignment horizontal="left"/>
    </xf>
    <xf numFmtId="2" fontId="13" fillId="3" borderId="0" xfId="0" applyNumberFormat="1" applyFont="1" applyFill="1"/>
    <xf numFmtId="2" fontId="13" fillId="3" borderId="0" xfId="0" quotePrefix="1" applyNumberFormat="1" applyFont="1" applyFill="1" applyAlignment="1">
      <alignment horizontal="fill"/>
    </xf>
    <xf numFmtId="37" fontId="24" fillId="0" borderId="0" xfId="0" applyFont="1" applyAlignment="1">
      <alignment horizontal="center"/>
    </xf>
    <xf numFmtId="37" fontId="24" fillId="0" borderId="0" xfId="0" applyFont="1" applyAlignment="1">
      <alignment horizontal="left"/>
    </xf>
    <xf numFmtId="164" fontId="24" fillId="0" borderId="0" xfId="0" applyNumberFormat="1" applyFont="1"/>
    <xf numFmtId="37" fontId="24" fillId="0" borderId="0" xfId="0" quotePrefix="1" applyFont="1" applyAlignment="1">
      <alignment horizontal="left"/>
    </xf>
    <xf numFmtId="37" fontId="24" fillId="8" borderId="0" xfId="0" applyFont="1" applyFill="1"/>
    <xf numFmtId="37" fontId="23" fillId="0" borderId="0" xfId="0" applyFont="1"/>
    <xf numFmtId="164" fontId="24" fillId="0" borderId="0" xfId="0" applyNumberFormat="1" applyFont="1" applyAlignment="1">
      <alignment horizontal="left"/>
    </xf>
    <xf numFmtId="37" fontId="24" fillId="9" borderId="0" xfId="0" applyFont="1" applyFill="1"/>
    <xf numFmtId="37" fontId="24" fillId="9" borderId="0" xfId="0" applyFont="1" applyFill="1" applyAlignment="1">
      <alignment horizontal="center"/>
    </xf>
    <xf numFmtId="37" fontId="24" fillId="10" borderId="0" xfId="0" applyFont="1" applyFill="1"/>
    <xf numFmtId="37" fontId="24" fillId="10" borderId="0" xfId="0" applyFont="1" applyFill="1" applyAlignment="1">
      <alignment horizontal="left"/>
    </xf>
    <xf numFmtId="37" fontId="24" fillId="10" borderId="0" xfId="0" applyFont="1" applyFill="1" applyAlignment="1">
      <alignment horizontal="center"/>
    </xf>
    <xf numFmtId="39" fontId="24" fillId="10" borderId="0" xfId="0" applyNumberFormat="1" applyFont="1" applyFill="1"/>
    <xf numFmtId="39" fontId="24" fillId="9" borderId="0" xfId="0" applyNumberFormat="1" applyFont="1" applyFill="1"/>
    <xf numFmtId="37" fontId="13" fillId="7" borderId="0" xfId="0" quotePrefix="1" applyFont="1" applyFill="1" applyAlignment="1">
      <alignment horizontal="fill"/>
    </xf>
    <xf numFmtId="38" fontId="13" fillId="7" borderId="0" xfId="0" applyNumberFormat="1" applyFont="1" applyFill="1"/>
    <xf numFmtId="39" fontId="13" fillId="7" borderId="0" xfId="0" applyNumberFormat="1" applyFont="1" applyFill="1"/>
    <xf numFmtId="2" fontId="13" fillId="7" borderId="0" xfId="0" applyNumberFormat="1" applyFont="1" applyFill="1"/>
    <xf numFmtId="38" fontId="15" fillId="11" borderId="1" xfId="0" applyNumberFormat="1" applyFont="1" applyFill="1" applyBorder="1" applyProtection="1">
      <protection locked="0"/>
    </xf>
    <xf numFmtId="37" fontId="15" fillId="11" borderId="1" xfId="0" quotePrefix="1" applyFont="1" applyFill="1" applyBorder="1" applyProtection="1">
      <protection locked="0"/>
    </xf>
    <xf numFmtId="37" fontId="9" fillId="0" borderId="0" xfId="0" applyFont="1" applyAlignment="1">
      <alignment vertical="center"/>
    </xf>
    <xf numFmtId="37" fontId="9" fillId="0" borderId="1" xfId="0" applyFont="1" applyBorder="1" applyAlignment="1">
      <alignment vertical="center"/>
    </xf>
    <xf numFmtId="37" fontId="15" fillId="0" borderId="1" xfId="0" applyFont="1" applyBorder="1" applyProtection="1">
      <protection locked="0"/>
    </xf>
    <xf numFmtId="37" fontId="13" fillId="7" borderId="0" xfId="9052" applyNumberFormat="1" applyFont="1" applyFill="1"/>
    <xf numFmtId="2" fontId="15" fillId="0" borderId="1" xfId="0" quotePrefix="1" applyNumberFormat="1" applyFont="1" applyBorder="1" applyProtection="1">
      <protection locked="0"/>
    </xf>
    <xf numFmtId="2" fontId="15" fillId="0" borderId="1" xfId="9052" quotePrefix="1" applyNumberFormat="1" applyFont="1" applyBorder="1" applyProtection="1">
      <protection locked="0"/>
    </xf>
    <xf numFmtId="2" fontId="15" fillId="0" borderId="1" xfId="35211" quotePrefix="1" applyNumberFormat="1" applyFont="1" applyBorder="1" applyProtection="1">
      <protection locked="0"/>
    </xf>
    <xf numFmtId="2" fontId="15" fillId="0" borderId="1" xfId="9052" applyNumberFormat="1" applyFont="1" applyBorder="1" applyProtection="1">
      <protection locked="0"/>
    </xf>
    <xf numFmtId="37" fontId="15" fillId="0" borderId="1" xfId="35211" quotePrefix="1" applyNumberFormat="1" applyFont="1" applyBorder="1" applyProtection="1">
      <protection locked="0"/>
    </xf>
    <xf numFmtId="1" fontId="15" fillId="0" borderId="1" xfId="0" quotePrefix="1" applyNumberFormat="1" applyFont="1" applyBorder="1" applyProtection="1">
      <protection locked="0"/>
    </xf>
    <xf numFmtId="0" fontId="13" fillId="3" borderId="0" xfId="0" quotePrefix="1" applyNumberFormat="1" applyFont="1" applyFill="1" applyAlignment="1">
      <alignment horizontal="fill"/>
    </xf>
    <xf numFmtId="39" fontId="13" fillId="3" borderId="0" xfId="0" quotePrefix="1" applyNumberFormat="1" applyFont="1" applyFill="1" applyAlignment="1">
      <alignment horizontal="fill"/>
    </xf>
    <xf numFmtId="167" fontId="15" fillId="4" borderId="1" xfId="0" quotePrefix="1" applyNumberFormat="1" applyFont="1" applyFill="1" applyBorder="1" applyProtection="1">
      <protection locked="0"/>
    </xf>
    <xf numFmtId="38" fontId="15" fillId="4" borderId="1" xfId="0" quotePrefix="1" applyNumberFormat="1" applyFont="1" applyFill="1" applyBorder="1" applyAlignment="1" applyProtection="1">
      <alignment horizontal="left"/>
      <protection locked="0"/>
    </xf>
    <xf numFmtId="166" fontId="15" fillId="4" borderId="14" xfId="0" applyNumberFormat="1" applyFont="1" applyFill="1" applyBorder="1" applyAlignment="1" applyProtection="1">
      <alignment horizontal="left"/>
      <protection locked="0"/>
    </xf>
    <xf numFmtId="0" fontId="14" fillId="0" borderId="0" xfId="18919" applyFont="1">
      <alignment vertical="top"/>
      <protection locked="0"/>
    </xf>
    <xf numFmtId="37" fontId="9" fillId="0" borderId="0" xfId="0" applyFont="1" applyAlignment="1">
      <alignment vertical="center" wrapText="1"/>
    </xf>
    <xf numFmtId="0" fontId="8" fillId="0" borderId="0" xfId="18919">
      <alignment vertical="top"/>
      <protection locked="0"/>
    </xf>
    <xf numFmtId="9" fontId="7" fillId="0" borderId="0" xfId="35211"/>
    <xf numFmtId="10" fontId="7" fillId="0" borderId="0" xfId="35211" applyNumberFormat="1"/>
    <xf numFmtId="38" fontId="15" fillId="0" borderId="14" xfId="0" applyNumberFormat="1" applyFont="1" applyBorder="1" applyProtection="1">
      <protection locked="0"/>
    </xf>
    <xf numFmtId="37" fontId="5" fillId="110" borderId="0" xfId="0" applyFont="1" applyFill="1"/>
    <xf numFmtId="38" fontId="5" fillId="110" borderId="0" xfId="0" applyNumberFormat="1" applyFont="1" applyFill="1"/>
    <xf numFmtId="37" fontId="5" fillId="110" borderId="0" xfId="0" quotePrefix="1" applyFont="1" applyFill="1" applyAlignment="1">
      <alignment horizontal="left"/>
    </xf>
    <xf numFmtId="37" fontId="5" fillId="110" borderId="57" xfId="0" applyFont="1" applyFill="1" applyBorder="1"/>
    <xf numFmtId="38" fontId="5" fillId="110" borderId="57" xfId="0" applyNumberFormat="1" applyFont="1" applyFill="1" applyBorder="1"/>
    <xf numFmtId="37" fontId="5" fillId="110" borderId="58" xfId="0" applyFont="1" applyFill="1" applyBorder="1"/>
    <xf numFmtId="38" fontId="5" fillId="110" borderId="58" xfId="0" applyNumberFormat="1" applyFont="1" applyFill="1" applyBorder="1"/>
    <xf numFmtId="37" fontId="30" fillId="110" borderId="59" xfId="0" quotePrefix="1" applyFont="1" applyFill="1" applyBorder="1" applyAlignment="1">
      <alignment horizontal="left"/>
    </xf>
    <xf numFmtId="37" fontId="5" fillId="110" borderId="60" xfId="0" quotePrefix="1" applyFont="1" applyFill="1" applyBorder="1" applyAlignment="1">
      <alignment vertical="center" readingOrder="1"/>
    </xf>
    <xf numFmtId="37" fontId="4" fillId="110" borderId="60" xfId="0" quotePrefix="1" applyFont="1" applyFill="1" applyBorder="1"/>
    <xf numFmtId="37" fontId="5" fillId="110" borderId="60" xfId="0" applyFont="1" applyFill="1" applyBorder="1" applyAlignment="1">
      <alignment vertical="center" readingOrder="1"/>
    </xf>
    <xf numFmtId="37" fontId="4" fillId="110" borderId="61" xfId="0" quotePrefix="1" applyFont="1" applyFill="1" applyBorder="1"/>
    <xf numFmtId="37" fontId="5" fillId="110" borderId="62" xfId="0" applyFont="1" applyFill="1" applyBorder="1"/>
    <xf numFmtId="37" fontId="5" fillId="110" borderId="63" xfId="0" applyFont="1" applyFill="1" applyBorder="1"/>
    <xf numFmtId="37" fontId="5" fillId="110" borderId="64" xfId="0" applyFont="1" applyFill="1" applyBorder="1"/>
    <xf numFmtId="37" fontId="134" fillId="0" borderId="0" xfId="0" applyFont="1"/>
    <xf numFmtId="37" fontId="13" fillId="11" borderId="0" xfId="0" applyFont="1" applyFill="1" applyProtection="1">
      <protection locked="0"/>
    </xf>
    <xf numFmtId="37" fontId="135" fillId="0" borderId="0" xfId="0" applyFont="1"/>
    <xf numFmtId="37" fontId="136" fillId="0" borderId="0" xfId="0" applyFont="1"/>
    <xf numFmtId="37" fontId="26" fillId="0" borderId="0" xfId="0" applyFont="1"/>
    <xf numFmtId="37" fontId="25" fillId="0" borderId="0" xfId="0" applyFont="1" applyAlignment="1">
      <alignment horizontal="centerContinuous"/>
    </xf>
    <xf numFmtId="37" fontId="26" fillId="0" borderId="0" xfId="0" applyFont="1" applyAlignment="1">
      <alignment horizontal="centerContinuous"/>
    </xf>
    <xf numFmtId="37" fontId="25" fillId="0" borderId="0" xfId="0" applyFont="1"/>
    <xf numFmtId="37" fontId="25" fillId="0" borderId="0" xfId="0" quotePrefix="1" applyFont="1" applyAlignment="1">
      <alignment horizontal="right"/>
    </xf>
    <xf numFmtId="37" fontId="26" fillId="0" borderId="0" xfId="0" quotePrefix="1" applyFont="1"/>
    <xf numFmtId="37" fontId="27" fillId="0" borderId="0" xfId="0" applyFont="1"/>
    <xf numFmtId="37" fontId="25" fillId="0" borderId="1" xfId="0" applyFont="1" applyBorder="1"/>
    <xf numFmtId="37" fontId="25" fillId="0" borderId="2" xfId="0" applyFont="1" applyBorder="1"/>
    <xf numFmtId="37" fontId="25" fillId="0" borderId="2" xfId="0" quotePrefix="1" applyFont="1" applyBorder="1" applyAlignment="1">
      <alignment horizontal="center"/>
    </xf>
    <xf numFmtId="37" fontId="25" fillId="0" borderId="2" xfId="0" applyFont="1" applyBorder="1" applyAlignment="1">
      <alignment horizontal="center"/>
    </xf>
    <xf numFmtId="37" fontId="25" fillId="0" borderId="3" xfId="0" applyFont="1" applyBorder="1"/>
    <xf numFmtId="37" fontId="25" fillId="0" borderId="4" xfId="0" applyFont="1" applyBorder="1"/>
    <xf numFmtId="37" fontId="25" fillId="0" borderId="4" xfId="0" quotePrefix="1" applyFont="1" applyBorder="1" applyAlignment="1">
      <alignment horizontal="center"/>
    </xf>
    <xf numFmtId="37" fontId="25" fillId="0" borderId="4" xfId="0" applyFont="1" applyBorder="1" applyAlignment="1">
      <alignment horizontal="center"/>
    </xf>
    <xf numFmtId="39" fontId="25" fillId="0" borderId="2" xfId="0" applyNumberFormat="1" applyFont="1" applyBorder="1"/>
    <xf numFmtId="37" fontId="25" fillId="0" borderId="2" xfId="0" quotePrefix="1" applyFont="1" applyBorder="1"/>
    <xf numFmtId="37" fontId="25" fillId="5" borderId="2" xfId="0" applyFont="1" applyFill="1" applyBorder="1"/>
    <xf numFmtId="37" fontId="25" fillId="6" borderId="2" xfId="0" applyFont="1" applyFill="1" applyBorder="1"/>
    <xf numFmtId="37" fontId="28" fillId="0" borderId="0" xfId="0" applyFont="1"/>
    <xf numFmtId="37" fontId="25" fillId="6" borderId="2" xfId="0" applyFont="1" applyFill="1" applyBorder="1" applyAlignment="1">
      <alignment horizontal="center"/>
    </xf>
    <xf numFmtId="37" fontId="29" fillId="0" borderId="0" xfId="0" applyFont="1"/>
    <xf numFmtId="37" fontId="25" fillId="0" borderId="2" xfId="0" quotePrefix="1" applyFont="1" applyBorder="1" applyAlignment="1">
      <alignment horizontal="left"/>
    </xf>
    <xf numFmtId="37" fontId="25" fillId="6" borderId="2" xfId="0" quotePrefix="1" applyFont="1" applyFill="1" applyBorder="1" applyAlignment="1">
      <alignment horizontal="center"/>
    </xf>
    <xf numFmtId="37" fontId="26" fillId="0" borderId="10" xfId="0" applyFont="1" applyBorder="1"/>
    <xf numFmtId="37" fontId="25" fillId="6" borderId="2" xfId="0" quotePrefix="1" applyFont="1" applyFill="1" applyBorder="1"/>
    <xf numFmtId="39" fontId="25" fillId="6" borderId="2" xfId="0" quotePrefix="1" applyNumberFormat="1" applyFont="1" applyFill="1" applyBorder="1" applyAlignment="1">
      <alignment horizontal="center"/>
    </xf>
    <xf numFmtId="3" fontId="25" fillId="0" borderId="2" xfId="0" applyNumberFormat="1" applyFont="1" applyBorder="1"/>
    <xf numFmtId="37" fontId="26" fillId="0" borderId="2" xfId="0" applyFont="1" applyBorder="1" applyAlignment="1">
      <alignment horizontal="center"/>
    </xf>
    <xf numFmtId="37" fontId="26" fillId="0" borderId="4" xfId="0" applyFont="1" applyBorder="1" applyAlignment="1">
      <alignment horizontal="center"/>
    </xf>
    <xf numFmtId="39" fontId="25" fillId="6" borderId="2" xfId="0" applyNumberFormat="1" applyFont="1" applyFill="1" applyBorder="1"/>
    <xf numFmtId="2" fontId="25" fillId="0" borderId="2" xfId="0" applyNumberFormat="1" applyFont="1" applyBorder="1"/>
    <xf numFmtId="3" fontId="25" fillId="6" borderId="2" xfId="0" applyNumberFormat="1" applyFont="1" applyFill="1" applyBorder="1"/>
    <xf numFmtId="2" fontId="13" fillId="0" borderId="0" xfId="0" applyNumberFormat="1" applyFont="1" applyAlignment="1">
      <alignment horizontal="right"/>
    </xf>
    <xf numFmtId="37" fontId="15" fillId="111" borderId="1" xfId="0" applyFont="1" applyFill="1" applyBorder="1" applyProtection="1">
      <protection locked="0"/>
    </xf>
    <xf numFmtId="37" fontId="15" fillId="111" borderId="1" xfId="0" quotePrefix="1" applyFont="1" applyFill="1" applyBorder="1" applyProtection="1">
      <protection locked="0"/>
    </xf>
    <xf numFmtId="37" fontId="13" fillId="111" borderId="0" xfId="0" applyFont="1" applyFill="1"/>
    <xf numFmtId="37" fontId="15" fillId="111" borderId="1" xfId="9052" quotePrefix="1" applyNumberFormat="1" applyFont="1" applyFill="1" applyBorder="1" applyProtection="1">
      <protection locked="0"/>
    </xf>
    <xf numFmtId="37" fontId="15" fillId="111" borderId="1" xfId="9052" applyNumberFormat="1" applyFont="1" applyFill="1" applyBorder="1" applyProtection="1">
      <protection locked="0"/>
    </xf>
    <xf numFmtId="2" fontId="15" fillId="111" borderId="1" xfId="0" quotePrefix="1" applyNumberFormat="1" applyFont="1" applyFill="1" applyBorder="1" applyProtection="1">
      <protection locked="0"/>
    </xf>
    <xf numFmtId="2" fontId="15" fillId="111" borderId="1" xfId="9052" quotePrefix="1" applyNumberFormat="1" applyFont="1" applyFill="1" applyBorder="1" applyProtection="1">
      <protection locked="0"/>
    </xf>
    <xf numFmtId="2" fontId="15" fillId="111" borderId="1" xfId="35211" quotePrefix="1" applyNumberFormat="1" applyFont="1" applyFill="1" applyBorder="1" applyProtection="1">
      <protection locked="0"/>
    </xf>
    <xf numFmtId="2" fontId="15" fillId="111" borderId="1" xfId="9052" applyNumberFormat="1" applyFont="1" applyFill="1" applyBorder="1" applyProtection="1">
      <protection locked="0"/>
    </xf>
    <xf numFmtId="2" fontId="13" fillId="111" borderId="0" xfId="0" applyNumberFormat="1" applyFont="1" applyFill="1"/>
    <xf numFmtId="37" fontId="15" fillId="111" borderId="1" xfId="35211" quotePrefix="1" applyNumberFormat="1" applyFont="1" applyFill="1" applyBorder="1" applyProtection="1">
      <protection locked="0"/>
    </xf>
    <xf numFmtId="1" fontId="15" fillId="111" borderId="1" xfId="0" quotePrefix="1" applyNumberFormat="1" applyFont="1" applyFill="1" applyBorder="1" applyProtection="1">
      <protection locked="0"/>
    </xf>
    <xf numFmtId="37" fontId="15" fillId="110" borderId="1" xfId="0" quotePrefix="1" applyFont="1" applyFill="1" applyBorder="1" applyProtection="1">
      <protection locked="0"/>
    </xf>
    <xf numFmtId="167" fontId="15" fillId="110" borderId="1" xfId="0" quotePrefix="1" applyNumberFormat="1" applyFont="1" applyFill="1" applyBorder="1" applyProtection="1">
      <protection locked="0"/>
    </xf>
    <xf numFmtId="38" fontId="15" fillId="110" borderId="8" xfId="0" applyNumberFormat="1" applyFont="1" applyFill="1" applyBorder="1" applyProtection="1">
      <protection locked="0"/>
    </xf>
    <xf numFmtId="38" fontId="15" fillId="110" borderId="2" xfId="0" applyNumberFormat="1" applyFont="1" applyFill="1" applyBorder="1" applyProtection="1">
      <protection locked="0"/>
    </xf>
    <xf numFmtId="38" fontId="15" fillId="110" borderId="1" xfId="0" quotePrefix="1" applyNumberFormat="1" applyFont="1" applyFill="1" applyBorder="1" applyAlignment="1" applyProtection="1">
      <alignment horizontal="left"/>
      <protection locked="0"/>
    </xf>
    <xf numFmtId="38" fontId="15" fillId="110" borderId="14" xfId="0" applyNumberFormat="1" applyFont="1" applyFill="1" applyBorder="1" applyProtection="1">
      <protection locked="0"/>
    </xf>
    <xf numFmtId="166" fontId="15" fillId="110" borderId="14" xfId="0" applyNumberFormat="1" applyFont="1" applyFill="1" applyBorder="1" applyAlignment="1" applyProtection="1">
      <alignment horizontal="left"/>
      <protection locked="0"/>
    </xf>
    <xf numFmtId="38" fontId="15" fillId="111" borderId="14" xfId="0" applyNumberFormat="1" applyFont="1" applyFill="1" applyBorder="1" applyProtection="1">
      <protection locked="0"/>
    </xf>
    <xf numFmtId="0" fontId="8" fillId="111" borderId="0" xfId="18919" applyFill="1">
      <alignment vertical="top"/>
      <protection locked="0"/>
    </xf>
    <xf numFmtId="38" fontId="15" fillId="110" borderId="1" xfId="0" applyNumberFormat="1" applyFont="1" applyFill="1" applyBorder="1" applyProtection="1">
      <protection locked="0"/>
    </xf>
    <xf numFmtId="38" fontId="15" fillId="110" borderId="1" xfId="0" applyNumberFormat="1" applyFont="1" applyFill="1" applyBorder="1" applyAlignment="1" applyProtection="1">
      <alignment horizontal="right"/>
      <protection locked="0"/>
    </xf>
    <xf numFmtId="37" fontId="15" fillId="110" borderId="1" xfId="0" applyFont="1" applyFill="1" applyBorder="1" applyProtection="1">
      <protection locked="0"/>
    </xf>
    <xf numFmtId="37" fontId="13" fillId="110" borderId="0" xfId="0" applyFont="1" applyFill="1" applyProtection="1">
      <protection locked="0"/>
    </xf>
    <xf numFmtId="38" fontId="15" fillId="111" borderId="1" xfId="0" applyNumberFormat="1" applyFont="1" applyFill="1" applyBorder="1" applyProtection="1">
      <protection locked="0"/>
    </xf>
    <xf numFmtId="37" fontId="15" fillId="3" borderId="0" xfId="0" applyFont="1" applyFill="1" applyAlignment="1">
      <alignment horizontal="center" vertical="center"/>
    </xf>
    <xf numFmtId="37" fontId="30" fillId="0" borderId="0" xfId="0" applyFont="1"/>
    <xf numFmtId="37" fontId="139" fillId="0" borderId="0" xfId="0" applyFont="1"/>
    <xf numFmtId="37" fontId="30" fillId="0" borderId="0" xfId="0" quotePrefix="1" applyFont="1" applyFill="1" applyBorder="1" applyAlignment="1">
      <alignment horizontal="left"/>
    </xf>
    <xf numFmtId="37" fontId="5" fillId="0" borderId="0" xfId="0" applyFont="1" applyFill="1" applyBorder="1"/>
    <xf numFmtId="38" fontId="5" fillId="0" borderId="0" xfId="0" applyNumberFormat="1" applyFont="1" applyFill="1" applyBorder="1"/>
    <xf numFmtId="37" fontId="5" fillId="0" borderId="0" xfId="0" quotePrefix="1" applyFont="1" applyFill="1" applyBorder="1" applyAlignment="1">
      <alignment vertical="center" readingOrder="1"/>
    </xf>
    <xf numFmtId="37" fontId="5" fillId="0" borderId="0" xfId="0" quotePrefix="1" applyFont="1" applyFill="1" applyBorder="1" applyAlignment="1">
      <alignment horizontal="left"/>
    </xf>
    <xf numFmtId="37" fontId="4" fillId="0" borderId="0" xfId="0" quotePrefix="1" applyFont="1" applyFill="1" applyBorder="1"/>
    <xf numFmtId="37" fontId="5" fillId="0" borderId="0" xfId="0" applyFont="1" applyFill="1" applyBorder="1" applyAlignment="1">
      <alignment vertical="center" readingOrder="1"/>
    </xf>
    <xf numFmtId="0" fontId="140" fillId="0" borderId="0" xfId="18919" applyFont="1" applyAlignment="1">
      <alignment horizontal="left" vertical="top" wrapText="1"/>
      <protection locked="0"/>
    </xf>
  </cellXfs>
  <cellStyles count="43399">
    <cellStyle name="20% - Accent1" xfId="1" builtinId="30" customBuiltin="1"/>
    <cellStyle name="20% - Accent1 10" xfId="2" xr:uid="{BD1FBB5F-A360-43E8-870C-1F288B06C450}"/>
    <cellStyle name="20% - Accent1 10 2" xfId="3" xr:uid="{8065D3E6-4B77-4EB8-A994-8F452D9F497C}"/>
    <cellStyle name="20% - Accent1 10 2 2" xfId="4" xr:uid="{8CF35F86-94A6-4855-B97C-1AAAEED86BD8}"/>
    <cellStyle name="20% - Accent1 10 2 2 2" xfId="5" xr:uid="{86DE0190-F8D6-463F-8F12-75358F3F4F81}"/>
    <cellStyle name="20% - Accent1 10 2 3" xfId="6" xr:uid="{11A0AB67-B2C0-43E5-944C-BC726B927572}"/>
    <cellStyle name="20% - Accent1 10 3" xfId="7" xr:uid="{C67D21BC-95F9-4372-833A-E688677EABB8}"/>
    <cellStyle name="20% - Accent1 10 3 2" xfId="8" xr:uid="{AD2A592C-0E59-491E-AC12-E451F966E2AF}"/>
    <cellStyle name="20% - Accent1 10 4" xfId="9" xr:uid="{7054F598-8B6F-40C9-8F81-C82DFB0478D5}"/>
    <cellStyle name="20% - Accent1 11" xfId="10" xr:uid="{35557348-24DC-4B60-900C-4ACEE43779C0}"/>
    <cellStyle name="20% - Accent1 11 2" xfId="11" xr:uid="{C6328B14-1314-425A-B029-6C96068E6006}"/>
    <cellStyle name="20% - Accent1 11 2 2" xfId="12" xr:uid="{F37EB4F7-5107-40E1-B751-F46E7CAC6F06}"/>
    <cellStyle name="20% - Accent1 11 3" xfId="13" xr:uid="{AADCC2E3-594A-4E20-ACD0-D78AF589A59C}"/>
    <cellStyle name="20% - Accent1 12" xfId="14" xr:uid="{C46FA745-FEE8-44E4-AD3C-9A2B2774A16B}"/>
    <cellStyle name="20% - Accent1 12 2" xfId="15" xr:uid="{7E662080-58FA-438F-BF86-2E2F2A3EAEA5}"/>
    <cellStyle name="20% - Accent1 13" xfId="16" xr:uid="{0CACD238-B15B-435F-9EE7-232D9CCA99CC}"/>
    <cellStyle name="20% - Accent1 13 2" xfId="17" xr:uid="{5A336704-DAB0-40F1-84AB-62ABBA7650A0}"/>
    <cellStyle name="20% - Accent1 14" xfId="18" xr:uid="{FB7CB135-57A3-4A68-8E4C-3EA3D43054C3}"/>
    <cellStyle name="20% - Accent1 15" xfId="19" xr:uid="{F09ECD9E-9E5F-4DCF-9620-2FF87BA2C66B}"/>
    <cellStyle name="20% - Accent1 2" xfId="20" xr:uid="{4BDB4773-BECF-483F-86C7-79F1682A652B}"/>
    <cellStyle name="20% - Accent1 2 10" xfId="21" xr:uid="{33CD294F-E42D-4CAC-953E-B015E9E3F975}"/>
    <cellStyle name="20% - Accent1 2 10 2" xfId="22" xr:uid="{086D921F-2955-4F09-B317-CD0BC9C6502C}"/>
    <cellStyle name="20% - Accent1 2 10 2 2" xfId="23" xr:uid="{3F923AFB-1304-4C7C-BDF2-C6A2B0EF708B}"/>
    <cellStyle name="20% - Accent1 2 10 3" xfId="24" xr:uid="{B0E5AE6B-E6C5-40EE-AB12-E2394A3FC115}"/>
    <cellStyle name="20% - Accent1 2 11" xfId="25" xr:uid="{66F5E6D2-B0C8-47D5-A4A3-2A364F6265B2}"/>
    <cellStyle name="20% - Accent1 2 11 2" xfId="26" xr:uid="{89177CC8-3FB1-4916-B38A-F0ECF3463EEE}"/>
    <cellStyle name="20% - Accent1 2 12" xfId="27" xr:uid="{4E27D236-D20D-47E5-A2E2-66E9707CDA02}"/>
    <cellStyle name="20% - Accent1 2 13" xfId="28" xr:uid="{CA6D83B0-4734-4C1C-A0BC-161FE60E01B3}"/>
    <cellStyle name="20% - Accent1 2 2" xfId="29" xr:uid="{8E1A42E1-E965-4768-BA87-40D00FAB26DF}"/>
    <cellStyle name="20% - Accent1 2 2 2" xfId="30" xr:uid="{90351D22-5AD1-454D-88D0-CE88F2CEB608}"/>
    <cellStyle name="20% - Accent1 2 2 2 2" xfId="31" xr:uid="{F9064E7A-8631-495D-913E-4D9506F62217}"/>
    <cellStyle name="20% - Accent1 2 2 2 2 2" xfId="32" xr:uid="{DBF0CE7F-201F-46E9-B592-F36CB2A7BB0C}"/>
    <cellStyle name="20% - Accent1 2 2 2 2 2 2" xfId="33" xr:uid="{D28749D3-714F-48D8-9BE2-A73049A1AA03}"/>
    <cellStyle name="20% - Accent1 2 2 2 2 2 2 2" xfId="34" xr:uid="{D48AA6E7-3B7F-48CF-801E-1BA90C13EC65}"/>
    <cellStyle name="20% - Accent1 2 2 2 2 2 2 2 2" xfId="35" xr:uid="{7FDC2D3F-4E5B-449D-B990-EF026AE9C13E}"/>
    <cellStyle name="20% - Accent1 2 2 2 2 2 2 3" xfId="36" xr:uid="{6DCFC391-5788-42B4-9545-F17183AE7B83}"/>
    <cellStyle name="20% - Accent1 2 2 2 2 2 3" xfId="37" xr:uid="{6E2DAA83-C138-4EDB-9748-7FCF4A5D4317}"/>
    <cellStyle name="20% - Accent1 2 2 2 2 2 3 2" xfId="38" xr:uid="{317B3E6D-5F5D-494B-9A53-167E0FE1F6AF}"/>
    <cellStyle name="20% - Accent1 2 2 2 2 2 4" xfId="39" xr:uid="{246D5BC5-6A4F-43BB-940B-25A0451CBD09}"/>
    <cellStyle name="20% - Accent1 2 2 2 2 3" xfId="40" xr:uid="{A725C37C-14DE-417A-952A-9EAFF05CE749}"/>
    <cellStyle name="20% - Accent1 2 2 2 2 3 2" xfId="41" xr:uid="{AA42F915-08A2-4538-925E-52F979E786FA}"/>
    <cellStyle name="20% - Accent1 2 2 2 2 3 2 2" xfId="42" xr:uid="{4A86A598-0B7F-424A-AFC9-93CDDAD33B82}"/>
    <cellStyle name="20% - Accent1 2 2 2 2 3 2 2 2" xfId="43" xr:uid="{4FA742BD-DD68-4781-B2BC-B38C241B971E}"/>
    <cellStyle name="20% - Accent1 2 2 2 2 3 2 3" xfId="44" xr:uid="{F5A1D3BA-81B5-4B6D-8D08-4ECEE580D763}"/>
    <cellStyle name="20% - Accent1 2 2 2 2 3 3" xfId="45" xr:uid="{D5E4836A-7148-4F4B-8C10-48EA855D3750}"/>
    <cellStyle name="20% - Accent1 2 2 2 2 3 3 2" xfId="46" xr:uid="{084A4FC4-4974-45F3-80AC-901485238972}"/>
    <cellStyle name="20% - Accent1 2 2 2 2 3 4" xfId="47" xr:uid="{F77529FD-CD83-445D-AF9F-8F2158AFFC15}"/>
    <cellStyle name="20% - Accent1 2 2 2 2 4" xfId="48" xr:uid="{67A3F369-F3E0-4B58-9803-AA357AD67F47}"/>
    <cellStyle name="20% - Accent1 2 2 2 2 4 2" xfId="49" xr:uid="{438DE583-76C0-44AA-9ECD-DB32D9459FE1}"/>
    <cellStyle name="20% - Accent1 2 2 2 2 4 2 2" xfId="50" xr:uid="{20E4F893-57C6-4F3D-92C0-4EA0AF2CE482}"/>
    <cellStyle name="20% - Accent1 2 2 2 2 4 3" xfId="51" xr:uid="{361E49F2-ACC1-4D7C-931B-D80DDCED9CC2}"/>
    <cellStyle name="20% - Accent1 2 2 2 2 5" xfId="52" xr:uid="{9CAC783A-A243-41C1-9867-3C177CBA3636}"/>
    <cellStyle name="20% - Accent1 2 2 2 2 5 2" xfId="53" xr:uid="{06C78223-BD71-4DEC-B9D3-874D18D49C60}"/>
    <cellStyle name="20% - Accent1 2 2 2 2 6" xfId="54" xr:uid="{BC946931-0EB0-41DF-AF21-3194F17EAB9D}"/>
    <cellStyle name="20% - Accent1 2 2 2 3" xfId="55" xr:uid="{73F70F1C-29E8-41F1-8098-2E18595DDEDD}"/>
    <cellStyle name="20% - Accent1 2 2 2 3 2" xfId="56" xr:uid="{E514B83E-0A76-4BCA-807F-EEBF78B7ECBD}"/>
    <cellStyle name="20% - Accent1 2 2 2 3 2 2" xfId="57" xr:uid="{3106E0EA-4967-4317-8781-0976E460E6A3}"/>
    <cellStyle name="20% - Accent1 2 2 2 3 2 2 2" xfId="58" xr:uid="{36275649-2423-43EB-A19B-0F002ACAA89F}"/>
    <cellStyle name="20% - Accent1 2 2 2 3 2 3" xfId="59" xr:uid="{25ED798D-CAF2-4C01-9EEB-37FC4A031EE2}"/>
    <cellStyle name="20% - Accent1 2 2 2 3 3" xfId="60" xr:uid="{44B600A6-081D-4809-95F2-23DF2560B11F}"/>
    <cellStyle name="20% - Accent1 2 2 2 3 3 2" xfId="61" xr:uid="{898B83BA-6DA9-4802-A0F3-3CECDAA9AD25}"/>
    <cellStyle name="20% - Accent1 2 2 2 3 4" xfId="62" xr:uid="{4BC21A2B-13DA-44FE-80C1-E8639B4D4117}"/>
    <cellStyle name="20% - Accent1 2 2 2 4" xfId="63" xr:uid="{C00D613E-B833-4335-9651-31F14D38520A}"/>
    <cellStyle name="20% - Accent1 2 2 2 4 2" xfId="64" xr:uid="{5C2CD586-66C9-4EAD-A680-ACB6C55706E1}"/>
    <cellStyle name="20% - Accent1 2 2 2 4 2 2" xfId="65" xr:uid="{10E8F006-FD28-4825-95B4-6B76D4A136CD}"/>
    <cellStyle name="20% - Accent1 2 2 2 4 2 2 2" xfId="66" xr:uid="{32433BB2-8822-47E7-BE41-5C15A0424A7C}"/>
    <cellStyle name="20% - Accent1 2 2 2 4 2 3" xfId="67" xr:uid="{981DB67F-B214-44D0-970B-730D7F5C2FA7}"/>
    <cellStyle name="20% - Accent1 2 2 2 4 3" xfId="68" xr:uid="{665C7D36-B2AB-4F94-9D55-02603872E017}"/>
    <cellStyle name="20% - Accent1 2 2 2 4 3 2" xfId="69" xr:uid="{FDA0A4C2-667A-4313-8E41-BF8A83064E7D}"/>
    <cellStyle name="20% - Accent1 2 2 2 4 4" xfId="70" xr:uid="{3B95E2A7-E3EB-4BB5-9A54-57CE7BFBF715}"/>
    <cellStyle name="20% - Accent1 2 2 2 5" xfId="71" xr:uid="{642B20CD-B6DA-4823-BE2E-623128D5FBAA}"/>
    <cellStyle name="20% - Accent1 2 2 2 5 2" xfId="72" xr:uid="{650A631A-5D5F-41B1-9FBD-5CE1DA783B71}"/>
    <cellStyle name="20% - Accent1 2 2 2 5 2 2" xfId="73" xr:uid="{65B573CC-88F4-4783-AC59-BDA3DD4BFA7F}"/>
    <cellStyle name="20% - Accent1 2 2 2 5 3" xfId="74" xr:uid="{82478523-C093-4BE9-9A6A-6BB0D2309E1E}"/>
    <cellStyle name="20% - Accent1 2 2 2 6" xfId="75" xr:uid="{7944AD5F-A7FB-4F0E-B557-01550F1ACA19}"/>
    <cellStyle name="20% - Accent1 2 2 2 6 2" xfId="76" xr:uid="{29C5E9BA-A69C-4F27-9064-5E340A9F481C}"/>
    <cellStyle name="20% - Accent1 2 2 2 7" xfId="77" xr:uid="{4F7AF12B-1BAF-4A31-966D-119331EBD246}"/>
    <cellStyle name="20% - Accent1 2 3" xfId="78" xr:uid="{0B09DBEF-1BD9-4448-B8C7-C2701777FA35}"/>
    <cellStyle name="20% - Accent1 2 4" xfId="79" xr:uid="{0B0583A4-A44E-46AD-BE55-15EB2B1632B1}"/>
    <cellStyle name="20% - Accent1 2 4 2" xfId="80" xr:uid="{60D959B0-3C67-43AA-9926-2CE34008F0F7}"/>
    <cellStyle name="20% - Accent1 2 4 2 2" xfId="81" xr:uid="{9A56162C-D101-4995-A9D4-5723872ADB69}"/>
    <cellStyle name="20% - Accent1 2 4 2 2 2" xfId="82" xr:uid="{6BF5F45A-36EB-44BB-B765-7036B4983BF9}"/>
    <cellStyle name="20% - Accent1 2 4 2 2 2 2" xfId="83" xr:uid="{189279DB-DE42-490E-A190-A4F5A844D5B4}"/>
    <cellStyle name="20% - Accent1 2 4 2 2 2 2 2" xfId="84" xr:uid="{3938BAF6-A687-48B7-A544-6022094C0A18}"/>
    <cellStyle name="20% - Accent1 2 4 2 2 2 3" xfId="85" xr:uid="{E648564D-4D41-4780-A738-0B750908DC3E}"/>
    <cellStyle name="20% - Accent1 2 4 2 2 3" xfId="86" xr:uid="{26598545-101A-488F-8AEE-17F16AAE41EE}"/>
    <cellStyle name="20% - Accent1 2 4 2 2 3 2" xfId="87" xr:uid="{D1C86E2F-4A7E-4A30-BDC4-23D3092B1484}"/>
    <cellStyle name="20% - Accent1 2 4 2 2 4" xfId="88" xr:uid="{1338C71E-D893-4ED6-9408-DBEB1B85F74E}"/>
    <cellStyle name="20% - Accent1 2 4 2 3" xfId="89" xr:uid="{92819E17-42AC-44CD-B805-CD9C19E9F4AC}"/>
    <cellStyle name="20% - Accent1 2 4 2 3 2" xfId="90" xr:uid="{491A6491-DF32-4A96-8497-E5DC4C1C0ED9}"/>
    <cellStyle name="20% - Accent1 2 4 2 3 2 2" xfId="91" xr:uid="{7C4C226B-FCC4-40B0-B8DD-A22BD754FE59}"/>
    <cellStyle name="20% - Accent1 2 4 2 3 2 2 2" xfId="92" xr:uid="{3DC6AA0E-1C9B-401B-B29B-78EF7F71E010}"/>
    <cellStyle name="20% - Accent1 2 4 2 3 2 3" xfId="93" xr:uid="{5E800653-693F-4912-940D-F0274F935C19}"/>
    <cellStyle name="20% - Accent1 2 4 2 3 3" xfId="94" xr:uid="{2C346922-D1F5-4976-B2AE-CA323475EF07}"/>
    <cellStyle name="20% - Accent1 2 4 2 3 3 2" xfId="95" xr:uid="{85AA7D08-2B4D-4316-B206-7CF42364AB78}"/>
    <cellStyle name="20% - Accent1 2 4 2 3 4" xfId="96" xr:uid="{0408C7E7-00C4-48DA-8D88-A4BA88898FBF}"/>
    <cellStyle name="20% - Accent1 2 4 2 4" xfId="97" xr:uid="{45354A3A-9C3C-423E-A4E5-4C53645873BE}"/>
    <cellStyle name="20% - Accent1 2 4 2 4 2" xfId="98" xr:uid="{C312C738-9B74-4C88-8150-08D5564658AF}"/>
    <cellStyle name="20% - Accent1 2 4 2 4 2 2" xfId="99" xr:uid="{0C4A799E-3142-4E03-ACA0-616809F6B71F}"/>
    <cellStyle name="20% - Accent1 2 4 2 4 3" xfId="100" xr:uid="{B89EC8C0-18C8-4FA2-90A8-56810D260E5B}"/>
    <cellStyle name="20% - Accent1 2 4 2 5" xfId="101" xr:uid="{A23B0F50-934E-4B03-8477-5E4E30891A1F}"/>
    <cellStyle name="20% - Accent1 2 4 2 5 2" xfId="102" xr:uid="{9A42452B-0C2D-4B93-9A72-59FCDFCC03E8}"/>
    <cellStyle name="20% - Accent1 2 4 2 6" xfId="103" xr:uid="{526DD23B-BBD2-45B1-810D-4045E2A8ED23}"/>
    <cellStyle name="20% - Accent1 2 4 3" xfId="104" xr:uid="{1B6C14AD-94FA-44BC-A0C1-459648AE65C3}"/>
    <cellStyle name="20% - Accent1 2 4 3 2" xfId="105" xr:uid="{1F95FC16-3C57-4B19-A58F-A11BDA22F116}"/>
    <cellStyle name="20% - Accent1 2 4 3 2 2" xfId="106" xr:uid="{4D292CCA-DE09-4EE9-892C-0145F7F0FB6F}"/>
    <cellStyle name="20% - Accent1 2 4 3 2 2 2" xfId="107" xr:uid="{08D0E708-D422-4F28-98B7-400B5C661BBC}"/>
    <cellStyle name="20% - Accent1 2 4 3 2 3" xfId="108" xr:uid="{0DE0B3CF-6725-4CCB-B4AE-D460B49C9B76}"/>
    <cellStyle name="20% - Accent1 2 4 3 3" xfId="109" xr:uid="{FADA5861-B7D9-41AB-8BF6-DB4460BFB5E0}"/>
    <cellStyle name="20% - Accent1 2 4 3 3 2" xfId="110" xr:uid="{4971A614-AA02-4A55-B2A5-BD3447A484C3}"/>
    <cellStyle name="20% - Accent1 2 4 3 4" xfId="111" xr:uid="{B91BC471-BF19-4D9A-B5F3-A5E0832614DA}"/>
    <cellStyle name="20% - Accent1 2 4 4" xfId="112" xr:uid="{94570029-150F-4C6C-BA79-7542586F3FD0}"/>
    <cellStyle name="20% - Accent1 2 4 4 2" xfId="113" xr:uid="{F1945E85-87A4-491D-9F88-98A6680BC682}"/>
    <cellStyle name="20% - Accent1 2 4 4 2 2" xfId="114" xr:uid="{5EDEA6EB-A338-40E6-A1F2-35DCA2C42B24}"/>
    <cellStyle name="20% - Accent1 2 4 4 2 2 2" xfId="115" xr:uid="{C9CE21E0-970E-4C1D-81AE-5A5D3E06DBD6}"/>
    <cellStyle name="20% - Accent1 2 4 4 2 3" xfId="116" xr:uid="{1834CD99-F883-49B0-B281-5ED8D7BAE277}"/>
    <cellStyle name="20% - Accent1 2 4 4 3" xfId="117" xr:uid="{4CC8CEC1-9B3D-4BFA-A7ED-2671D01C6ED1}"/>
    <cellStyle name="20% - Accent1 2 4 4 3 2" xfId="118" xr:uid="{8EBD7350-B32F-4978-81DB-CB87C0A974CD}"/>
    <cellStyle name="20% - Accent1 2 4 4 4" xfId="119" xr:uid="{3E71E103-B82D-446E-9784-C2C7C52B0470}"/>
    <cellStyle name="20% - Accent1 2 4 5" xfId="120" xr:uid="{D8A97018-B382-4B00-9820-2D636A57B41E}"/>
    <cellStyle name="20% - Accent1 2 4 5 2" xfId="121" xr:uid="{63726ED9-F140-4343-9F57-082C630D074F}"/>
    <cellStyle name="20% - Accent1 2 4 5 2 2" xfId="122" xr:uid="{A76714EF-865E-4FAD-A49E-003D36C9B33C}"/>
    <cellStyle name="20% - Accent1 2 4 5 3" xfId="123" xr:uid="{2487E2C5-579F-498D-B9B7-88BF9451ABDC}"/>
    <cellStyle name="20% - Accent1 2 4 6" xfId="124" xr:uid="{CFF0E9F2-65EA-46C4-A8C4-B07276B97071}"/>
    <cellStyle name="20% - Accent1 2 4 6 2" xfId="125" xr:uid="{A3216FD0-F68C-4644-98B2-C4B141947AD2}"/>
    <cellStyle name="20% - Accent1 2 4 7" xfId="126" xr:uid="{972E5734-02A9-4151-91F9-CC3B86081975}"/>
    <cellStyle name="20% - Accent1 2 5" xfId="127" xr:uid="{757968FA-BE8E-4655-BE01-CF4105240A9A}"/>
    <cellStyle name="20% - Accent1 2 6" xfId="128" xr:uid="{5744BB43-5381-47F0-B956-DE972EF77A4A}"/>
    <cellStyle name="20% - Accent1 2 6 2" xfId="129" xr:uid="{994EB201-4372-476F-9A0D-C7A8809A0C45}"/>
    <cellStyle name="20% - Accent1 2 6 2 2" xfId="130" xr:uid="{70C01EF8-15A6-4C3C-BE06-2DDBE32972A2}"/>
    <cellStyle name="20% - Accent1 2 6 2 2 2" xfId="131" xr:uid="{D959F405-0B48-4EE6-8DD7-C943DF2F1D30}"/>
    <cellStyle name="20% - Accent1 2 6 2 2 2 2" xfId="132" xr:uid="{25AD572E-011E-438E-B594-FCC8B35C3F8E}"/>
    <cellStyle name="20% - Accent1 2 6 2 2 3" xfId="133" xr:uid="{953D059D-6C02-4EEE-9534-2B7D39A98304}"/>
    <cellStyle name="20% - Accent1 2 6 2 3" xfId="134" xr:uid="{4A171E5D-502C-4934-95C0-822E8FA4E1E8}"/>
    <cellStyle name="20% - Accent1 2 6 2 3 2" xfId="135" xr:uid="{F3FC570A-24E8-45F4-987B-D44E5955CD39}"/>
    <cellStyle name="20% - Accent1 2 6 2 4" xfId="136" xr:uid="{FC1D9C72-BC8B-4AA8-8119-7E6D6F459FC4}"/>
    <cellStyle name="20% - Accent1 2 6 3" xfId="137" xr:uid="{688CEBBC-1A02-4AA5-B46C-AFB6FE16ED5C}"/>
    <cellStyle name="20% - Accent1 2 6 3 2" xfId="138" xr:uid="{0B565547-37EF-4387-B243-7558BE07AF14}"/>
    <cellStyle name="20% - Accent1 2 6 3 2 2" xfId="139" xr:uid="{5EF7F07E-9753-4B39-BB88-58DEBACD6084}"/>
    <cellStyle name="20% - Accent1 2 6 3 2 2 2" xfId="140" xr:uid="{008B2F63-7FF1-4963-9A39-73B957A157B2}"/>
    <cellStyle name="20% - Accent1 2 6 3 2 3" xfId="141" xr:uid="{4F1F65A7-15FB-4335-8E22-1237408E62A8}"/>
    <cellStyle name="20% - Accent1 2 6 3 3" xfId="142" xr:uid="{DA46B212-7D43-47E6-930B-3E83E90C45FB}"/>
    <cellStyle name="20% - Accent1 2 6 3 3 2" xfId="143" xr:uid="{BF5B5A3F-DDEA-41E6-BC00-2BDCD1A7815A}"/>
    <cellStyle name="20% - Accent1 2 6 3 4" xfId="144" xr:uid="{D4B7C18E-DC92-4814-854D-7D70C0D334B5}"/>
    <cellStyle name="20% - Accent1 2 6 4" xfId="145" xr:uid="{F34D7B3B-AEFE-48F8-951B-D31D6C532C5F}"/>
    <cellStyle name="20% - Accent1 2 6 4 2" xfId="146" xr:uid="{7E205DC4-D446-4C8A-905F-998861B69075}"/>
    <cellStyle name="20% - Accent1 2 6 4 2 2" xfId="147" xr:uid="{7E8AC4DA-2001-4C14-8AFE-507F1363DC25}"/>
    <cellStyle name="20% - Accent1 2 6 4 3" xfId="148" xr:uid="{28921D50-CAA0-4EBB-A046-7E1CBB07C142}"/>
    <cellStyle name="20% - Accent1 2 6 5" xfId="149" xr:uid="{757AE1CC-565F-40ED-816B-0E66FDC7E0A9}"/>
    <cellStyle name="20% - Accent1 2 6 5 2" xfId="150" xr:uid="{050BBAD7-2D5E-4419-9F1C-8322EFA99A8C}"/>
    <cellStyle name="20% - Accent1 2 6 6" xfId="151" xr:uid="{963008D3-0E09-43E1-82EB-6A16469C9A35}"/>
    <cellStyle name="20% - Accent1 2 7" xfId="152" xr:uid="{333120C0-A2FF-4FD0-9E9D-76B3B11C394B}"/>
    <cellStyle name="20% - Accent1 2 8" xfId="153" xr:uid="{EC4E0C10-ED00-4D2F-9BCF-8F414691095C}"/>
    <cellStyle name="20% - Accent1 2 8 2" xfId="154" xr:uid="{3428A28B-8B31-4CEA-B0A3-CFDFF689DFE5}"/>
    <cellStyle name="20% - Accent1 2 8 2 2" xfId="155" xr:uid="{B733F939-0A36-404A-9C3E-E62259389A76}"/>
    <cellStyle name="20% - Accent1 2 8 2 2 2" xfId="156" xr:uid="{FE4A99E3-A68D-41DF-9719-D13285345380}"/>
    <cellStyle name="20% - Accent1 2 8 2 3" xfId="157" xr:uid="{BAF2018B-9753-4C85-B812-51CAA7D3AF0C}"/>
    <cellStyle name="20% - Accent1 2 8 3" xfId="158" xr:uid="{178102C0-AB05-444C-841F-E572FC55CB1D}"/>
    <cellStyle name="20% - Accent1 2 8 3 2" xfId="159" xr:uid="{AAF83F6F-0FC0-40DB-A73B-6E47F9380916}"/>
    <cellStyle name="20% - Accent1 2 8 4" xfId="160" xr:uid="{722E3D65-07B6-4861-B50F-0574ABF1D88B}"/>
    <cellStyle name="20% - Accent1 2 9" xfId="161" xr:uid="{B00EA50C-33C9-4C29-B4E8-22C023D00AD0}"/>
    <cellStyle name="20% - Accent1 2 9 2" xfId="162" xr:uid="{031F100C-3DB8-40E7-A652-F3A4AA820C11}"/>
    <cellStyle name="20% - Accent1 2 9 2 2" xfId="163" xr:uid="{07736277-EEEF-4AD8-845D-CD98BA9256BC}"/>
    <cellStyle name="20% - Accent1 2 9 2 2 2" xfId="164" xr:uid="{229BA81E-4E3D-4674-A61B-209D8E8CC66F}"/>
    <cellStyle name="20% - Accent1 2 9 2 3" xfId="165" xr:uid="{E1B0EEF9-6027-4831-8FE6-F2B9AC0B4F21}"/>
    <cellStyle name="20% - Accent1 2 9 3" xfId="166" xr:uid="{D725DE11-4CCB-4ED0-A03E-D1284A151C95}"/>
    <cellStyle name="20% - Accent1 2 9 3 2" xfId="167" xr:uid="{CBC66B3D-69C4-4958-B9E3-12CA26CE26CF}"/>
    <cellStyle name="20% - Accent1 2 9 4" xfId="168" xr:uid="{7686429A-CD03-4AFF-A97D-31148C56BCA1}"/>
    <cellStyle name="20% - Accent1 3" xfId="169" xr:uid="{C6513D84-A366-45AA-9E05-10DAAD59FA37}"/>
    <cellStyle name="20% - Accent1 3 10" xfId="170" xr:uid="{105A22F0-6B72-43B8-9E0D-93CCB98F784E}"/>
    <cellStyle name="20% - Accent1 3 10 2" xfId="171" xr:uid="{613F9198-1FFA-4C9B-8949-7C4A7B177B3C}"/>
    <cellStyle name="20% - Accent1 3 11" xfId="172" xr:uid="{8139F219-4E20-41F1-9651-072C0778619B}"/>
    <cellStyle name="20% - Accent1 3 12" xfId="173" xr:uid="{EBA541AF-77AB-4E3E-82A8-9B947A416702}"/>
    <cellStyle name="20% - Accent1 3 2" xfId="174" xr:uid="{C1FCB053-1B0B-4ADC-8421-F6C515A4A203}"/>
    <cellStyle name="20% - Accent1 3 2 2" xfId="175" xr:uid="{1B915303-27CC-460D-BAA1-E70537FCC0A0}"/>
    <cellStyle name="20% - Accent1 3 2 2 2" xfId="176" xr:uid="{596E74C0-D178-4067-A0E6-AA67DA7C9776}"/>
    <cellStyle name="20% - Accent1 3 2 2 2 2" xfId="177" xr:uid="{19A7D6EC-6811-40A4-ADE5-145430785548}"/>
    <cellStyle name="20% - Accent1 3 2 2 2 2 2" xfId="178" xr:uid="{BBEDFE76-952E-441F-8E08-F4B14B77A009}"/>
    <cellStyle name="20% - Accent1 3 2 2 2 2 2 2" xfId="179" xr:uid="{203128E7-934F-491F-82DF-9EC44C1FE079}"/>
    <cellStyle name="20% - Accent1 3 2 2 2 2 2 2 2" xfId="180" xr:uid="{403F6961-72C8-42A1-87BC-D4E0E7589C3B}"/>
    <cellStyle name="20% - Accent1 3 2 2 2 2 2 3" xfId="181" xr:uid="{1C382746-C77B-44BC-BC5C-0B12FE3949CE}"/>
    <cellStyle name="20% - Accent1 3 2 2 2 2 3" xfId="182" xr:uid="{E5EA938E-78F2-462E-912F-768E06EE03F2}"/>
    <cellStyle name="20% - Accent1 3 2 2 2 2 3 2" xfId="183" xr:uid="{524A3181-E36D-4DDA-9911-27518D9D06B8}"/>
    <cellStyle name="20% - Accent1 3 2 2 2 2 4" xfId="184" xr:uid="{5A81CC4C-C5C9-4418-8B62-DF93D52DA7A1}"/>
    <cellStyle name="20% - Accent1 3 2 2 2 3" xfId="185" xr:uid="{52EDE1E9-6A9D-4974-BDAF-EAFDBBD297FC}"/>
    <cellStyle name="20% - Accent1 3 2 2 2 3 2" xfId="186" xr:uid="{3B97F83D-ADC5-4305-AA2A-BB2D3ECAEFAB}"/>
    <cellStyle name="20% - Accent1 3 2 2 2 3 2 2" xfId="187" xr:uid="{B3D98949-1E97-4A8D-8D48-D5EADF486CAA}"/>
    <cellStyle name="20% - Accent1 3 2 2 2 3 2 2 2" xfId="188" xr:uid="{E410260C-3F47-4E3C-96BE-4B063B25933A}"/>
    <cellStyle name="20% - Accent1 3 2 2 2 3 2 3" xfId="189" xr:uid="{4B1C5244-8E27-46F6-861A-8F932764A014}"/>
    <cellStyle name="20% - Accent1 3 2 2 2 3 3" xfId="190" xr:uid="{1799C6C4-158E-4309-8B9D-749BA5094C10}"/>
    <cellStyle name="20% - Accent1 3 2 2 2 3 3 2" xfId="191" xr:uid="{052B5AF9-C13E-41BE-9C0E-7DE45F196CE4}"/>
    <cellStyle name="20% - Accent1 3 2 2 2 3 4" xfId="192" xr:uid="{2AE67715-1E70-4FD7-A895-785DD48E1265}"/>
    <cellStyle name="20% - Accent1 3 2 2 2 4" xfId="193" xr:uid="{7DD05BAC-D8EB-4DF4-B6DD-86AB95D317F1}"/>
    <cellStyle name="20% - Accent1 3 2 2 2 4 2" xfId="194" xr:uid="{BA553B7D-FBA7-47AE-915E-C6BE7DD8342D}"/>
    <cellStyle name="20% - Accent1 3 2 2 2 4 2 2" xfId="195" xr:uid="{D9C2D5C4-E561-4395-A007-1FED4A8239CD}"/>
    <cellStyle name="20% - Accent1 3 2 2 2 4 3" xfId="196" xr:uid="{8467F9B0-757C-4507-B899-28D5DF94C76F}"/>
    <cellStyle name="20% - Accent1 3 2 2 2 5" xfId="197" xr:uid="{BC761CA8-574C-4C83-A16E-2D69BDA53CE9}"/>
    <cellStyle name="20% - Accent1 3 2 2 2 5 2" xfId="198" xr:uid="{A3872481-D2C9-411B-A909-594A6660F907}"/>
    <cellStyle name="20% - Accent1 3 2 2 2 6" xfId="199" xr:uid="{EC9E7FA5-A2A7-4D1F-9A1E-701DBB815905}"/>
    <cellStyle name="20% - Accent1 3 2 2 3" xfId="200" xr:uid="{A68166AC-56D1-4945-BDCC-40B8AEF95189}"/>
    <cellStyle name="20% - Accent1 3 2 2 3 2" xfId="201" xr:uid="{32913BC7-A442-43A7-8669-2A22D2A5DD62}"/>
    <cellStyle name="20% - Accent1 3 2 2 3 2 2" xfId="202" xr:uid="{1F8C5A66-1D3D-4F29-89FC-424322E9D981}"/>
    <cellStyle name="20% - Accent1 3 2 2 3 2 2 2" xfId="203" xr:uid="{FCF8AE48-09A8-4B76-92B8-2F11BD511B2C}"/>
    <cellStyle name="20% - Accent1 3 2 2 3 2 3" xfId="204" xr:uid="{8416096B-18DB-4CCA-9681-733291368EAF}"/>
    <cellStyle name="20% - Accent1 3 2 2 3 3" xfId="205" xr:uid="{5C4881C1-1F9E-402F-B5F2-493C69107C99}"/>
    <cellStyle name="20% - Accent1 3 2 2 3 3 2" xfId="206" xr:uid="{9B5948BF-7CF7-4F39-B1D3-D6C8FB1A3B82}"/>
    <cellStyle name="20% - Accent1 3 2 2 3 4" xfId="207" xr:uid="{034FB0E9-5C94-4620-9801-9B2B701F0967}"/>
    <cellStyle name="20% - Accent1 3 2 2 4" xfId="208" xr:uid="{F3C8EEE9-E954-4A37-A392-9C76E8E2722F}"/>
    <cellStyle name="20% - Accent1 3 2 2 4 2" xfId="209" xr:uid="{32DEF86C-3E6F-49EF-B7B1-65E6961C853B}"/>
    <cellStyle name="20% - Accent1 3 2 2 4 2 2" xfId="210" xr:uid="{489E87CC-52BA-4B48-B1C3-337CB292975C}"/>
    <cellStyle name="20% - Accent1 3 2 2 4 2 2 2" xfId="211" xr:uid="{24931408-AC53-4789-B4AB-8C240D7D3D74}"/>
    <cellStyle name="20% - Accent1 3 2 2 4 2 3" xfId="212" xr:uid="{26702BF3-8F19-4B58-9FFA-B8A7408699E2}"/>
    <cellStyle name="20% - Accent1 3 2 2 4 3" xfId="213" xr:uid="{CD6D6C00-DFD0-4B75-822D-44B4882A694F}"/>
    <cellStyle name="20% - Accent1 3 2 2 4 3 2" xfId="214" xr:uid="{5CFD488B-0978-444D-BD34-1EAFF335751E}"/>
    <cellStyle name="20% - Accent1 3 2 2 4 4" xfId="215" xr:uid="{17ECF3A6-057A-4DB9-8B66-BCE026E146CF}"/>
    <cellStyle name="20% - Accent1 3 2 2 5" xfId="216" xr:uid="{A847638C-8382-41A7-B8D7-8E7CFDA40B74}"/>
    <cellStyle name="20% - Accent1 3 2 2 5 2" xfId="217" xr:uid="{553EF4F1-67A9-4D28-94C6-501988DFABD3}"/>
    <cellStyle name="20% - Accent1 3 2 2 5 2 2" xfId="218" xr:uid="{298DBFD8-98D0-40D9-A730-10EDC3F50D5E}"/>
    <cellStyle name="20% - Accent1 3 2 2 5 3" xfId="219" xr:uid="{217081DB-B3D6-4E96-B8DB-E7999FE30F72}"/>
    <cellStyle name="20% - Accent1 3 2 2 6" xfId="220" xr:uid="{E1029C3F-B09E-4167-BE5B-572D52C6DE1C}"/>
    <cellStyle name="20% - Accent1 3 2 2 6 2" xfId="221" xr:uid="{88978C09-0940-4AAA-90A9-2C6C7D6EBD02}"/>
    <cellStyle name="20% - Accent1 3 2 2 7" xfId="222" xr:uid="{D42FF0AA-ECCF-4540-B7B9-93DE851F784E}"/>
    <cellStyle name="20% - Accent1 3 2 2 8" xfId="223" xr:uid="{9D032106-309B-461F-9BFE-8E2DB56CD495}"/>
    <cellStyle name="20% - Accent1 3 2 3" xfId="224" xr:uid="{8F6A11AB-637B-41C8-B51A-F1ADBDBE67E7}"/>
    <cellStyle name="20% - Accent1 3 2 3 2" xfId="225" xr:uid="{EEA71080-194E-4D99-A205-B59AB60B8A74}"/>
    <cellStyle name="20% - Accent1 3 2 3 2 2" xfId="226" xr:uid="{38FFA914-B5B4-48BE-B4A8-E58DA47E01FB}"/>
    <cellStyle name="20% - Accent1 3 2 3 2 2 2" xfId="227" xr:uid="{60479ADF-F335-4EEA-A9A8-9993AD3DAD21}"/>
    <cellStyle name="20% - Accent1 3 2 3 2 2 2 2" xfId="228" xr:uid="{4495CD2D-24E3-4A90-B036-5AB9AB5E506D}"/>
    <cellStyle name="20% - Accent1 3 2 3 2 2 3" xfId="229" xr:uid="{87D2D76F-603B-4E26-9D6E-872245C0CE79}"/>
    <cellStyle name="20% - Accent1 3 2 3 2 3" xfId="230" xr:uid="{8699BECE-99A2-4791-8A13-3B1117794C6B}"/>
    <cellStyle name="20% - Accent1 3 2 3 2 3 2" xfId="231" xr:uid="{76702B02-E153-4106-AF9A-1F85F04FBF8A}"/>
    <cellStyle name="20% - Accent1 3 2 3 2 4" xfId="232" xr:uid="{E28C890F-7809-47B3-AAF8-0C7695EC9C78}"/>
    <cellStyle name="20% - Accent1 3 2 3 3" xfId="233" xr:uid="{A1185849-723E-4D7B-A60C-6C6F666DE2DF}"/>
    <cellStyle name="20% - Accent1 3 2 3 3 2" xfId="234" xr:uid="{4A286198-D1F7-4D31-B38C-03F2D9B387DC}"/>
    <cellStyle name="20% - Accent1 3 2 3 3 2 2" xfId="235" xr:uid="{D6F346CA-8F14-4153-9B92-BE865BA6A0FD}"/>
    <cellStyle name="20% - Accent1 3 2 3 3 2 2 2" xfId="236" xr:uid="{512351ED-3891-4F79-991D-2AF2F37D9488}"/>
    <cellStyle name="20% - Accent1 3 2 3 3 2 3" xfId="237" xr:uid="{1F158ED2-305D-4BED-B822-9E41824EE370}"/>
    <cellStyle name="20% - Accent1 3 2 3 3 3" xfId="238" xr:uid="{6A19AFDC-22C1-4391-9BA4-611E94E5BA9C}"/>
    <cellStyle name="20% - Accent1 3 2 3 3 3 2" xfId="239" xr:uid="{F3765F84-49A8-4275-8275-963B4F4231B8}"/>
    <cellStyle name="20% - Accent1 3 2 3 3 4" xfId="240" xr:uid="{04285D8A-67B0-449D-887C-ED29C3766BBF}"/>
    <cellStyle name="20% - Accent1 3 2 3 4" xfId="241" xr:uid="{9722E093-8174-4D9E-A4BD-7E052920EF8A}"/>
    <cellStyle name="20% - Accent1 3 2 3 4 2" xfId="242" xr:uid="{FD6BC5DA-AF7A-4837-8FA9-6B36C4D832CB}"/>
    <cellStyle name="20% - Accent1 3 2 3 4 2 2" xfId="243" xr:uid="{B2A20742-3290-4961-9B80-8F9BC9EBE9BF}"/>
    <cellStyle name="20% - Accent1 3 2 3 4 3" xfId="244" xr:uid="{0D991224-907D-4B32-AD62-6CA541E6982F}"/>
    <cellStyle name="20% - Accent1 3 2 3 5" xfId="245" xr:uid="{766195A3-C554-4BA9-A394-86D201FD7CD1}"/>
    <cellStyle name="20% - Accent1 3 2 3 5 2" xfId="246" xr:uid="{2FBDB150-85BD-471A-8278-DD517E4A9EA3}"/>
    <cellStyle name="20% - Accent1 3 2 3 6" xfId="247" xr:uid="{185362C2-6D32-4B4B-960E-88852C9F4337}"/>
    <cellStyle name="20% - Accent1 3 2 4" xfId="248" xr:uid="{D3F7A0AC-69D3-48DA-829A-9435AF0B5DA9}"/>
    <cellStyle name="20% - Accent1 3 2 4 2" xfId="249" xr:uid="{DD84A564-95E7-4913-9AFC-444FDC77B907}"/>
    <cellStyle name="20% - Accent1 3 2 4 2 2" xfId="250" xr:uid="{E04315C1-52AE-4C77-B364-A8422D3C66C9}"/>
    <cellStyle name="20% - Accent1 3 2 4 2 2 2" xfId="251" xr:uid="{AF88E84C-8E4F-4086-965C-16159A46AFA3}"/>
    <cellStyle name="20% - Accent1 3 2 4 2 3" xfId="252" xr:uid="{223EC7EF-8FF6-4981-B2A6-C72A36578296}"/>
    <cellStyle name="20% - Accent1 3 2 4 3" xfId="253" xr:uid="{9383E8B9-B22A-4151-9EF0-9A6DF179FD94}"/>
    <cellStyle name="20% - Accent1 3 2 4 3 2" xfId="254" xr:uid="{A944893F-D82C-48C8-8C99-A5F05F53E782}"/>
    <cellStyle name="20% - Accent1 3 2 4 4" xfId="255" xr:uid="{6F73A20E-EC8E-4B99-AACA-7AC472DAB8FF}"/>
    <cellStyle name="20% - Accent1 3 2 5" xfId="256" xr:uid="{00E07215-D85D-492E-8802-1AF4F009AD82}"/>
    <cellStyle name="20% - Accent1 3 2 5 2" xfId="257" xr:uid="{6686632D-4900-44FD-8340-AA55732A3E0E}"/>
    <cellStyle name="20% - Accent1 3 2 5 2 2" xfId="258" xr:uid="{439174F3-750A-40D1-847F-073D66B45A0B}"/>
    <cellStyle name="20% - Accent1 3 2 5 2 2 2" xfId="259" xr:uid="{2F8784AE-74E5-4397-B895-25B7D69EEC39}"/>
    <cellStyle name="20% - Accent1 3 2 5 2 3" xfId="260" xr:uid="{01639EC4-44C1-4D1A-A9E0-2CF4F14A77C3}"/>
    <cellStyle name="20% - Accent1 3 2 5 3" xfId="261" xr:uid="{151824DE-6921-46F8-9B2E-B323FE6906C9}"/>
    <cellStyle name="20% - Accent1 3 2 5 3 2" xfId="262" xr:uid="{AAD73FEB-2087-423A-A40F-02C0ACA525F2}"/>
    <cellStyle name="20% - Accent1 3 2 5 4" xfId="263" xr:uid="{C03676D3-A080-4961-BFE0-FA14C8C7D513}"/>
    <cellStyle name="20% - Accent1 3 2 6" xfId="264" xr:uid="{83542E81-D26E-4FD1-A584-D84024075188}"/>
    <cellStyle name="20% - Accent1 3 2 6 2" xfId="265" xr:uid="{8654801F-1C12-4E7A-A5E8-90DED568E280}"/>
    <cellStyle name="20% - Accent1 3 2 6 2 2" xfId="266" xr:uid="{CBCCD6FA-B751-496B-9A74-27A2589133C5}"/>
    <cellStyle name="20% - Accent1 3 2 6 3" xfId="267" xr:uid="{23787287-4739-435A-9E74-96911AADB7E2}"/>
    <cellStyle name="20% - Accent1 3 2 7" xfId="268" xr:uid="{211C705A-C7F4-447F-B337-8603DA0A95AF}"/>
    <cellStyle name="20% - Accent1 3 2 7 2" xfId="269" xr:uid="{474894D0-FC02-4603-8ACB-C6B80FC9EF77}"/>
    <cellStyle name="20% - Accent1 3 2 8" xfId="270" xr:uid="{F38A2259-1CA6-49F6-9184-3188ACCB62FB}"/>
    <cellStyle name="20% - Accent1 3 2 9" xfId="271" xr:uid="{351528A5-A722-4FE0-8031-F5552D071853}"/>
    <cellStyle name="20% - Accent1 3 3" xfId="272" xr:uid="{519F45B2-0229-4A78-BF00-B0A96C191578}"/>
    <cellStyle name="20% - Accent1 3 3 2" xfId="273" xr:uid="{D33D5150-EFDC-4345-A1F4-12839FA55F75}"/>
    <cellStyle name="20% - Accent1 3 4" xfId="274" xr:uid="{4018F753-96C8-4D39-88E4-C2736E6CA3BE}"/>
    <cellStyle name="20% - Accent1 3 4 2" xfId="275" xr:uid="{66E26F34-840E-469F-B2CD-1E47B1F9810B}"/>
    <cellStyle name="20% - Accent1 3 4 2 2" xfId="276" xr:uid="{8816A018-E98F-4015-8DE8-4909DDF9F188}"/>
    <cellStyle name="20% - Accent1 3 4 2 2 2" xfId="277" xr:uid="{FCCE5AD6-AC27-49BF-A8DB-46F87F60BDF2}"/>
    <cellStyle name="20% - Accent1 3 4 2 2 2 2" xfId="278" xr:uid="{221805EC-6901-41F7-B136-EC67F2342F83}"/>
    <cellStyle name="20% - Accent1 3 4 2 2 2 2 2" xfId="279" xr:uid="{D814C7A1-65E0-4240-8993-F4C3725452B5}"/>
    <cellStyle name="20% - Accent1 3 4 2 2 2 3" xfId="280" xr:uid="{B5C0CF25-75F1-4B63-8831-2E71A4B6A4FB}"/>
    <cellStyle name="20% - Accent1 3 4 2 2 3" xfId="281" xr:uid="{14A9881A-A8BF-4F31-8155-B126EAC2E849}"/>
    <cellStyle name="20% - Accent1 3 4 2 2 3 2" xfId="282" xr:uid="{5C342779-422F-4436-B11F-4B24A3E024B2}"/>
    <cellStyle name="20% - Accent1 3 4 2 2 4" xfId="283" xr:uid="{F6F3FC3A-A276-43A0-BF8E-5F1BFB03590C}"/>
    <cellStyle name="20% - Accent1 3 4 2 3" xfId="284" xr:uid="{3C349C31-8CEF-40B9-88DD-7F7739059697}"/>
    <cellStyle name="20% - Accent1 3 4 2 3 2" xfId="285" xr:uid="{A467F6E7-8F63-4C84-88F1-66BB8FE07830}"/>
    <cellStyle name="20% - Accent1 3 4 2 3 2 2" xfId="286" xr:uid="{22A82A2F-9972-42A9-AD96-39C17F4AFA2F}"/>
    <cellStyle name="20% - Accent1 3 4 2 3 2 2 2" xfId="287" xr:uid="{F4C25EEE-0CB3-4325-A7BA-B9F87E2255F3}"/>
    <cellStyle name="20% - Accent1 3 4 2 3 2 3" xfId="288" xr:uid="{745F4141-837D-4329-B460-A7D163E680A9}"/>
    <cellStyle name="20% - Accent1 3 4 2 3 3" xfId="289" xr:uid="{3B59A4C7-234D-4F78-AA97-3A5076B8F9E3}"/>
    <cellStyle name="20% - Accent1 3 4 2 3 3 2" xfId="290" xr:uid="{BFE80435-0933-4446-87DA-688002F96CBC}"/>
    <cellStyle name="20% - Accent1 3 4 2 3 4" xfId="291" xr:uid="{AFC648F2-1B2C-4812-AF2B-ABF1145B7841}"/>
    <cellStyle name="20% - Accent1 3 4 2 4" xfId="292" xr:uid="{CA36F059-344B-44B5-A99E-ECC97B85FB14}"/>
    <cellStyle name="20% - Accent1 3 4 2 4 2" xfId="293" xr:uid="{1BA23F56-0167-480F-A65E-2B462E18C5E5}"/>
    <cellStyle name="20% - Accent1 3 4 2 4 2 2" xfId="294" xr:uid="{94C19D53-127E-48B6-A94E-3CE3F7ED2848}"/>
    <cellStyle name="20% - Accent1 3 4 2 4 3" xfId="295" xr:uid="{F0AB12E2-5675-42C2-9D9F-810EF824C799}"/>
    <cellStyle name="20% - Accent1 3 4 2 5" xfId="296" xr:uid="{BC0C9B70-9562-4297-AF29-F13F757B023F}"/>
    <cellStyle name="20% - Accent1 3 4 2 5 2" xfId="297" xr:uid="{AB448F3D-A5CB-4C5C-8C0B-4213B810FBF3}"/>
    <cellStyle name="20% - Accent1 3 4 2 6" xfId="298" xr:uid="{666A07BC-C065-4D30-ABDC-224841104BB2}"/>
    <cellStyle name="20% - Accent1 3 4 3" xfId="299" xr:uid="{8715CB52-48F9-456C-A96B-4F0F4C39E296}"/>
    <cellStyle name="20% - Accent1 3 4 3 2" xfId="300" xr:uid="{6ED0F062-96BE-4CD0-9326-A61463498520}"/>
    <cellStyle name="20% - Accent1 3 4 3 2 2" xfId="301" xr:uid="{B3ED6464-7BD9-42EA-8F40-0FED97051BC0}"/>
    <cellStyle name="20% - Accent1 3 4 3 2 2 2" xfId="302" xr:uid="{8AEACC1D-65C9-4FF6-8182-018C62440234}"/>
    <cellStyle name="20% - Accent1 3 4 3 2 3" xfId="303" xr:uid="{2766F236-2BF5-43F6-90CB-743BC023837C}"/>
    <cellStyle name="20% - Accent1 3 4 3 3" xfId="304" xr:uid="{CE584F02-6881-4024-A7B6-0939BE7EF1BB}"/>
    <cellStyle name="20% - Accent1 3 4 3 3 2" xfId="305" xr:uid="{BA9833D8-2C1D-4492-AB9A-2A7838FB877C}"/>
    <cellStyle name="20% - Accent1 3 4 3 4" xfId="306" xr:uid="{8623DDFA-7B23-42FE-A81D-AB7F7640412D}"/>
    <cellStyle name="20% - Accent1 3 4 4" xfId="307" xr:uid="{4D787D04-E0BB-4FAC-BB37-CBE4EBEB796C}"/>
    <cellStyle name="20% - Accent1 3 4 4 2" xfId="308" xr:uid="{8073C65E-123F-4FFC-B771-93CB2440B5D3}"/>
    <cellStyle name="20% - Accent1 3 4 4 2 2" xfId="309" xr:uid="{1BD11C15-CF4C-4ED3-87FD-D1914852B91E}"/>
    <cellStyle name="20% - Accent1 3 4 4 2 2 2" xfId="310" xr:uid="{D1830A54-0FD7-4C7D-B4E2-FDBAC434AE7A}"/>
    <cellStyle name="20% - Accent1 3 4 4 2 3" xfId="311" xr:uid="{9A9539D3-58F6-46E3-8B23-876D488D62D0}"/>
    <cellStyle name="20% - Accent1 3 4 4 3" xfId="312" xr:uid="{A3CE39ED-283D-483E-AD88-65DD458DDA75}"/>
    <cellStyle name="20% - Accent1 3 4 4 3 2" xfId="313" xr:uid="{ABDAF6B3-934E-46B5-9DB7-70505EBA783C}"/>
    <cellStyle name="20% - Accent1 3 4 4 4" xfId="314" xr:uid="{736B1D94-2BD8-4D6A-A08E-6370501BF483}"/>
    <cellStyle name="20% - Accent1 3 4 5" xfId="315" xr:uid="{D2236AE7-28CD-416D-930B-5A1EAFDCEB64}"/>
    <cellStyle name="20% - Accent1 3 4 5 2" xfId="316" xr:uid="{6CEBE24E-6422-45D8-8A03-6F79DCB877C4}"/>
    <cellStyle name="20% - Accent1 3 4 5 2 2" xfId="317" xr:uid="{C23CB1FA-817D-4E42-A793-B33EC6272145}"/>
    <cellStyle name="20% - Accent1 3 4 5 3" xfId="318" xr:uid="{5EF3173D-8377-471B-81A1-3A4E462C4E4C}"/>
    <cellStyle name="20% - Accent1 3 4 6" xfId="319" xr:uid="{28DE48F2-A035-45AD-8FBE-448ED8D6060F}"/>
    <cellStyle name="20% - Accent1 3 4 6 2" xfId="320" xr:uid="{E36BAFEB-9198-4DBD-83A5-41245D1BC68A}"/>
    <cellStyle name="20% - Accent1 3 4 7" xfId="321" xr:uid="{DBDCAFC7-4F05-4748-983A-28E5A953DC45}"/>
    <cellStyle name="20% - Accent1 3 5" xfId="322" xr:uid="{A82C41A7-FAEE-479F-AB77-38FB6B6B51F1}"/>
    <cellStyle name="20% - Accent1 3 5 2" xfId="323" xr:uid="{EBCFB4AB-F03F-4EA0-963C-B0C1BEC93A5C}"/>
    <cellStyle name="20% - Accent1 3 5 2 2" xfId="324" xr:uid="{76210C8D-F368-42AE-BC54-2E49BF710C63}"/>
    <cellStyle name="20% - Accent1 3 5 2 2 2" xfId="325" xr:uid="{0AE663FE-413C-454C-974D-6BF2FD58DD4E}"/>
    <cellStyle name="20% - Accent1 3 5 2 2 2 2" xfId="326" xr:uid="{09D2CAC9-8D3E-4904-8762-BC07B8A30FEC}"/>
    <cellStyle name="20% - Accent1 3 5 2 2 2 2 2" xfId="327" xr:uid="{F64CCC47-E679-4AB8-8D1A-E3013FA10F72}"/>
    <cellStyle name="20% - Accent1 3 5 2 2 2 3" xfId="328" xr:uid="{AA353713-0A2A-4FD0-8B0F-500F4BF56837}"/>
    <cellStyle name="20% - Accent1 3 5 2 2 3" xfId="329" xr:uid="{2F985EED-B4F7-4839-AE14-41FF01D5A8B4}"/>
    <cellStyle name="20% - Accent1 3 5 2 2 3 2" xfId="330" xr:uid="{2BE895B6-B5E4-445D-BA49-1D6D21893A2C}"/>
    <cellStyle name="20% - Accent1 3 5 2 2 4" xfId="331" xr:uid="{476CE664-4ED7-4381-88E0-8443925D7FFF}"/>
    <cellStyle name="20% - Accent1 3 5 2 3" xfId="332" xr:uid="{65EC8E12-4A4E-49CC-8A7C-BFAE01F361F4}"/>
    <cellStyle name="20% - Accent1 3 5 2 3 2" xfId="333" xr:uid="{E368C687-E936-458E-9130-C05859F4B902}"/>
    <cellStyle name="20% - Accent1 3 5 2 3 2 2" xfId="334" xr:uid="{77F3746A-23BC-4796-B8A7-7F2A71A85CFA}"/>
    <cellStyle name="20% - Accent1 3 5 2 3 2 2 2" xfId="335" xr:uid="{48E904AD-3024-45A6-BDC5-9F40EA77138D}"/>
    <cellStyle name="20% - Accent1 3 5 2 3 2 3" xfId="336" xr:uid="{B79610A5-86E4-45BD-B691-12CBF4888706}"/>
    <cellStyle name="20% - Accent1 3 5 2 3 3" xfId="337" xr:uid="{2E1A6CC3-9E49-4EC2-8B6F-63C2C320A387}"/>
    <cellStyle name="20% - Accent1 3 5 2 3 3 2" xfId="338" xr:uid="{1E04019D-06A7-43A9-B329-4A69ABA272BF}"/>
    <cellStyle name="20% - Accent1 3 5 2 3 4" xfId="339" xr:uid="{192227C7-DFC6-4159-B60B-B8C956EA0946}"/>
    <cellStyle name="20% - Accent1 3 5 2 4" xfId="340" xr:uid="{6AF1D59F-D1EE-4C5A-A052-BDA45367AEA5}"/>
    <cellStyle name="20% - Accent1 3 5 2 4 2" xfId="341" xr:uid="{63868BCA-EF77-4C9F-8381-0314EFBF4452}"/>
    <cellStyle name="20% - Accent1 3 5 2 4 2 2" xfId="342" xr:uid="{7FC67881-E365-4256-B9D9-717BC738DBC7}"/>
    <cellStyle name="20% - Accent1 3 5 2 4 3" xfId="343" xr:uid="{E7B7C02A-5E6D-4399-B24A-52009FA27A65}"/>
    <cellStyle name="20% - Accent1 3 5 2 5" xfId="344" xr:uid="{5974E209-DF9B-444A-B8FB-D22A2F8AEBB3}"/>
    <cellStyle name="20% - Accent1 3 5 2 5 2" xfId="345" xr:uid="{BE02FB54-E0CC-4BE3-8CAE-2072B4D2DA61}"/>
    <cellStyle name="20% - Accent1 3 5 2 6" xfId="346" xr:uid="{D07F54DF-6177-4498-A120-6439D055EC63}"/>
    <cellStyle name="20% - Accent1 3 5 3" xfId="347" xr:uid="{F7120A83-27AE-4798-9D51-18E441D7AB0E}"/>
    <cellStyle name="20% - Accent1 3 5 3 2" xfId="348" xr:uid="{73B064B4-236F-4E14-B8CA-F64CB7B523C7}"/>
    <cellStyle name="20% - Accent1 3 5 3 2 2" xfId="349" xr:uid="{A02A60A4-09F1-478D-8EC9-803F5BD7D7E5}"/>
    <cellStyle name="20% - Accent1 3 5 3 2 2 2" xfId="350" xr:uid="{29F9699C-87C1-4886-B56D-48F4A6C3C201}"/>
    <cellStyle name="20% - Accent1 3 5 3 2 3" xfId="351" xr:uid="{B488CDCF-ACCA-4A1A-9621-1A818C839401}"/>
    <cellStyle name="20% - Accent1 3 5 3 3" xfId="352" xr:uid="{2E80F9B0-34EF-4DAA-8B32-986F5759B024}"/>
    <cellStyle name="20% - Accent1 3 5 3 3 2" xfId="353" xr:uid="{4CD79C66-1BB6-4CBC-B244-6F3F9C09BD26}"/>
    <cellStyle name="20% - Accent1 3 5 3 4" xfId="354" xr:uid="{ED3B1463-09C6-4C4C-A446-40104CB970DF}"/>
    <cellStyle name="20% - Accent1 3 5 4" xfId="355" xr:uid="{378E536E-A770-4AE1-8BA0-088A4922B133}"/>
    <cellStyle name="20% - Accent1 3 5 4 2" xfId="356" xr:uid="{A82007A6-CDA3-4F88-99BF-6462C72D9D16}"/>
    <cellStyle name="20% - Accent1 3 5 4 2 2" xfId="357" xr:uid="{449A5770-510A-4535-B927-4298FD5587CF}"/>
    <cellStyle name="20% - Accent1 3 5 4 2 2 2" xfId="358" xr:uid="{F9A1550B-9698-4575-A71F-7E421F936092}"/>
    <cellStyle name="20% - Accent1 3 5 4 2 3" xfId="359" xr:uid="{EBC2ADD9-8281-44A5-9AD1-5F13848A29D5}"/>
    <cellStyle name="20% - Accent1 3 5 4 3" xfId="360" xr:uid="{9763BD6A-7BF5-400E-8BBD-A59C4FD8C79E}"/>
    <cellStyle name="20% - Accent1 3 5 4 3 2" xfId="361" xr:uid="{B6130AF2-5604-445C-9BD5-AECB0D5AFA44}"/>
    <cellStyle name="20% - Accent1 3 5 4 4" xfId="362" xr:uid="{B45A2107-4F86-4754-822D-C14034C60ECC}"/>
    <cellStyle name="20% - Accent1 3 5 5" xfId="363" xr:uid="{699523C1-8B3C-44C1-A527-015B75CE28EF}"/>
    <cellStyle name="20% - Accent1 3 5 5 2" xfId="364" xr:uid="{B67974C5-5287-4F78-97B0-09D726927DEC}"/>
    <cellStyle name="20% - Accent1 3 5 5 2 2" xfId="365" xr:uid="{ED2B5E80-8397-473A-B1CE-0D01047EA371}"/>
    <cellStyle name="20% - Accent1 3 5 5 3" xfId="366" xr:uid="{3587A5FA-4847-40EA-8819-032E83D1DAD3}"/>
    <cellStyle name="20% - Accent1 3 5 6" xfId="367" xr:uid="{F77A9DD8-D272-49A9-9E62-180AAB7E8CD0}"/>
    <cellStyle name="20% - Accent1 3 5 6 2" xfId="368" xr:uid="{6CB34877-81AD-4794-9486-B64CACDC8952}"/>
    <cellStyle name="20% - Accent1 3 5 7" xfId="369" xr:uid="{97359C13-1C27-4DE0-9E31-AC2E0C22AA8B}"/>
    <cellStyle name="20% - Accent1 3 6" xfId="370" xr:uid="{DCDE084F-2D36-4D05-BEC4-D3DEC7D98C5C}"/>
    <cellStyle name="20% - Accent1 3 6 2" xfId="371" xr:uid="{50F17821-9C60-4E11-B489-F8BE500B7179}"/>
    <cellStyle name="20% - Accent1 3 6 2 2" xfId="372" xr:uid="{D5818657-B334-4991-9B41-F944B75C4A8F}"/>
    <cellStyle name="20% - Accent1 3 6 2 2 2" xfId="373" xr:uid="{947FBAA0-742F-4C5B-82BF-1F3986A8E34A}"/>
    <cellStyle name="20% - Accent1 3 6 2 2 2 2" xfId="374" xr:uid="{3B80143B-CDD9-499B-AFF8-A9FB7519126B}"/>
    <cellStyle name="20% - Accent1 3 6 2 2 3" xfId="375" xr:uid="{4ED2E3FC-159C-487E-842E-E52B4E3E3873}"/>
    <cellStyle name="20% - Accent1 3 6 2 3" xfId="376" xr:uid="{1E3129C4-1B76-4404-ABA1-53B4C5D30A10}"/>
    <cellStyle name="20% - Accent1 3 6 2 3 2" xfId="377" xr:uid="{F98DA273-46D5-465F-8529-1DAC03A03D7E}"/>
    <cellStyle name="20% - Accent1 3 6 2 4" xfId="378" xr:uid="{FF1AEDC5-2EF9-4923-A8A5-B9D4226BD4A4}"/>
    <cellStyle name="20% - Accent1 3 6 3" xfId="379" xr:uid="{785DB057-3381-4623-8552-397C66701475}"/>
    <cellStyle name="20% - Accent1 3 6 3 2" xfId="380" xr:uid="{CF4109B5-8957-48CE-84B9-DC79A58F125D}"/>
    <cellStyle name="20% - Accent1 3 6 3 2 2" xfId="381" xr:uid="{D88DCFF3-570A-46D4-B300-254F619325CF}"/>
    <cellStyle name="20% - Accent1 3 6 3 2 2 2" xfId="382" xr:uid="{D9767162-3C29-475E-B50E-7466F1C20F49}"/>
    <cellStyle name="20% - Accent1 3 6 3 2 3" xfId="383" xr:uid="{4396A5B6-C8B2-4C49-A01F-2A856FA9E76D}"/>
    <cellStyle name="20% - Accent1 3 6 3 3" xfId="384" xr:uid="{9F9F86AD-8FBC-462B-A978-52C692287176}"/>
    <cellStyle name="20% - Accent1 3 6 3 3 2" xfId="385" xr:uid="{BB100B12-A0A2-42AD-A581-774DB08235EB}"/>
    <cellStyle name="20% - Accent1 3 6 3 4" xfId="386" xr:uid="{14D458FB-3141-4462-922B-FB1B739A2202}"/>
    <cellStyle name="20% - Accent1 3 6 4" xfId="387" xr:uid="{E4D4B9BD-9EEA-46C3-8A03-054AD9727211}"/>
    <cellStyle name="20% - Accent1 3 6 4 2" xfId="388" xr:uid="{AFE6C332-9031-4044-B47E-EEF13C430EA1}"/>
    <cellStyle name="20% - Accent1 3 6 4 2 2" xfId="389" xr:uid="{340A17F8-6343-47E0-885A-8EA4489D0FDF}"/>
    <cellStyle name="20% - Accent1 3 6 4 3" xfId="390" xr:uid="{85526B62-08AB-42D3-AE5A-94D837072DB6}"/>
    <cellStyle name="20% - Accent1 3 6 5" xfId="391" xr:uid="{E037724B-E0D4-4B86-B030-7577DC25EC0D}"/>
    <cellStyle name="20% - Accent1 3 6 5 2" xfId="392" xr:uid="{9E5DA62E-E7EB-4C5E-9B79-E9F7D88A716C}"/>
    <cellStyle name="20% - Accent1 3 6 6" xfId="393" xr:uid="{9B58F7DB-6581-49E5-B49B-5A905243D5F9}"/>
    <cellStyle name="20% - Accent1 3 7" xfId="394" xr:uid="{24B236F4-6D57-4211-B6A7-6134CB3AE0B0}"/>
    <cellStyle name="20% - Accent1 3 7 2" xfId="395" xr:uid="{B506D6F7-A3DE-4A04-954F-090B5DFFE2C5}"/>
    <cellStyle name="20% - Accent1 3 7 2 2" xfId="396" xr:uid="{382EF7B7-CEE4-43E1-B010-6943D642D6F0}"/>
    <cellStyle name="20% - Accent1 3 7 2 2 2" xfId="397" xr:uid="{44355294-48A4-4FCC-9436-E410C35BDAB4}"/>
    <cellStyle name="20% - Accent1 3 7 2 3" xfId="398" xr:uid="{79DB0799-4838-4E9A-89D0-068044066BBB}"/>
    <cellStyle name="20% - Accent1 3 7 3" xfId="399" xr:uid="{D8DE1FCD-F168-464D-A7D8-6811E85A172B}"/>
    <cellStyle name="20% - Accent1 3 7 3 2" xfId="400" xr:uid="{9E50FF07-7B01-4A73-AB23-3187B30AC617}"/>
    <cellStyle name="20% - Accent1 3 7 4" xfId="401" xr:uid="{BAB41D3E-E9B0-43CE-9E63-73F5B0C0AD8C}"/>
    <cellStyle name="20% - Accent1 3 8" xfId="402" xr:uid="{18834362-F524-4F9D-8DB9-6A34A75056C8}"/>
    <cellStyle name="20% - Accent1 3 8 2" xfId="403" xr:uid="{8A7EB7A0-2F07-4AA9-9808-C7CE00E4AD29}"/>
    <cellStyle name="20% - Accent1 3 8 2 2" xfId="404" xr:uid="{03B6847B-FC5F-4E5E-BCD3-CC9994B9919A}"/>
    <cellStyle name="20% - Accent1 3 8 2 2 2" xfId="405" xr:uid="{87A1A42C-5539-481C-B0AD-DA4191A9E380}"/>
    <cellStyle name="20% - Accent1 3 8 2 3" xfId="406" xr:uid="{69A971AE-8562-4474-A02E-DF20CF829F9D}"/>
    <cellStyle name="20% - Accent1 3 8 3" xfId="407" xr:uid="{642E571B-769F-42A1-A110-3BDE2836E055}"/>
    <cellStyle name="20% - Accent1 3 8 3 2" xfId="408" xr:uid="{0B438B31-117A-4E4F-A3B6-6627B0AEB269}"/>
    <cellStyle name="20% - Accent1 3 8 4" xfId="409" xr:uid="{792F44C5-6896-48CD-B7CC-1B847A875E4F}"/>
    <cellStyle name="20% - Accent1 3 9" xfId="410" xr:uid="{1C0801D4-BA03-46EE-9144-2DEDAE35674D}"/>
    <cellStyle name="20% - Accent1 3 9 2" xfId="411" xr:uid="{0DA11D7E-0575-4551-AA86-EAA245547CD5}"/>
    <cellStyle name="20% - Accent1 3 9 2 2" xfId="412" xr:uid="{BE4CDEF9-4A05-4378-AF25-C99B209D51FD}"/>
    <cellStyle name="20% - Accent1 3 9 3" xfId="413" xr:uid="{48F78A57-3921-4025-B39F-96EBDBB80775}"/>
    <cellStyle name="20% - Accent1 4" xfId="414" xr:uid="{7BA8255B-277E-4F64-8EA4-C09BB8B28806}"/>
    <cellStyle name="20% - Accent1 4 2" xfId="415" xr:uid="{80E5287C-9801-403A-9B7A-F9AFA1F8E038}"/>
    <cellStyle name="20% - Accent1 4 2 2" xfId="416" xr:uid="{6D0226F9-1C9A-43FD-B75B-41B897C5D47F}"/>
    <cellStyle name="20% - Accent1 4 2 2 2" xfId="417" xr:uid="{5121263F-BBE5-4053-B23B-E24E137F12FA}"/>
    <cellStyle name="20% - Accent1 4 2 2 2 2" xfId="418" xr:uid="{6B250432-E56F-4BDC-9F16-94BCCCA32377}"/>
    <cellStyle name="20% - Accent1 4 2 2 2 2 2" xfId="419" xr:uid="{0083849C-D8D8-4661-8163-622C33321F5B}"/>
    <cellStyle name="20% - Accent1 4 2 2 2 2 2 2" xfId="420" xr:uid="{8B417B47-E668-4FB8-815F-3320C15294FA}"/>
    <cellStyle name="20% - Accent1 4 2 2 2 2 3" xfId="421" xr:uid="{E0740FF9-E3FE-4597-A516-7C55FE3CAB1C}"/>
    <cellStyle name="20% - Accent1 4 2 2 2 3" xfId="422" xr:uid="{C16D39BA-7D9B-412E-ADCA-57FE6E485C88}"/>
    <cellStyle name="20% - Accent1 4 2 2 2 3 2" xfId="423" xr:uid="{1A76D450-5D2B-4F3F-8518-0007F889B91E}"/>
    <cellStyle name="20% - Accent1 4 2 2 2 4" xfId="424" xr:uid="{9E3EDCF5-9EC3-4BD4-8DBF-9BD781B17C9F}"/>
    <cellStyle name="20% - Accent1 4 2 2 3" xfId="425" xr:uid="{189FD36E-855A-4DDB-997D-4377221B146B}"/>
    <cellStyle name="20% - Accent1 4 2 2 3 2" xfId="426" xr:uid="{8071A9ED-D434-4D46-91B1-D4A411815A4A}"/>
    <cellStyle name="20% - Accent1 4 2 2 3 2 2" xfId="427" xr:uid="{41905FA0-DC7D-4859-92C0-12B1CC763F3B}"/>
    <cellStyle name="20% - Accent1 4 2 2 3 2 2 2" xfId="428" xr:uid="{D485A4F9-FF0D-4E29-A730-7E28E7EDE95A}"/>
    <cellStyle name="20% - Accent1 4 2 2 3 2 3" xfId="429" xr:uid="{8FF84ECF-348A-42E8-BD15-D421EAF3AC2F}"/>
    <cellStyle name="20% - Accent1 4 2 2 3 3" xfId="430" xr:uid="{4BD7557B-9B73-4CA9-AA03-8361208607BD}"/>
    <cellStyle name="20% - Accent1 4 2 2 3 3 2" xfId="431" xr:uid="{0B8BCBF2-6D77-4F68-A508-6CC7A8DA8380}"/>
    <cellStyle name="20% - Accent1 4 2 2 3 4" xfId="432" xr:uid="{EE5699A1-97AB-4E21-938D-C16E8AF25EF7}"/>
    <cellStyle name="20% - Accent1 4 2 2 4" xfId="433" xr:uid="{A84CB7F5-D244-4D61-8BDB-6241590C2A35}"/>
    <cellStyle name="20% - Accent1 4 2 2 4 2" xfId="434" xr:uid="{D53A8282-870F-4A1B-9769-AB42FB6C4587}"/>
    <cellStyle name="20% - Accent1 4 2 2 4 2 2" xfId="435" xr:uid="{158B0EAD-4A1C-43D0-89B9-06080EFCA84C}"/>
    <cellStyle name="20% - Accent1 4 2 2 4 3" xfId="436" xr:uid="{D38D3443-E705-45AB-8A3B-10C1C0BCB40F}"/>
    <cellStyle name="20% - Accent1 4 2 2 5" xfId="437" xr:uid="{FBB5F2EE-7B41-46C7-A7CB-AB59A7CEC498}"/>
    <cellStyle name="20% - Accent1 4 2 2 5 2" xfId="438" xr:uid="{95372815-7527-4B1B-B1BB-590B4CA8278E}"/>
    <cellStyle name="20% - Accent1 4 2 2 6" xfId="439" xr:uid="{2E4D1DF6-84C3-4524-AF9E-8EA260AB32EA}"/>
    <cellStyle name="20% - Accent1 4 2 3" xfId="440" xr:uid="{CC36F2F9-72C9-4D35-B27E-BB71BFEEADDC}"/>
    <cellStyle name="20% - Accent1 4 2 3 2" xfId="441" xr:uid="{66951975-3134-4268-9D88-331D32D0ACA9}"/>
    <cellStyle name="20% - Accent1 4 2 3 2 2" xfId="442" xr:uid="{76AF0659-1239-443F-AFD9-D88635F7783F}"/>
    <cellStyle name="20% - Accent1 4 2 3 2 2 2" xfId="443" xr:uid="{50E82FEA-ABE4-4841-BC6D-8522068B9B7F}"/>
    <cellStyle name="20% - Accent1 4 2 3 2 3" xfId="444" xr:uid="{DB08CC03-70C6-45B9-BC73-C7A7CB927FFA}"/>
    <cellStyle name="20% - Accent1 4 2 3 3" xfId="445" xr:uid="{1222572F-B306-4B95-AC04-99450FFD3B94}"/>
    <cellStyle name="20% - Accent1 4 2 3 3 2" xfId="446" xr:uid="{90D300FA-7420-476A-A1F6-D78876D02831}"/>
    <cellStyle name="20% - Accent1 4 2 3 4" xfId="447" xr:uid="{6B1DDDC6-4C4E-4B9A-9FE4-71E6BCBE4C8B}"/>
    <cellStyle name="20% - Accent1 4 2 4" xfId="448" xr:uid="{A4C7CFE1-46FB-4E58-80B5-9D9DBE7D35BC}"/>
    <cellStyle name="20% - Accent1 4 2 4 2" xfId="449" xr:uid="{CA7B14CF-4862-43E8-8E6E-4C6886CAFF3C}"/>
    <cellStyle name="20% - Accent1 4 2 4 2 2" xfId="450" xr:uid="{5B18850C-300D-4539-BFC8-575E9409EBE9}"/>
    <cellStyle name="20% - Accent1 4 2 4 2 2 2" xfId="451" xr:uid="{C3BE627D-A34A-4753-9D98-0A34295FF300}"/>
    <cellStyle name="20% - Accent1 4 2 4 2 3" xfId="452" xr:uid="{71C4B995-75B4-4F37-AF3F-7A6D99551B31}"/>
    <cellStyle name="20% - Accent1 4 2 4 3" xfId="453" xr:uid="{DD922D51-4092-4221-AF55-13F191EAE498}"/>
    <cellStyle name="20% - Accent1 4 2 4 3 2" xfId="454" xr:uid="{E4E24C98-A55E-43F1-B18F-C3DE711DE5AA}"/>
    <cellStyle name="20% - Accent1 4 2 4 4" xfId="455" xr:uid="{42E16D5A-5924-4CC8-87FE-15FACB7A12DB}"/>
    <cellStyle name="20% - Accent1 4 2 5" xfId="456" xr:uid="{31C735FB-29A0-4F7B-BCC1-7AD04A8E27E4}"/>
    <cellStyle name="20% - Accent1 4 2 5 2" xfId="457" xr:uid="{81129B64-3C45-4054-A44D-76BD5D940C24}"/>
    <cellStyle name="20% - Accent1 4 2 5 2 2" xfId="458" xr:uid="{049A159C-4069-4309-80AD-0FB3E3E8775C}"/>
    <cellStyle name="20% - Accent1 4 2 5 3" xfId="459" xr:uid="{5F4994D2-63C9-46BF-B4B8-7FAD05B6D01E}"/>
    <cellStyle name="20% - Accent1 4 2 6" xfId="460" xr:uid="{C9F92EC2-2067-4061-B589-0A6BC1C5CD09}"/>
    <cellStyle name="20% - Accent1 4 2 6 2" xfId="461" xr:uid="{62454A38-F8F7-40DF-B1D4-D219CB4A5D9F}"/>
    <cellStyle name="20% - Accent1 4 2 7" xfId="462" xr:uid="{891569B4-66D0-476E-B48F-32EFE8D37A88}"/>
    <cellStyle name="20% - Accent1 4 2 8" xfId="463" xr:uid="{9A4D4BEB-683E-4F8E-A444-735DF66A282D}"/>
    <cellStyle name="20% - Accent1 4 3" xfId="464" xr:uid="{ADB3F9E6-2ED4-4145-91C6-F226F15F321C}"/>
    <cellStyle name="20% - Accent1 4 3 2" xfId="465" xr:uid="{47AA18A7-52ED-4A32-9B00-ED3E6BF77A28}"/>
    <cellStyle name="20% - Accent1 4 3 2 2" xfId="466" xr:uid="{EF9DA213-1E0F-45D5-ACCD-E906CA6199E3}"/>
    <cellStyle name="20% - Accent1 4 3 2 2 2" xfId="467" xr:uid="{91C4F816-C855-4414-BD23-40B58EBFA65C}"/>
    <cellStyle name="20% - Accent1 4 3 2 2 2 2" xfId="468" xr:uid="{E4FF3365-51A6-4399-85AD-444492E7E1D4}"/>
    <cellStyle name="20% - Accent1 4 3 2 2 3" xfId="469" xr:uid="{482F36C3-2DF9-42C4-AD12-D559DB062BF0}"/>
    <cellStyle name="20% - Accent1 4 3 2 3" xfId="470" xr:uid="{EED82DE2-37CA-4011-B871-73405C1BAF71}"/>
    <cellStyle name="20% - Accent1 4 3 2 3 2" xfId="471" xr:uid="{70AF0BA8-E113-4EAC-9022-AE55DB050870}"/>
    <cellStyle name="20% - Accent1 4 3 2 4" xfId="472" xr:uid="{482BCF0F-AD4A-4DD1-8F13-85E7B7673C2B}"/>
    <cellStyle name="20% - Accent1 4 3 3" xfId="473" xr:uid="{2B13E872-F89E-4116-A197-B1AF58FEC1F0}"/>
    <cellStyle name="20% - Accent1 4 3 3 2" xfId="474" xr:uid="{C75C67B8-288D-4C64-AB0E-5C6B499C83BB}"/>
    <cellStyle name="20% - Accent1 4 3 3 2 2" xfId="475" xr:uid="{5C897E1B-8C30-424C-8D73-94FC1778B18E}"/>
    <cellStyle name="20% - Accent1 4 3 3 2 2 2" xfId="476" xr:uid="{4861185D-F92E-4137-A175-4B4D8BFC5725}"/>
    <cellStyle name="20% - Accent1 4 3 3 2 3" xfId="477" xr:uid="{6A1A0DA9-C8BF-45F8-802F-D93A493D04EC}"/>
    <cellStyle name="20% - Accent1 4 3 3 3" xfId="478" xr:uid="{96C8ACF8-6F32-4D00-96A5-661881A2265A}"/>
    <cellStyle name="20% - Accent1 4 3 3 3 2" xfId="479" xr:uid="{2FBB9947-B516-4A71-A412-3322A0977012}"/>
    <cellStyle name="20% - Accent1 4 3 3 4" xfId="480" xr:uid="{DD21C3B8-6BBD-4499-BA8C-2C9A343D820B}"/>
    <cellStyle name="20% - Accent1 4 3 4" xfId="481" xr:uid="{B71570C3-7EC5-474E-B0A7-74CA62EEE51A}"/>
    <cellStyle name="20% - Accent1 4 3 4 2" xfId="482" xr:uid="{17F96972-1A66-48D2-88A8-1DF6F7A34930}"/>
    <cellStyle name="20% - Accent1 4 3 4 2 2" xfId="483" xr:uid="{592EF04E-C126-4670-966D-75E4A5E15A09}"/>
    <cellStyle name="20% - Accent1 4 3 4 3" xfId="484" xr:uid="{0FC12134-B6C5-49D5-AA8B-FD8303524D51}"/>
    <cellStyle name="20% - Accent1 4 3 5" xfId="485" xr:uid="{6AEAB436-3B30-4E99-A06C-D15112722F7A}"/>
    <cellStyle name="20% - Accent1 4 3 5 2" xfId="486" xr:uid="{00256FDE-F880-4B36-ADD6-171F051ACE3B}"/>
    <cellStyle name="20% - Accent1 4 3 6" xfId="487" xr:uid="{6A54889F-6F53-4EBB-B78E-342DD27126DD}"/>
    <cellStyle name="20% - Accent1 4 4" xfId="488" xr:uid="{6C834D2F-6212-460E-A93B-6C493C32E0CA}"/>
    <cellStyle name="20% - Accent1 4 4 2" xfId="489" xr:uid="{61ABF1D5-D00B-415E-9F4B-0367B5C6C103}"/>
    <cellStyle name="20% - Accent1 4 4 2 2" xfId="490" xr:uid="{CF8AC082-3003-4AD3-8103-3A12594C9FF7}"/>
    <cellStyle name="20% - Accent1 4 4 2 2 2" xfId="491" xr:uid="{644FE1CC-3A5D-425D-A38F-4F3C8EE1ADF3}"/>
    <cellStyle name="20% - Accent1 4 4 2 3" xfId="492" xr:uid="{29A3F64C-C1DE-48CE-84BF-1948C33275C5}"/>
    <cellStyle name="20% - Accent1 4 4 3" xfId="493" xr:uid="{5049D41D-10C4-449A-A6B4-2462533E1416}"/>
    <cellStyle name="20% - Accent1 4 4 3 2" xfId="494" xr:uid="{9290EF4C-58F0-41D9-A9AE-A0DA81C1AB7A}"/>
    <cellStyle name="20% - Accent1 4 4 4" xfId="495" xr:uid="{180CD2DF-410E-4093-A1AD-D1C1D2D5D892}"/>
    <cellStyle name="20% - Accent1 4 5" xfId="496" xr:uid="{A16FF7F0-9E1A-47E8-8CA8-1978EA172C6D}"/>
    <cellStyle name="20% - Accent1 4 5 2" xfId="497" xr:uid="{C6EA15DC-6A68-447B-AF8C-9424E6517B73}"/>
    <cellStyle name="20% - Accent1 4 5 2 2" xfId="498" xr:uid="{29D5659B-0E8D-4988-88D2-35D7274EC788}"/>
    <cellStyle name="20% - Accent1 4 5 2 2 2" xfId="499" xr:uid="{0935BC89-CA4E-4189-B8B4-F7318AFFF549}"/>
    <cellStyle name="20% - Accent1 4 5 2 3" xfId="500" xr:uid="{E6442977-7F17-4A4E-A79D-5AE7D14A8C35}"/>
    <cellStyle name="20% - Accent1 4 5 3" xfId="501" xr:uid="{856E46A4-F363-466B-A7A9-EB7B87700D0D}"/>
    <cellStyle name="20% - Accent1 4 5 3 2" xfId="502" xr:uid="{EF95088A-9A24-4C24-9C68-AD4D977FB754}"/>
    <cellStyle name="20% - Accent1 4 5 4" xfId="503" xr:uid="{06DDABB1-23F1-4DEA-B03F-2D8B8FF5317F}"/>
    <cellStyle name="20% - Accent1 4 6" xfId="504" xr:uid="{62B07203-1A50-44B9-AD21-0479BC1660A7}"/>
    <cellStyle name="20% - Accent1 4 6 2" xfId="505" xr:uid="{33CAEA7E-F78D-4638-9D06-38A5A81694E6}"/>
    <cellStyle name="20% - Accent1 4 6 2 2" xfId="506" xr:uid="{6068D115-FC97-4D28-8FFA-CF3C70D1A2FC}"/>
    <cellStyle name="20% - Accent1 4 6 3" xfId="507" xr:uid="{DA03BD78-359C-48D6-A0C7-21BCD956DEFA}"/>
    <cellStyle name="20% - Accent1 4 7" xfId="508" xr:uid="{9BFED999-72DC-4F60-A301-8B0D819A0596}"/>
    <cellStyle name="20% - Accent1 4 7 2" xfId="509" xr:uid="{62049425-2894-4D1D-9D7A-63033147A4BD}"/>
    <cellStyle name="20% - Accent1 4 8" xfId="510" xr:uid="{CF5A2C57-E004-46CE-AD8F-C9E82C4DE150}"/>
    <cellStyle name="20% - Accent1 4 9" xfId="511" xr:uid="{E389F240-25A3-4F74-B610-9FABF1DD5609}"/>
    <cellStyle name="20% - Accent1 5" xfId="512" xr:uid="{E78A0837-BB9C-4527-A3C2-5EE10C80BF7A}"/>
    <cellStyle name="20% - Accent1 5 2" xfId="513" xr:uid="{8D304A80-CFB6-4E69-86F4-9A0BB6CD3C47}"/>
    <cellStyle name="20% - Accent1 5 2 2" xfId="514" xr:uid="{9967D4EB-603F-4B0C-B1C2-3811F6D73E75}"/>
    <cellStyle name="20% - Accent1 5 2 2 2" xfId="515" xr:uid="{AFB1D63C-3F7D-4CF0-881A-94B83EA81C06}"/>
    <cellStyle name="20% - Accent1 5 2 2 2 2" xfId="516" xr:uid="{56E2E828-ED45-44D3-A986-369314EF5A86}"/>
    <cellStyle name="20% - Accent1 5 2 2 2 2 2" xfId="517" xr:uid="{ECB88B60-52C3-4683-8136-8713AC90093B}"/>
    <cellStyle name="20% - Accent1 5 2 2 2 2 2 2" xfId="518" xr:uid="{F1315A95-1EFA-4A74-A7A9-03A3D4831377}"/>
    <cellStyle name="20% - Accent1 5 2 2 2 2 3" xfId="519" xr:uid="{718B9B22-B385-4D1F-AABC-1C1669C91393}"/>
    <cellStyle name="20% - Accent1 5 2 2 2 3" xfId="520" xr:uid="{5277E9ED-DEB3-427B-A758-A5756A9CE2D1}"/>
    <cellStyle name="20% - Accent1 5 2 2 2 3 2" xfId="521" xr:uid="{8D78B9DA-3E75-4896-A1F6-95D41D75F511}"/>
    <cellStyle name="20% - Accent1 5 2 2 2 4" xfId="522" xr:uid="{73AD807D-E606-4454-89FF-2D611B99A5D2}"/>
    <cellStyle name="20% - Accent1 5 2 2 3" xfId="523" xr:uid="{EB3E910D-2D4B-4B2E-9B52-7DB33ED7E689}"/>
    <cellStyle name="20% - Accent1 5 2 2 3 2" xfId="524" xr:uid="{23681094-4A76-4092-88E0-66340F6BA3BF}"/>
    <cellStyle name="20% - Accent1 5 2 2 3 2 2" xfId="525" xr:uid="{3D9A3214-059E-44B3-ABDA-F47BA126A215}"/>
    <cellStyle name="20% - Accent1 5 2 2 3 2 2 2" xfId="526" xr:uid="{74CBEC6C-EA51-4B1A-B24D-BDC1391E16F9}"/>
    <cellStyle name="20% - Accent1 5 2 2 3 2 3" xfId="527" xr:uid="{AB08E42C-D2E6-4ACA-999E-B76600876FA2}"/>
    <cellStyle name="20% - Accent1 5 2 2 3 3" xfId="528" xr:uid="{6D434DE7-FF10-47AF-9577-E9304BCFD109}"/>
    <cellStyle name="20% - Accent1 5 2 2 3 3 2" xfId="529" xr:uid="{ACA17D84-7E23-403B-989F-FC2695C1AD2C}"/>
    <cellStyle name="20% - Accent1 5 2 2 3 4" xfId="530" xr:uid="{59C3A604-7834-466D-9F0F-8444E73223C7}"/>
    <cellStyle name="20% - Accent1 5 2 2 4" xfId="531" xr:uid="{9EA1A65A-DD67-44BC-9D61-87EC8BFFB770}"/>
    <cellStyle name="20% - Accent1 5 2 2 4 2" xfId="532" xr:uid="{8C0E5F4F-F695-407F-92AC-FBD06A2B71CA}"/>
    <cellStyle name="20% - Accent1 5 2 2 4 2 2" xfId="533" xr:uid="{1B20815B-AF1F-4B1F-B218-BF6FD7E26E27}"/>
    <cellStyle name="20% - Accent1 5 2 2 4 3" xfId="534" xr:uid="{E64A2DE4-5257-4F54-80F4-315C1300A030}"/>
    <cellStyle name="20% - Accent1 5 2 2 5" xfId="535" xr:uid="{57BD9862-48F0-4B31-9313-5A4FC018BCF4}"/>
    <cellStyle name="20% - Accent1 5 2 2 5 2" xfId="536" xr:uid="{65F8120B-F672-44D0-8415-0613F8DD7A37}"/>
    <cellStyle name="20% - Accent1 5 2 2 6" xfId="537" xr:uid="{85595B07-53EE-4D8A-A7FF-3E8E4FD7EEDB}"/>
    <cellStyle name="20% - Accent1 5 2 3" xfId="538" xr:uid="{97299D68-7FE6-43FD-ADE4-B5930D0A8D0F}"/>
    <cellStyle name="20% - Accent1 5 2 3 2" xfId="539" xr:uid="{CF2F9C00-CA59-44DA-9E6C-4754C56F4D8F}"/>
    <cellStyle name="20% - Accent1 5 2 3 2 2" xfId="540" xr:uid="{976A82CD-F112-46D0-9671-0B4CF31A2A3F}"/>
    <cellStyle name="20% - Accent1 5 2 3 2 2 2" xfId="541" xr:uid="{3E4C7662-0BB6-41A7-8182-2345DD032DC7}"/>
    <cellStyle name="20% - Accent1 5 2 3 2 3" xfId="542" xr:uid="{17B2D572-6639-4DF4-86C9-B48FD99A46C0}"/>
    <cellStyle name="20% - Accent1 5 2 3 3" xfId="543" xr:uid="{80EA3629-6462-4E5F-9DC6-D0767CF20F48}"/>
    <cellStyle name="20% - Accent1 5 2 3 3 2" xfId="544" xr:uid="{DA1A83C6-0D11-410B-97D0-6664DD779D63}"/>
    <cellStyle name="20% - Accent1 5 2 3 4" xfId="545" xr:uid="{B23B4443-0868-43ED-B3BB-0A6605595BFF}"/>
    <cellStyle name="20% - Accent1 5 2 4" xfId="546" xr:uid="{30C1F423-8E13-471D-AA7F-58F8DA2A613D}"/>
    <cellStyle name="20% - Accent1 5 2 4 2" xfId="547" xr:uid="{B283B0F5-9042-459C-9042-36823DC21EA4}"/>
    <cellStyle name="20% - Accent1 5 2 4 2 2" xfId="548" xr:uid="{7336B5C6-2D33-414B-B36C-05893972692C}"/>
    <cellStyle name="20% - Accent1 5 2 4 2 2 2" xfId="549" xr:uid="{C29234AE-1B24-4E50-98E3-561685DE1463}"/>
    <cellStyle name="20% - Accent1 5 2 4 2 3" xfId="550" xr:uid="{878FADF6-1CCF-4862-84BB-9B985107BFC9}"/>
    <cellStyle name="20% - Accent1 5 2 4 3" xfId="551" xr:uid="{1F76CCAC-7CE5-44FE-899F-8C411ACFD8F6}"/>
    <cellStyle name="20% - Accent1 5 2 4 3 2" xfId="552" xr:uid="{15AC06EE-18D3-445C-A403-C5B0744A63BF}"/>
    <cellStyle name="20% - Accent1 5 2 4 4" xfId="553" xr:uid="{2CC3692C-9D72-4687-9445-21C964BFD473}"/>
    <cellStyle name="20% - Accent1 5 2 5" xfId="554" xr:uid="{20820BC8-0223-4226-8061-706A957D0323}"/>
    <cellStyle name="20% - Accent1 5 2 5 2" xfId="555" xr:uid="{65D7A113-0174-492E-BAAE-DA3E5A781881}"/>
    <cellStyle name="20% - Accent1 5 2 5 2 2" xfId="556" xr:uid="{69F4E29F-68FF-42B9-A61A-1F7AAD40929E}"/>
    <cellStyle name="20% - Accent1 5 2 5 3" xfId="557" xr:uid="{EDC8B55C-DC07-4B9E-A2A7-8F8C03F44E36}"/>
    <cellStyle name="20% - Accent1 5 2 6" xfId="558" xr:uid="{360796AB-1EC9-4A92-9215-75BFB8571C9D}"/>
    <cellStyle name="20% - Accent1 5 2 6 2" xfId="559" xr:uid="{BE4885CC-1EDD-4E8D-8C60-0CB68B74C4B9}"/>
    <cellStyle name="20% - Accent1 5 2 7" xfId="560" xr:uid="{CB51184B-7ADE-4FA9-8F8E-CC0CFAC5BA5C}"/>
    <cellStyle name="20% - Accent1 5 2 8" xfId="561" xr:uid="{6A59E3F7-C97A-4581-87B3-094A933398B7}"/>
    <cellStyle name="20% - Accent1 5 3" xfId="562" xr:uid="{40933A85-C5E3-4D30-9D48-5B0DFEA32C70}"/>
    <cellStyle name="20% - Accent1 5 3 2" xfId="563" xr:uid="{A3CD2A46-BC52-4C95-85FB-58CE0EBF60FD}"/>
    <cellStyle name="20% - Accent1 5 3 2 2" xfId="564" xr:uid="{13D699E5-E51D-4808-B959-C07F843E5A03}"/>
    <cellStyle name="20% - Accent1 5 3 2 2 2" xfId="565" xr:uid="{296035A4-D956-448C-8F4B-C28C56927721}"/>
    <cellStyle name="20% - Accent1 5 3 2 2 2 2" xfId="566" xr:uid="{0E70768E-BC50-4FC0-90E5-F37F41EAC69E}"/>
    <cellStyle name="20% - Accent1 5 3 2 2 3" xfId="567" xr:uid="{681FC918-4F1C-44DB-A0DE-EE68511ADE73}"/>
    <cellStyle name="20% - Accent1 5 3 2 3" xfId="568" xr:uid="{4700ECFF-D8FD-44C8-8ACF-DCEAE6628805}"/>
    <cellStyle name="20% - Accent1 5 3 2 3 2" xfId="569" xr:uid="{050ECAAD-D8C2-43A6-9C49-E4DA45271171}"/>
    <cellStyle name="20% - Accent1 5 3 2 4" xfId="570" xr:uid="{FA9293A3-8564-4D85-B5C3-4A5908DDE18F}"/>
    <cellStyle name="20% - Accent1 5 3 3" xfId="571" xr:uid="{D1E37DA4-3F18-4169-B1B4-B7A22BB29A8B}"/>
    <cellStyle name="20% - Accent1 5 3 3 2" xfId="572" xr:uid="{CE3C5B4D-3694-4445-927F-50010E0ACB2C}"/>
    <cellStyle name="20% - Accent1 5 3 3 2 2" xfId="573" xr:uid="{7A883456-1A25-4B7E-B346-57DBFE8304A0}"/>
    <cellStyle name="20% - Accent1 5 3 3 2 2 2" xfId="574" xr:uid="{48526402-5334-45D7-A843-09851760D4B0}"/>
    <cellStyle name="20% - Accent1 5 3 3 2 3" xfId="575" xr:uid="{54289065-A56F-42A3-B633-1AB862071872}"/>
    <cellStyle name="20% - Accent1 5 3 3 3" xfId="576" xr:uid="{F3DEFE4C-0189-4D40-A626-1E53FC363226}"/>
    <cellStyle name="20% - Accent1 5 3 3 3 2" xfId="577" xr:uid="{97A29DBD-3D72-4A45-BA18-C01B5BB87327}"/>
    <cellStyle name="20% - Accent1 5 3 3 4" xfId="578" xr:uid="{0A2274EA-4854-4180-8941-881FA97F7AC8}"/>
    <cellStyle name="20% - Accent1 5 3 4" xfId="579" xr:uid="{0CB0E863-7533-40F9-AA33-26FD82E77676}"/>
    <cellStyle name="20% - Accent1 5 3 4 2" xfId="580" xr:uid="{826CC482-2CAC-4732-8EA3-BB8B028064BD}"/>
    <cellStyle name="20% - Accent1 5 3 4 2 2" xfId="581" xr:uid="{34D3DB45-8796-4AB4-8A88-761C917B68F2}"/>
    <cellStyle name="20% - Accent1 5 3 4 3" xfId="582" xr:uid="{653B16D6-D96E-49A4-9639-39290BB2D434}"/>
    <cellStyle name="20% - Accent1 5 3 5" xfId="583" xr:uid="{0BBB621C-6A4B-4013-BC60-0AEADB36FBCE}"/>
    <cellStyle name="20% - Accent1 5 3 5 2" xfId="584" xr:uid="{43E7C2E3-CA3C-496C-A73A-04A66D336F76}"/>
    <cellStyle name="20% - Accent1 5 3 6" xfId="585" xr:uid="{77D6D668-E265-4F3D-95C5-F0DAF527248D}"/>
    <cellStyle name="20% - Accent1 5 4" xfId="586" xr:uid="{3A5BBB69-7D53-43D2-B060-4F321A23736C}"/>
    <cellStyle name="20% - Accent1 5 4 2" xfId="587" xr:uid="{C8006CA8-01EB-41AA-8129-0427E9F293E8}"/>
    <cellStyle name="20% - Accent1 5 4 2 2" xfId="588" xr:uid="{9CAD0895-AC0E-43C6-BED3-90F7BC188D77}"/>
    <cellStyle name="20% - Accent1 5 4 2 2 2" xfId="589" xr:uid="{A9031388-CB6C-48F6-BFC8-F5332294F647}"/>
    <cellStyle name="20% - Accent1 5 4 2 3" xfId="590" xr:uid="{00C309A8-14E7-41FB-A562-0D23D46131DA}"/>
    <cellStyle name="20% - Accent1 5 4 3" xfId="591" xr:uid="{EFFC2E74-7326-4109-BA2A-138A894D1332}"/>
    <cellStyle name="20% - Accent1 5 4 3 2" xfId="592" xr:uid="{04D095C8-9249-4A25-808E-9F0A709FB392}"/>
    <cellStyle name="20% - Accent1 5 4 4" xfId="593" xr:uid="{FF85C539-A238-4EDE-936E-26693DAA70CB}"/>
    <cellStyle name="20% - Accent1 5 5" xfId="594" xr:uid="{73CFC438-67C5-4E18-8F12-2DE08A074319}"/>
    <cellStyle name="20% - Accent1 5 5 2" xfId="595" xr:uid="{AA6F249B-1564-4E55-BAEF-9102D5D9739C}"/>
    <cellStyle name="20% - Accent1 5 5 2 2" xfId="596" xr:uid="{0866C319-D50C-43D5-9395-10F61B87A60C}"/>
    <cellStyle name="20% - Accent1 5 5 2 2 2" xfId="597" xr:uid="{C29A1F4F-C068-4B02-A141-8FAB9560BAA9}"/>
    <cellStyle name="20% - Accent1 5 5 2 3" xfId="598" xr:uid="{52EB046C-987E-4532-8FC4-7ECFD3A21206}"/>
    <cellStyle name="20% - Accent1 5 5 3" xfId="599" xr:uid="{33869AFD-1418-4A7F-BB64-68FCA7048B48}"/>
    <cellStyle name="20% - Accent1 5 5 3 2" xfId="600" xr:uid="{0B4BAB38-AC95-4DB2-AC2B-6BDEB37E5244}"/>
    <cellStyle name="20% - Accent1 5 5 4" xfId="601" xr:uid="{8133F07E-B8F2-475A-9314-701140589A7F}"/>
    <cellStyle name="20% - Accent1 5 6" xfId="602" xr:uid="{3FB50E4A-30F5-43D2-94AA-15DECA12B8F0}"/>
    <cellStyle name="20% - Accent1 5 6 2" xfId="603" xr:uid="{BF067476-5056-41BE-9D59-3DCEA3AFF43A}"/>
    <cellStyle name="20% - Accent1 5 6 2 2" xfId="604" xr:uid="{BCB052A3-2A33-4929-9261-3ADDF116A94A}"/>
    <cellStyle name="20% - Accent1 5 6 3" xfId="605" xr:uid="{CFC4A623-C124-493D-BE5A-75AE22C3C82B}"/>
    <cellStyle name="20% - Accent1 5 7" xfId="606" xr:uid="{EA7659C5-752D-4791-817D-EAB385002918}"/>
    <cellStyle name="20% - Accent1 5 7 2" xfId="607" xr:uid="{BC5680CE-81AC-4F38-BA6A-2BFE2628161C}"/>
    <cellStyle name="20% - Accent1 5 8" xfId="608" xr:uid="{F43DD490-D10D-4616-9DCB-5DECEA4CFC21}"/>
    <cellStyle name="20% - Accent1 5 9" xfId="609" xr:uid="{49F99EFD-57DD-460A-BA1A-A4C449E08BE1}"/>
    <cellStyle name="20% - Accent1 6" xfId="610" xr:uid="{FF090710-719E-4826-AF53-F607A6ABE33F}"/>
    <cellStyle name="20% - Accent1 6 2" xfId="611" xr:uid="{19A885A3-5A45-45AA-95AB-1045D4518722}"/>
    <cellStyle name="20% - Accent1 6 2 2" xfId="612" xr:uid="{78118E28-5BC7-4F98-897A-EB4784D7A53B}"/>
    <cellStyle name="20% - Accent1 6 2 2 2" xfId="613" xr:uid="{B3EB8080-295C-483C-9F3A-4CFD7864494F}"/>
    <cellStyle name="20% - Accent1 6 2 2 2 2" xfId="614" xr:uid="{1702F8F3-7C33-4AF7-B00E-248CB38EAD98}"/>
    <cellStyle name="20% - Accent1 6 2 2 2 2 2" xfId="615" xr:uid="{9F8242BF-0AC4-4639-ABA8-2AB980D11FAB}"/>
    <cellStyle name="20% - Accent1 6 2 2 2 3" xfId="616" xr:uid="{CD270682-B1F3-44EA-83EE-4E17502E5470}"/>
    <cellStyle name="20% - Accent1 6 2 2 3" xfId="617" xr:uid="{710C62EA-3140-4A12-8073-185855BCFBF1}"/>
    <cellStyle name="20% - Accent1 6 2 2 3 2" xfId="618" xr:uid="{8780D13C-9C02-4A78-9061-10FA989CCB4A}"/>
    <cellStyle name="20% - Accent1 6 2 2 4" xfId="619" xr:uid="{D1AC5837-B79F-489D-8C82-3BC696A51141}"/>
    <cellStyle name="20% - Accent1 6 2 3" xfId="620" xr:uid="{695EBE68-593E-4EAA-9805-99BF3EE03238}"/>
    <cellStyle name="20% - Accent1 6 2 3 2" xfId="621" xr:uid="{21A201AB-2A33-43D3-B8EA-E9641CD9FBEC}"/>
    <cellStyle name="20% - Accent1 6 2 3 2 2" xfId="622" xr:uid="{2BE310FC-760E-4FCB-BF95-22514FC05CCD}"/>
    <cellStyle name="20% - Accent1 6 2 3 2 2 2" xfId="623" xr:uid="{6AA418BC-705A-451E-BEB1-E7AB14BF883D}"/>
    <cellStyle name="20% - Accent1 6 2 3 2 3" xfId="624" xr:uid="{73E9B30B-321D-442B-AB64-56980C7069D6}"/>
    <cellStyle name="20% - Accent1 6 2 3 3" xfId="625" xr:uid="{6BFAE473-59F1-4E74-9105-DF9F55910A22}"/>
    <cellStyle name="20% - Accent1 6 2 3 3 2" xfId="626" xr:uid="{648432B3-72DE-43D0-ADF8-AD480732A604}"/>
    <cellStyle name="20% - Accent1 6 2 3 4" xfId="627" xr:uid="{7F3FDF08-8A42-443A-825E-4E9B9BEBCAA4}"/>
    <cellStyle name="20% - Accent1 6 2 4" xfId="628" xr:uid="{6B0E09B6-31CB-4A35-A0FA-9FC44CF1C994}"/>
    <cellStyle name="20% - Accent1 6 2 4 2" xfId="629" xr:uid="{AA9C4E42-67B4-43E9-8886-0744AF1EF18A}"/>
    <cellStyle name="20% - Accent1 6 2 4 2 2" xfId="630" xr:uid="{CACF845C-7754-449A-9069-E3FD1FB922E7}"/>
    <cellStyle name="20% - Accent1 6 2 4 3" xfId="631" xr:uid="{4FEEA217-210E-423A-B6F3-A6E497E20F11}"/>
    <cellStyle name="20% - Accent1 6 2 5" xfId="632" xr:uid="{A805B9E1-3825-4C41-8091-130F8E8C9073}"/>
    <cellStyle name="20% - Accent1 6 2 5 2" xfId="633" xr:uid="{371C1CD6-1712-46C4-A39F-D4F92D9EDF66}"/>
    <cellStyle name="20% - Accent1 6 2 6" xfId="634" xr:uid="{4BC5672D-4407-46E9-9AC3-544E466CB0CD}"/>
    <cellStyle name="20% - Accent1 6 3" xfId="635" xr:uid="{982C704F-0735-4BFD-BF86-A6AC9DDDD014}"/>
    <cellStyle name="20% - Accent1 6 3 2" xfId="636" xr:uid="{17D671F4-1FF3-493E-982D-DA7CDC054B32}"/>
    <cellStyle name="20% - Accent1 6 3 2 2" xfId="637" xr:uid="{7C059E13-307B-4936-B9A8-0D2F8207C3D6}"/>
    <cellStyle name="20% - Accent1 6 3 2 2 2" xfId="638" xr:uid="{E8790195-E7C4-4365-AB4F-C7219C17F1E0}"/>
    <cellStyle name="20% - Accent1 6 3 2 3" xfId="639" xr:uid="{F51FCA2F-55AA-4FBD-AFC9-E54C2E1A0B79}"/>
    <cellStyle name="20% - Accent1 6 3 3" xfId="640" xr:uid="{8A6B0D54-7BEE-498C-81C8-65A1A2D864C8}"/>
    <cellStyle name="20% - Accent1 6 3 3 2" xfId="641" xr:uid="{469B7F6B-B6B8-4F2B-AF37-70307AFF67C1}"/>
    <cellStyle name="20% - Accent1 6 3 4" xfId="642" xr:uid="{2B354169-2505-4982-9FC1-187AC41914DE}"/>
    <cellStyle name="20% - Accent1 6 4" xfId="643" xr:uid="{63E9C3ED-8B38-4960-8F0D-7ED96F206337}"/>
    <cellStyle name="20% - Accent1 6 4 2" xfId="644" xr:uid="{260B2D4D-0C37-4645-A83C-250B13DD6311}"/>
    <cellStyle name="20% - Accent1 6 4 2 2" xfId="645" xr:uid="{4A7255A8-1148-4E89-95D8-B4EC5EA801D2}"/>
    <cellStyle name="20% - Accent1 6 4 2 2 2" xfId="646" xr:uid="{2FA6029B-7339-403E-9582-1FBD15DFD0F1}"/>
    <cellStyle name="20% - Accent1 6 4 2 3" xfId="647" xr:uid="{808B0D22-8D74-4C43-A13B-95CB175F7EFD}"/>
    <cellStyle name="20% - Accent1 6 4 3" xfId="648" xr:uid="{08F677A1-D29E-471B-9EF8-A5B9E02C06EA}"/>
    <cellStyle name="20% - Accent1 6 4 3 2" xfId="649" xr:uid="{947544BD-1F27-47AE-8451-945A9A420DBC}"/>
    <cellStyle name="20% - Accent1 6 4 4" xfId="650" xr:uid="{82959B4A-AD57-4532-B510-55DC4CCEEE11}"/>
    <cellStyle name="20% - Accent1 6 5" xfId="651" xr:uid="{0C37E592-49AD-4BEB-AB5A-292D9253D8CC}"/>
    <cellStyle name="20% - Accent1 6 5 2" xfId="652" xr:uid="{B595C360-8DFA-4989-B975-C859ADBB471B}"/>
    <cellStyle name="20% - Accent1 6 5 2 2" xfId="653" xr:uid="{251D8E80-89A9-4DFF-8D4D-FAEC0448EEB8}"/>
    <cellStyle name="20% - Accent1 6 5 3" xfId="654" xr:uid="{0C7BD501-D0C5-4A13-926E-6E4D50A4319E}"/>
    <cellStyle name="20% - Accent1 6 6" xfId="655" xr:uid="{246904F7-E951-4509-BAA9-1EDCDA414AF1}"/>
    <cellStyle name="20% - Accent1 6 6 2" xfId="656" xr:uid="{7DABF1E3-0B8E-4D26-93E5-82087C8E8418}"/>
    <cellStyle name="20% - Accent1 6 7" xfId="657" xr:uid="{BBC820FF-45C6-490C-ABAD-7F405D504E67}"/>
    <cellStyle name="20% - Accent1 7" xfId="658" xr:uid="{CAF8AB84-67C6-4E79-A6D9-0A15817111E9}"/>
    <cellStyle name="20% - Accent1 7 2" xfId="659" xr:uid="{242E77C5-43AC-44DD-A072-8B630680899D}"/>
    <cellStyle name="20% - Accent1 7 2 2" xfId="660" xr:uid="{393A5A79-8F41-49A6-BC81-71E06A4A1884}"/>
    <cellStyle name="20% - Accent1 7 2 2 2" xfId="661" xr:uid="{3715D388-607B-44A8-87A3-A804E11D670E}"/>
    <cellStyle name="20% - Accent1 7 2 2 2 2" xfId="662" xr:uid="{4CC33CD4-920E-4E91-897E-E7AABD03C5BD}"/>
    <cellStyle name="20% - Accent1 7 2 2 2 2 2" xfId="663" xr:uid="{C1EA0538-EB06-464D-8DE1-F2DFB5AB0757}"/>
    <cellStyle name="20% - Accent1 7 2 2 2 3" xfId="664" xr:uid="{68CEC4D0-2078-4197-B669-1251669F998B}"/>
    <cellStyle name="20% - Accent1 7 2 2 3" xfId="665" xr:uid="{5ED1F663-E625-4CE4-971B-2C67677A3990}"/>
    <cellStyle name="20% - Accent1 7 2 2 3 2" xfId="666" xr:uid="{519C7C79-2AB4-4AE8-84F3-358F44581B36}"/>
    <cellStyle name="20% - Accent1 7 2 2 4" xfId="667" xr:uid="{CAC22E37-B9F8-492C-9649-6134CB3E0DD7}"/>
    <cellStyle name="20% - Accent1 7 2 3" xfId="668" xr:uid="{BBF70821-FEA7-4C19-8C6F-7D637CC588A0}"/>
    <cellStyle name="20% - Accent1 7 2 3 2" xfId="669" xr:uid="{0E12666F-99CA-4BA9-8C0B-1569C3E05BDB}"/>
    <cellStyle name="20% - Accent1 7 2 3 2 2" xfId="670" xr:uid="{45327399-1EBD-4ECC-A1E8-3040D525E24D}"/>
    <cellStyle name="20% - Accent1 7 2 3 2 2 2" xfId="671" xr:uid="{5C2293F0-D045-4262-9E81-0B333233E65D}"/>
    <cellStyle name="20% - Accent1 7 2 3 2 3" xfId="672" xr:uid="{5BE6B39E-4A70-47B8-BC67-202874355C63}"/>
    <cellStyle name="20% - Accent1 7 2 3 3" xfId="673" xr:uid="{2DB75296-399C-4C7E-9E34-417EF10609F4}"/>
    <cellStyle name="20% - Accent1 7 2 3 3 2" xfId="674" xr:uid="{F0A0F874-C2DF-468E-BA12-997E6C2284C9}"/>
    <cellStyle name="20% - Accent1 7 2 3 4" xfId="675" xr:uid="{6B044FEE-C64E-499A-9232-3501EDD6E479}"/>
    <cellStyle name="20% - Accent1 7 2 4" xfId="676" xr:uid="{7D3C3326-E8CD-4F27-8271-5E3F3AAA5512}"/>
    <cellStyle name="20% - Accent1 7 2 4 2" xfId="677" xr:uid="{3AFE5C00-286C-4768-880D-0E06A2CDEF6B}"/>
    <cellStyle name="20% - Accent1 7 2 4 2 2" xfId="678" xr:uid="{F2234F69-2D87-47F3-9400-8837FD017281}"/>
    <cellStyle name="20% - Accent1 7 2 4 3" xfId="679" xr:uid="{07D8681A-0C98-432E-8C04-2607A2ABD69C}"/>
    <cellStyle name="20% - Accent1 7 2 5" xfId="680" xr:uid="{A0188BB4-10B3-4F87-9F8F-94A144403A31}"/>
    <cellStyle name="20% - Accent1 7 2 5 2" xfId="681" xr:uid="{3CB4CD47-19DB-4C8B-AF4E-BCBC5CF3FACC}"/>
    <cellStyle name="20% - Accent1 7 2 6" xfId="682" xr:uid="{5088D30E-6CCD-4C53-AA8A-D7B9EB432657}"/>
    <cellStyle name="20% - Accent1 7 3" xfId="683" xr:uid="{64FDC18E-7BC4-4D77-A19B-6F3957660E7B}"/>
    <cellStyle name="20% - Accent1 7 3 2" xfId="684" xr:uid="{56F294EE-93F4-4ECE-A0A3-B6D9F0C6B53B}"/>
    <cellStyle name="20% - Accent1 7 3 2 2" xfId="685" xr:uid="{4745091A-5028-4A5E-AD92-46A07B3948BB}"/>
    <cellStyle name="20% - Accent1 7 3 2 2 2" xfId="686" xr:uid="{930C7830-63E2-4579-980A-C52B8B127D76}"/>
    <cellStyle name="20% - Accent1 7 3 2 3" xfId="687" xr:uid="{ACC862DE-13B9-46F1-9E80-710C09670D37}"/>
    <cellStyle name="20% - Accent1 7 3 3" xfId="688" xr:uid="{2565CE47-2BF5-41DB-8FF7-812373750B71}"/>
    <cellStyle name="20% - Accent1 7 3 3 2" xfId="689" xr:uid="{BEA58795-5573-4548-BFD1-2CD60759511D}"/>
    <cellStyle name="20% - Accent1 7 3 4" xfId="690" xr:uid="{3AA2EE23-A13F-4C1A-9BAF-48D14CD06A1B}"/>
    <cellStyle name="20% - Accent1 7 4" xfId="691" xr:uid="{CA645B72-21B7-48AE-AEE6-F2C74B08947F}"/>
    <cellStyle name="20% - Accent1 7 4 2" xfId="692" xr:uid="{795779EC-C5B8-413A-996E-F89CB73A77AA}"/>
    <cellStyle name="20% - Accent1 7 4 2 2" xfId="693" xr:uid="{12006662-27D1-4C84-A029-92C4AFC67A35}"/>
    <cellStyle name="20% - Accent1 7 4 2 2 2" xfId="694" xr:uid="{87F9BA85-7724-4B54-B3B2-C2AEEEB73584}"/>
    <cellStyle name="20% - Accent1 7 4 2 3" xfId="695" xr:uid="{BC62C362-9981-48EF-9DAE-BE7BB99F82F3}"/>
    <cellStyle name="20% - Accent1 7 4 3" xfId="696" xr:uid="{4E1CC66A-5377-4BF4-AD6C-2FF1E4A9B83E}"/>
    <cellStyle name="20% - Accent1 7 4 3 2" xfId="697" xr:uid="{F0A4B548-B135-4BC0-85D6-932E2DA8712D}"/>
    <cellStyle name="20% - Accent1 7 4 4" xfId="698" xr:uid="{E5A07C63-F6BC-4757-B784-8861D66DC87E}"/>
    <cellStyle name="20% - Accent1 7 5" xfId="699" xr:uid="{B297995F-66ED-48C8-B369-28C5D9FA7C28}"/>
    <cellStyle name="20% - Accent1 7 5 2" xfId="700" xr:uid="{22896D69-5809-4792-ACFE-13BA3589C4A0}"/>
    <cellStyle name="20% - Accent1 7 5 2 2" xfId="701" xr:uid="{A3EFFB9D-8E5B-4316-9DD5-83763587FEC6}"/>
    <cellStyle name="20% - Accent1 7 5 3" xfId="702" xr:uid="{55D52A87-FE72-47A9-8962-C5EB8722FE3B}"/>
    <cellStyle name="20% - Accent1 7 6" xfId="703" xr:uid="{511127ED-41FB-464B-8D65-B5260119EBF8}"/>
    <cellStyle name="20% - Accent1 7 6 2" xfId="704" xr:uid="{5B63E810-06B5-46E6-93A4-57DFE1C96D7D}"/>
    <cellStyle name="20% - Accent1 7 7" xfId="705" xr:uid="{94EE27CA-EAFA-4855-8CB7-14D89C1E748C}"/>
    <cellStyle name="20% - Accent1 8" xfId="706" xr:uid="{680FF624-EAAD-4CF5-84E3-52530F2CE376}"/>
    <cellStyle name="20% - Accent1 8 2" xfId="707" xr:uid="{273B7467-79E8-4AA1-9CA7-C08B291A6CD9}"/>
    <cellStyle name="20% - Accent1 8 2 2" xfId="708" xr:uid="{6E26C795-1519-47FE-8FCE-E5789081FB11}"/>
    <cellStyle name="20% - Accent1 8 2 2 2" xfId="709" xr:uid="{C10E8A39-6909-4716-882F-26E98C77BA57}"/>
    <cellStyle name="20% - Accent1 8 2 2 2 2" xfId="710" xr:uid="{4D052AD0-A7F3-4C86-9BC5-D778D9CFE0FC}"/>
    <cellStyle name="20% - Accent1 8 2 2 3" xfId="711" xr:uid="{019CB05D-A666-40CC-8DF7-A26705C237F6}"/>
    <cellStyle name="20% - Accent1 8 2 3" xfId="712" xr:uid="{1F2EC0A5-09EC-4226-8D99-201F0D1104B2}"/>
    <cellStyle name="20% - Accent1 8 2 3 2" xfId="713" xr:uid="{8092266E-B211-4EB9-BD02-668C60F714A0}"/>
    <cellStyle name="20% - Accent1 8 2 4" xfId="714" xr:uid="{05A2AA34-09DE-4FEB-8EFB-9AFFCAC07B87}"/>
    <cellStyle name="20% - Accent1 8 3" xfId="715" xr:uid="{A7E54157-2DFA-4F4C-B91A-551CE66B0A96}"/>
    <cellStyle name="20% - Accent1 8 3 2" xfId="716" xr:uid="{7715B447-F830-4E41-8DFB-8E5849642EAD}"/>
    <cellStyle name="20% - Accent1 8 3 2 2" xfId="717" xr:uid="{35907B4A-EB46-4F24-8C76-41F09565D97C}"/>
    <cellStyle name="20% - Accent1 8 3 2 2 2" xfId="718" xr:uid="{7401EE9B-7591-4C65-97D8-7DA32A71D065}"/>
    <cellStyle name="20% - Accent1 8 3 2 3" xfId="719" xr:uid="{8AF78B3F-471F-4A5C-9B13-4922D00A9E5F}"/>
    <cellStyle name="20% - Accent1 8 3 3" xfId="720" xr:uid="{9F897520-4DC9-4B07-8D87-6D259A781505}"/>
    <cellStyle name="20% - Accent1 8 3 3 2" xfId="721" xr:uid="{FF57B141-8D34-4C26-A94D-778465CE0ECA}"/>
    <cellStyle name="20% - Accent1 8 3 4" xfId="722" xr:uid="{6DA587B1-E254-4D04-82CB-154A6EDED9F9}"/>
    <cellStyle name="20% - Accent1 8 4" xfId="723" xr:uid="{34C0E3BF-CE93-4C44-A870-DFAFF53AF86A}"/>
    <cellStyle name="20% - Accent1 8 4 2" xfId="724" xr:uid="{411D60E9-1FDD-44D6-9089-DD5E986AF054}"/>
    <cellStyle name="20% - Accent1 8 4 2 2" xfId="725" xr:uid="{39B2B7E9-AF7D-45A7-A8CF-37AE68D27CBB}"/>
    <cellStyle name="20% - Accent1 8 4 3" xfId="726" xr:uid="{F63D9F83-D281-45AD-8721-88DDBC12AE57}"/>
    <cellStyle name="20% - Accent1 8 5" xfId="727" xr:uid="{69DDE696-1582-433C-9AC7-D3390DED9075}"/>
    <cellStyle name="20% - Accent1 8 5 2" xfId="728" xr:uid="{E5BECE69-A863-4564-B12E-CB86C914DC8A}"/>
    <cellStyle name="20% - Accent1 8 6" xfId="729" xr:uid="{DD204275-71C6-4089-AE83-AD00A0B386B1}"/>
    <cellStyle name="20% - Accent1 9" xfId="730" xr:uid="{1DD684F8-2989-4073-828E-330E516A64A0}"/>
    <cellStyle name="20% - Accent1 9 2" xfId="731" xr:uid="{182FE0F0-C928-4DEC-9612-C864F9C30117}"/>
    <cellStyle name="20% - Accent1 9 2 2" xfId="732" xr:uid="{4E4F0D5B-671F-4EF9-B10D-8BBF630C7514}"/>
    <cellStyle name="20% - Accent1 9 2 2 2" xfId="733" xr:uid="{73EC6244-A858-4DD8-8E40-18EE122F5B2D}"/>
    <cellStyle name="20% - Accent1 9 2 3" xfId="734" xr:uid="{769B5BE0-E10D-42C4-B07D-4A8A76B2A842}"/>
    <cellStyle name="20% - Accent1 9 3" xfId="735" xr:uid="{6E286C42-EB3F-4432-A4B3-407C5803918A}"/>
    <cellStyle name="20% - Accent1 9 3 2" xfId="736" xr:uid="{FA0FE787-1C75-4CCD-94E7-BDF9030C79AF}"/>
    <cellStyle name="20% - Accent1 9 4" xfId="737" xr:uid="{033E3637-6655-439F-AAC6-260212446AE3}"/>
    <cellStyle name="20% - Accent2" xfId="738" builtinId="34" customBuiltin="1"/>
    <cellStyle name="20% - Accent2 10" xfId="739" xr:uid="{8D37EA8E-35D4-4B16-8278-09F748246C2B}"/>
    <cellStyle name="20% - Accent2 10 2" xfId="740" xr:uid="{AD7670C7-D933-42BB-B7A5-ADA9DA7A2A6A}"/>
    <cellStyle name="20% - Accent2 10 2 2" xfId="741" xr:uid="{2194F4EE-1F06-4CC9-B667-9CA23FC5657F}"/>
    <cellStyle name="20% - Accent2 10 2 2 2" xfId="742" xr:uid="{0884F2A0-6077-436D-845E-6B3645D557EF}"/>
    <cellStyle name="20% - Accent2 10 2 3" xfId="743" xr:uid="{511E6870-C13B-45AE-B86C-6E048E097080}"/>
    <cellStyle name="20% - Accent2 10 3" xfId="744" xr:uid="{D2DB1DDB-AAFB-4806-9A58-55B4D579DEC9}"/>
    <cellStyle name="20% - Accent2 10 3 2" xfId="745" xr:uid="{8AFEA23C-B6CF-4A7C-AC40-0C90C72B1671}"/>
    <cellStyle name="20% - Accent2 10 4" xfId="746" xr:uid="{743CF742-C682-4C4B-8AFF-98A52CFC3B3E}"/>
    <cellStyle name="20% - Accent2 11" xfId="747" xr:uid="{EA75CB4E-6417-4415-89F9-CF72895C1DA6}"/>
    <cellStyle name="20% - Accent2 11 2" xfId="748" xr:uid="{EEE8F1BB-D6D6-49E0-8CA9-CC4554618014}"/>
    <cellStyle name="20% - Accent2 11 2 2" xfId="749" xr:uid="{4692AD12-F3A9-469F-8141-FA1E6F94648F}"/>
    <cellStyle name="20% - Accent2 11 3" xfId="750" xr:uid="{01558D24-A01F-4F09-BD72-09C61CA05985}"/>
    <cellStyle name="20% - Accent2 12" xfId="751" xr:uid="{CADE15C9-8151-42A0-92CE-207F83AD4D6C}"/>
    <cellStyle name="20% - Accent2 12 2" xfId="752" xr:uid="{C63121E3-A497-439C-B81C-ACB1ECD9B5A5}"/>
    <cellStyle name="20% - Accent2 13" xfId="753" xr:uid="{84446ECD-6DD8-4CAF-BC27-50E121323217}"/>
    <cellStyle name="20% - Accent2 13 2" xfId="754" xr:uid="{7F78C77B-A0A7-431F-B2B2-40B4BB4EA754}"/>
    <cellStyle name="20% - Accent2 14" xfId="755" xr:uid="{DB7CE2E9-9CCA-49DB-910B-0C41DD2E82BD}"/>
    <cellStyle name="20% - Accent2 15" xfId="756" xr:uid="{33566508-CCAB-4710-89C9-A5C5620F5003}"/>
    <cellStyle name="20% - Accent2 2" xfId="757" xr:uid="{038AE42E-145A-407F-A375-156AAE373762}"/>
    <cellStyle name="20% - Accent2 2 10" xfId="758" xr:uid="{8A434620-49B8-4B6B-A286-D8188C53A53B}"/>
    <cellStyle name="20% - Accent2 2 10 2" xfId="759" xr:uid="{5968299B-634B-4B92-9661-6ADD50655E92}"/>
    <cellStyle name="20% - Accent2 2 10 2 2" xfId="760" xr:uid="{45E73C0C-0064-47F0-8791-6A03A19F0633}"/>
    <cellStyle name="20% - Accent2 2 10 3" xfId="761" xr:uid="{3664CE5A-778E-40F7-9C3E-0EC41993B51E}"/>
    <cellStyle name="20% - Accent2 2 11" xfId="762" xr:uid="{B90A921E-7DA3-479D-9AE8-8E8BCF50AC8C}"/>
    <cellStyle name="20% - Accent2 2 11 2" xfId="763" xr:uid="{9FEAAEDA-8F47-47B1-AFAD-44D21FA35992}"/>
    <cellStyle name="20% - Accent2 2 12" xfId="764" xr:uid="{AE457F89-2DC0-4AFB-AA1C-BAD40CC0B1FA}"/>
    <cellStyle name="20% - Accent2 2 13" xfId="765" xr:uid="{F0FF049A-A872-4E75-8AA5-D3662703EF5B}"/>
    <cellStyle name="20% - Accent2 2 2" xfId="766" xr:uid="{E285BBA3-DB66-4203-99DA-EAEB51473000}"/>
    <cellStyle name="20% - Accent2 2 2 2" xfId="767" xr:uid="{3D4C2375-BF74-48F2-8D85-6A1121740C12}"/>
    <cellStyle name="20% - Accent2 2 2 2 2" xfId="768" xr:uid="{55932EFB-040D-4607-A8DA-375DAEFE26A4}"/>
    <cellStyle name="20% - Accent2 2 2 2 2 2" xfId="769" xr:uid="{33AE0D89-194F-460F-91EA-9B0B61E6A15D}"/>
    <cellStyle name="20% - Accent2 2 2 2 2 2 2" xfId="770" xr:uid="{C6EEB872-0182-43F3-9704-CD4A025F7C56}"/>
    <cellStyle name="20% - Accent2 2 2 2 2 2 2 2" xfId="771" xr:uid="{8490ACAE-8D36-44FB-971F-E80293EBAC09}"/>
    <cellStyle name="20% - Accent2 2 2 2 2 2 2 2 2" xfId="772" xr:uid="{60DC13A4-725D-4B8C-9D38-16BDD6CD8F7B}"/>
    <cellStyle name="20% - Accent2 2 2 2 2 2 2 3" xfId="773" xr:uid="{A523A8E0-072C-4217-B196-E11A551D0E84}"/>
    <cellStyle name="20% - Accent2 2 2 2 2 2 3" xfId="774" xr:uid="{FC04B971-005C-462C-BEE8-D00CB5F74F3B}"/>
    <cellStyle name="20% - Accent2 2 2 2 2 2 3 2" xfId="775" xr:uid="{B3C6A0F5-382B-4ADC-8F98-527438FF87EC}"/>
    <cellStyle name="20% - Accent2 2 2 2 2 2 4" xfId="776" xr:uid="{7E4AFA12-8F48-4ACF-8044-819D8DABA4E9}"/>
    <cellStyle name="20% - Accent2 2 2 2 2 3" xfId="777" xr:uid="{EDFB173D-0BB8-44C1-A57E-4B1835890C33}"/>
    <cellStyle name="20% - Accent2 2 2 2 2 3 2" xfId="778" xr:uid="{73C1E6B4-7ABF-4629-8EE4-8BB3BE219B13}"/>
    <cellStyle name="20% - Accent2 2 2 2 2 3 2 2" xfId="779" xr:uid="{D16ACAEE-D0EC-4B82-917A-867D4F2D8748}"/>
    <cellStyle name="20% - Accent2 2 2 2 2 3 2 2 2" xfId="780" xr:uid="{AE164085-C0D2-4055-8148-0DFA41BD2D67}"/>
    <cellStyle name="20% - Accent2 2 2 2 2 3 2 3" xfId="781" xr:uid="{C4E89755-D4AA-45E1-AB93-0294F7757E91}"/>
    <cellStyle name="20% - Accent2 2 2 2 2 3 3" xfId="782" xr:uid="{5D87B493-F7B2-4725-B83F-477F00F2959B}"/>
    <cellStyle name="20% - Accent2 2 2 2 2 3 3 2" xfId="783" xr:uid="{C2551BAF-C980-4667-A7C6-5B967E1431D2}"/>
    <cellStyle name="20% - Accent2 2 2 2 2 3 4" xfId="784" xr:uid="{0405FE17-85AB-4D5E-931A-D36295F9C23C}"/>
    <cellStyle name="20% - Accent2 2 2 2 2 4" xfId="785" xr:uid="{9426A87C-025F-450E-A39B-3807CCBA17DC}"/>
    <cellStyle name="20% - Accent2 2 2 2 2 4 2" xfId="786" xr:uid="{1F2802BB-CFEE-4F6A-8F48-FAC02F6F4543}"/>
    <cellStyle name="20% - Accent2 2 2 2 2 4 2 2" xfId="787" xr:uid="{89F5846E-B7C6-4C34-A1FD-110F5B28CD4A}"/>
    <cellStyle name="20% - Accent2 2 2 2 2 4 3" xfId="788" xr:uid="{B86EAA71-1989-4E4D-8F7F-FAD5DB1A30EE}"/>
    <cellStyle name="20% - Accent2 2 2 2 2 5" xfId="789" xr:uid="{6AF290A9-987C-4236-95D2-35F3DACD2A9B}"/>
    <cellStyle name="20% - Accent2 2 2 2 2 5 2" xfId="790" xr:uid="{1DCDA4EC-20BA-4200-B481-7F441A1BA28F}"/>
    <cellStyle name="20% - Accent2 2 2 2 2 6" xfId="791" xr:uid="{1A3EA1C0-213E-47CD-B753-F188D1FBC92A}"/>
    <cellStyle name="20% - Accent2 2 2 2 3" xfId="792" xr:uid="{0BBE9CDF-8475-4F8A-942A-0D39CDDD9E65}"/>
    <cellStyle name="20% - Accent2 2 2 2 3 2" xfId="793" xr:uid="{1BE7E74A-11F8-40DF-B445-4ADF739004BC}"/>
    <cellStyle name="20% - Accent2 2 2 2 3 2 2" xfId="794" xr:uid="{0C0F7C0B-EC01-48C1-8733-32AC25BD01C3}"/>
    <cellStyle name="20% - Accent2 2 2 2 3 2 2 2" xfId="795" xr:uid="{A6229EFD-E51B-47D2-8A77-9DDF8D1221CA}"/>
    <cellStyle name="20% - Accent2 2 2 2 3 2 3" xfId="796" xr:uid="{B6C64FA3-63BE-44EF-99F9-6528A61FBADA}"/>
    <cellStyle name="20% - Accent2 2 2 2 3 3" xfId="797" xr:uid="{1115B3DE-4626-477C-9A26-2645F0A38D6C}"/>
    <cellStyle name="20% - Accent2 2 2 2 3 3 2" xfId="798" xr:uid="{17C9E304-A4C8-4A36-A9F2-0351A1F47FD8}"/>
    <cellStyle name="20% - Accent2 2 2 2 3 4" xfId="799" xr:uid="{AC4C6752-8954-4CE2-A8B7-2A2A74324EFF}"/>
    <cellStyle name="20% - Accent2 2 2 2 4" xfId="800" xr:uid="{088F26F4-8F53-4197-AA2D-65E4DBF05A0F}"/>
    <cellStyle name="20% - Accent2 2 2 2 4 2" xfId="801" xr:uid="{3BEF80EA-F2F4-4257-91A2-4AFCA2C536CB}"/>
    <cellStyle name="20% - Accent2 2 2 2 4 2 2" xfId="802" xr:uid="{5190FCE6-23CD-4265-8917-F2552DD0D209}"/>
    <cellStyle name="20% - Accent2 2 2 2 4 2 2 2" xfId="803" xr:uid="{E53BBBA6-0A7F-4A90-BB39-EA24D4AF9B20}"/>
    <cellStyle name="20% - Accent2 2 2 2 4 2 3" xfId="804" xr:uid="{CBF153FE-F7F9-4AA5-B01D-2B2E381CC30C}"/>
    <cellStyle name="20% - Accent2 2 2 2 4 3" xfId="805" xr:uid="{D5DCA1EC-695A-4B61-84BB-E1567D140077}"/>
    <cellStyle name="20% - Accent2 2 2 2 4 3 2" xfId="806" xr:uid="{F311DFDB-18B2-47E5-A8E6-FEACBCD7044F}"/>
    <cellStyle name="20% - Accent2 2 2 2 4 4" xfId="807" xr:uid="{6F49716B-2A78-4A0B-B0BA-059E9737C7F5}"/>
    <cellStyle name="20% - Accent2 2 2 2 5" xfId="808" xr:uid="{D775FA9C-5DC3-4F31-95BC-603558E9517A}"/>
    <cellStyle name="20% - Accent2 2 2 2 5 2" xfId="809" xr:uid="{9BD7CC38-1D2F-4980-B5CD-74A531F34485}"/>
    <cellStyle name="20% - Accent2 2 2 2 5 2 2" xfId="810" xr:uid="{269B0176-663D-4A58-931B-D99483304920}"/>
    <cellStyle name="20% - Accent2 2 2 2 5 3" xfId="811" xr:uid="{F20416C8-C1D1-48E0-946E-C1E3B2EA5360}"/>
    <cellStyle name="20% - Accent2 2 2 2 6" xfId="812" xr:uid="{4B092323-7D49-433F-9CEC-71182F7337CE}"/>
    <cellStyle name="20% - Accent2 2 2 2 6 2" xfId="813" xr:uid="{52FEC510-E1E9-47FA-908D-D01744559A15}"/>
    <cellStyle name="20% - Accent2 2 2 2 7" xfId="814" xr:uid="{F3B28814-BFD7-49A3-B33E-4155D9E57D11}"/>
    <cellStyle name="20% - Accent2 2 3" xfId="815" xr:uid="{6347C11F-89E7-43EC-A5AB-46CEF7912563}"/>
    <cellStyle name="20% - Accent2 2 4" xfId="816" xr:uid="{0A6EC055-BFFB-442E-BC5E-5CFA34BC0B67}"/>
    <cellStyle name="20% - Accent2 2 4 2" xfId="817" xr:uid="{572DDFD3-85F7-43B6-AFB0-11722B38CF4D}"/>
    <cellStyle name="20% - Accent2 2 4 2 2" xfId="818" xr:uid="{237E9BA8-8C6B-41D5-B816-33B449F4A819}"/>
    <cellStyle name="20% - Accent2 2 4 2 2 2" xfId="819" xr:uid="{5FACA524-F379-4DAD-9713-36E4D5D8323E}"/>
    <cellStyle name="20% - Accent2 2 4 2 2 2 2" xfId="820" xr:uid="{A0F0CF5C-6ABA-4A7C-B2A9-92217B6F4CE1}"/>
    <cellStyle name="20% - Accent2 2 4 2 2 2 2 2" xfId="821" xr:uid="{FD3BD88B-6BAB-4A83-AC6D-6688F8A53E25}"/>
    <cellStyle name="20% - Accent2 2 4 2 2 2 3" xfId="822" xr:uid="{4A968649-F17F-42B8-97DC-416107954DAA}"/>
    <cellStyle name="20% - Accent2 2 4 2 2 3" xfId="823" xr:uid="{5C298201-1064-4EB3-BF85-3AFB96873843}"/>
    <cellStyle name="20% - Accent2 2 4 2 2 3 2" xfId="824" xr:uid="{57D03CF2-4B63-489E-B4E3-BCF76BC499BA}"/>
    <cellStyle name="20% - Accent2 2 4 2 2 4" xfId="825" xr:uid="{3E7F2AA4-DDE7-4384-A6B8-E182C1FCF3A1}"/>
    <cellStyle name="20% - Accent2 2 4 2 3" xfId="826" xr:uid="{4E1954A2-3D34-4C96-81C4-225ED6E57B00}"/>
    <cellStyle name="20% - Accent2 2 4 2 3 2" xfId="827" xr:uid="{B75BFAD0-95EC-406C-A688-0EB5A2ADC04A}"/>
    <cellStyle name="20% - Accent2 2 4 2 3 2 2" xfId="828" xr:uid="{FBFF56E0-FC57-4E08-AA3A-65B93C709CFA}"/>
    <cellStyle name="20% - Accent2 2 4 2 3 2 2 2" xfId="829" xr:uid="{A35567F0-AB1D-4CC0-9263-BF849C2A1CCA}"/>
    <cellStyle name="20% - Accent2 2 4 2 3 2 3" xfId="830" xr:uid="{3AE5CF2E-2D67-4651-9906-22D9541CEAFE}"/>
    <cellStyle name="20% - Accent2 2 4 2 3 3" xfId="831" xr:uid="{9376D4A4-96DA-4111-9047-3E1D67143F20}"/>
    <cellStyle name="20% - Accent2 2 4 2 3 3 2" xfId="832" xr:uid="{593DE908-BE4C-4734-B2D4-7212FC20E259}"/>
    <cellStyle name="20% - Accent2 2 4 2 3 4" xfId="833" xr:uid="{F3E8C550-B611-4EF7-83F1-9C7BDDBD5C66}"/>
    <cellStyle name="20% - Accent2 2 4 2 4" xfId="834" xr:uid="{E148052F-DD90-4EE8-8430-E51921CCC48B}"/>
    <cellStyle name="20% - Accent2 2 4 2 4 2" xfId="835" xr:uid="{F55CC8D1-F5F5-4C7F-8E69-771C3C0B8E68}"/>
    <cellStyle name="20% - Accent2 2 4 2 4 2 2" xfId="836" xr:uid="{B32DBCF4-842C-4050-A1FB-793A1FED5E92}"/>
    <cellStyle name="20% - Accent2 2 4 2 4 3" xfId="837" xr:uid="{74CADD12-3B77-4F5D-AF94-D4C081821373}"/>
    <cellStyle name="20% - Accent2 2 4 2 5" xfId="838" xr:uid="{D9E633B6-85E9-41A1-ADDF-EE078CD0E666}"/>
    <cellStyle name="20% - Accent2 2 4 2 5 2" xfId="839" xr:uid="{0D0BC8AA-FA7B-48E5-8385-E670AC274C0C}"/>
    <cellStyle name="20% - Accent2 2 4 2 6" xfId="840" xr:uid="{8FA747DB-7DD6-4924-BA7E-32163CC888B7}"/>
    <cellStyle name="20% - Accent2 2 4 3" xfId="841" xr:uid="{F945AA46-DAA6-493F-8944-B086F5EBFF94}"/>
    <cellStyle name="20% - Accent2 2 4 3 2" xfId="842" xr:uid="{48C089B9-0D56-47C9-8E4B-E58BCA167F8E}"/>
    <cellStyle name="20% - Accent2 2 4 3 2 2" xfId="843" xr:uid="{56BFD2B9-AB73-4122-B214-41E4D03BB3D3}"/>
    <cellStyle name="20% - Accent2 2 4 3 2 2 2" xfId="844" xr:uid="{2E1A1BC0-8A18-4F4B-B57E-88A4A8C0CC97}"/>
    <cellStyle name="20% - Accent2 2 4 3 2 3" xfId="845" xr:uid="{921AE564-B169-4F6F-A7B8-4F5665AEC6C9}"/>
    <cellStyle name="20% - Accent2 2 4 3 3" xfId="846" xr:uid="{95742C43-D701-4F04-9582-A934EFBA256F}"/>
    <cellStyle name="20% - Accent2 2 4 3 3 2" xfId="847" xr:uid="{38B4D6EA-158D-4AE4-A3D9-AB98DBA08460}"/>
    <cellStyle name="20% - Accent2 2 4 3 4" xfId="848" xr:uid="{BF992E08-00EF-4F76-9376-74AF5ABDE6E4}"/>
    <cellStyle name="20% - Accent2 2 4 4" xfId="849" xr:uid="{3AC40061-BC06-4219-8169-861A0A3272E8}"/>
    <cellStyle name="20% - Accent2 2 4 4 2" xfId="850" xr:uid="{32028FB6-4FAE-485F-A7E9-600060A81C17}"/>
    <cellStyle name="20% - Accent2 2 4 4 2 2" xfId="851" xr:uid="{30986C8D-3BC1-4C2A-8FF1-4BC4B9ED959B}"/>
    <cellStyle name="20% - Accent2 2 4 4 2 2 2" xfId="852" xr:uid="{93B66242-21BE-4E0B-9D92-9C3317EBCA91}"/>
    <cellStyle name="20% - Accent2 2 4 4 2 3" xfId="853" xr:uid="{79918219-23DD-4101-8389-57534761E8DF}"/>
    <cellStyle name="20% - Accent2 2 4 4 3" xfId="854" xr:uid="{10CFC499-ADB7-4E8F-A1DA-4A0F3B70763C}"/>
    <cellStyle name="20% - Accent2 2 4 4 3 2" xfId="855" xr:uid="{B3B6F038-96EF-4329-AF81-27F8B1EA2932}"/>
    <cellStyle name="20% - Accent2 2 4 4 4" xfId="856" xr:uid="{97F2BD2D-A885-4791-BBA1-CD6D0DA639A9}"/>
    <cellStyle name="20% - Accent2 2 4 5" xfId="857" xr:uid="{04409617-9DBA-4835-8D43-0C923E0CDB0E}"/>
    <cellStyle name="20% - Accent2 2 4 5 2" xfId="858" xr:uid="{8263C876-C5FF-47CC-8B8D-F389BE6A5581}"/>
    <cellStyle name="20% - Accent2 2 4 5 2 2" xfId="859" xr:uid="{551C3B4F-C061-4452-B68D-338A257B209F}"/>
    <cellStyle name="20% - Accent2 2 4 5 3" xfId="860" xr:uid="{5A324DB0-674A-4BFA-AFAA-3489FBCE934B}"/>
    <cellStyle name="20% - Accent2 2 4 6" xfId="861" xr:uid="{344CA126-2DAA-4AAB-B67E-12F61ABD8399}"/>
    <cellStyle name="20% - Accent2 2 4 6 2" xfId="862" xr:uid="{3AA6EEBC-29D6-442E-9237-CEF573811126}"/>
    <cellStyle name="20% - Accent2 2 4 7" xfId="863" xr:uid="{01988250-0219-410E-BEB2-28100EF8399D}"/>
    <cellStyle name="20% - Accent2 2 5" xfId="864" xr:uid="{324661BD-0327-4680-8FC1-01F921B338BF}"/>
    <cellStyle name="20% - Accent2 2 6" xfId="865" xr:uid="{71A313A7-6529-4532-A543-FA9B8A98D9C5}"/>
    <cellStyle name="20% - Accent2 2 6 2" xfId="866" xr:uid="{64CF8FE7-D48F-4F3A-94C2-9659E98D1B06}"/>
    <cellStyle name="20% - Accent2 2 6 2 2" xfId="867" xr:uid="{26BB18F1-631D-4CA2-8708-35EBCAB9C877}"/>
    <cellStyle name="20% - Accent2 2 6 2 2 2" xfId="868" xr:uid="{0C76F563-BEF7-4C74-AC0B-F8E0E22ACBE7}"/>
    <cellStyle name="20% - Accent2 2 6 2 2 2 2" xfId="869" xr:uid="{1EF00A4B-EB6B-4CA2-962B-ED04015E38B5}"/>
    <cellStyle name="20% - Accent2 2 6 2 2 3" xfId="870" xr:uid="{AB7A8688-FED8-44C4-A3E8-C20ED49D1D69}"/>
    <cellStyle name="20% - Accent2 2 6 2 3" xfId="871" xr:uid="{4F1A6836-A3E4-45F3-A991-8D17655D932B}"/>
    <cellStyle name="20% - Accent2 2 6 2 3 2" xfId="872" xr:uid="{FBACFFE6-B3AE-4062-981F-8D2CC34E35B7}"/>
    <cellStyle name="20% - Accent2 2 6 2 4" xfId="873" xr:uid="{54164DB6-7624-408A-87FA-AC6F47CCE56C}"/>
    <cellStyle name="20% - Accent2 2 6 3" xfId="874" xr:uid="{93D5C1CD-7929-4A70-88AE-7E1AACDFD290}"/>
    <cellStyle name="20% - Accent2 2 6 3 2" xfId="875" xr:uid="{654CA34A-0FE2-4262-A850-32232C543356}"/>
    <cellStyle name="20% - Accent2 2 6 3 2 2" xfId="876" xr:uid="{1068CBD2-7EC4-40C7-B150-ECCB90D13F7D}"/>
    <cellStyle name="20% - Accent2 2 6 3 2 2 2" xfId="877" xr:uid="{E226DB7C-51E6-4F40-A177-3A71CB8AB291}"/>
    <cellStyle name="20% - Accent2 2 6 3 2 3" xfId="878" xr:uid="{C91CA5A1-D5EF-424C-A18D-DCAE2DDB1591}"/>
    <cellStyle name="20% - Accent2 2 6 3 3" xfId="879" xr:uid="{342CA6AC-6AB7-4968-97DC-3A18AC5ACFEA}"/>
    <cellStyle name="20% - Accent2 2 6 3 3 2" xfId="880" xr:uid="{74AB8D39-D1ED-465D-9E55-DD1A812926D5}"/>
    <cellStyle name="20% - Accent2 2 6 3 4" xfId="881" xr:uid="{5ECDBABC-1E79-4DE8-85EE-54DAA765AF03}"/>
    <cellStyle name="20% - Accent2 2 6 4" xfId="882" xr:uid="{5BC0819B-9D55-4C98-BA13-FD5CAF6A700B}"/>
    <cellStyle name="20% - Accent2 2 6 4 2" xfId="883" xr:uid="{FADD934B-4550-4A5D-AD08-0F684296BB8C}"/>
    <cellStyle name="20% - Accent2 2 6 4 2 2" xfId="884" xr:uid="{71BFF8F3-906F-42A8-9224-9B8EB782D713}"/>
    <cellStyle name="20% - Accent2 2 6 4 3" xfId="885" xr:uid="{96F8F474-684E-4436-AA12-52690CD0F344}"/>
    <cellStyle name="20% - Accent2 2 6 5" xfId="886" xr:uid="{53084656-06E8-4495-A8EB-24AFB5394723}"/>
    <cellStyle name="20% - Accent2 2 6 5 2" xfId="887" xr:uid="{D63E76A3-C36E-48EA-BEB4-7E3275168333}"/>
    <cellStyle name="20% - Accent2 2 6 6" xfId="888" xr:uid="{41D345AC-C197-4E0D-B20B-D31EC8C6634E}"/>
    <cellStyle name="20% - Accent2 2 7" xfId="889" xr:uid="{806510CD-056E-49DB-A745-D3F6B9905AE7}"/>
    <cellStyle name="20% - Accent2 2 8" xfId="890" xr:uid="{A271FA02-084E-44B5-BAFB-A8DEF6E048C9}"/>
    <cellStyle name="20% - Accent2 2 8 2" xfId="891" xr:uid="{67D80250-9355-41E5-9F38-946913873247}"/>
    <cellStyle name="20% - Accent2 2 8 2 2" xfId="892" xr:uid="{825B43F4-46A8-4FB9-8A59-A77BDB401FDC}"/>
    <cellStyle name="20% - Accent2 2 8 2 2 2" xfId="893" xr:uid="{59F0CE6A-84DD-406D-ADC8-62FC8CD8B5F3}"/>
    <cellStyle name="20% - Accent2 2 8 2 3" xfId="894" xr:uid="{78CBF721-B89A-4CA9-A287-DC6C49ABC190}"/>
    <cellStyle name="20% - Accent2 2 8 3" xfId="895" xr:uid="{6DF7A509-E6B5-4E0C-A850-33C33FAC0EDF}"/>
    <cellStyle name="20% - Accent2 2 8 3 2" xfId="896" xr:uid="{B3FAC84E-137B-4B51-94EF-4E230646504E}"/>
    <cellStyle name="20% - Accent2 2 8 4" xfId="897" xr:uid="{37D9EF34-54EE-4019-A1AF-90B2B53AD877}"/>
    <cellStyle name="20% - Accent2 2 9" xfId="898" xr:uid="{172BE9FE-00A6-4866-B094-82728343777B}"/>
    <cellStyle name="20% - Accent2 2 9 2" xfId="899" xr:uid="{BFEC66CB-3AF1-471A-BE72-B1FABAC2A7CF}"/>
    <cellStyle name="20% - Accent2 2 9 2 2" xfId="900" xr:uid="{382AEBCC-6326-49FA-B630-8D239D80F85D}"/>
    <cellStyle name="20% - Accent2 2 9 2 2 2" xfId="901" xr:uid="{E403AC3C-E9F5-4278-8C28-6994D46D0A15}"/>
    <cellStyle name="20% - Accent2 2 9 2 3" xfId="902" xr:uid="{AC9E298E-0C2B-4CD2-8F06-83258C6CBED3}"/>
    <cellStyle name="20% - Accent2 2 9 3" xfId="903" xr:uid="{11AFB30E-09E6-4310-87B6-718744392A04}"/>
    <cellStyle name="20% - Accent2 2 9 3 2" xfId="904" xr:uid="{2CFA8F7F-BEA7-431A-A918-0696E0DEFF35}"/>
    <cellStyle name="20% - Accent2 2 9 4" xfId="905" xr:uid="{CCBB5BD6-23FD-41EC-BA43-6834EEE47EE1}"/>
    <cellStyle name="20% - Accent2 3" xfId="906" xr:uid="{68CCFFDD-D1DF-40C1-95BF-ACD1276E691B}"/>
    <cellStyle name="20% - Accent2 3 10" xfId="907" xr:uid="{81EED151-B604-4632-B7AD-DF0CD1E582D5}"/>
    <cellStyle name="20% - Accent2 3 10 2" xfId="908" xr:uid="{9498520D-E43A-4BE4-ABA1-E7D3768693D7}"/>
    <cellStyle name="20% - Accent2 3 11" xfId="909" xr:uid="{B7957B9E-AE1A-4EED-AEF9-3A41836FDC3C}"/>
    <cellStyle name="20% - Accent2 3 12" xfId="910" xr:uid="{CB6D80A0-F1B8-43D1-AC76-090AC66F5B1B}"/>
    <cellStyle name="20% - Accent2 3 2" xfId="911" xr:uid="{45CA1524-A9D2-48B9-9CB0-2031E434216D}"/>
    <cellStyle name="20% - Accent2 3 2 2" xfId="912" xr:uid="{4799FE39-F920-4DA7-B255-24B2F3583201}"/>
    <cellStyle name="20% - Accent2 3 2 2 2" xfId="913" xr:uid="{429C6F83-13F6-4B11-B7D4-0C7B461CEDDB}"/>
    <cellStyle name="20% - Accent2 3 2 2 2 2" xfId="914" xr:uid="{39FB31A9-6A82-4323-997A-DEC294E52D59}"/>
    <cellStyle name="20% - Accent2 3 2 2 2 2 2" xfId="915" xr:uid="{1BE8E640-3233-4D4A-81C4-59370F8670D1}"/>
    <cellStyle name="20% - Accent2 3 2 2 2 2 2 2" xfId="916" xr:uid="{BF7F23F1-8C20-4300-90D1-E10DF9B908AF}"/>
    <cellStyle name="20% - Accent2 3 2 2 2 2 2 2 2" xfId="917" xr:uid="{2E9A4933-6047-417F-9A57-30A23EC0CD13}"/>
    <cellStyle name="20% - Accent2 3 2 2 2 2 2 3" xfId="918" xr:uid="{D85A972B-6AE2-487A-BACD-544B88C88A83}"/>
    <cellStyle name="20% - Accent2 3 2 2 2 2 3" xfId="919" xr:uid="{0F268FFF-A94D-4FB1-BE6E-D14B09984999}"/>
    <cellStyle name="20% - Accent2 3 2 2 2 2 3 2" xfId="920" xr:uid="{3DFA813C-70E8-4361-A023-76AE4511AF50}"/>
    <cellStyle name="20% - Accent2 3 2 2 2 2 4" xfId="921" xr:uid="{A989AC34-AF54-431D-8942-90D88DB2EDF1}"/>
    <cellStyle name="20% - Accent2 3 2 2 2 3" xfId="922" xr:uid="{E6469639-A317-4842-B13D-19F50B14721E}"/>
    <cellStyle name="20% - Accent2 3 2 2 2 3 2" xfId="923" xr:uid="{9D84B2DC-5954-4B21-9845-1370C2502B61}"/>
    <cellStyle name="20% - Accent2 3 2 2 2 3 2 2" xfId="924" xr:uid="{86852BCC-6C17-4715-BF00-8C4B87BA2870}"/>
    <cellStyle name="20% - Accent2 3 2 2 2 3 2 2 2" xfId="925" xr:uid="{0104FFD1-D066-44A9-8ECB-F218D070DAAE}"/>
    <cellStyle name="20% - Accent2 3 2 2 2 3 2 3" xfId="926" xr:uid="{9EBB4BF5-F97A-4962-BC99-57D142861635}"/>
    <cellStyle name="20% - Accent2 3 2 2 2 3 3" xfId="927" xr:uid="{BF2067F6-456B-454B-8DFB-B92DA240F1CB}"/>
    <cellStyle name="20% - Accent2 3 2 2 2 3 3 2" xfId="928" xr:uid="{767856CA-5E53-4F31-9531-1D69255BDED4}"/>
    <cellStyle name="20% - Accent2 3 2 2 2 3 4" xfId="929" xr:uid="{C3419E1F-7A34-4E73-BD1A-556AD8412C89}"/>
    <cellStyle name="20% - Accent2 3 2 2 2 4" xfId="930" xr:uid="{CFD1A3A4-D653-44FB-871F-A6F6B23D5F71}"/>
    <cellStyle name="20% - Accent2 3 2 2 2 4 2" xfId="931" xr:uid="{63FCD311-3481-4E6A-BF7B-D325A861BAEB}"/>
    <cellStyle name="20% - Accent2 3 2 2 2 4 2 2" xfId="932" xr:uid="{A6AB26F8-279C-4092-B38D-9693417C9D71}"/>
    <cellStyle name="20% - Accent2 3 2 2 2 4 3" xfId="933" xr:uid="{8DA80F83-CEC4-4151-9FD9-FFDD20B686E9}"/>
    <cellStyle name="20% - Accent2 3 2 2 2 5" xfId="934" xr:uid="{D42F91D7-E8B1-4CF4-A9D9-F1BEF4B4100E}"/>
    <cellStyle name="20% - Accent2 3 2 2 2 5 2" xfId="935" xr:uid="{42066F30-1945-4633-83A5-E65C416494A8}"/>
    <cellStyle name="20% - Accent2 3 2 2 2 6" xfId="936" xr:uid="{33A61422-61DA-4447-829E-2197AF4498F5}"/>
    <cellStyle name="20% - Accent2 3 2 2 3" xfId="937" xr:uid="{802663BF-CC55-4745-BE18-24EC7325D92A}"/>
    <cellStyle name="20% - Accent2 3 2 2 3 2" xfId="938" xr:uid="{B2294288-1F4E-48B2-902D-893B6302BF16}"/>
    <cellStyle name="20% - Accent2 3 2 2 3 2 2" xfId="939" xr:uid="{8F1BD341-752C-4B1F-84FE-34BF1089D998}"/>
    <cellStyle name="20% - Accent2 3 2 2 3 2 2 2" xfId="940" xr:uid="{5F241C9E-EB2B-441B-AC2D-0BC73CC6DD3C}"/>
    <cellStyle name="20% - Accent2 3 2 2 3 2 3" xfId="941" xr:uid="{A36B7736-645D-44BE-8A26-CA210CDB470F}"/>
    <cellStyle name="20% - Accent2 3 2 2 3 3" xfId="942" xr:uid="{5D6D8C16-FE8E-476F-8978-FEEF286D2B70}"/>
    <cellStyle name="20% - Accent2 3 2 2 3 3 2" xfId="943" xr:uid="{51B847CB-7F72-449A-8B92-1770E673E0DC}"/>
    <cellStyle name="20% - Accent2 3 2 2 3 4" xfId="944" xr:uid="{94947A37-C99B-4517-BB05-0F4025F123A7}"/>
    <cellStyle name="20% - Accent2 3 2 2 4" xfId="945" xr:uid="{75F1A82E-3CDE-460A-882D-763A9E3D0BDF}"/>
    <cellStyle name="20% - Accent2 3 2 2 4 2" xfId="946" xr:uid="{BFDB8408-63F4-4522-8304-49AE70BCC3FD}"/>
    <cellStyle name="20% - Accent2 3 2 2 4 2 2" xfId="947" xr:uid="{B8D4BEDA-9E83-43A6-B1F6-8BD12F7A0513}"/>
    <cellStyle name="20% - Accent2 3 2 2 4 2 2 2" xfId="948" xr:uid="{2FBB6178-90EF-48E1-8CE8-854D129408C5}"/>
    <cellStyle name="20% - Accent2 3 2 2 4 2 3" xfId="949" xr:uid="{C1B8E4B3-DE0C-4A28-AAD1-4CA8CADF5A3B}"/>
    <cellStyle name="20% - Accent2 3 2 2 4 3" xfId="950" xr:uid="{3E4D60EA-122D-43DA-88A0-548DF75BB37A}"/>
    <cellStyle name="20% - Accent2 3 2 2 4 3 2" xfId="951" xr:uid="{C48E23D7-384D-4049-A49B-5518F2250641}"/>
    <cellStyle name="20% - Accent2 3 2 2 4 4" xfId="952" xr:uid="{829769DE-3862-46D6-897B-598D43AD8671}"/>
    <cellStyle name="20% - Accent2 3 2 2 5" xfId="953" xr:uid="{28D824C7-12CC-4EC4-AA7E-023D5F87C7B3}"/>
    <cellStyle name="20% - Accent2 3 2 2 5 2" xfId="954" xr:uid="{E0CBE1F9-327C-49B4-85E9-58EAB40F2893}"/>
    <cellStyle name="20% - Accent2 3 2 2 5 2 2" xfId="955" xr:uid="{0A46FF2B-3F3E-4AD5-8A06-33136D279E60}"/>
    <cellStyle name="20% - Accent2 3 2 2 5 3" xfId="956" xr:uid="{AB32CF4A-3C9D-41AB-808B-1DDE62B0B3E3}"/>
    <cellStyle name="20% - Accent2 3 2 2 6" xfId="957" xr:uid="{7608AFCA-92E3-45B9-AC2B-2F3583B82CAC}"/>
    <cellStyle name="20% - Accent2 3 2 2 6 2" xfId="958" xr:uid="{0E968762-98E7-40C8-80DE-8AD07ECBB559}"/>
    <cellStyle name="20% - Accent2 3 2 2 7" xfId="959" xr:uid="{E3D4E273-92C6-46B0-BABE-70109686FEE5}"/>
    <cellStyle name="20% - Accent2 3 2 2 8" xfId="960" xr:uid="{EF7B588B-3F74-4C60-BD35-C72ECA004007}"/>
    <cellStyle name="20% - Accent2 3 2 3" xfId="961" xr:uid="{526A5C6A-6411-48FF-BD57-3052FA760D37}"/>
    <cellStyle name="20% - Accent2 3 2 3 2" xfId="962" xr:uid="{B62E2015-72D1-451C-8F78-F41D75D0FB6F}"/>
    <cellStyle name="20% - Accent2 3 2 3 2 2" xfId="963" xr:uid="{D7F579A1-3C74-457E-AF32-D153069BA091}"/>
    <cellStyle name="20% - Accent2 3 2 3 2 2 2" xfId="964" xr:uid="{B153D1E1-4919-4636-9451-3C27A7FE47D3}"/>
    <cellStyle name="20% - Accent2 3 2 3 2 2 2 2" xfId="965" xr:uid="{A298A186-A98D-42AF-92A0-D7E2936FBB63}"/>
    <cellStyle name="20% - Accent2 3 2 3 2 2 3" xfId="966" xr:uid="{5E180358-38EE-4645-B43E-D77F3B793908}"/>
    <cellStyle name="20% - Accent2 3 2 3 2 3" xfId="967" xr:uid="{7310619B-4490-4965-BC1D-DCC5759552E7}"/>
    <cellStyle name="20% - Accent2 3 2 3 2 3 2" xfId="968" xr:uid="{5A63E873-7B13-4622-9052-51C006584FF3}"/>
    <cellStyle name="20% - Accent2 3 2 3 2 4" xfId="969" xr:uid="{7AF8E17D-4C2F-4E7E-82D6-A03436F17884}"/>
    <cellStyle name="20% - Accent2 3 2 3 3" xfId="970" xr:uid="{98378AD3-FA91-4E35-944C-E6D8B491EA2F}"/>
    <cellStyle name="20% - Accent2 3 2 3 3 2" xfId="971" xr:uid="{C1EA0677-3074-46F9-BD8F-760FD3A70DF6}"/>
    <cellStyle name="20% - Accent2 3 2 3 3 2 2" xfId="972" xr:uid="{0EDC840C-A58F-42B1-9981-88921540FF14}"/>
    <cellStyle name="20% - Accent2 3 2 3 3 2 2 2" xfId="973" xr:uid="{815A11A8-F7BC-4EDF-B0BB-4ADE05E35F27}"/>
    <cellStyle name="20% - Accent2 3 2 3 3 2 3" xfId="974" xr:uid="{478FA76A-CEFA-4F5B-B526-CC05FD3763E3}"/>
    <cellStyle name="20% - Accent2 3 2 3 3 3" xfId="975" xr:uid="{4BB02B86-6AA1-4BB9-B574-89BD19BA0436}"/>
    <cellStyle name="20% - Accent2 3 2 3 3 3 2" xfId="976" xr:uid="{6FD5F1F4-14B4-4A45-838D-D47D28BCC619}"/>
    <cellStyle name="20% - Accent2 3 2 3 3 4" xfId="977" xr:uid="{D82D68B9-5180-4B1A-950D-86164DCD4620}"/>
    <cellStyle name="20% - Accent2 3 2 3 4" xfId="978" xr:uid="{52EF9D72-38D0-42C4-92EA-0FA7AFCEE806}"/>
    <cellStyle name="20% - Accent2 3 2 3 4 2" xfId="979" xr:uid="{2DF370BD-8CF2-4779-9C44-1E2F8C3A2CBE}"/>
    <cellStyle name="20% - Accent2 3 2 3 4 2 2" xfId="980" xr:uid="{8F85B2A4-4E3F-4BEC-9758-322BC682D053}"/>
    <cellStyle name="20% - Accent2 3 2 3 4 3" xfId="981" xr:uid="{3893555C-56A2-4D9D-81DF-2934BA0CB41A}"/>
    <cellStyle name="20% - Accent2 3 2 3 5" xfId="982" xr:uid="{CCE4DFE1-F7D2-4E70-AD9E-3E47EC1396CF}"/>
    <cellStyle name="20% - Accent2 3 2 3 5 2" xfId="983" xr:uid="{C36C2DD7-BC79-4B9F-80BB-8D7BF34B6525}"/>
    <cellStyle name="20% - Accent2 3 2 3 6" xfId="984" xr:uid="{87C58058-1598-4377-87E9-6E39868DEEC0}"/>
    <cellStyle name="20% - Accent2 3 2 4" xfId="985" xr:uid="{A6811E29-E187-4A1F-8279-9725D35A9F14}"/>
    <cellStyle name="20% - Accent2 3 2 4 2" xfId="986" xr:uid="{FC4AA826-D514-492C-8DF1-59F2656DCEF4}"/>
    <cellStyle name="20% - Accent2 3 2 4 2 2" xfId="987" xr:uid="{393F8C76-5BAB-4B14-A6AE-FCF1A0799778}"/>
    <cellStyle name="20% - Accent2 3 2 4 2 2 2" xfId="988" xr:uid="{0C79D348-3CC7-4E2B-8039-CF7615917228}"/>
    <cellStyle name="20% - Accent2 3 2 4 2 3" xfId="989" xr:uid="{2C9FE08E-2758-4CFE-A6F6-68161190E056}"/>
    <cellStyle name="20% - Accent2 3 2 4 3" xfId="990" xr:uid="{1E6038AB-02EB-4F09-95CC-19CD544C6F78}"/>
    <cellStyle name="20% - Accent2 3 2 4 3 2" xfId="991" xr:uid="{DA230F27-15F3-4C67-BAB4-AA6395DE9D78}"/>
    <cellStyle name="20% - Accent2 3 2 4 4" xfId="992" xr:uid="{4063D680-009C-4BA5-BEB7-252316CF6C20}"/>
    <cellStyle name="20% - Accent2 3 2 5" xfId="993" xr:uid="{106C98A5-6E4D-48E7-ABD9-4350DB7C79DD}"/>
    <cellStyle name="20% - Accent2 3 2 5 2" xfId="994" xr:uid="{8FB93DF8-3A11-4014-B84E-1F35585E9ADF}"/>
    <cellStyle name="20% - Accent2 3 2 5 2 2" xfId="995" xr:uid="{569C88AD-73AB-450A-85B6-8F5691C7FFF7}"/>
    <cellStyle name="20% - Accent2 3 2 5 2 2 2" xfId="996" xr:uid="{98DE9562-51BD-4089-8811-9D1F3D743DDA}"/>
    <cellStyle name="20% - Accent2 3 2 5 2 3" xfId="997" xr:uid="{7FBAC0EF-8BCA-4932-A335-EAF0A9F3A255}"/>
    <cellStyle name="20% - Accent2 3 2 5 3" xfId="998" xr:uid="{D5C444D5-105F-44F4-86C0-70CA465A1AA0}"/>
    <cellStyle name="20% - Accent2 3 2 5 3 2" xfId="999" xr:uid="{0EF17CDA-06A8-4CBD-B72E-04D6D383222B}"/>
    <cellStyle name="20% - Accent2 3 2 5 4" xfId="1000" xr:uid="{0668D481-6524-47B4-874C-3674CB14AF1A}"/>
    <cellStyle name="20% - Accent2 3 2 6" xfId="1001" xr:uid="{B6298985-CD96-4114-B4BF-7596E5C98BAA}"/>
    <cellStyle name="20% - Accent2 3 2 6 2" xfId="1002" xr:uid="{5692B55D-28FE-4CAF-884A-CF40D89C7E5C}"/>
    <cellStyle name="20% - Accent2 3 2 6 2 2" xfId="1003" xr:uid="{AE3B5661-DCF1-472D-BED3-A5E8CF9176B6}"/>
    <cellStyle name="20% - Accent2 3 2 6 3" xfId="1004" xr:uid="{3718FD4A-033E-4652-BA5D-82766BA37710}"/>
    <cellStyle name="20% - Accent2 3 2 7" xfId="1005" xr:uid="{50190F4E-5DF0-4547-8B08-08966869C5E2}"/>
    <cellStyle name="20% - Accent2 3 2 7 2" xfId="1006" xr:uid="{B50F9F24-DFAE-4A5A-B69A-6A8E0BD24C22}"/>
    <cellStyle name="20% - Accent2 3 2 8" xfId="1007" xr:uid="{79329119-A9F5-4C9F-8B09-1A76C64B3BBF}"/>
    <cellStyle name="20% - Accent2 3 2 9" xfId="1008" xr:uid="{60981ED0-E05C-4E92-80D1-394C758DE4E2}"/>
    <cellStyle name="20% - Accent2 3 3" xfId="1009" xr:uid="{341F7D1B-4B39-49E1-9205-1745D8EE1B7D}"/>
    <cellStyle name="20% - Accent2 3 3 2" xfId="1010" xr:uid="{09C7FB8A-6B3E-4B5C-B951-8AC5E6C8B65B}"/>
    <cellStyle name="20% - Accent2 3 4" xfId="1011" xr:uid="{8CB0AF2A-F96B-4603-80F5-3FD8D31EAD97}"/>
    <cellStyle name="20% - Accent2 3 4 2" xfId="1012" xr:uid="{9BD2612D-D89D-4727-9B4C-4F75C8C05C59}"/>
    <cellStyle name="20% - Accent2 3 4 2 2" xfId="1013" xr:uid="{DDA3B337-D26D-47CE-8ACD-FDB89FE02DB8}"/>
    <cellStyle name="20% - Accent2 3 4 2 2 2" xfId="1014" xr:uid="{23968E78-8D5E-49BB-8B01-42500978B090}"/>
    <cellStyle name="20% - Accent2 3 4 2 2 2 2" xfId="1015" xr:uid="{D4389383-1A6E-45B4-98CE-5D2FECAB1D44}"/>
    <cellStyle name="20% - Accent2 3 4 2 2 2 2 2" xfId="1016" xr:uid="{2ED660E2-EC6B-40F4-B082-B238A5FD4B2D}"/>
    <cellStyle name="20% - Accent2 3 4 2 2 2 3" xfId="1017" xr:uid="{64BAC22A-682C-4865-A5DD-4EA8063D5C63}"/>
    <cellStyle name="20% - Accent2 3 4 2 2 3" xfId="1018" xr:uid="{6B30A63D-2841-41F5-83CC-FAA4B51CF5B3}"/>
    <cellStyle name="20% - Accent2 3 4 2 2 3 2" xfId="1019" xr:uid="{DB4B1768-D314-46CD-9EC1-973840892600}"/>
    <cellStyle name="20% - Accent2 3 4 2 2 4" xfId="1020" xr:uid="{6585204A-C109-422B-80C5-BE9104DB3CA9}"/>
    <cellStyle name="20% - Accent2 3 4 2 3" xfId="1021" xr:uid="{764BCABD-323D-422A-B79D-8229EDA9830C}"/>
    <cellStyle name="20% - Accent2 3 4 2 3 2" xfId="1022" xr:uid="{84935181-385E-4E14-84BC-4BD5470B471F}"/>
    <cellStyle name="20% - Accent2 3 4 2 3 2 2" xfId="1023" xr:uid="{931F8A1F-35BD-438C-A2E5-954A77A22D4C}"/>
    <cellStyle name="20% - Accent2 3 4 2 3 2 2 2" xfId="1024" xr:uid="{5D591B38-3614-403E-9684-3F64FA79389C}"/>
    <cellStyle name="20% - Accent2 3 4 2 3 2 3" xfId="1025" xr:uid="{53E0C25B-9C43-485B-974F-2703830396C3}"/>
    <cellStyle name="20% - Accent2 3 4 2 3 3" xfId="1026" xr:uid="{772D26FF-CE33-4419-A4D7-CF391AA89C87}"/>
    <cellStyle name="20% - Accent2 3 4 2 3 3 2" xfId="1027" xr:uid="{DD7FE43E-5E6C-434F-A839-3293AA9B82C7}"/>
    <cellStyle name="20% - Accent2 3 4 2 3 4" xfId="1028" xr:uid="{53772A1F-EFA4-43C3-8105-10DFEBE0D45E}"/>
    <cellStyle name="20% - Accent2 3 4 2 4" xfId="1029" xr:uid="{CAA87232-4131-4026-BEA1-CC034F6EA7D1}"/>
    <cellStyle name="20% - Accent2 3 4 2 4 2" xfId="1030" xr:uid="{D7158816-C0B1-4126-8761-95005DCB9B16}"/>
    <cellStyle name="20% - Accent2 3 4 2 4 2 2" xfId="1031" xr:uid="{03FE7851-63EC-4BBF-AF3A-68C4386520F8}"/>
    <cellStyle name="20% - Accent2 3 4 2 4 3" xfId="1032" xr:uid="{BBA53913-0978-426C-BFCE-BC6C366130B4}"/>
    <cellStyle name="20% - Accent2 3 4 2 5" xfId="1033" xr:uid="{35BC32BE-3F42-4B12-96D3-2661C6560C4F}"/>
    <cellStyle name="20% - Accent2 3 4 2 5 2" xfId="1034" xr:uid="{40949EEA-337B-491F-9C81-6C9A194536EB}"/>
    <cellStyle name="20% - Accent2 3 4 2 6" xfId="1035" xr:uid="{092BF306-DD47-4904-AEA3-92662FF7472D}"/>
    <cellStyle name="20% - Accent2 3 4 3" xfId="1036" xr:uid="{6CA5E4D8-4680-41EB-8509-1F982EB88428}"/>
    <cellStyle name="20% - Accent2 3 4 3 2" xfId="1037" xr:uid="{A08E0F35-C4A9-4E3E-A888-9C763C27D37F}"/>
    <cellStyle name="20% - Accent2 3 4 3 2 2" xfId="1038" xr:uid="{7F377478-59BE-4672-96C8-D1BF4ECF68F4}"/>
    <cellStyle name="20% - Accent2 3 4 3 2 2 2" xfId="1039" xr:uid="{8A8B8391-E9D4-4D16-9FD4-066240F42F95}"/>
    <cellStyle name="20% - Accent2 3 4 3 2 3" xfId="1040" xr:uid="{1C231E0A-508A-410A-8050-DA28E747C919}"/>
    <cellStyle name="20% - Accent2 3 4 3 3" xfId="1041" xr:uid="{4682CBBE-A395-406B-B981-3FFD13A2FAC8}"/>
    <cellStyle name="20% - Accent2 3 4 3 3 2" xfId="1042" xr:uid="{934D589A-B263-4050-B579-09466FA62BBE}"/>
    <cellStyle name="20% - Accent2 3 4 3 4" xfId="1043" xr:uid="{BEF13CD5-D154-4760-B3D7-4F8700F6F711}"/>
    <cellStyle name="20% - Accent2 3 4 4" xfId="1044" xr:uid="{72D193E5-F251-44B3-8B11-4716D2B1AE4E}"/>
    <cellStyle name="20% - Accent2 3 4 4 2" xfId="1045" xr:uid="{DC31A026-ADA6-4CA6-BA81-439EBB2D49CD}"/>
    <cellStyle name="20% - Accent2 3 4 4 2 2" xfId="1046" xr:uid="{72EE6647-884E-4F76-8DAD-41FA45978FFB}"/>
    <cellStyle name="20% - Accent2 3 4 4 2 2 2" xfId="1047" xr:uid="{597BC866-98FC-4191-AB0A-DE6067FF03E7}"/>
    <cellStyle name="20% - Accent2 3 4 4 2 3" xfId="1048" xr:uid="{5CB3AED3-FC5C-41D8-90AB-20ECB10AB5E9}"/>
    <cellStyle name="20% - Accent2 3 4 4 3" xfId="1049" xr:uid="{CC55A428-5F66-46D2-BF64-9D3D84201EBA}"/>
    <cellStyle name="20% - Accent2 3 4 4 3 2" xfId="1050" xr:uid="{B1D20889-FC12-4150-A2B9-27471829F26E}"/>
    <cellStyle name="20% - Accent2 3 4 4 4" xfId="1051" xr:uid="{68E888FF-A0EF-4943-A2BD-332C88487F4D}"/>
    <cellStyle name="20% - Accent2 3 4 5" xfId="1052" xr:uid="{97ED66D5-CA68-4292-BBFD-1B3DD0118851}"/>
    <cellStyle name="20% - Accent2 3 4 5 2" xfId="1053" xr:uid="{5494A49F-E418-4FAB-B55C-2BB38C3E1FFE}"/>
    <cellStyle name="20% - Accent2 3 4 5 2 2" xfId="1054" xr:uid="{458C2798-B990-46AF-95C8-1DA406FD8728}"/>
    <cellStyle name="20% - Accent2 3 4 5 3" xfId="1055" xr:uid="{827379D4-BDFA-4066-B2EE-698C25A4096F}"/>
    <cellStyle name="20% - Accent2 3 4 6" xfId="1056" xr:uid="{966D3C36-1457-4169-A1D0-288A2401629C}"/>
    <cellStyle name="20% - Accent2 3 4 6 2" xfId="1057" xr:uid="{B918A759-0962-4B44-865F-BD8D92AB7855}"/>
    <cellStyle name="20% - Accent2 3 4 7" xfId="1058" xr:uid="{10F54ED6-F0E5-4154-AF73-D7D16BDE2FBA}"/>
    <cellStyle name="20% - Accent2 3 5" xfId="1059" xr:uid="{E12414D3-100C-4EF8-8084-287BFD55E5B3}"/>
    <cellStyle name="20% - Accent2 3 5 2" xfId="1060" xr:uid="{535CFAFB-C8C3-44CC-9A19-7EE5DAF6826E}"/>
    <cellStyle name="20% - Accent2 3 5 2 2" xfId="1061" xr:uid="{23B4B8E0-110E-472B-98A3-06B855B59698}"/>
    <cellStyle name="20% - Accent2 3 5 2 2 2" xfId="1062" xr:uid="{CF140053-0A42-4F0D-9EC9-287D26543A82}"/>
    <cellStyle name="20% - Accent2 3 5 2 2 2 2" xfId="1063" xr:uid="{15CEA8F5-D600-42F8-B24C-DA428C7E8007}"/>
    <cellStyle name="20% - Accent2 3 5 2 2 2 2 2" xfId="1064" xr:uid="{D3B4EEFF-CD4F-413A-963D-179F9C30B029}"/>
    <cellStyle name="20% - Accent2 3 5 2 2 2 3" xfId="1065" xr:uid="{4A6AAF61-025A-4B5B-BE76-BD9CE5062E7D}"/>
    <cellStyle name="20% - Accent2 3 5 2 2 3" xfId="1066" xr:uid="{57459E2E-D962-4C6C-9350-CEB99655F86D}"/>
    <cellStyle name="20% - Accent2 3 5 2 2 3 2" xfId="1067" xr:uid="{DB4AC945-5EE1-40CC-807E-5D6C36C664B3}"/>
    <cellStyle name="20% - Accent2 3 5 2 2 4" xfId="1068" xr:uid="{5CC63E5A-43B4-49A0-8CD1-25C177EE4067}"/>
    <cellStyle name="20% - Accent2 3 5 2 3" xfId="1069" xr:uid="{99CEF897-0F3F-4277-808C-00F50B256975}"/>
    <cellStyle name="20% - Accent2 3 5 2 3 2" xfId="1070" xr:uid="{71F517EB-20B8-4D78-B07E-C0CEB5B07140}"/>
    <cellStyle name="20% - Accent2 3 5 2 3 2 2" xfId="1071" xr:uid="{7D743B77-FCBE-4B5F-A1D2-E33954E9E339}"/>
    <cellStyle name="20% - Accent2 3 5 2 3 2 2 2" xfId="1072" xr:uid="{448C30D4-51D5-46FF-B3B8-A38766397F2C}"/>
    <cellStyle name="20% - Accent2 3 5 2 3 2 3" xfId="1073" xr:uid="{D24E9D0D-62D7-4803-8932-9F1A42D43FF1}"/>
    <cellStyle name="20% - Accent2 3 5 2 3 3" xfId="1074" xr:uid="{9E7A313B-CA8A-4C3B-8149-BF0BC59AE576}"/>
    <cellStyle name="20% - Accent2 3 5 2 3 3 2" xfId="1075" xr:uid="{E74F1FD8-37FD-4F67-B7AD-A1A2F713012C}"/>
    <cellStyle name="20% - Accent2 3 5 2 3 4" xfId="1076" xr:uid="{37BE2198-FD45-47A9-96C8-2EE47F1A4693}"/>
    <cellStyle name="20% - Accent2 3 5 2 4" xfId="1077" xr:uid="{3A1070DE-CFA2-45D1-8796-E2C927B6F698}"/>
    <cellStyle name="20% - Accent2 3 5 2 4 2" xfId="1078" xr:uid="{8C158D1E-77B0-4D85-9D9C-B50313B755F1}"/>
    <cellStyle name="20% - Accent2 3 5 2 4 2 2" xfId="1079" xr:uid="{6FFA0BB2-EA25-4D17-92B8-85A3C13376FF}"/>
    <cellStyle name="20% - Accent2 3 5 2 4 3" xfId="1080" xr:uid="{FE920893-438F-4865-B755-2E29F30D8B66}"/>
    <cellStyle name="20% - Accent2 3 5 2 5" xfId="1081" xr:uid="{EC68EBF9-8790-4664-A3B4-3D5D90BF588B}"/>
    <cellStyle name="20% - Accent2 3 5 2 5 2" xfId="1082" xr:uid="{982492A5-E72D-419D-86EB-9A03BF4456AE}"/>
    <cellStyle name="20% - Accent2 3 5 2 6" xfId="1083" xr:uid="{D79BD7A6-83DF-4E47-B554-AFA601AEDBF4}"/>
    <cellStyle name="20% - Accent2 3 5 3" xfId="1084" xr:uid="{1992E5A1-6E0B-40A5-9017-335919FD8E90}"/>
    <cellStyle name="20% - Accent2 3 5 3 2" xfId="1085" xr:uid="{B80B4E46-D867-4F39-855A-BC0769F8B895}"/>
    <cellStyle name="20% - Accent2 3 5 3 2 2" xfId="1086" xr:uid="{0D7F8EFF-A184-410D-B459-5088520F0025}"/>
    <cellStyle name="20% - Accent2 3 5 3 2 2 2" xfId="1087" xr:uid="{EF91FDAC-EBFC-443B-B34F-F4B10B3CA7A3}"/>
    <cellStyle name="20% - Accent2 3 5 3 2 3" xfId="1088" xr:uid="{CCBF0660-0EED-4E62-B928-F9686CC042AD}"/>
    <cellStyle name="20% - Accent2 3 5 3 3" xfId="1089" xr:uid="{94F2DF8D-F101-4D91-8791-79FE21A2FC12}"/>
    <cellStyle name="20% - Accent2 3 5 3 3 2" xfId="1090" xr:uid="{93EACC76-2F0F-487C-AD71-BB89D12710C3}"/>
    <cellStyle name="20% - Accent2 3 5 3 4" xfId="1091" xr:uid="{0453448B-63F9-4764-800C-4BC0C485CA3F}"/>
    <cellStyle name="20% - Accent2 3 5 4" xfId="1092" xr:uid="{A002019A-3889-4EA2-9CCF-256B68644873}"/>
    <cellStyle name="20% - Accent2 3 5 4 2" xfId="1093" xr:uid="{DC637D21-EB22-4778-98DF-22BD7A8519B4}"/>
    <cellStyle name="20% - Accent2 3 5 4 2 2" xfId="1094" xr:uid="{64A4E009-21DE-468A-B193-243225BA61E8}"/>
    <cellStyle name="20% - Accent2 3 5 4 2 2 2" xfId="1095" xr:uid="{34E7469A-9309-4134-A67D-B2DC6572A502}"/>
    <cellStyle name="20% - Accent2 3 5 4 2 3" xfId="1096" xr:uid="{7A65E410-1A11-4B1A-AADB-DB6877EFF43D}"/>
    <cellStyle name="20% - Accent2 3 5 4 3" xfId="1097" xr:uid="{F9B4C4C4-948B-4D1E-8DD7-F280CD5865CE}"/>
    <cellStyle name="20% - Accent2 3 5 4 3 2" xfId="1098" xr:uid="{D589DD94-1377-4E43-A331-3786A98A9A5C}"/>
    <cellStyle name="20% - Accent2 3 5 4 4" xfId="1099" xr:uid="{BB583C87-2E4A-43CA-9368-E1D2570C43A3}"/>
    <cellStyle name="20% - Accent2 3 5 5" xfId="1100" xr:uid="{64DD3D6C-7001-47A0-B458-22907898F4F6}"/>
    <cellStyle name="20% - Accent2 3 5 5 2" xfId="1101" xr:uid="{31385D61-8FCC-4AB8-A5A2-12BE44C680F3}"/>
    <cellStyle name="20% - Accent2 3 5 5 2 2" xfId="1102" xr:uid="{A3ED06EB-9358-4F16-89B3-E3FAD010629A}"/>
    <cellStyle name="20% - Accent2 3 5 5 3" xfId="1103" xr:uid="{EEB992D0-9306-493D-AC7C-426F44434E3B}"/>
    <cellStyle name="20% - Accent2 3 5 6" xfId="1104" xr:uid="{CD0A69CC-693B-4D28-AEDA-66F1CA9949B8}"/>
    <cellStyle name="20% - Accent2 3 5 6 2" xfId="1105" xr:uid="{9FA1CEDB-BC1F-49A2-B5F2-C47B8C2166F9}"/>
    <cellStyle name="20% - Accent2 3 5 7" xfId="1106" xr:uid="{257FB715-F2ED-40E1-BCA6-09AECDE67C7B}"/>
    <cellStyle name="20% - Accent2 3 6" xfId="1107" xr:uid="{0C305A45-BC0F-43A5-98E3-383DD1693FB1}"/>
    <cellStyle name="20% - Accent2 3 6 2" xfId="1108" xr:uid="{D0A8E622-B735-4FAF-A3B9-54B7B8342AC0}"/>
    <cellStyle name="20% - Accent2 3 6 2 2" xfId="1109" xr:uid="{CEE50952-F934-45E4-BBDD-A5CD1D3432D4}"/>
    <cellStyle name="20% - Accent2 3 6 2 2 2" xfId="1110" xr:uid="{59176FF8-0C3C-48D7-8B07-0B866A38C7B3}"/>
    <cellStyle name="20% - Accent2 3 6 2 2 2 2" xfId="1111" xr:uid="{837816E0-3DAC-49FC-96BE-E237F51534C1}"/>
    <cellStyle name="20% - Accent2 3 6 2 2 3" xfId="1112" xr:uid="{679CCF93-CD1B-4DBE-8495-95B0BCCED2EA}"/>
    <cellStyle name="20% - Accent2 3 6 2 3" xfId="1113" xr:uid="{9582D600-8FCE-4223-B9F5-6209FFAC1C5F}"/>
    <cellStyle name="20% - Accent2 3 6 2 3 2" xfId="1114" xr:uid="{64E8ADC6-DEE5-4A71-9927-FE335C6FA032}"/>
    <cellStyle name="20% - Accent2 3 6 2 4" xfId="1115" xr:uid="{0F1405E5-F5D5-4D23-9D4E-FCD04341EA62}"/>
    <cellStyle name="20% - Accent2 3 6 3" xfId="1116" xr:uid="{2EAB89DE-BBF6-4E24-AF4E-FB895AB3BF2F}"/>
    <cellStyle name="20% - Accent2 3 6 3 2" xfId="1117" xr:uid="{CDC901B0-F753-4D4F-8D59-7B8EE44CF479}"/>
    <cellStyle name="20% - Accent2 3 6 3 2 2" xfId="1118" xr:uid="{FE7343BE-DA0D-40A1-AF1E-884DFEB02852}"/>
    <cellStyle name="20% - Accent2 3 6 3 2 2 2" xfId="1119" xr:uid="{B15712C6-8982-4DEB-92B9-9AF32A52A414}"/>
    <cellStyle name="20% - Accent2 3 6 3 2 3" xfId="1120" xr:uid="{6177202C-9793-4684-B1F8-772170AA4505}"/>
    <cellStyle name="20% - Accent2 3 6 3 3" xfId="1121" xr:uid="{71A8BD0C-526E-4EEA-B635-39FF70021426}"/>
    <cellStyle name="20% - Accent2 3 6 3 3 2" xfId="1122" xr:uid="{C71F93F3-77EB-4B4B-A97D-A5CA3EF88B2B}"/>
    <cellStyle name="20% - Accent2 3 6 3 4" xfId="1123" xr:uid="{B2C5FF11-2DB8-49A0-8A1B-BADCD5A0C2E0}"/>
    <cellStyle name="20% - Accent2 3 6 4" xfId="1124" xr:uid="{8078A369-6AB4-4E1C-B59C-C3A457227E28}"/>
    <cellStyle name="20% - Accent2 3 6 4 2" xfId="1125" xr:uid="{65497FBE-8087-4128-BEAE-0800014D03A3}"/>
    <cellStyle name="20% - Accent2 3 6 4 2 2" xfId="1126" xr:uid="{428F6917-8EDF-4342-B62B-1B0C6268E0DC}"/>
    <cellStyle name="20% - Accent2 3 6 4 3" xfId="1127" xr:uid="{61E00AEA-198A-46FF-BCD9-F35D40C8BE70}"/>
    <cellStyle name="20% - Accent2 3 6 5" xfId="1128" xr:uid="{57BCBD45-E893-44B5-B993-8F7340DA4E4A}"/>
    <cellStyle name="20% - Accent2 3 6 5 2" xfId="1129" xr:uid="{8396577B-7F70-4941-8A83-592F77ED232C}"/>
    <cellStyle name="20% - Accent2 3 6 6" xfId="1130" xr:uid="{E0140925-3C4A-4BAB-A488-564F2772B9BD}"/>
    <cellStyle name="20% - Accent2 3 7" xfId="1131" xr:uid="{B0C5C0C0-C06F-4549-A8C9-7B84AA1B0707}"/>
    <cellStyle name="20% - Accent2 3 7 2" xfId="1132" xr:uid="{0C24BDB9-846D-43E5-BBC5-4FFF964DAE7A}"/>
    <cellStyle name="20% - Accent2 3 7 2 2" xfId="1133" xr:uid="{1F54AC4C-171E-4B56-86FB-83DC44DD0F2B}"/>
    <cellStyle name="20% - Accent2 3 7 2 2 2" xfId="1134" xr:uid="{9809025E-AD56-4899-AADC-819758E41705}"/>
    <cellStyle name="20% - Accent2 3 7 2 3" xfId="1135" xr:uid="{7FCC54FE-1270-4F26-9B7F-901E63AD741F}"/>
    <cellStyle name="20% - Accent2 3 7 3" xfId="1136" xr:uid="{1D753474-A5B6-4887-B9CA-1D0E09107EAD}"/>
    <cellStyle name="20% - Accent2 3 7 3 2" xfId="1137" xr:uid="{7DAA6CDD-BAB2-4AEE-8CEC-C07967963237}"/>
    <cellStyle name="20% - Accent2 3 7 4" xfId="1138" xr:uid="{AE82F7F2-9BD1-45A2-A1E1-9E330C686FB4}"/>
    <cellStyle name="20% - Accent2 3 8" xfId="1139" xr:uid="{777428C7-6CD3-460D-8658-CAF187C6E4CC}"/>
    <cellStyle name="20% - Accent2 3 8 2" xfId="1140" xr:uid="{5BFB2719-1661-4BFF-B6DF-4AF08E6F17C9}"/>
    <cellStyle name="20% - Accent2 3 8 2 2" xfId="1141" xr:uid="{1ADAEAA6-B440-4C08-BE99-BB2625F1247E}"/>
    <cellStyle name="20% - Accent2 3 8 2 2 2" xfId="1142" xr:uid="{EDE6A99A-304D-4EFB-8D97-C4ACADC98567}"/>
    <cellStyle name="20% - Accent2 3 8 2 3" xfId="1143" xr:uid="{5E4F8586-B5D0-4FD9-9D93-DEF28DDB8245}"/>
    <cellStyle name="20% - Accent2 3 8 3" xfId="1144" xr:uid="{58C71FF0-B4AD-494F-B153-1A272FA3E697}"/>
    <cellStyle name="20% - Accent2 3 8 3 2" xfId="1145" xr:uid="{2A03470A-32A3-48C0-8069-CB57C53CFB57}"/>
    <cellStyle name="20% - Accent2 3 8 4" xfId="1146" xr:uid="{283C0FF7-A4B8-4341-B59D-A8487E85B60B}"/>
    <cellStyle name="20% - Accent2 3 9" xfId="1147" xr:uid="{6BAD681C-5BB2-4572-B321-72440194F420}"/>
    <cellStyle name="20% - Accent2 3 9 2" xfId="1148" xr:uid="{58F4B407-AF52-4D7E-ACC5-083D9F0FC5B0}"/>
    <cellStyle name="20% - Accent2 3 9 2 2" xfId="1149" xr:uid="{91568BB2-DEE2-4E26-BBB5-223BA7797D4C}"/>
    <cellStyle name="20% - Accent2 3 9 3" xfId="1150" xr:uid="{746FBE9F-A71C-42DE-9FEC-0598EFADE53C}"/>
    <cellStyle name="20% - Accent2 4" xfId="1151" xr:uid="{95880AD1-5ADD-496C-94B9-86962F829B49}"/>
    <cellStyle name="20% - Accent2 4 2" xfId="1152" xr:uid="{9491A6C6-625A-4F94-BBDB-968DCA178BC9}"/>
    <cellStyle name="20% - Accent2 4 2 2" xfId="1153" xr:uid="{874B60BF-57C0-4C57-82B2-AD947F20DB88}"/>
    <cellStyle name="20% - Accent2 4 2 2 2" xfId="1154" xr:uid="{1C6BFAED-AB78-48D2-A904-E38E6A3270D9}"/>
    <cellStyle name="20% - Accent2 4 2 2 2 2" xfId="1155" xr:uid="{0557AD5C-7B6D-47E0-BFCF-510786085C02}"/>
    <cellStyle name="20% - Accent2 4 2 2 2 2 2" xfId="1156" xr:uid="{7A510FAB-A90E-459A-9DE9-443235B69722}"/>
    <cellStyle name="20% - Accent2 4 2 2 2 2 2 2" xfId="1157" xr:uid="{81D3FABC-2EF0-40BD-A8E5-4EE887E84F9A}"/>
    <cellStyle name="20% - Accent2 4 2 2 2 2 3" xfId="1158" xr:uid="{AAA1AABD-E6F2-4D26-8E9A-89E81DB5ECEF}"/>
    <cellStyle name="20% - Accent2 4 2 2 2 3" xfId="1159" xr:uid="{1C176045-D823-4FB4-8A48-18FFA00D6C39}"/>
    <cellStyle name="20% - Accent2 4 2 2 2 3 2" xfId="1160" xr:uid="{BE1FA55C-A9A6-481D-AEC4-7B1DCE1701A7}"/>
    <cellStyle name="20% - Accent2 4 2 2 2 4" xfId="1161" xr:uid="{1637C37F-DF1D-492B-9A8A-E8977CA23931}"/>
    <cellStyle name="20% - Accent2 4 2 2 3" xfId="1162" xr:uid="{BAC7C91B-1DFE-4F28-B287-D4AD566E7C7B}"/>
    <cellStyle name="20% - Accent2 4 2 2 3 2" xfId="1163" xr:uid="{D7D54051-F8D5-4D51-9AD2-DC6EC4520620}"/>
    <cellStyle name="20% - Accent2 4 2 2 3 2 2" xfId="1164" xr:uid="{DF91C92A-E5EC-48F3-A0B7-EA6AE6945287}"/>
    <cellStyle name="20% - Accent2 4 2 2 3 2 2 2" xfId="1165" xr:uid="{84986C2B-0495-4E8C-AB8E-74D8CD1EA3AA}"/>
    <cellStyle name="20% - Accent2 4 2 2 3 2 3" xfId="1166" xr:uid="{912F1C6B-97B4-4A1D-A073-AF08AE09230F}"/>
    <cellStyle name="20% - Accent2 4 2 2 3 3" xfId="1167" xr:uid="{6FD8BC36-237C-4703-89B0-B3FA89C046E2}"/>
    <cellStyle name="20% - Accent2 4 2 2 3 3 2" xfId="1168" xr:uid="{9998CFBD-9A28-4958-802C-5926A5993C6D}"/>
    <cellStyle name="20% - Accent2 4 2 2 3 4" xfId="1169" xr:uid="{18117388-65F4-44C0-9C6B-584AF1A3A0D3}"/>
    <cellStyle name="20% - Accent2 4 2 2 4" xfId="1170" xr:uid="{3301C131-BA1D-44C4-BC31-F8B6E9FC32C6}"/>
    <cellStyle name="20% - Accent2 4 2 2 4 2" xfId="1171" xr:uid="{915B0213-0457-424D-8842-D0EC186B0C69}"/>
    <cellStyle name="20% - Accent2 4 2 2 4 2 2" xfId="1172" xr:uid="{87B2D5E1-B264-45BE-9D16-78AAE551E89F}"/>
    <cellStyle name="20% - Accent2 4 2 2 4 3" xfId="1173" xr:uid="{A65C9600-1F77-4272-A791-9A0F807DB699}"/>
    <cellStyle name="20% - Accent2 4 2 2 5" xfId="1174" xr:uid="{45A09D16-D966-4361-AE13-8172E6C638D1}"/>
    <cellStyle name="20% - Accent2 4 2 2 5 2" xfId="1175" xr:uid="{9FBEB288-F332-4BDB-A153-2F2383C29F5A}"/>
    <cellStyle name="20% - Accent2 4 2 2 6" xfId="1176" xr:uid="{F36DC0E8-857A-4AB7-9215-8288B2F0D721}"/>
    <cellStyle name="20% - Accent2 4 2 3" xfId="1177" xr:uid="{ECEB4D7A-E41E-4D19-82BB-10A5F2030D89}"/>
    <cellStyle name="20% - Accent2 4 2 3 2" xfId="1178" xr:uid="{CDF68C64-A54A-4034-85F3-764858CF2826}"/>
    <cellStyle name="20% - Accent2 4 2 3 2 2" xfId="1179" xr:uid="{D7B6A258-8287-41BF-A5B5-9C552E802138}"/>
    <cellStyle name="20% - Accent2 4 2 3 2 2 2" xfId="1180" xr:uid="{6D60887B-CE7E-49BF-B7F3-A2FCEC97EACF}"/>
    <cellStyle name="20% - Accent2 4 2 3 2 3" xfId="1181" xr:uid="{6856EFE0-9CB6-4CA4-A2A8-322DC389C1BB}"/>
    <cellStyle name="20% - Accent2 4 2 3 3" xfId="1182" xr:uid="{BBC6427D-5A0F-4B5B-9B05-898F17A9D699}"/>
    <cellStyle name="20% - Accent2 4 2 3 3 2" xfId="1183" xr:uid="{CE26A326-5C25-4549-87E8-88F26B9A4930}"/>
    <cellStyle name="20% - Accent2 4 2 3 4" xfId="1184" xr:uid="{E9FFF026-F7BB-4621-9C33-CC052D014DD3}"/>
    <cellStyle name="20% - Accent2 4 2 4" xfId="1185" xr:uid="{570991CC-261B-476B-A373-3285F4414A7E}"/>
    <cellStyle name="20% - Accent2 4 2 4 2" xfId="1186" xr:uid="{25CE783E-8328-4FF0-A13F-EAAFD239F213}"/>
    <cellStyle name="20% - Accent2 4 2 4 2 2" xfId="1187" xr:uid="{194EDEDE-FC19-4D98-88DD-941E47B529D0}"/>
    <cellStyle name="20% - Accent2 4 2 4 2 2 2" xfId="1188" xr:uid="{FFCBFA9B-F048-4048-9F9C-255758B684A1}"/>
    <cellStyle name="20% - Accent2 4 2 4 2 3" xfId="1189" xr:uid="{A1689EAB-E4EE-42A8-8B42-64599796FDBD}"/>
    <cellStyle name="20% - Accent2 4 2 4 3" xfId="1190" xr:uid="{F4EEB6F1-F307-413D-A54A-457B074E039F}"/>
    <cellStyle name="20% - Accent2 4 2 4 3 2" xfId="1191" xr:uid="{5DD9F064-880E-43C0-9FD2-5A71BE2F181B}"/>
    <cellStyle name="20% - Accent2 4 2 4 4" xfId="1192" xr:uid="{A7D1C10B-8AB1-4EA7-A9C9-E037534265D9}"/>
    <cellStyle name="20% - Accent2 4 2 5" xfId="1193" xr:uid="{69DE5D7D-F2BD-4367-87DC-BA3409184FD8}"/>
    <cellStyle name="20% - Accent2 4 2 5 2" xfId="1194" xr:uid="{A58562BD-64E3-4271-BFF0-D6921F6A6EDD}"/>
    <cellStyle name="20% - Accent2 4 2 5 2 2" xfId="1195" xr:uid="{B812BB40-A342-49C1-9EDC-A671E0D66A85}"/>
    <cellStyle name="20% - Accent2 4 2 5 3" xfId="1196" xr:uid="{F2067158-BFBE-4A5E-8D10-B78BD14613A2}"/>
    <cellStyle name="20% - Accent2 4 2 6" xfId="1197" xr:uid="{FA282189-3A06-4A20-AA68-4AB172F376CD}"/>
    <cellStyle name="20% - Accent2 4 2 6 2" xfId="1198" xr:uid="{5292A7D6-DB23-4A2A-9161-4B752F4C392D}"/>
    <cellStyle name="20% - Accent2 4 2 7" xfId="1199" xr:uid="{E781DBBE-1436-4ABC-A667-9972A08423B2}"/>
    <cellStyle name="20% - Accent2 4 2 8" xfId="1200" xr:uid="{9433B740-90AA-4303-B153-B959B678245E}"/>
    <cellStyle name="20% - Accent2 4 3" xfId="1201" xr:uid="{D3768AF4-9641-41DA-A276-57FDAC629DA3}"/>
    <cellStyle name="20% - Accent2 4 3 2" xfId="1202" xr:uid="{BB954644-BF35-4080-8C2C-1DCFBCECCEFA}"/>
    <cellStyle name="20% - Accent2 4 3 2 2" xfId="1203" xr:uid="{285E0854-F4CE-490A-9BE4-490CDEE8C475}"/>
    <cellStyle name="20% - Accent2 4 3 2 2 2" xfId="1204" xr:uid="{222B2047-6131-4170-AB86-E2D4B96D89A7}"/>
    <cellStyle name="20% - Accent2 4 3 2 2 2 2" xfId="1205" xr:uid="{8359C7A4-99EB-4E46-88D9-65AE6045195D}"/>
    <cellStyle name="20% - Accent2 4 3 2 2 3" xfId="1206" xr:uid="{4C55E51B-F635-4D4A-BF19-3CC4B4A7746E}"/>
    <cellStyle name="20% - Accent2 4 3 2 3" xfId="1207" xr:uid="{7B45DB74-8514-4542-8EAD-77EE56282E09}"/>
    <cellStyle name="20% - Accent2 4 3 2 3 2" xfId="1208" xr:uid="{51F0AB18-7AB5-43F9-9553-BAAE2979FC34}"/>
    <cellStyle name="20% - Accent2 4 3 2 4" xfId="1209" xr:uid="{A51ECA05-F9AA-416D-B6E5-8B45FC32B33A}"/>
    <cellStyle name="20% - Accent2 4 3 3" xfId="1210" xr:uid="{87802DBA-B3B1-46CE-A53E-9948DE31D9D5}"/>
    <cellStyle name="20% - Accent2 4 3 3 2" xfId="1211" xr:uid="{B6DDEFF2-3702-4C76-AA8B-78AF257D3480}"/>
    <cellStyle name="20% - Accent2 4 3 3 2 2" xfId="1212" xr:uid="{BA01F1AF-06A2-4627-B225-E9A2475A83E8}"/>
    <cellStyle name="20% - Accent2 4 3 3 2 2 2" xfId="1213" xr:uid="{AFD489DE-A5CD-498D-8251-D425DCACE6B1}"/>
    <cellStyle name="20% - Accent2 4 3 3 2 3" xfId="1214" xr:uid="{A4753067-8321-4D3C-A42F-15D8C1DE4677}"/>
    <cellStyle name="20% - Accent2 4 3 3 3" xfId="1215" xr:uid="{1571CBDE-A549-4090-9C79-7002F955A719}"/>
    <cellStyle name="20% - Accent2 4 3 3 3 2" xfId="1216" xr:uid="{60262561-B8D9-41A5-A125-E37CA68447E0}"/>
    <cellStyle name="20% - Accent2 4 3 3 4" xfId="1217" xr:uid="{4ABFA275-BC29-4D44-81DE-E96496313B09}"/>
    <cellStyle name="20% - Accent2 4 3 4" xfId="1218" xr:uid="{C9F2FB84-F3C0-4DC8-A80B-712C71CED6DE}"/>
    <cellStyle name="20% - Accent2 4 3 4 2" xfId="1219" xr:uid="{7BC7985A-8990-47D0-AC9F-8F0F13E3D7C7}"/>
    <cellStyle name="20% - Accent2 4 3 4 2 2" xfId="1220" xr:uid="{70C0FB9B-5384-420A-9267-8F5E789EA48D}"/>
    <cellStyle name="20% - Accent2 4 3 4 3" xfId="1221" xr:uid="{5291C2FF-097E-4E92-80E9-40084EFA5EEE}"/>
    <cellStyle name="20% - Accent2 4 3 5" xfId="1222" xr:uid="{E4CF0A53-39F7-4EBD-9A26-231CEE4BF74E}"/>
    <cellStyle name="20% - Accent2 4 3 5 2" xfId="1223" xr:uid="{9B9CEC79-296B-47EA-82D4-6A66CCA56DBE}"/>
    <cellStyle name="20% - Accent2 4 3 6" xfId="1224" xr:uid="{4CB3170A-E49C-48F8-9522-7D02D3286507}"/>
    <cellStyle name="20% - Accent2 4 4" xfId="1225" xr:uid="{DF1B992F-3500-46FB-BFC0-15FA70DBA058}"/>
    <cellStyle name="20% - Accent2 4 4 2" xfId="1226" xr:uid="{868F6659-CCEF-43D8-B006-78A3E7C1DF15}"/>
    <cellStyle name="20% - Accent2 4 4 2 2" xfId="1227" xr:uid="{D2460C41-2024-48DE-A308-A9827D0C4EC2}"/>
    <cellStyle name="20% - Accent2 4 4 2 2 2" xfId="1228" xr:uid="{78CA67AD-63F4-4342-8F59-D9C980DE57FD}"/>
    <cellStyle name="20% - Accent2 4 4 2 3" xfId="1229" xr:uid="{7B3D5314-07F0-4230-A227-D0119B4FD7F8}"/>
    <cellStyle name="20% - Accent2 4 4 3" xfId="1230" xr:uid="{DB5BA419-E484-4A7C-B913-782D3BC5C5D2}"/>
    <cellStyle name="20% - Accent2 4 4 3 2" xfId="1231" xr:uid="{CA7C43F9-A394-4966-A1C2-FDBA0BFAF73D}"/>
    <cellStyle name="20% - Accent2 4 4 4" xfId="1232" xr:uid="{F33694C2-55AB-4A19-AA81-F02E92BF99E8}"/>
    <cellStyle name="20% - Accent2 4 5" xfId="1233" xr:uid="{1994974F-DBD3-465B-A2BB-BCC6344F4F53}"/>
    <cellStyle name="20% - Accent2 4 5 2" xfId="1234" xr:uid="{F4A5CF45-3275-411D-831E-247FD381D03D}"/>
    <cellStyle name="20% - Accent2 4 5 2 2" xfId="1235" xr:uid="{234E05DC-19E9-44E1-9C5E-7B3EB4AA0055}"/>
    <cellStyle name="20% - Accent2 4 5 2 2 2" xfId="1236" xr:uid="{559D22E3-1A8B-4680-BC5C-74A501D25A9C}"/>
    <cellStyle name="20% - Accent2 4 5 2 3" xfId="1237" xr:uid="{9612A032-C4FC-4D7D-A52A-D15D411BCF29}"/>
    <cellStyle name="20% - Accent2 4 5 3" xfId="1238" xr:uid="{1425F20A-4FC5-443C-B814-09E72DB76C4B}"/>
    <cellStyle name="20% - Accent2 4 5 3 2" xfId="1239" xr:uid="{764F7C3C-A11C-4825-8F7A-AD0D59DF5263}"/>
    <cellStyle name="20% - Accent2 4 5 4" xfId="1240" xr:uid="{3EAA6747-F078-4FB5-B722-3ADF084A1E72}"/>
    <cellStyle name="20% - Accent2 4 6" xfId="1241" xr:uid="{7AD40634-CA1A-4893-B4FF-0A0E7A37DDEE}"/>
    <cellStyle name="20% - Accent2 4 6 2" xfId="1242" xr:uid="{C565B1AD-7869-4B1E-8A7A-E3F8A005AC9E}"/>
    <cellStyle name="20% - Accent2 4 6 2 2" xfId="1243" xr:uid="{043947DA-F358-4527-91D6-A1E89E7055DA}"/>
    <cellStyle name="20% - Accent2 4 6 3" xfId="1244" xr:uid="{340F7A04-7394-4216-9AD7-7470A3E7780D}"/>
    <cellStyle name="20% - Accent2 4 7" xfId="1245" xr:uid="{DD87D6A5-FBEB-44C4-8D8E-AFD669AE12A6}"/>
    <cellStyle name="20% - Accent2 4 7 2" xfId="1246" xr:uid="{7E021895-35B2-4E5E-BC00-948220FE0290}"/>
    <cellStyle name="20% - Accent2 4 8" xfId="1247" xr:uid="{F6031125-BBDB-4DF7-A672-BEFFAD8E5423}"/>
    <cellStyle name="20% - Accent2 4 9" xfId="1248" xr:uid="{D4936157-8F63-4135-BF7E-72F34FA84F9E}"/>
    <cellStyle name="20% - Accent2 5" xfId="1249" xr:uid="{35F41F35-113B-49AE-B0F9-F054E5D1CD8C}"/>
    <cellStyle name="20% - Accent2 5 2" xfId="1250" xr:uid="{356B690E-8ACA-4474-AD34-69875EFFE5A2}"/>
    <cellStyle name="20% - Accent2 5 2 2" xfId="1251" xr:uid="{A9B2E5E2-66D8-4A76-A4BA-DE6E6C6B5338}"/>
    <cellStyle name="20% - Accent2 5 2 2 2" xfId="1252" xr:uid="{D32A03C8-F28D-45C2-A607-9113B2E9900E}"/>
    <cellStyle name="20% - Accent2 5 2 2 2 2" xfId="1253" xr:uid="{7ECD8520-FDA7-45F9-8955-143CC990C0A8}"/>
    <cellStyle name="20% - Accent2 5 2 2 2 2 2" xfId="1254" xr:uid="{80795334-A446-43A8-B5DB-7C19EB0FDB1B}"/>
    <cellStyle name="20% - Accent2 5 2 2 2 2 2 2" xfId="1255" xr:uid="{9BCB42CD-7087-40AB-90C9-36522693353D}"/>
    <cellStyle name="20% - Accent2 5 2 2 2 2 3" xfId="1256" xr:uid="{F3E03891-ADEE-40DF-B1FF-4D6B000CD38E}"/>
    <cellStyle name="20% - Accent2 5 2 2 2 3" xfId="1257" xr:uid="{1A7A1183-79C3-4844-BA49-2547AEFEA41D}"/>
    <cellStyle name="20% - Accent2 5 2 2 2 3 2" xfId="1258" xr:uid="{965EA587-AFFD-4B4E-9A5B-4299498395A2}"/>
    <cellStyle name="20% - Accent2 5 2 2 2 4" xfId="1259" xr:uid="{200BA0D5-E69E-4886-B600-3034B236E3EB}"/>
    <cellStyle name="20% - Accent2 5 2 2 3" xfId="1260" xr:uid="{B1BA54C5-6ACC-4E8C-867E-A4A8AAB51123}"/>
    <cellStyle name="20% - Accent2 5 2 2 3 2" xfId="1261" xr:uid="{A80EDED3-5705-473D-BACC-610A5DF21FF2}"/>
    <cellStyle name="20% - Accent2 5 2 2 3 2 2" xfId="1262" xr:uid="{63FF817E-F697-4116-A461-C08286A8AA9D}"/>
    <cellStyle name="20% - Accent2 5 2 2 3 2 2 2" xfId="1263" xr:uid="{A833B277-6F3D-4B2A-9960-4451330EFCE0}"/>
    <cellStyle name="20% - Accent2 5 2 2 3 2 3" xfId="1264" xr:uid="{8567FFEA-529A-4C57-9800-1125D1883E9E}"/>
    <cellStyle name="20% - Accent2 5 2 2 3 3" xfId="1265" xr:uid="{3C0A77FF-9473-40BF-BF9F-7710BA76593B}"/>
    <cellStyle name="20% - Accent2 5 2 2 3 3 2" xfId="1266" xr:uid="{A03C916E-771C-4D03-8758-01B086590CD3}"/>
    <cellStyle name="20% - Accent2 5 2 2 3 4" xfId="1267" xr:uid="{D5F42181-BE8F-419C-B27B-FECEBE1A229F}"/>
    <cellStyle name="20% - Accent2 5 2 2 4" xfId="1268" xr:uid="{D4EC6EC5-D884-4186-B4E9-873B15ABB66E}"/>
    <cellStyle name="20% - Accent2 5 2 2 4 2" xfId="1269" xr:uid="{3E98C8BA-4ADA-499B-8061-94726396B1AA}"/>
    <cellStyle name="20% - Accent2 5 2 2 4 2 2" xfId="1270" xr:uid="{ECEE51D4-44B7-44ED-B84C-DF0091CEAC62}"/>
    <cellStyle name="20% - Accent2 5 2 2 4 3" xfId="1271" xr:uid="{D9F57ED6-D362-45EF-A418-2AACB0EE2182}"/>
    <cellStyle name="20% - Accent2 5 2 2 5" xfId="1272" xr:uid="{B51C753B-689B-445F-A403-1DBEC51F2D51}"/>
    <cellStyle name="20% - Accent2 5 2 2 5 2" xfId="1273" xr:uid="{E7F3C67F-E019-42F1-B745-7485F1B13449}"/>
    <cellStyle name="20% - Accent2 5 2 2 6" xfId="1274" xr:uid="{770178FC-EA9F-4CE0-9CDA-2F627C863C65}"/>
    <cellStyle name="20% - Accent2 5 2 3" xfId="1275" xr:uid="{6F030308-D0F6-4999-909C-1BF92AECD8F0}"/>
    <cellStyle name="20% - Accent2 5 2 3 2" xfId="1276" xr:uid="{3FE61744-81D0-4B84-B8CF-F45811C69E51}"/>
    <cellStyle name="20% - Accent2 5 2 3 2 2" xfId="1277" xr:uid="{58BE3B16-1942-498A-ABF0-EDB7873DBB78}"/>
    <cellStyle name="20% - Accent2 5 2 3 2 2 2" xfId="1278" xr:uid="{33258D29-E043-47F0-BA48-DC2FC4FFA78D}"/>
    <cellStyle name="20% - Accent2 5 2 3 2 3" xfId="1279" xr:uid="{1F93B727-8103-45C6-B344-2FA943B098B0}"/>
    <cellStyle name="20% - Accent2 5 2 3 3" xfId="1280" xr:uid="{69F02491-429A-4E6A-BD10-7775F7FB935E}"/>
    <cellStyle name="20% - Accent2 5 2 3 3 2" xfId="1281" xr:uid="{A8584707-F769-4E06-ACB8-7426192D3347}"/>
    <cellStyle name="20% - Accent2 5 2 3 4" xfId="1282" xr:uid="{2F29450A-AF79-4D0E-B63F-A706BF5A6639}"/>
    <cellStyle name="20% - Accent2 5 2 4" xfId="1283" xr:uid="{C01CEA1E-AE9A-4E49-B95F-AD0C28CA752A}"/>
    <cellStyle name="20% - Accent2 5 2 4 2" xfId="1284" xr:uid="{64AF9831-FEC4-400B-ABD0-D631F31B894E}"/>
    <cellStyle name="20% - Accent2 5 2 4 2 2" xfId="1285" xr:uid="{DBC2C6B6-52E0-4BDD-B9B3-8F1538D1EE50}"/>
    <cellStyle name="20% - Accent2 5 2 4 2 2 2" xfId="1286" xr:uid="{A91C52DF-5248-4A84-8D66-A71FF2006F2D}"/>
    <cellStyle name="20% - Accent2 5 2 4 2 3" xfId="1287" xr:uid="{C3406B32-84C7-49CF-A56C-7C3F10CDC13E}"/>
    <cellStyle name="20% - Accent2 5 2 4 3" xfId="1288" xr:uid="{FAF10868-8E8D-42BE-8F8F-F1ADD040A41A}"/>
    <cellStyle name="20% - Accent2 5 2 4 3 2" xfId="1289" xr:uid="{4CE0D207-CDEF-4B68-AF85-44099D916DAA}"/>
    <cellStyle name="20% - Accent2 5 2 4 4" xfId="1290" xr:uid="{A26BD610-352C-44DB-84A6-566B13BF4840}"/>
    <cellStyle name="20% - Accent2 5 2 5" xfId="1291" xr:uid="{D6E2FC46-5B4B-47B6-9562-A50A93B54669}"/>
    <cellStyle name="20% - Accent2 5 2 5 2" xfId="1292" xr:uid="{53291BC3-744F-4BA8-A811-2DBBEE9D19CD}"/>
    <cellStyle name="20% - Accent2 5 2 5 2 2" xfId="1293" xr:uid="{61AB4BEB-2629-4C03-BEE8-7EED650BF137}"/>
    <cellStyle name="20% - Accent2 5 2 5 3" xfId="1294" xr:uid="{7AD2B3D6-5E6A-4796-AC2B-8D2498470EEF}"/>
    <cellStyle name="20% - Accent2 5 2 6" xfId="1295" xr:uid="{91CAC4EA-9E92-4D21-9E46-EB771415DDA9}"/>
    <cellStyle name="20% - Accent2 5 2 6 2" xfId="1296" xr:uid="{2B983B6F-07CB-4496-BB78-3A5723788D16}"/>
    <cellStyle name="20% - Accent2 5 2 7" xfId="1297" xr:uid="{6173E2B9-5A1A-4F57-A32C-33087F744B6C}"/>
    <cellStyle name="20% - Accent2 5 2 8" xfId="1298" xr:uid="{0D58C58F-0827-45D9-BA37-089046CA75E4}"/>
    <cellStyle name="20% - Accent2 5 3" xfId="1299" xr:uid="{1B94703B-8D58-4483-B7B3-B39A56CE7F0C}"/>
    <cellStyle name="20% - Accent2 5 3 2" xfId="1300" xr:uid="{DFC52201-62D8-4139-A4FE-DEAFE2DD5624}"/>
    <cellStyle name="20% - Accent2 5 3 2 2" xfId="1301" xr:uid="{AF47ADFC-9997-4506-8AC3-C82E356F1C6C}"/>
    <cellStyle name="20% - Accent2 5 3 2 2 2" xfId="1302" xr:uid="{83FD7397-0D18-4ED8-91E2-ACDE47F8BEA1}"/>
    <cellStyle name="20% - Accent2 5 3 2 2 2 2" xfId="1303" xr:uid="{553AA457-8F64-4CE9-B551-A205E0448866}"/>
    <cellStyle name="20% - Accent2 5 3 2 2 3" xfId="1304" xr:uid="{686F263D-E3FE-4599-87B2-5A7C9E41D272}"/>
    <cellStyle name="20% - Accent2 5 3 2 3" xfId="1305" xr:uid="{6E9C9868-073E-4296-A4DD-2AF03B18FB91}"/>
    <cellStyle name="20% - Accent2 5 3 2 3 2" xfId="1306" xr:uid="{0AC05CB8-94DA-44E5-B7C3-45FC027A06D8}"/>
    <cellStyle name="20% - Accent2 5 3 2 4" xfId="1307" xr:uid="{219CF486-A458-4F04-91C9-5B83AEC5844E}"/>
    <cellStyle name="20% - Accent2 5 3 3" xfId="1308" xr:uid="{90AB50D3-5B3D-4E9E-84BB-4278D1E91D0A}"/>
    <cellStyle name="20% - Accent2 5 3 3 2" xfId="1309" xr:uid="{7ED5B5AA-E9B1-4D1C-8E97-07BCDD701656}"/>
    <cellStyle name="20% - Accent2 5 3 3 2 2" xfId="1310" xr:uid="{5D5AB908-DC9A-4914-B982-2879923F9775}"/>
    <cellStyle name="20% - Accent2 5 3 3 2 2 2" xfId="1311" xr:uid="{57EDCA42-DF8B-4F63-A449-93C770CD6958}"/>
    <cellStyle name="20% - Accent2 5 3 3 2 3" xfId="1312" xr:uid="{7D0CD902-7226-466E-9875-D1B2015E9753}"/>
    <cellStyle name="20% - Accent2 5 3 3 3" xfId="1313" xr:uid="{6DC6BC47-7733-4238-924E-E33FADA77F9F}"/>
    <cellStyle name="20% - Accent2 5 3 3 3 2" xfId="1314" xr:uid="{4771D492-5258-4B4B-8DAC-7798853BB469}"/>
    <cellStyle name="20% - Accent2 5 3 3 4" xfId="1315" xr:uid="{A75D4B39-55F2-4E66-89B7-B7AC90676ECE}"/>
    <cellStyle name="20% - Accent2 5 3 4" xfId="1316" xr:uid="{535EC3D7-0F43-42C9-943A-C3F0EEB6EA0F}"/>
    <cellStyle name="20% - Accent2 5 3 4 2" xfId="1317" xr:uid="{7F6AE106-00CF-480C-A902-843ABC25AC60}"/>
    <cellStyle name="20% - Accent2 5 3 4 2 2" xfId="1318" xr:uid="{D4FD0E31-C4EC-4FD8-A927-3341B2BFDF68}"/>
    <cellStyle name="20% - Accent2 5 3 4 3" xfId="1319" xr:uid="{A064C005-3CF0-4AB5-B9BB-A0A051E328FE}"/>
    <cellStyle name="20% - Accent2 5 3 5" xfId="1320" xr:uid="{1A830BDA-E49B-4C70-B39C-529E2FB762ED}"/>
    <cellStyle name="20% - Accent2 5 3 5 2" xfId="1321" xr:uid="{7152D9F7-8961-4BFA-B859-1FB6A7523835}"/>
    <cellStyle name="20% - Accent2 5 3 6" xfId="1322" xr:uid="{8E330A53-104A-454F-9843-C483F6C04AA6}"/>
    <cellStyle name="20% - Accent2 5 4" xfId="1323" xr:uid="{19D60103-3277-4EF8-AEA8-43157B3BC725}"/>
    <cellStyle name="20% - Accent2 5 4 2" xfId="1324" xr:uid="{8224DC8D-D8FE-4F71-8CC1-A0C043183BBD}"/>
    <cellStyle name="20% - Accent2 5 4 2 2" xfId="1325" xr:uid="{FD463356-B41D-4780-ABCE-5B06A2B94835}"/>
    <cellStyle name="20% - Accent2 5 4 2 2 2" xfId="1326" xr:uid="{3F95375B-5A41-477E-85D2-546C90616B4B}"/>
    <cellStyle name="20% - Accent2 5 4 2 3" xfId="1327" xr:uid="{2362D4B6-477E-46A5-8C50-F38209A52001}"/>
    <cellStyle name="20% - Accent2 5 4 3" xfId="1328" xr:uid="{412CFBF7-8BFC-44AF-9C5A-001CC6CFDCD8}"/>
    <cellStyle name="20% - Accent2 5 4 3 2" xfId="1329" xr:uid="{8879273E-E02B-4F45-8284-872892B5A172}"/>
    <cellStyle name="20% - Accent2 5 4 4" xfId="1330" xr:uid="{DBA06598-6A64-4F49-817C-707CD153EAAB}"/>
    <cellStyle name="20% - Accent2 5 5" xfId="1331" xr:uid="{5CA85963-975D-456F-A58D-1A76A1727C94}"/>
    <cellStyle name="20% - Accent2 5 5 2" xfId="1332" xr:uid="{8AF0BECC-D9B5-4FCE-9591-227FB78B4F13}"/>
    <cellStyle name="20% - Accent2 5 5 2 2" xfId="1333" xr:uid="{DF4ABFF1-5482-49EE-B339-2914ADF26804}"/>
    <cellStyle name="20% - Accent2 5 5 2 2 2" xfId="1334" xr:uid="{1A405281-23C9-4367-BD6B-A80C07F219C5}"/>
    <cellStyle name="20% - Accent2 5 5 2 3" xfId="1335" xr:uid="{8C889FE3-CC60-4386-BB49-F71F824E7137}"/>
    <cellStyle name="20% - Accent2 5 5 3" xfId="1336" xr:uid="{1586834A-5BA9-4E95-B533-E30931B8962D}"/>
    <cellStyle name="20% - Accent2 5 5 3 2" xfId="1337" xr:uid="{9167B397-CBC3-4532-87BA-31DED6C48BFA}"/>
    <cellStyle name="20% - Accent2 5 5 4" xfId="1338" xr:uid="{3A15C252-433E-4100-8698-E52DF92F7612}"/>
    <cellStyle name="20% - Accent2 5 6" xfId="1339" xr:uid="{7B4EFD4A-35B5-407F-BC29-471BB8A94582}"/>
    <cellStyle name="20% - Accent2 5 6 2" xfId="1340" xr:uid="{58E71A74-7421-4BA4-932A-3EB985732B71}"/>
    <cellStyle name="20% - Accent2 5 6 2 2" xfId="1341" xr:uid="{6284362B-D409-4D78-A2B4-CFD3D04E5600}"/>
    <cellStyle name="20% - Accent2 5 6 3" xfId="1342" xr:uid="{961CA8F1-9BA9-49BF-8419-204942AAE48D}"/>
    <cellStyle name="20% - Accent2 5 7" xfId="1343" xr:uid="{EB9D1593-E42F-4E58-BC85-E4E0AAB564AC}"/>
    <cellStyle name="20% - Accent2 5 7 2" xfId="1344" xr:uid="{709B3057-C699-4711-AEC5-8F3E410C425C}"/>
    <cellStyle name="20% - Accent2 5 8" xfId="1345" xr:uid="{B0E693CE-E7C3-4A18-BD2C-21777EAA32CB}"/>
    <cellStyle name="20% - Accent2 5 9" xfId="1346" xr:uid="{262C5FA3-9568-4A4A-904A-8F3E3C60D215}"/>
    <cellStyle name="20% - Accent2 6" xfId="1347" xr:uid="{A70C461A-54C6-4DAC-9E60-595B164A66E7}"/>
    <cellStyle name="20% - Accent2 6 2" xfId="1348" xr:uid="{95A5E1EB-56DE-4B61-BA95-1419BA60A43A}"/>
    <cellStyle name="20% - Accent2 6 2 2" xfId="1349" xr:uid="{FA06FC23-3222-4CDF-9A9C-A2F12D14E9A6}"/>
    <cellStyle name="20% - Accent2 6 2 2 2" xfId="1350" xr:uid="{0FCFD7DE-3C0A-4073-869A-25287A984206}"/>
    <cellStyle name="20% - Accent2 6 2 2 2 2" xfId="1351" xr:uid="{DA4C4A1D-4970-4A70-849D-EE1CCE4223F5}"/>
    <cellStyle name="20% - Accent2 6 2 2 2 2 2" xfId="1352" xr:uid="{24C5C8C3-A429-407F-A636-B4E341B1C77A}"/>
    <cellStyle name="20% - Accent2 6 2 2 2 3" xfId="1353" xr:uid="{B20A4FE4-ADA7-41B6-AAF5-E347CEF32D62}"/>
    <cellStyle name="20% - Accent2 6 2 2 3" xfId="1354" xr:uid="{8BCAC0B3-2FF3-46A6-9079-2B9059B97D1C}"/>
    <cellStyle name="20% - Accent2 6 2 2 3 2" xfId="1355" xr:uid="{9DD1D505-3B33-4180-AFD5-C174812FEA11}"/>
    <cellStyle name="20% - Accent2 6 2 2 4" xfId="1356" xr:uid="{7E6DD73F-9382-474A-8C1A-19C631FED042}"/>
    <cellStyle name="20% - Accent2 6 2 3" xfId="1357" xr:uid="{6CC1AD59-D21E-4FB4-9410-ABEF0B83BBBB}"/>
    <cellStyle name="20% - Accent2 6 2 3 2" xfId="1358" xr:uid="{E3656D0A-7482-423B-ACEB-4499189A5394}"/>
    <cellStyle name="20% - Accent2 6 2 3 2 2" xfId="1359" xr:uid="{B44CFE96-2222-4815-AE6C-0FA7E8438BCE}"/>
    <cellStyle name="20% - Accent2 6 2 3 2 2 2" xfId="1360" xr:uid="{40A1734C-3B6E-4CAF-B91E-B22A40CB8C06}"/>
    <cellStyle name="20% - Accent2 6 2 3 2 3" xfId="1361" xr:uid="{C558D226-3FB8-45B3-89B8-391EB5F73B75}"/>
    <cellStyle name="20% - Accent2 6 2 3 3" xfId="1362" xr:uid="{CB1D06B0-2350-4F2E-B448-13EDBCCD8B25}"/>
    <cellStyle name="20% - Accent2 6 2 3 3 2" xfId="1363" xr:uid="{CD5864A6-8256-4617-BFC5-7614E2A7D42F}"/>
    <cellStyle name="20% - Accent2 6 2 3 4" xfId="1364" xr:uid="{D58CD8E7-85AC-410D-80EF-8AAC3E243BE6}"/>
    <cellStyle name="20% - Accent2 6 2 4" xfId="1365" xr:uid="{89ACDCE4-6792-454F-8CC1-DA29BEFF8713}"/>
    <cellStyle name="20% - Accent2 6 2 4 2" xfId="1366" xr:uid="{9C1E6ED1-A05F-4E26-82B1-7CE2C8791900}"/>
    <cellStyle name="20% - Accent2 6 2 4 2 2" xfId="1367" xr:uid="{94A5E956-835D-4DC4-8A69-223AE38CBCBF}"/>
    <cellStyle name="20% - Accent2 6 2 4 3" xfId="1368" xr:uid="{7DA7632B-B487-4953-95BC-33038742430E}"/>
    <cellStyle name="20% - Accent2 6 2 5" xfId="1369" xr:uid="{89A02E90-253A-4344-98A3-703C12999320}"/>
    <cellStyle name="20% - Accent2 6 2 5 2" xfId="1370" xr:uid="{72261B78-DCF8-432D-B1AE-98A41FC48F3F}"/>
    <cellStyle name="20% - Accent2 6 2 6" xfId="1371" xr:uid="{F24E88D9-3A1A-4B47-9401-8DA9420AFFC5}"/>
    <cellStyle name="20% - Accent2 6 3" xfId="1372" xr:uid="{4E0A74A6-9961-46A8-A9AE-0B161113E825}"/>
    <cellStyle name="20% - Accent2 6 3 2" xfId="1373" xr:uid="{5119B9CC-EEB1-4975-A41B-8DA33CDE0760}"/>
    <cellStyle name="20% - Accent2 6 3 2 2" xfId="1374" xr:uid="{B98A100A-3606-4774-8F8B-4484F3CB209D}"/>
    <cellStyle name="20% - Accent2 6 3 2 2 2" xfId="1375" xr:uid="{2BCA897B-D9AB-4D7F-85D2-8DE95F0998AF}"/>
    <cellStyle name="20% - Accent2 6 3 2 3" xfId="1376" xr:uid="{6AA36E96-2E79-4905-879B-608A0200316B}"/>
    <cellStyle name="20% - Accent2 6 3 3" xfId="1377" xr:uid="{924F0B5F-E048-4DD2-BBC7-7FA8229C6AE0}"/>
    <cellStyle name="20% - Accent2 6 3 3 2" xfId="1378" xr:uid="{68BAE2E8-09A7-4342-9217-8E8EADD8DDF8}"/>
    <cellStyle name="20% - Accent2 6 3 4" xfId="1379" xr:uid="{30268C91-82D0-4F38-9FFA-62E2573DDB87}"/>
    <cellStyle name="20% - Accent2 6 4" xfId="1380" xr:uid="{90DCCEFD-B2EF-45ED-9579-97AF60ADCA58}"/>
    <cellStyle name="20% - Accent2 6 4 2" xfId="1381" xr:uid="{E9F51063-F121-4455-9B59-3B122EFAEC3C}"/>
    <cellStyle name="20% - Accent2 6 4 2 2" xfId="1382" xr:uid="{F1DEAB91-1537-411F-8422-2F33BDB663A9}"/>
    <cellStyle name="20% - Accent2 6 4 2 2 2" xfId="1383" xr:uid="{C8A4C871-FB14-48C4-AD03-18A9C31126C3}"/>
    <cellStyle name="20% - Accent2 6 4 2 3" xfId="1384" xr:uid="{25CDED84-850F-404E-AC5F-57651FE51676}"/>
    <cellStyle name="20% - Accent2 6 4 3" xfId="1385" xr:uid="{866DE2AE-6077-4F89-842D-27577161D454}"/>
    <cellStyle name="20% - Accent2 6 4 3 2" xfId="1386" xr:uid="{D467713D-B0FC-4ADB-937E-25BE5819BFCD}"/>
    <cellStyle name="20% - Accent2 6 4 4" xfId="1387" xr:uid="{CD44BF2B-999E-4D29-A17B-5D2D4D8998E2}"/>
    <cellStyle name="20% - Accent2 6 5" xfId="1388" xr:uid="{D31C478C-D304-400F-9C89-7D41051E6DB0}"/>
    <cellStyle name="20% - Accent2 6 5 2" xfId="1389" xr:uid="{F7AD73CB-0804-4AD2-8155-54CFF61DFDF7}"/>
    <cellStyle name="20% - Accent2 6 5 2 2" xfId="1390" xr:uid="{89E906F5-A725-4114-940B-AC1E67562FD9}"/>
    <cellStyle name="20% - Accent2 6 5 3" xfId="1391" xr:uid="{4788A848-5A91-455F-B925-6892BAC3E1C2}"/>
    <cellStyle name="20% - Accent2 6 6" xfId="1392" xr:uid="{984ECB8D-D375-49F4-9C04-ACB1EA964B75}"/>
    <cellStyle name="20% - Accent2 6 6 2" xfId="1393" xr:uid="{E983FB10-28D5-41BE-906D-98C25919A0BD}"/>
    <cellStyle name="20% - Accent2 6 7" xfId="1394" xr:uid="{303EA9D2-21D0-4AC7-84DC-CB5CECC16951}"/>
    <cellStyle name="20% - Accent2 7" xfId="1395" xr:uid="{9A700A0E-3B72-4C05-A826-903FE642FD5B}"/>
    <cellStyle name="20% - Accent2 7 2" xfId="1396" xr:uid="{EB979DC0-899A-4AF0-AC5C-1BCE3D81A5B7}"/>
    <cellStyle name="20% - Accent2 7 2 2" xfId="1397" xr:uid="{B2ED8536-B92F-4F2E-A891-26B0CA5F34A3}"/>
    <cellStyle name="20% - Accent2 7 2 2 2" xfId="1398" xr:uid="{74384813-1BBB-4152-9A3E-D0857FA6D95A}"/>
    <cellStyle name="20% - Accent2 7 2 2 2 2" xfId="1399" xr:uid="{62241481-920A-423D-808A-AB5C4B89EC43}"/>
    <cellStyle name="20% - Accent2 7 2 2 2 2 2" xfId="1400" xr:uid="{49D4F1D7-1F09-4BA2-B1CE-427AE96FB36F}"/>
    <cellStyle name="20% - Accent2 7 2 2 2 3" xfId="1401" xr:uid="{F9DE0965-AE6B-485E-B9DD-2C18702388AB}"/>
    <cellStyle name="20% - Accent2 7 2 2 3" xfId="1402" xr:uid="{CEABC791-62D0-4078-9F29-9B91F130E51C}"/>
    <cellStyle name="20% - Accent2 7 2 2 3 2" xfId="1403" xr:uid="{5A97FCD1-347E-4CFB-90A5-1133511E2AB4}"/>
    <cellStyle name="20% - Accent2 7 2 2 4" xfId="1404" xr:uid="{E6E5CBDB-EAF5-4DE3-933C-542CBE030AB7}"/>
    <cellStyle name="20% - Accent2 7 2 3" xfId="1405" xr:uid="{D325600A-3AC3-486D-BC1B-24DC26DADF04}"/>
    <cellStyle name="20% - Accent2 7 2 3 2" xfId="1406" xr:uid="{F627CBB7-8BB5-47D4-BE3F-B57916C88D5B}"/>
    <cellStyle name="20% - Accent2 7 2 3 2 2" xfId="1407" xr:uid="{D8BC5620-C2B3-4207-8ED1-A75E72674B0D}"/>
    <cellStyle name="20% - Accent2 7 2 3 2 2 2" xfId="1408" xr:uid="{3207E2EB-1F41-410B-9DB4-7F06A3653FA4}"/>
    <cellStyle name="20% - Accent2 7 2 3 2 3" xfId="1409" xr:uid="{6518C084-18AF-4429-989F-80C6481A1685}"/>
    <cellStyle name="20% - Accent2 7 2 3 3" xfId="1410" xr:uid="{E3991466-6141-4757-BC4D-C3AA8DDB08B4}"/>
    <cellStyle name="20% - Accent2 7 2 3 3 2" xfId="1411" xr:uid="{FF99D4CB-05B7-4C2C-82EB-6093D5A2F9A2}"/>
    <cellStyle name="20% - Accent2 7 2 3 4" xfId="1412" xr:uid="{CE2262AB-628F-4CBF-80F4-00D0AABC9824}"/>
    <cellStyle name="20% - Accent2 7 2 4" xfId="1413" xr:uid="{A080869B-8A09-43A9-8532-2B44D4CF1400}"/>
    <cellStyle name="20% - Accent2 7 2 4 2" xfId="1414" xr:uid="{7F47F1D6-2EA8-468C-827B-E0268918C63D}"/>
    <cellStyle name="20% - Accent2 7 2 4 2 2" xfId="1415" xr:uid="{CEEFE831-685F-40E2-9C93-DF7F66AD81EF}"/>
    <cellStyle name="20% - Accent2 7 2 4 3" xfId="1416" xr:uid="{E98489BD-F4E6-4B5D-960F-E607A564A5FD}"/>
    <cellStyle name="20% - Accent2 7 2 5" xfId="1417" xr:uid="{5EF28F5E-196B-4AE4-8B8C-76A9BFAB5766}"/>
    <cellStyle name="20% - Accent2 7 2 5 2" xfId="1418" xr:uid="{05FE3D18-06B9-4ECC-8E3B-31B099952170}"/>
    <cellStyle name="20% - Accent2 7 2 6" xfId="1419" xr:uid="{6A147EFF-8011-44F2-BECD-E9BFE86664B7}"/>
    <cellStyle name="20% - Accent2 7 3" xfId="1420" xr:uid="{BCA4CFCE-1AAB-40C1-BDE6-D69A65DDA59B}"/>
    <cellStyle name="20% - Accent2 7 3 2" xfId="1421" xr:uid="{EFCED5C6-C3BA-4D74-B62E-30AA98F80A32}"/>
    <cellStyle name="20% - Accent2 7 3 2 2" xfId="1422" xr:uid="{41253FAE-71DA-4EBB-870B-AEC3B15AF78D}"/>
    <cellStyle name="20% - Accent2 7 3 2 2 2" xfId="1423" xr:uid="{D7E77D1F-11D3-4B81-A0F7-A8FE54366F60}"/>
    <cellStyle name="20% - Accent2 7 3 2 3" xfId="1424" xr:uid="{CADEDD7B-9A29-4156-B6B8-FDC28A3BF278}"/>
    <cellStyle name="20% - Accent2 7 3 3" xfId="1425" xr:uid="{9E966079-425A-4CCF-B99D-653897B6EE56}"/>
    <cellStyle name="20% - Accent2 7 3 3 2" xfId="1426" xr:uid="{7AF3EE56-D3E3-4010-8FDE-7D74A12F05F7}"/>
    <cellStyle name="20% - Accent2 7 3 4" xfId="1427" xr:uid="{503A3691-089A-45F6-A77F-D706D3E96EAF}"/>
    <cellStyle name="20% - Accent2 7 4" xfId="1428" xr:uid="{40E707EB-E723-4488-897B-651F06482131}"/>
    <cellStyle name="20% - Accent2 7 4 2" xfId="1429" xr:uid="{AD435983-AD85-4681-86AB-BD8CFBA93EEA}"/>
    <cellStyle name="20% - Accent2 7 4 2 2" xfId="1430" xr:uid="{74A4BCD7-12D1-446D-94C5-E7C663B98AA3}"/>
    <cellStyle name="20% - Accent2 7 4 2 2 2" xfId="1431" xr:uid="{B5266762-0E2B-4E1C-9699-199FE578176E}"/>
    <cellStyle name="20% - Accent2 7 4 2 3" xfId="1432" xr:uid="{EE297914-CBD6-4AD3-84FC-2E9B51C0C801}"/>
    <cellStyle name="20% - Accent2 7 4 3" xfId="1433" xr:uid="{C1B91FA5-2105-4B8F-AE27-B9108E014656}"/>
    <cellStyle name="20% - Accent2 7 4 3 2" xfId="1434" xr:uid="{95E1124F-2BF6-4D51-A6FE-5B8AFA0E71A2}"/>
    <cellStyle name="20% - Accent2 7 4 4" xfId="1435" xr:uid="{4F9628DD-BDE3-48EC-8F56-2BC290D1317A}"/>
    <cellStyle name="20% - Accent2 7 5" xfId="1436" xr:uid="{701F8730-B140-45C4-B4BD-D1C13C581129}"/>
    <cellStyle name="20% - Accent2 7 5 2" xfId="1437" xr:uid="{DBB303EE-CF07-4FD2-B82E-0D8546BB39D0}"/>
    <cellStyle name="20% - Accent2 7 5 2 2" xfId="1438" xr:uid="{FC2647C5-28E7-4722-A15D-2E162A24C407}"/>
    <cellStyle name="20% - Accent2 7 5 3" xfId="1439" xr:uid="{EC9CBC24-5EA3-4E31-9D73-79A411ED918F}"/>
    <cellStyle name="20% - Accent2 7 6" xfId="1440" xr:uid="{4EC8427C-270C-48BB-A75A-285E7ED3CFE7}"/>
    <cellStyle name="20% - Accent2 7 6 2" xfId="1441" xr:uid="{01ADF700-17E0-4586-8EA8-E03C0A542BE1}"/>
    <cellStyle name="20% - Accent2 7 7" xfId="1442" xr:uid="{411A3A31-EBDB-4273-8DEF-DFAB2846AC93}"/>
    <cellStyle name="20% - Accent2 8" xfId="1443" xr:uid="{81FDEF1C-4701-4482-9BBA-FF543DA3764A}"/>
    <cellStyle name="20% - Accent2 8 2" xfId="1444" xr:uid="{95945F3A-7932-4294-A734-EA4C3BB876F8}"/>
    <cellStyle name="20% - Accent2 8 2 2" xfId="1445" xr:uid="{52D0BF95-9569-4C95-A7CC-C35E6B37E6EB}"/>
    <cellStyle name="20% - Accent2 8 2 2 2" xfId="1446" xr:uid="{8A52EF56-1E1A-40F4-B35F-FD0F9CDBF77F}"/>
    <cellStyle name="20% - Accent2 8 2 2 2 2" xfId="1447" xr:uid="{8E3D911B-1BD9-4014-8C5C-EF79C40304A2}"/>
    <cellStyle name="20% - Accent2 8 2 2 3" xfId="1448" xr:uid="{07DF2115-332E-41F5-B628-A57BA41AC542}"/>
    <cellStyle name="20% - Accent2 8 2 3" xfId="1449" xr:uid="{A7D2D823-CC26-4F53-B72C-61D92E8940FA}"/>
    <cellStyle name="20% - Accent2 8 2 3 2" xfId="1450" xr:uid="{8AE6F0D4-BBF7-452D-A1B0-5A7BE9C3D99F}"/>
    <cellStyle name="20% - Accent2 8 2 4" xfId="1451" xr:uid="{6E7F6279-464F-4C72-A0EF-BEFA13BDBD14}"/>
    <cellStyle name="20% - Accent2 8 3" xfId="1452" xr:uid="{31F859CE-31E1-42F0-9E3C-052506D5ED43}"/>
    <cellStyle name="20% - Accent2 8 3 2" xfId="1453" xr:uid="{C89E5448-B42A-45F0-A3A7-84D7F48CAA1F}"/>
    <cellStyle name="20% - Accent2 8 3 2 2" xfId="1454" xr:uid="{78953F22-D3C3-4D93-A2DB-20D4B2666D34}"/>
    <cellStyle name="20% - Accent2 8 3 2 2 2" xfId="1455" xr:uid="{19E11C45-299B-4275-890E-BA4D6D363BBE}"/>
    <cellStyle name="20% - Accent2 8 3 2 3" xfId="1456" xr:uid="{DB20889A-F7FD-425A-8ADD-82D385E2C8CE}"/>
    <cellStyle name="20% - Accent2 8 3 3" xfId="1457" xr:uid="{C57C17DA-EA1A-4D2F-BE4A-8369D68A2E22}"/>
    <cellStyle name="20% - Accent2 8 3 3 2" xfId="1458" xr:uid="{7E6BE2CA-656A-43DA-A444-D80AACB7CFD3}"/>
    <cellStyle name="20% - Accent2 8 3 4" xfId="1459" xr:uid="{57187304-2B03-4FE3-B917-456F1271319D}"/>
    <cellStyle name="20% - Accent2 8 4" xfId="1460" xr:uid="{F4CBB28D-603F-4BD7-970F-BB0260AA9F61}"/>
    <cellStyle name="20% - Accent2 8 4 2" xfId="1461" xr:uid="{15C3EE0B-1D55-46A9-9F36-CEE4C26AE673}"/>
    <cellStyle name="20% - Accent2 8 4 2 2" xfId="1462" xr:uid="{FDAE08A6-7A0F-4E50-8630-FD85430623FB}"/>
    <cellStyle name="20% - Accent2 8 4 3" xfId="1463" xr:uid="{F426D74B-9576-4C54-86C0-13F8D6478B33}"/>
    <cellStyle name="20% - Accent2 8 5" xfId="1464" xr:uid="{4A8B3144-CF73-4039-B83D-AE1392082040}"/>
    <cellStyle name="20% - Accent2 8 5 2" xfId="1465" xr:uid="{A56C8382-F724-4499-A057-088789B1DB4A}"/>
    <cellStyle name="20% - Accent2 8 6" xfId="1466" xr:uid="{AF8CAEA6-EFBC-4A76-B696-208C59A0C763}"/>
    <cellStyle name="20% - Accent2 9" xfId="1467" xr:uid="{85FC8C8F-CC91-4E73-A475-DD437E7A3E7C}"/>
    <cellStyle name="20% - Accent2 9 2" xfId="1468" xr:uid="{04CE92AC-69CC-4B1A-BE60-001C36D7DAAE}"/>
    <cellStyle name="20% - Accent2 9 2 2" xfId="1469" xr:uid="{61D114ED-AAAD-423A-B270-48AEFD39DF8A}"/>
    <cellStyle name="20% - Accent2 9 2 2 2" xfId="1470" xr:uid="{7A3C3675-99A5-413D-A664-DBCA574A3A38}"/>
    <cellStyle name="20% - Accent2 9 2 3" xfId="1471" xr:uid="{22D31351-8A66-444A-AFB4-97416ABF728D}"/>
    <cellStyle name="20% - Accent2 9 3" xfId="1472" xr:uid="{F574BE02-DB7C-4D16-B314-C07B79DBDEC4}"/>
    <cellStyle name="20% - Accent2 9 3 2" xfId="1473" xr:uid="{B35D3A6B-2683-4258-9014-815CCB18030B}"/>
    <cellStyle name="20% - Accent2 9 4" xfId="1474" xr:uid="{F6101E3B-1116-41CB-A6EE-178476BF4680}"/>
    <cellStyle name="20% - Accent3" xfId="1475" builtinId="38" customBuiltin="1"/>
    <cellStyle name="20% - Accent3 10" xfId="1476" xr:uid="{480A72C8-FFA3-4D85-B413-C1C5B2D73D40}"/>
    <cellStyle name="20% - Accent3 10 2" xfId="1477" xr:uid="{6EA9DAC4-DF8E-42E3-A88E-2895028732CD}"/>
    <cellStyle name="20% - Accent3 10 2 2" xfId="1478" xr:uid="{2F5AFA4D-4140-4E68-BFE1-ED86215E525E}"/>
    <cellStyle name="20% - Accent3 10 2 2 2" xfId="1479" xr:uid="{36ADE4D7-57FC-466D-B80F-4B0EAB350948}"/>
    <cellStyle name="20% - Accent3 10 2 3" xfId="1480" xr:uid="{AD750508-3898-4549-AC3B-EA7C69603DC5}"/>
    <cellStyle name="20% - Accent3 10 3" xfId="1481" xr:uid="{88596D50-0EDC-44BB-A7E4-32679EC4E1CD}"/>
    <cellStyle name="20% - Accent3 10 3 2" xfId="1482" xr:uid="{B3862FEF-94C2-4386-8DFC-9037357670B6}"/>
    <cellStyle name="20% - Accent3 10 4" xfId="1483" xr:uid="{F640BD0C-4949-44AF-B36C-E5563AB8D1E8}"/>
    <cellStyle name="20% - Accent3 11" xfId="1484" xr:uid="{843ECBBA-5650-4BDE-AEB6-0019DF7032CD}"/>
    <cellStyle name="20% - Accent3 11 2" xfId="1485" xr:uid="{29299889-B06B-45F1-B604-B1CF6A1DF85A}"/>
    <cellStyle name="20% - Accent3 11 2 2" xfId="1486" xr:uid="{7DB403CD-9A84-40D9-AC6F-5FBBB4E90441}"/>
    <cellStyle name="20% - Accent3 11 3" xfId="1487" xr:uid="{3365391F-0FF3-487F-9C3B-9F41F253B59F}"/>
    <cellStyle name="20% - Accent3 12" xfId="1488" xr:uid="{F91C0C04-DA70-4BD3-A4E6-54D9851812AD}"/>
    <cellStyle name="20% - Accent3 12 2" xfId="1489" xr:uid="{97225274-FC35-4810-8A31-CFE302246DD9}"/>
    <cellStyle name="20% - Accent3 13" xfId="1490" xr:uid="{0C52AA86-8AE8-4814-A5F0-D83AFD048D27}"/>
    <cellStyle name="20% - Accent3 13 2" xfId="1491" xr:uid="{F8AC1012-443B-4624-A281-9B209AD7F91C}"/>
    <cellStyle name="20% - Accent3 14" xfId="1492" xr:uid="{B94C8F49-9B1C-4BD4-B767-CBC004399917}"/>
    <cellStyle name="20% - Accent3 15" xfId="1493" xr:uid="{4F86096F-3908-4E3C-8B99-E95F03E6DA7E}"/>
    <cellStyle name="20% - Accent3 2" xfId="1494" xr:uid="{0E5E41FE-7E5A-4AF2-8AEA-B02236D5EB22}"/>
    <cellStyle name="20% - Accent3 2 10" xfId="1495" xr:uid="{2912ABDE-5AEE-436E-9201-7C54541B5146}"/>
    <cellStyle name="20% - Accent3 2 10 2" xfId="1496" xr:uid="{C2A48170-86D4-4577-99E3-74C738F47BBC}"/>
    <cellStyle name="20% - Accent3 2 10 2 2" xfId="1497" xr:uid="{A3BCD987-49F3-4050-A176-D0B1204991FE}"/>
    <cellStyle name="20% - Accent3 2 10 3" xfId="1498" xr:uid="{7115AF58-AB0B-4E1D-836C-6B3D28EECC7A}"/>
    <cellStyle name="20% - Accent3 2 11" xfId="1499" xr:uid="{EDE57672-37C7-4AFC-AF91-F0D0CB72C911}"/>
    <cellStyle name="20% - Accent3 2 11 2" xfId="1500" xr:uid="{3CB0EBF3-0F32-4B5B-BC8C-2AD0B7C7C4B7}"/>
    <cellStyle name="20% - Accent3 2 12" xfId="1501" xr:uid="{FC3F3D38-E8DD-499E-A829-56936247C9AB}"/>
    <cellStyle name="20% - Accent3 2 13" xfId="1502" xr:uid="{8D4FB3BC-2350-48AE-815C-AD6A50D854D6}"/>
    <cellStyle name="20% - Accent3 2 2" xfId="1503" xr:uid="{5CD574BC-7887-4DFF-9758-3124BFCFFECD}"/>
    <cellStyle name="20% - Accent3 2 2 2" xfId="1504" xr:uid="{3C246B3A-5398-4BEF-BC6C-A590BC55D171}"/>
    <cellStyle name="20% - Accent3 2 2 3" xfId="1505" xr:uid="{57C7EA5E-5191-4400-8F5E-456088486C0C}"/>
    <cellStyle name="20% - Accent3 2 2 3 2" xfId="1506" xr:uid="{D5D7F65D-12BC-4C7A-AC49-7AA16D58A381}"/>
    <cellStyle name="20% - Accent3 2 2 3 2 2" xfId="1507" xr:uid="{19A6BA0A-DB0F-4A16-93D9-55806D40C55E}"/>
    <cellStyle name="20% - Accent3 2 2 3 2 2 2" xfId="1508" xr:uid="{4AE5BB17-2F22-46E7-90CC-35793EA96F7F}"/>
    <cellStyle name="20% - Accent3 2 2 3 2 2 2 2" xfId="1509" xr:uid="{63D59333-FE2B-4E0E-83BE-B6C610291CBD}"/>
    <cellStyle name="20% - Accent3 2 2 3 2 2 2 2 2" xfId="1510" xr:uid="{8EB4C1FA-CB92-4040-9035-F97A7B176186}"/>
    <cellStyle name="20% - Accent3 2 2 3 2 2 2 3" xfId="1511" xr:uid="{46D57717-6C0A-4EB0-9275-5D50C29BC5AF}"/>
    <cellStyle name="20% - Accent3 2 2 3 2 2 3" xfId="1512" xr:uid="{2510C7C9-5B0C-4C85-B9B5-94A5466C5D00}"/>
    <cellStyle name="20% - Accent3 2 2 3 2 2 3 2" xfId="1513" xr:uid="{CD30CA46-C14D-47BF-B800-2B9F42772E48}"/>
    <cellStyle name="20% - Accent3 2 2 3 2 2 4" xfId="1514" xr:uid="{5EB04EA8-CD3B-440A-A3F5-083077A0126C}"/>
    <cellStyle name="20% - Accent3 2 2 3 2 3" xfId="1515" xr:uid="{D3F0DCD4-BFED-48FE-9EE9-1DE5E17915EB}"/>
    <cellStyle name="20% - Accent3 2 2 3 2 3 2" xfId="1516" xr:uid="{B4BE427D-A2FF-4B8A-AAC4-D4C2CA7A29B5}"/>
    <cellStyle name="20% - Accent3 2 2 3 2 3 2 2" xfId="1517" xr:uid="{602F26CB-6ACF-4E1F-A6CD-898FA9C54D04}"/>
    <cellStyle name="20% - Accent3 2 2 3 2 3 2 2 2" xfId="1518" xr:uid="{0D960FC6-D7CD-4D99-B5ED-A872448E64FE}"/>
    <cellStyle name="20% - Accent3 2 2 3 2 3 2 3" xfId="1519" xr:uid="{76BCC245-5646-4875-BA4E-59ED95903F7C}"/>
    <cellStyle name="20% - Accent3 2 2 3 2 3 3" xfId="1520" xr:uid="{7DF080F7-D881-41B8-B0CD-296D7A8BE407}"/>
    <cellStyle name="20% - Accent3 2 2 3 2 3 3 2" xfId="1521" xr:uid="{41F67B7F-ECE8-4264-B339-0640CC596F69}"/>
    <cellStyle name="20% - Accent3 2 2 3 2 3 4" xfId="1522" xr:uid="{CCD16A73-1CDF-4221-BE23-D5DCA6C54C33}"/>
    <cellStyle name="20% - Accent3 2 2 3 2 4" xfId="1523" xr:uid="{D8B828E0-6DC9-48ED-ACE0-E71F07010D60}"/>
    <cellStyle name="20% - Accent3 2 2 3 2 4 2" xfId="1524" xr:uid="{C6C23C64-0A1E-4BB9-866E-52E6D1F38825}"/>
    <cellStyle name="20% - Accent3 2 2 3 2 4 2 2" xfId="1525" xr:uid="{42DF8785-1055-42CC-92D3-C1643115182D}"/>
    <cellStyle name="20% - Accent3 2 2 3 2 4 3" xfId="1526" xr:uid="{CB29A651-7930-429C-AC49-8AC3B2197779}"/>
    <cellStyle name="20% - Accent3 2 2 3 2 5" xfId="1527" xr:uid="{F3C39AE3-9C56-4813-B81C-A2A1FB9E40DB}"/>
    <cellStyle name="20% - Accent3 2 2 3 2 5 2" xfId="1528" xr:uid="{E84DE9E2-5B8C-4F09-BD4B-D4467D5884DA}"/>
    <cellStyle name="20% - Accent3 2 2 3 2 6" xfId="1529" xr:uid="{C38FC3B7-CC77-44C2-975B-E2904AC56236}"/>
    <cellStyle name="20% - Accent3 2 2 3 3" xfId="1530" xr:uid="{13283CFF-D278-4C1D-926F-E4CC907AF8BB}"/>
    <cellStyle name="20% - Accent3 2 2 3 3 2" xfId="1531" xr:uid="{A61450B4-FB9D-430A-8491-B315524B8F94}"/>
    <cellStyle name="20% - Accent3 2 2 3 3 2 2" xfId="1532" xr:uid="{46E770DF-F105-405B-BDA3-12081B7CCDB6}"/>
    <cellStyle name="20% - Accent3 2 2 3 3 2 2 2" xfId="1533" xr:uid="{C246BE60-9ADA-46D5-990D-A16A6A636054}"/>
    <cellStyle name="20% - Accent3 2 2 3 3 2 3" xfId="1534" xr:uid="{D6E1D46E-C337-4550-AA09-20EF31695840}"/>
    <cellStyle name="20% - Accent3 2 2 3 3 3" xfId="1535" xr:uid="{71A758F3-3EF9-4F78-A9DD-395FA445A471}"/>
    <cellStyle name="20% - Accent3 2 2 3 3 3 2" xfId="1536" xr:uid="{0E3114DA-CEC8-4A1E-B93E-449C2DAD51BF}"/>
    <cellStyle name="20% - Accent3 2 2 3 3 4" xfId="1537" xr:uid="{A53B324A-FEA5-49BB-8312-81785A531A23}"/>
    <cellStyle name="20% - Accent3 2 2 3 4" xfId="1538" xr:uid="{32E53E8C-7B53-46C6-8910-E6CB22C7A84E}"/>
    <cellStyle name="20% - Accent3 2 2 3 4 2" xfId="1539" xr:uid="{19BC3B50-E622-4448-A014-5ADE5AB9E120}"/>
    <cellStyle name="20% - Accent3 2 2 3 4 2 2" xfId="1540" xr:uid="{17BE3385-1B3D-440B-B79D-B0C1376B706D}"/>
    <cellStyle name="20% - Accent3 2 2 3 4 2 2 2" xfId="1541" xr:uid="{7D019445-68FE-4869-ABF5-ED40CB81AEA1}"/>
    <cellStyle name="20% - Accent3 2 2 3 4 2 3" xfId="1542" xr:uid="{3FDDD351-D999-4F83-B5E3-ADC15C2D2D7A}"/>
    <cellStyle name="20% - Accent3 2 2 3 4 3" xfId="1543" xr:uid="{7A28FB9A-1DC1-4BF8-B00E-2415CCD57A70}"/>
    <cellStyle name="20% - Accent3 2 2 3 4 3 2" xfId="1544" xr:uid="{F9F352EA-C204-4B5F-A13B-409B21C31F9F}"/>
    <cellStyle name="20% - Accent3 2 2 3 4 4" xfId="1545" xr:uid="{3EB1694B-8A63-4791-AD1E-F14E4886EBA2}"/>
    <cellStyle name="20% - Accent3 2 2 3 5" xfId="1546" xr:uid="{736A7897-830C-4CBB-8682-D249C971211D}"/>
    <cellStyle name="20% - Accent3 2 2 3 5 2" xfId="1547" xr:uid="{44945CBA-F937-451C-9585-CD7F69A594C5}"/>
    <cellStyle name="20% - Accent3 2 2 3 5 2 2" xfId="1548" xr:uid="{530DC08A-086D-4B00-98D6-3E33E78D092D}"/>
    <cellStyle name="20% - Accent3 2 2 3 5 3" xfId="1549" xr:uid="{6684D27F-9274-4FAC-839F-8E90C5E3712F}"/>
    <cellStyle name="20% - Accent3 2 2 3 6" xfId="1550" xr:uid="{41B32B1D-353C-4EB0-8BE0-7031B3D47D09}"/>
    <cellStyle name="20% - Accent3 2 2 3 6 2" xfId="1551" xr:uid="{46515EF7-27B7-4FAC-8B9D-65EFB8F1C563}"/>
    <cellStyle name="20% - Accent3 2 2 3 7" xfId="1552" xr:uid="{131E35EF-2238-40A1-9D6C-FBAD03FBDB3F}"/>
    <cellStyle name="20% - Accent3 2 2 4" xfId="1553" xr:uid="{23B2E4FE-AAD7-4851-92AD-E38BD6452B0A}"/>
    <cellStyle name="20% - Accent3 2 3" xfId="1554" xr:uid="{A524FB4D-19BD-4D4E-B200-94DACF06867D}"/>
    <cellStyle name="20% - Accent3 2 4" xfId="1555" xr:uid="{2A16587E-89F7-49D1-90F6-A2F1AD3AF8BC}"/>
    <cellStyle name="20% - Accent3 2 4 2" xfId="1556" xr:uid="{3FFA4FF0-7BBB-4FBC-8C1B-87BADAD36F8E}"/>
    <cellStyle name="20% - Accent3 2 4 2 2" xfId="1557" xr:uid="{FAE0C822-4531-40E1-B55C-938908C57B3A}"/>
    <cellStyle name="20% - Accent3 2 4 2 2 2" xfId="1558" xr:uid="{9728A7DA-9B96-4C95-ABA1-15254FF93203}"/>
    <cellStyle name="20% - Accent3 2 4 2 2 2 2" xfId="1559" xr:uid="{8BD676A7-BAC5-46F9-8F30-BE1FEB0CB49E}"/>
    <cellStyle name="20% - Accent3 2 4 2 2 2 2 2" xfId="1560" xr:uid="{2DFE6802-EA92-4258-8DC5-DF8668DC79DE}"/>
    <cellStyle name="20% - Accent3 2 4 2 2 2 3" xfId="1561" xr:uid="{8A3C3653-E9EA-42ED-AE6E-C2ED4E2E19DA}"/>
    <cellStyle name="20% - Accent3 2 4 2 2 3" xfId="1562" xr:uid="{5EB2CAEC-D926-4D6B-869D-B8114F5DFC24}"/>
    <cellStyle name="20% - Accent3 2 4 2 2 3 2" xfId="1563" xr:uid="{1C71EE51-F3ED-40DE-A3D1-1279DA2A59D0}"/>
    <cellStyle name="20% - Accent3 2 4 2 2 4" xfId="1564" xr:uid="{BEFC7EB6-4C31-4A1F-8EFC-026CE5BD6509}"/>
    <cellStyle name="20% - Accent3 2 4 2 3" xfId="1565" xr:uid="{A5BC86C9-9501-432A-80FC-F741E49DE236}"/>
    <cellStyle name="20% - Accent3 2 4 2 3 2" xfId="1566" xr:uid="{FA7D6817-035E-4F4F-BE69-316525441387}"/>
    <cellStyle name="20% - Accent3 2 4 2 3 2 2" xfId="1567" xr:uid="{07E34854-AA9E-440E-845F-AE63A1843513}"/>
    <cellStyle name="20% - Accent3 2 4 2 3 2 2 2" xfId="1568" xr:uid="{9E260662-F692-4557-8E2D-2078879796D2}"/>
    <cellStyle name="20% - Accent3 2 4 2 3 2 3" xfId="1569" xr:uid="{F3A00D78-6DAB-42FB-9E70-A4BBCAF837CB}"/>
    <cellStyle name="20% - Accent3 2 4 2 3 3" xfId="1570" xr:uid="{C69D3244-0511-4698-901C-B842E05F515D}"/>
    <cellStyle name="20% - Accent3 2 4 2 3 3 2" xfId="1571" xr:uid="{498312B8-E520-4290-A9C3-CF71F825D2FE}"/>
    <cellStyle name="20% - Accent3 2 4 2 3 4" xfId="1572" xr:uid="{7EFA96F2-7B7D-4527-8878-A2D5179B28B9}"/>
    <cellStyle name="20% - Accent3 2 4 2 4" xfId="1573" xr:uid="{FAA1EA3D-70CA-4F75-904C-DDFAE8DAF9A2}"/>
    <cellStyle name="20% - Accent3 2 4 2 4 2" xfId="1574" xr:uid="{B95E8A56-87A8-4FFB-A1F3-5AB21DEB78CB}"/>
    <cellStyle name="20% - Accent3 2 4 2 4 2 2" xfId="1575" xr:uid="{00282E94-1615-45E5-8B0E-B76E41B98F78}"/>
    <cellStyle name="20% - Accent3 2 4 2 4 3" xfId="1576" xr:uid="{DEC00E89-F88D-4D6D-8504-B703871057A1}"/>
    <cellStyle name="20% - Accent3 2 4 2 5" xfId="1577" xr:uid="{258A1F00-1F9E-4C2F-A79C-6E9CD8A4D9B5}"/>
    <cellStyle name="20% - Accent3 2 4 2 5 2" xfId="1578" xr:uid="{F202F4E5-D7AD-4472-BCD7-3B634F529098}"/>
    <cellStyle name="20% - Accent3 2 4 2 6" xfId="1579" xr:uid="{74FCF711-87E0-458A-AC26-E39472D47098}"/>
    <cellStyle name="20% - Accent3 2 4 3" xfId="1580" xr:uid="{02BA735F-56D4-4920-ACB4-ACBD014A3BE0}"/>
    <cellStyle name="20% - Accent3 2 4 3 2" xfId="1581" xr:uid="{8E5CC4A7-7D58-48D9-B386-DCDD60CD74DD}"/>
    <cellStyle name="20% - Accent3 2 4 3 2 2" xfId="1582" xr:uid="{3DE419B0-A568-46C9-B051-0AD7AACC8C85}"/>
    <cellStyle name="20% - Accent3 2 4 3 2 2 2" xfId="1583" xr:uid="{F39A5D2B-97AD-49A4-BA0F-E89381397EDE}"/>
    <cellStyle name="20% - Accent3 2 4 3 2 3" xfId="1584" xr:uid="{6AED125D-D5DC-4A19-A023-4F9ACF66D93D}"/>
    <cellStyle name="20% - Accent3 2 4 3 3" xfId="1585" xr:uid="{C765E633-AE87-4820-ACA3-063CD4E35362}"/>
    <cellStyle name="20% - Accent3 2 4 3 3 2" xfId="1586" xr:uid="{9EE770A8-DCB2-4278-B279-066FDD75B9E9}"/>
    <cellStyle name="20% - Accent3 2 4 3 4" xfId="1587" xr:uid="{03F9F4C5-7ECD-44BF-A240-A6C4A20D7DBC}"/>
    <cellStyle name="20% - Accent3 2 4 4" xfId="1588" xr:uid="{71B61214-1FC0-4A43-9D51-D641C6D105EA}"/>
    <cellStyle name="20% - Accent3 2 4 4 2" xfId="1589" xr:uid="{1AF925FC-1506-4768-9A80-83F055268DEA}"/>
    <cellStyle name="20% - Accent3 2 4 4 2 2" xfId="1590" xr:uid="{F1AA9532-2ACA-459A-B06B-33EE83040927}"/>
    <cellStyle name="20% - Accent3 2 4 4 2 2 2" xfId="1591" xr:uid="{95993937-CDC8-47B8-BCDE-4641927495B6}"/>
    <cellStyle name="20% - Accent3 2 4 4 2 3" xfId="1592" xr:uid="{4551573A-DE88-41A0-9AFF-CB6465D889DC}"/>
    <cellStyle name="20% - Accent3 2 4 4 3" xfId="1593" xr:uid="{6B7CF782-7354-47EB-A9A0-0CA267F8CC6E}"/>
    <cellStyle name="20% - Accent3 2 4 4 3 2" xfId="1594" xr:uid="{0CBB6B72-FB51-434C-8E15-653F88266E3C}"/>
    <cellStyle name="20% - Accent3 2 4 4 4" xfId="1595" xr:uid="{9971504F-946B-47A9-BC10-71AD514D0E2E}"/>
    <cellStyle name="20% - Accent3 2 4 5" xfId="1596" xr:uid="{6B5BB0D1-159D-473C-A5A8-FFB4AC058588}"/>
    <cellStyle name="20% - Accent3 2 4 5 2" xfId="1597" xr:uid="{245D7D7E-75D5-4462-86B0-603D98F11CFF}"/>
    <cellStyle name="20% - Accent3 2 4 5 2 2" xfId="1598" xr:uid="{78326A2A-CBDE-4400-B73C-DCD8325F3782}"/>
    <cellStyle name="20% - Accent3 2 4 5 3" xfId="1599" xr:uid="{111A4252-4E77-4083-A2ED-7378DB72357B}"/>
    <cellStyle name="20% - Accent3 2 4 6" xfId="1600" xr:uid="{BFA49784-16BD-40DC-AC07-1887F00C0A7D}"/>
    <cellStyle name="20% - Accent3 2 4 6 2" xfId="1601" xr:uid="{FEAB561C-F339-4558-9133-13CF6867CB1B}"/>
    <cellStyle name="20% - Accent3 2 4 7" xfId="1602" xr:uid="{F64E4329-8D92-41F6-BEB9-43C60B9252B4}"/>
    <cellStyle name="20% - Accent3 2 5" xfId="1603" xr:uid="{6318459A-BC2D-4932-B219-ED3233AD3840}"/>
    <cellStyle name="20% - Accent3 2 6" xfId="1604" xr:uid="{03A2888A-AE50-4F0D-B52E-C0197072EB9D}"/>
    <cellStyle name="20% - Accent3 2 6 2" xfId="1605" xr:uid="{A237F8BA-5DDD-41C2-86E8-AC0252D86F91}"/>
    <cellStyle name="20% - Accent3 2 6 2 2" xfId="1606" xr:uid="{A5499782-E8AF-4D62-8066-A40D6C33CA8D}"/>
    <cellStyle name="20% - Accent3 2 6 2 2 2" xfId="1607" xr:uid="{9505B2D1-C75B-44D2-8EC8-0C7704F5C29F}"/>
    <cellStyle name="20% - Accent3 2 6 2 2 2 2" xfId="1608" xr:uid="{7480C742-D12E-4012-9314-7FC32D322B8F}"/>
    <cellStyle name="20% - Accent3 2 6 2 2 3" xfId="1609" xr:uid="{01ADAB57-1E41-4341-A858-4AE789928DE2}"/>
    <cellStyle name="20% - Accent3 2 6 2 3" xfId="1610" xr:uid="{2E93E39E-600F-46F4-B734-10B22ECDDBD9}"/>
    <cellStyle name="20% - Accent3 2 6 2 3 2" xfId="1611" xr:uid="{6EEAD5CA-2CF8-4B5E-8314-D6A0E512220C}"/>
    <cellStyle name="20% - Accent3 2 6 2 4" xfId="1612" xr:uid="{44B1ACB8-C66B-440E-94DD-F73A43C14383}"/>
    <cellStyle name="20% - Accent3 2 6 3" xfId="1613" xr:uid="{2F8C747E-5042-4327-A89C-88F02F47B619}"/>
    <cellStyle name="20% - Accent3 2 6 3 2" xfId="1614" xr:uid="{3516534A-BFFC-41C7-B9E6-91A1320C76B5}"/>
    <cellStyle name="20% - Accent3 2 6 3 2 2" xfId="1615" xr:uid="{DF6D8669-E25F-411B-9B93-30E21B2F51E7}"/>
    <cellStyle name="20% - Accent3 2 6 3 2 2 2" xfId="1616" xr:uid="{2223C9A2-7673-4333-BB78-18DBE03DA6D5}"/>
    <cellStyle name="20% - Accent3 2 6 3 2 3" xfId="1617" xr:uid="{D83AAE47-DDBD-472F-A7E7-B826D15502A7}"/>
    <cellStyle name="20% - Accent3 2 6 3 3" xfId="1618" xr:uid="{5D711C11-4D16-4765-9C1A-7C750AEA3947}"/>
    <cellStyle name="20% - Accent3 2 6 3 3 2" xfId="1619" xr:uid="{8D84FF59-BBB8-4A56-A695-4D7A8858D0A3}"/>
    <cellStyle name="20% - Accent3 2 6 3 4" xfId="1620" xr:uid="{30BAAF0D-7AA3-4C2E-91B3-AA2FDE1250E2}"/>
    <cellStyle name="20% - Accent3 2 6 4" xfId="1621" xr:uid="{CE1AB511-A3A2-4FF0-AD01-49C80E51D25F}"/>
    <cellStyle name="20% - Accent3 2 6 4 2" xfId="1622" xr:uid="{9B15790E-0847-4DB2-AFB0-67B4FF80B263}"/>
    <cellStyle name="20% - Accent3 2 6 4 2 2" xfId="1623" xr:uid="{3EFE967D-99A1-418E-9D38-A33150AD4DCE}"/>
    <cellStyle name="20% - Accent3 2 6 4 3" xfId="1624" xr:uid="{77D2FD70-CCA9-4D75-B08B-B5228C1779B3}"/>
    <cellStyle name="20% - Accent3 2 6 5" xfId="1625" xr:uid="{8BD08160-699C-47C8-BAD6-2938093F5F10}"/>
    <cellStyle name="20% - Accent3 2 6 5 2" xfId="1626" xr:uid="{27D800F7-ED48-44E1-9608-D9A48101E256}"/>
    <cellStyle name="20% - Accent3 2 6 6" xfId="1627" xr:uid="{34911FF4-5B07-4C69-A7C9-EDB37AF5B279}"/>
    <cellStyle name="20% - Accent3 2 7" xfId="1628" xr:uid="{E34DF74F-A6B5-4E9F-8111-D35D6D9085DE}"/>
    <cellStyle name="20% - Accent3 2 8" xfId="1629" xr:uid="{30BF31A1-0352-4014-A5FE-AEC66BB00C2B}"/>
    <cellStyle name="20% - Accent3 2 8 2" xfId="1630" xr:uid="{3F1DAD30-BE61-43A9-9EFF-D7779BA2DEBB}"/>
    <cellStyle name="20% - Accent3 2 8 2 2" xfId="1631" xr:uid="{D41CA565-713C-4AEA-B628-17AEB46E2F7A}"/>
    <cellStyle name="20% - Accent3 2 8 2 2 2" xfId="1632" xr:uid="{BD3437D8-D8A7-4D72-9621-D8A25C4645BF}"/>
    <cellStyle name="20% - Accent3 2 8 2 3" xfId="1633" xr:uid="{87DD495F-EC4A-4BF4-BE0B-A03677C0E099}"/>
    <cellStyle name="20% - Accent3 2 8 3" xfId="1634" xr:uid="{B95AABFF-E8EA-4A7A-9E38-B28664DBD886}"/>
    <cellStyle name="20% - Accent3 2 8 3 2" xfId="1635" xr:uid="{BD0D4B3B-6F84-4820-BC56-9A05E2EB09A3}"/>
    <cellStyle name="20% - Accent3 2 8 4" xfId="1636" xr:uid="{B8986641-3B80-4052-BE0C-B3C5FAB84880}"/>
    <cellStyle name="20% - Accent3 2 9" xfId="1637" xr:uid="{09111674-C994-473D-A5D2-268C2BD38271}"/>
    <cellStyle name="20% - Accent3 2 9 2" xfId="1638" xr:uid="{F36DB01B-65AA-4417-A6DC-EFD52030A9A2}"/>
    <cellStyle name="20% - Accent3 2 9 2 2" xfId="1639" xr:uid="{96287EE7-908A-47A3-A85B-B3C9B55331EE}"/>
    <cellStyle name="20% - Accent3 2 9 2 2 2" xfId="1640" xr:uid="{4669E790-4469-4282-9EC9-D29C968FA8C4}"/>
    <cellStyle name="20% - Accent3 2 9 2 3" xfId="1641" xr:uid="{081FB218-8AE2-4A09-9464-E90F2C29ED27}"/>
    <cellStyle name="20% - Accent3 2 9 3" xfId="1642" xr:uid="{DD053273-D8E8-46A6-9CD2-107BC1963A2E}"/>
    <cellStyle name="20% - Accent3 2 9 3 2" xfId="1643" xr:uid="{23302E65-CF82-4A54-9C48-50ED2B68DB73}"/>
    <cellStyle name="20% - Accent3 2 9 4" xfId="1644" xr:uid="{4A6707B3-620E-4BEF-A65D-3FADD1BE65D3}"/>
    <cellStyle name="20% - Accent3 3" xfId="1645" xr:uid="{C7534C3A-8DB1-47A4-827E-4BCBD99B875A}"/>
    <cellStyle name="20% - Accent3 3 10" xfId="1646" xr:uid="{9E21D9E2-A6A5-4D8C-B512-A399E547B869}"/>
    <cellStyle name="20% - Accent3 3 10 2" xfId="1647" xr:uid="{DF0724FF-09CA-4284-903F-14D7558A0B57}"/>
    <cellStyle name="20% - Accent3 3 11" xfId="1648" xr:uid="{499DFE41-88E3-4A0F-AE18-32F6DF2473DF}"/>
    <cellStyle name="20% - Accent3 3 12" xfId="1649" xr:uid="{E688A4F2-B606-4B0A-BB49-53AD718BE08B}"/>
    <cellStyle name="20% - Accent3 3 2" xfId="1650" xr:uid="{3C32FC39-AE2A-4E92-B736-3C7D9A49A65F}"/>
    <cellStyle name="20% - Accent3 3 2 2" xfId="1651" xr:uid="{89F45419-50BD-468D-97B4-3D634834FA2E}"/>
    <cellStyle name="20% - Accent3 3 2 2 2" xfId="1652" xr:uid="{5D357679-B386-4A43-B183-E7293644878E}"/>
    <cellStyle name="20% - Accent3 3 2 2 2 2" xfId="1653" xr:uid="{7FEFBD48-1F01-472C-8985-E3B691148ED5}"/>
    <cellStyle name="20% - Accent3 3 2 2 2 2 2" xfId="1654" xr:uid="{FF73F541-7D1A-4EC9-8120-CBC1ED997BE2}"/>
    <cellStyle name="20% - Accent3 3 2 2 2 2 2 2" xfId="1655" xr:uid="{564A1B64-F42A-43ED-9E74-15CC4EC489E0}"/>
    <cellStyle name="20% - Accent3 3 2 2 2 2 2 2 2" xfId="1656" xr:uid="{38CBAF45-709F-4C5E-B6B9-0600A417FE86}"/>
    <cellStyle name="20% - Accent3 3 2 2 2 2 2 3" xfId="1657" xr:uid="{8317E8FB-DD52-4146-855B-51568560E2B9}"/>
    <cellStyle name="20% - Accent3 3 2 2 2 2 3" xfId="1658" xr:uid="{CC69CEA3-D27E-48C8-BB28-9737061E88A0}"/>
    <cellStyle name="20% - Accent3 3 2 2 2 2 3 2" xfId="1659" xr:uid="{85FA26F1-401C-4D5D-B4C4-4F65AC7EE04F}"/>
    <cellStyle name="20% - Accent3 3 2 2 2 2 4" xfId="1660" xr:uid="{2434E64B-D1A7-4B2E-9150-28C2CA80408A}"/>
    <cellStyle name="20% - Accent3 3 2 2 2 3" xfId="1661" xr:uid="{F6D79D7E-D301-4431-99D1-D371B97813FB}"/>
    <cellStyle name="20% - Accent3 3 2 2 2 3 2" xfId="1662" xr:uid="{64EF002E-973E-4B75-ADB8-32122AE20242}"/>
    <cellStyle name="20% - Accent3 3 2 2 2 3 2 2" xfId="1663" xr:uid="{07C30224-7EDF-4187-90FD-41223FB7E7DB}"/>
    <cellStyle name="20% - Accent3 3 2 2 2 3 2 2 2" xfId="1664" xr:uid="{C6C8EF53-BC6F-47DA-98B1-3CCF18A9B078}"/>
    <cellStyle name="20% - Accent3 3 2 2 2 3 2 3" xfId="1665" xr:uid="{F52A8CA3-DC87-4D47-9849-749F895F3FE8}"/>
    <cellStyle name="20% - Accent3 3 2 2 2 3 3" xfId="1666" xr:uid="{10B7C80D-162B-4C2A-862E-E06AED71EC3A}"/>
    <cellStyle name="20% - Accent3 3 2 2 2 3 3 2" xfId="1667" xr:uid="{0BC39A24-C5A0-4E4A-A733-336B5CD47DA6}"/>
    <cellStyle name="20% - Accent3 3 2 2 2 3 4" xfId="1668" xr:uid="{A19D0201-5CCC-43C3-9A22-50F0A912278B}"/>
    <cellStyle name="20% - Accent3 3 2 2 2 4" xfId="1669" xr:uid="{0052CF71-37FA-4642-B8A2-8DBA05AEC3C3}"/>
    <cellStyle name="20% - Accent3 3 2 2 2 4 2" xfId="1670" xr:uid="{DF236B61-D88F-484D-8C4F-3D48E1C662FA}"/>
    <cellStyle name="20% - Accent3 3 2 2 2 4 2 2" xfId="1671" xr:uid="{2BE7A06C-FEF6-4552-9430-A63066ECF760}"/>
    <cellStyle name="20% - Accent3 3 2 2 2 4 3" xfId="1672" xr:uid="{28C240B6-2BB1-4B1F-928B-D99149BCED1B}"/>
    <cellStyle name="20% - Accent3 3 2 2 2 5" xfId="1673" xr:uid="{84AC24FB-A811-4FEB-8618-390D8FD71824}"/>
    <cellStyle name="20% - Accent3 3 2 2 2 5 2" xfId="1674" xr:uid="{FCAC0AFE-1827-4AE5-824F-4794BB0786DA}"/>
    <cellStyle name="20% - Accent3 3 2 2 2 6" xfId="1675" xr:uid="{53DE9B79-6709-4EB9-8BCA-B13BDFD25BDF}"/>
    <cellStyle name="20% - Accent3 3 2 2 3" xfId="1676" xr:uid="{F4F0B8A9-F26E-4273-A1BB-3E352083716F}"/>
    <cellStyle name="20% - Accent3 3 2 2 3 2" xfId="1677" xr:uid="{C27C7901-360C-4C1E-A56B-E20D3FB830E4}"/>
    <cellStyle name="20% - Accent3 3 2 2 3 2 2" xfId="1678" xr:uid="{73C4C34A-368E-4873-AA5E-54B393FC69BD}"/>
    <cellStyle name="20% - Accent3 3 2 2 3 2 2 2" xfId="1679" xr:uid="{5B2F8C86-F27F-4617-A08C-10857DEE313F}"/>
    <cellStyle name="20% - Accent3 3 2 2 3 2 3" xfId="1680" xr:uid="{34F5481C-04B5-40D2-9531-CA1F40D23AC5}"/>
    <cellStyle name="20% - Accent3 3 2 2 3 3" xfId="1681" xr:uid="{5CB27923-9679-4DD1-819C-E0CA1167E2DB}"/>
    <cellStyle name="20% - Accent3 3 2 2 3 3 2" xfId="1682" xr:uid="{A2458FDD-0A67-4B7C-8948-CEF7C94E6239}"/>
    <cellStyle name="20% - Accent3 3 2 2 3 4" xfId="1683" xr:uid="{240BDD20-8254-4D21-806F-E184C80BD6A5}"/>
    <cellStyle name="20% - Accent3 3 2 2 4" xfId="1684" xr:uid="{6A812260-C0B9-42EE-BAB7-EDA7CC1880DB}"/>
    <cellStyle name="20% - Accent3 3 2 2 4 2" xfId="1685" xr:uid="{A59B5B3E-C5DC-4773-A573-20F64B40440E}"/>
    <cellStyle name="20% - Accent3 3 2 2 4 2 2" xfId="1686" xr:uid="{26F560C0-59E0-400D-B4DD-9030AF8F8BE2}"/>
    <cellStyle name="20% - Accent3 3 2 2 4 2 2 2" xfId="1687" xr:uid="{CD2DE53B-1588-4DD8-A79B-224FDCD81300}"/>
    <cellStyle name="20% - Accent3 3 2 2 4 2 3" xfId="1688" xr:uid="{E1DEDE8C-715C-47DC-A76F-F666970057C8}"/>
    <cellStyle name="20% - Accent3 3 2 2 4 3" xfId="1689" xr:uid="{BE434B10-D4B9-4D62-B02D-D2F6B6F5A843}"/>
    <cellStyle name="20% - Accent3 3 2 2 4 3 2" xfId="1690" xr:uid="{986041E9-EBD9-42B0-A0F1-73B703E736AA}"/>
    <cellStyle name="20% - Accent3 3 2 2 4 4" xfId="1691" xr:uid="{0CFBB292-8136-4AC7-9F59-3153E9E0539F}"/>
    <cellStyle name="20% - Accent3 3 2 2 5" xfId="1692" xr:uid="{15F6ED1F-97FA-48E5-8241-6EC232664DAD}"/>
    <cellStyle name="20% - Accent3 3 2 2 5 2" xfId="1693" xr:uid="{AA9433DF-5DE0-4840-B73B-85AB0BA7E4C2}"/>
    <cellStyle name="20% - Accent3 3 2 2 5 2 2" xfId="1694" xr:uid="{86152BCC-6422-4679-9C14-ABFCCC786E82}"/>
    <cellStyle name="20% - Accent3 3 2 2 5 3" xfId="1695" xr:uid="{A478AB2A-3EF3-4B03-A419-C54C606DF319}"/>
    <cellStyle name="20% - Accent3 3 2 2 6" xfId="1696" xr:uid="{3ECE0061-62A8-4A0F-8F41-1583BD4769B2}"/>
    <cellStyle name="20% - Accent3 3 2 2 6 2" xfId="1697" xr:uid="{9AC9A7CD-EBC7-4D2F-A78F-F07A3B09142B}"/>
    <cellStyle name="20% - Accent3 3 2 2 7" xfId="1698" xr:uid="{4A575F12-3B94-4982-A3CA-6D93D84FAA2E}"/>
    <cellStyle name="20% - Accent3 3 2 2 8" xfId="1699" xr:uid="{2A90DA0D-A112-4840-834E-6AF8D798AA9E}"/>
    <cellStyle name="20% - Accent3 3 2 3" xfId="1700" xr:uid="{BD7ECE75-07C8-4D98-9198-82A1143A2A02}"/>
    <cellStyle name="20% - Accent3 3 2 3 2" xfId="1701" xr:uid="{1627B00B-07CE-4862-8655-061EF80AAB21}"/>
    <cellStyle name="20% - Accent3 3 2 3 2 2" xfId="1702" xr:uid="{1C16E35D-9A89-463C-AA3F-222C7D165D76}"/>
    <cellStyle name="20% - Accent3 3 2 3 2 2 2" xfId="1703" xr:uid="{45B9C6B1-9196-4F44-A53F-162C025336C7}"/>
    <cellStyle name="20% - Accent3 3 2 3 2 2 2 2" xfId="1704" xr:uid="{5E531746-B6B2-4C39-92C1-A92BDD74545A}"/>
    <cellStyle name="20% - Accent3 3 2 3 2 2 3" xfId="1705" xr:uid="{0A8CFB26-AE3A-42D2-8C58-C0122F61A16F}"/>
    <cellStyle name="20% - Accent3 3 2 3 2 3" xfId="1706" xr:uid="{66492812-E201-4E16-B812-3D91B87547F3}"/>
    <cellStyle name="20% - Accent3 3 2 3 2 3 2" xfId="1707" xr:uid="{348BD9EC-638D-497B-BDB9-8B4D72330380}"/>
    <cellStyle name="20% - Accent3 3 2 3 2 4" xfId="1708" xr:uid="{81E680D0-7D4A-454E-B292-059C7B1B4536}"/>
    <cellStyle name="20% - Accent3 3 2 3 3" xfId="1709" xr:uid="{92B6A756-F3D7-4995-B12E-D29383697153}"/>
    <cellStyle name="20% - Accent3 3 2 3 3 2" xfId="1710" xr:uid="{5A3D878F-6F61-4B44-8CC0-B031B0A6F51D}"/>
    <cellStyle name="20% - Accent3 3 2 3 3 2 2" xfId="1711" xr:uid="{592D384A-CCF8-4204-A0C7-4976B70E1D8C}"/>
    <cellStyle name="20% - Accent3 3 2 3 3 2 2 2" xfId="1712" xr:uid="{9B806D51-8D48-456F-A176-71421936D913}"/>
    <cellStyle name="20% - Accent3 3 2 3 3 2 3" xfId="1713" xr:uid="{04847355-67A4-4E6D-BCE6-2BAD0C92DCA3}"/>
    <cellStyle name="20% - Accent3 3 2 3 3 3" xfId="1714" xr:uid="{E7F08C95-24E7-4DEC-BB3F-F50870AA5C16}"/>
    <cellStyle name="20% - Accent3 3 2 3 3 3 2" xfId="1715" xr:uid="{D808FBAA-EABE-4D63-AF7B-DF3AA67DA55F}"/>
    <cellStyle name="20% - Accent3 3 2 3 3 4" xfId="1716" xr:uid="{8D4DD583-9122-4382-8FBF-0BA03612E8C0}"/>
    <cellStyle name="20% - Accent3 3 2 3 4" xfId="1717" xr:uid="{F85AC942-A4E8-40FE-94B9-F6FE60B3FFE6}"/>
    <cellStyle name="20% - Accent3 3 2 3 4 2" xfId="1718" xr:uid="{8E7555E5-F2B0-4FE0-BAEB-F8463479B7F0}"/>
    <cellStyle name="20% - Accent3 3 2 3 4 2 2" xfId="1719" xr:uid="{A57412C7-3B30-4AB1-BFE9-7B1DA4752FF4}"/>
    <cellStyle name="20% - Accent3 3 2 3 4 3" xfId="1720" xr:uid="{40DAC345-3AFB-48E4-9A01-81C13251897C}"/>
    <cellStyle name="20% - Accent3 3 2 3 5" xfId="1721" xr:uid="{7BFBFCE1-14DC-45DD-9519-8436FD0FDBFC}"/>
    <cellStyle name="20% - Accent3 3 2 3 5 2" xfId="1722" xr:uid="{4E02EA43-5079-4B37-AA4E-AD917730B7F4}"/>
    <cellStyle name="20% - Accent3 3 2 3 6" xfId="1723" xr:uid="{C97EA7A0-C842-4440-B81C-9758E13350C7}"/>
    <cellStyle name="20% - Accent3 3 2 4" xfId="1724" xr:uid="{9BD61436-0DA6-4959-AA05-A8032C898F5D}"/>
    <cellStyle name="20% - Accent3 3 2 4 2" xfId="1725" xr:uid="{2FFEA407-B804-429E-B5EC-202F8E8BACE9}"/>
    <cellStyle name="20% - Accent3 3 2 4 2 2" xfId="1726" xr:uid="{5C239F75-C0A3-465F-9559-87350A36B27C}"/>
    <cellStyle name="20% - Accent3 3 2 4 2 2 2" xfId="1727" xr:uid="{6E390279-0FD9-46BF-8B56-1C5E562E0157}"/>
    <cellStyle name="20% - Accent3 3 2 4 2 3" xfId="1728" xr:uid="{7DFD8536-F56C-4E0B-BCE0-4BADCCEC8FEC}"/>
    <cellStyle name="20% - Accent3 3 2 4 3" xfId="1729" xr:uid="{50432D72-AF66-49C1-9771-2142242C5E1D}"/>
    <cellStyle name="20% - Accent3 3 2 4 3 2" xfId="1730" xr:uid="{0A8BE92C-4594-492C-9389-F3EB147CAE5C}"/>
    <cellStyle name="20% - Accent3 3 2 4 4" xfId="1731" xr:uid="{4B98E13B-78E6-46A6-8659-E6D50689E008}"/>
    <cellStyle name="20% - Accent3 3 2 5" xfId="1732" xr:uid="{287051F2-F313-41C3-B891-861CF188986A}"/>
    <cellStyle name="20% - Accent3 3 2 5 2" xfId="1733" xr:uid="{41EC82E0-C62D-4DE2-A382-C8449A8DB570}"/>
    <cellStyle name="20% - Accent3 3 2 5 2 2" xfId="1734" xr:uid="{87C51B1A-C039-4349-AF1B-29F5A3399B76}"/>
    <cellStyle name="20% - Accent3 3 2 5 2 2 2" xfId="1735" xr:uid="{816728EF-B82D-4654-AF95-D902C0619331}"/>
    <cellStyle name="20% - Accent3 3 2 5 2 3" xfId="1736" xr:uid="{7C5F2418-7110-4E82-A15F-5311169F4336}"/>
    <cellStyle name="20% - Accent3 3 2 5 3" xfId="1737" xr:uid="{314E059C-003C-4667-9A4E-6C2BBD9C043B}"/>
    <cellStyle name="20% - Accent3 3 2 5 3 2" xfId="1738" xr:uid="{37886522-EED7-43A8-901D-B56DFF16BA96}"/>
    <cellStyle name="20% - Accent3 3 2 5 4" xfId="1739" xr:uid="{784CAF14-6A92-4296-9A48-6897CCEA42A5}"/>
    <cellStyle name="20% - Accent3 3 2 6" xfId="1740" xr:uid="{55D6CFDA-E37F-42D7-B981-0EB78735C127}"/>
    <cellStyle name="20% - Accent3 3 2 6 2" xfId="1741" xr:uid="{E52F483F-7EBB-44A7-B5FC-2C9659158F1B}"/>
    <cellStyle name="20% - Accent3 3 2 6 2 2" xfId="1742" xr:uid="{973170E2-EF4B-4516-B214-8AB10213983A}"/>
    <cellStyle name="20% - Accent3 3 2 6 3" xfId="1743" xr:uid="{D653A711-486A-4C35-874A-7846CD6E619D}"/>
    <cellStyle name="20% - Accent3 3 2 7" xfId="1744" xr:uid="{EFAF0047-CF44-412C-B87F-D7E4D08D83DC}"/>
    <cellStyle name="20% - Accent3 3 2 7 2" xfId="1745" xr:uid="{C27CF4C9-F7FE-4CD1-8A11-1E1ED6436ECD}"/>
    <cellStyle name="20% - Accent3 3 2 8" xfId="1746" xr:uid="{A39ECF54-717D-47AD-8858-59EDDC5CB704}"/>
    <cellStyle name="20% - Accent3 3 2 9" xfId="1747" xr:uid="{AA3A9907-3AE8-4748-895C-691FF0355CE6}"/>
    <cellStyle name="20% - Accent3 3 3" xfId="1748" xr:uid="{E8C5D4CC-A1A2-4F74-B6AB-CCA696068FDB}"/>
    <cellStyle name="20% - Accent3 3 3 2" xfId="1749" xr:uid="{0F75089B-0CB2-4E7E-B958-36F379434DCD}"/>
    <cellStyle name="20% - Accent3 3 4" xfId="1750" xr:uid="{6825FC62-D160-4DCA-8ED1-C2A27F9C6F13}"/>
    <cellStyle name="20% - Accent3 3 4 2" xfId="1751" xr:uid="{582CB38A-772C-4CA6-BFE3-E8F797112CC3}"/>
    <cellStyle name="20% - Accent3 3 4 2 2" xfId="1752" xr:uid="{05E17BC1-F6FB-4B19-A32E-5161FC3FF8FC}"/>
    <cellStyle name="20% - Accent3 3 4 2 2 2" xfId="1753" xr:uid="{6184C5BB-4EBB-4DBC-851A-8A85CC1147FD}"/>
    <cellStyle name="20% - Accent3 3 4 2 2 2 2" xfId="1754" xr:uid="{C137E1EA-DDF2-4A71-83DC-584A0A5D8219}"/>
    <cellStyle name="20% - Accent3 3 4 2 2 2 2 2" xfId="1755" xr:uid="{4CEBC77F-C072-4CC8-B3BD-767CFBD9EB2D}"/>
    <cellStyle name="20% - Accent3 3 4 2 2 2 3" xfId="1756" xr:uid="{7FA46B5A-D3C4-47B5-BB4B-CB6AACB43199}"/>
    <cellStyle name="20% - Accent3 3 4 2 2 3" xfId="1757" xr:uid="{FE4DF972-AE77-4270-8942-DD724EFAC4B5}"/>
    <cellStyle name="20% - Accent3 3 4 2 2 3 2" xfId="1758" xr:uid="{6EC7848E-F40E-447B-967D-76B1E33472C4}"/>
    <cellStyle name="20% - Accent3 3 4 2 2 4" xfId="1759" xr:uid="{84222457-7F18-4099-9972-38884F5220F4}"/>
    <cellStyle name="20% - Accent3 3 4 2 3" xfId="1760" xr:uid="{59C9DA03-1D91-4DB6-A576-BBF86B36F4DC}"/>
    <cellStyle name="20% - Accent3 3 4 2 3 2" xfId="1761" xr:uid="{CAB89566-9D8F-4BCA-94CD-B3CF4B4E1A86}"/>
    <cellStyle name="20% - Accent3 3 4 2 3 2 2" xfId="1762" xr:uid="{0DB3617F-0EA1-4F8D-B8E0-607ED26A535C}"/>
    <cellStyle name="20% - Accent3 3 4 2 3 2 2 2" xfId="1763" xr:uid="{470C46D5-94F0-4A7A-85E8-836730AE869C}"/>
    <cellStyle name="20% - Accent3 3 4 2 3 2 3" xfId="1764" xr:uid="{150B7507-4DA8-438E-94E7-F70FEBE70376}"/>
    <cellStyle name="20% - Accent3 3 4 2 3 3" xfId="1765" xr:uid="{232A3C83-82CF-4982-AD92-AE47F5A52D3D}"/>
    <cellStyle name="20% - Accent3 3 4 2 3 3 2" xfId="1766" xr:uid="{B3B5BDB0-0C15-4CEA-B0CE-58C028DE309C}"/>
    <cellStyle name="20% - Accent3 3 4 2 3 4" xfId="1767" xr:uid="{DB1437B9-135E-4178-8664-E70BAB4081BB}"/>
    <cellStyle name="20% - Accent3 3 4 2 4" xfId="1768" xr:uid="{A5736641-9545-4EEF-9BA4-04CD599ED1F3}"/>
    <cellStyle name="20% - Accent3 3 4 2 4 2" xfId="1769" xr:uid="{E0100733-0185-4FA5-BD2E-17EFE242327D}"/>
    <cellStyle name="20% - Accent3 3 4 2 4 2 2" xfId="1770" xr:uid="{7F8A2DE4-612E-47BF-AE2B-F827B229E90C}"/>
    <cellStyle name="20% - Accent3 3 4 2 4 3" xfId="1771" xr:uid="{65BC5EC8-B90E-4320-82A5-8D2F14C9A1EB}"/>
    <cellStyle name="20% - Accent3 3 4 2 5" xfId="1772" xr:uid="{6699271A-751C-494C-A326-49142CC65396}"/>
    <cellStyle name="20% - Accent3 3 4 2 5 2" xfId="1773" xr:uid="{365268CF-A401-487A-88B2-4DC8D73B2624}"/>
    <cellStyle name="20% - Accent3 3 4 2 6" xfId="1774" xr:uid="{7D4C6BBB-6851-49FE-B4B3-D7137E635E6D}"/>
    <cellStyle name="20% - Accent3 3 4 3" xfId="1775" xr:uid="{A5585FBF-EE5A-4A9F-B182-EC6D58AC7AA9}"/>
    <cellStyle name="20% - Accent3 3 4 3 2" xfId="1776" xr:uid="{71B6E516-809A-404A-90DD-FDAF27CD4894}"/>
    <cellStyle name="20% - Accent3 3 4 3 2 2" xfId="1777" xr:uid="{23E17ED8-C464-458E-BE29-7C47A09E4533}"/>
    <cellStyle name="20% - Accent3 3 4 3 2 2 2" xfId="1778" xr:uid="{DEE7862F-527A-484B-9EDF-80D669590562}"/>
    <cellStyle name="20% - Accent3 3 4 3 2 3" xfId="1779" xr:uid="{A919B019-6A7A-4EA0-A1CB-07FB46ABC6DE}"/>
    <cellStyle name="20% - Accent3 3 4 3 3" xfId="1780" xr:uid="{559947FF-B311-42DA-A7AB-C690BC390511}"/>
    <cellStyle name="20% - Accent3 3 4 3 3 2" xfId="1781" xr:uid="{8AEB12EC-8E1C-4FAA-A0A8-CB005ED3AAB6}"/>
    <cellStyle name="20% - Accent3 3 4 3 4" xfId="1782" xr:uid="{58946BBD-BED9-40E2-89AD-9A5263F4460A}"/>
    <cellStyle name="20% - Accent3 3 4 4" xfId="1783" xr:uid="{E097B31B-C68B-4E87-BC5E-216A222A994E}"/>
    <cellStyle name="20% - Accent3 3 4 4 2" xfId="1784" xr:uid="{A24D141F-B3AC-4893-A464-4E235109C968}"/>
    <cellStyle name="20% - Accent3 3 4 4 2 2" xfId="1785" xr:uid="{705692C0-6940-4AFF-B112-8DA7393CCDF8}"/>
    <cellStyle name="20% - Accent3 3 4 4 2 2 2" xfId="1786" xr:uid="{3DB56DCD-72EA-443D-A905-0B5AE92BC5D0}"/>
    <cellStyle name="20% - Accent3 3 4 4 2 3" xfId="1787" xr:uid="{44D8F15D-841D-4322-8A75-0D8B0F921E19}"/>
    <cellStyle name="20% - Accent3 3 4 4 3" xfId="1788" xr:uid="{E5DF9DCB-B66A-4DC9-B68C-AE4587560C5E}"/>
    <cellStyle name="20% - Accent3 3 4 4 3 2" xfId="1789" xr:uid="{F7BC9322-096C-4527-AD3D-ACF3EA39BC81}"/>
    <cellStyle name="20% - Accent3 3 4 4 4" xfId="1790" xr:uid="{C9C62ADD-AD3C-4A74-8883-1222D6C63F57}"/>
    <cellStyle name="20% - Accent3 3 4 5" xfId="1791" xr:uid="{2A8E2800-7EC4-4EC7-8B27-47C65590979F}"/>
    <cellStyle name="20% - Accent3 3 4 5 2" xfId="1792" xr:uid="{26463F8B-BB5B-428A-B4AE-0B836CB926E3}"/>
    <cellStyle name="20% - Accent3 3 4 5 2 2" xfId="1793" xr:uid="{33A12331-2415-4D53-BCD9-959915D282A8}"/>
    <cellStyle name="20% - Accent3 3 4 5 3" xfId="1794" xr:uid="{B7CDE6BC-C89E-47D1-A6B5-22AD2E411FDC}"/>
    <cellStyle name="20% - Accent3 3 4 6" xfId="1795" xr:uid="{602DAEE8-CD17-4CD5-A2EC-54F211CE028B}"/>
    <cellStyle name="20% - Accent3 3 4 6 2" xfId="1796" xr:uid="{EE2ED27B-04D4-4148-A003-1BC763855657}"/>
    <cellStyle name="20% - Accent3 3 4 7" xfId="1797" xr:uid="{F8A58D01-F006-4FAA-B79A-D689D48F748E}"/>
    <cellStyle name="20% - Accent3 3 5" xfId="1798" xr:uid="{EF7D49F8-6B0A-4537-AA30-E6D63EA56B58}"/>
    <cellStyle name="20% - Accent3 3 5 2" xfId="1799" xr:uid="{4AD246EB-A66B-4B4D-8E01-A62AFD159DC9}"/>
    <cellStyle name="20% - Accent3 3 5 2 2" xfId="1800" xr:uid="{4454F029-2D28-4489-B317-D71C192B6786}"/>
    <cellStyle name="20% - Accent3 3 5 2 2 2" xfId="1801" xr:uid="{3403F2B3-0A83-4819-85BA-55328BB3D02F}"/>
    <cellStyle name="20% - Accent3 3 5 2 2 2 2" xfId="1802" xr:uid="{56120161-9DC9-4281-AD7B-7C6908F2994A}"/>
    <cellStyle name="20% - Accent3 3 5 2 2 2 2 2" xfId="1803" xr:uid="{BD8BC655-830A-49F1-9BBC-D130CBCDF008}"/>
    <cellStyle name="20% - Accent3 3 5 2 2 2 3" xfId="1804" xr:uid="{CBCC01FD-744C-4F0E-B156-18591EFD99DE}"/>
    <cellStyle name="20% - Accent3 3 5 2 2 3" xfId="1805" xr:uid="{69D2E847-8FA7-4578-9F12-E604B0DE43B9}"/>
    <cellStyle name="20% - Accent3 3 5 2 2 3 2" xfId="1806" xr:uid="{2AD59F25-2B73-4B5F-8E0B-5329B4EEDDE0}"/>
    <cellStyle name="20% - Accent3 3 5 2 2 4" xfId="1807" xr:uid="{99F4310C-E5A0-475D-B328-2DB6F15D971E}"/>
    <cellStyle name="20% - Accent3 3 5 2 3" xfId="1808" xr:uid="{738F7CDF-3473-4CF8-B5D7-A7EC5F868862}"/>
    <cellStyle name="20% - Accent3 3 5 2 3 2" xfId="1809" xr:uid="{EA81D773-1096-4F4C-8582-6AE41C375F63}"/>
    <cellStyle name="20% - Accent3 3 5 2 3 2 2" xfId="1810" xr:uid="{1741DAE1-09B1-4126-A563-ED7EABD413CA}"/>
    <cellStyle name="20% - Accent3 3 5 2 3 2 2 2" xfId="1811" xr:uid="{90E15349-B328-48BD-99D3-420D552A46A4}"/>
    <cellStyle name="20% - Accent3 3 5 2 3 2 3" xfId="1812" xr:uid="{3819B8E6-1DA5-4200-98C1-984B489E6CDF}"/>
    <cellStyle name="20% - Accent3 3 5 2 3 3" xfId="1813" xr:uid="{102362EB-CA8A-4B65-AEF6-EBAC531D8E65}"/>
    <cellStyle name="20% - Accent3 3 5 2 3 3 2" xfId="1814" xr:uid="{68F35866-B634-4426-B0A0-4C41ADB47BCB}"/>
    <cellStyle name="20% - Accent3 3 5 2 3 4" xfId="1815" xr:uid="{1EE6512C-C956-459A-95CF-2B6A7ACC2AF8}"/>
    <cellStyle name="20% - Accent3 3 5 2 4" xfId="1816" xr:uid="{5350F4BF-8182-46FC-B031-70593D842A8C}"/>
    <cellStyle name="20% - Accent3 3 5 2 4 2" xfId="1817" xr:uid="{FAF17D16-6B16-4B45-B626-40B1EF82C7DF}"/>
    <cellStyle name="20% - Accent3 3 5 2 4 2 2" xfId="1818" xr:uid="{59B224F6-B742-4F29-A11F-72075667DE60}"/>
    <cellStyle name="20% - Accent3 3 5 2 4 3" xfId="1819" xr:uid="{00BBF839-BF4A-4838-A5C1-BE86F1B031BF}"/>
    <cellStyle name="20% - Accent3 3 5 2 5" xfId="1820" xr:uid="{2E5B77FC-0E1F-44BF-8848-10798C096A03}"/>
    <cellStyle name="20% - Accent3 3 5 2 5 2" xfId="1821" xr:uid="{66890E5E-EC8D-47E9-91A0-0D2962E3C42A}"/>
    <cellStyle name="20% - Accent3 3 5 2 6" xfId="1822" xr:uid="{06ABF483-713E-403F-8F32-5933BC7A08EB}"/>
    <cellStyle name="20% - Accent3 3 5 3" xfId="1823" xr:uid="{127DFB00-AB0D-4599-878A-70DBAEB5EAFB}"/>
    <cellStyle name="20% - Accent3 3 5 3 2" xfId="1824" xr:uid="{88F527D5-AD81-4D48-BE24-3F385EE0DAD6}"/>
    <cellStyle name="20% - Accent3 3 5 3 2 2" xfId="1825" xr:uid="{56C24E2D-5A7C-4ECC-99F0-9B15ED7E33EA}"/>
    <cellStyle name="20% - Accent3 3 5 3 2 2 2" xfId="1826" xr:uid="{4F041F91-A58A-420D-B943-EE5BF9A5E5B3}"/>
    <cellStyle name="20% - Accent3 3 5 3 2 3" xfId="1827" xr:uid="{96BF7AAD-2FC0-47FA-936D-7BF1BE95AD62}"/>
    <cellStyle name="20% - Accent3 3 5 3 3" xfId="1828" xr:uid="{D049785A-0289-4CC5-BCB7-1206E6630B7E}"/>
    <cellStyle name="20% - Accent3 3 5 3 3 2" xfId="1829" xr:uid="{DBCBCA69-BDA7-4861-B1D4-710BB4C609CE}"/>
    <cellStyle name="20% - Accent3 3 5 3 4" xfId="1830" xr:uid="{733E0868-8A92-4D1B-9D5E-699E1A9A45F3}"/>
    <cellStyle name="20% - Accent3 3 5 4" xfId="1831" xr:uid="{9D69BFF2-4128-4424-A869-DFBF305D0FC1}"/>
    <cellStyle name="20% - Accent3 3 5 4 2" xfId="1832" xr:uid="{4A843C84-1A11-4E3A-A1C6-C4B3A6C775BA}"/>
    <cellStyle name="20% - Accent3 3 5 4 2 2" xfId="1833" xr:uid="{F88B851A-00D3-464B-8F2B-9D32FB329CC8}"/>
    <cellStyle name="20% - Accent3 3 5 4 2 2 2" xfId="1834" xr:uid="{09419D7C-D48C-4923-A7D2-3AA195F492C7}"/>
    <cellStyle name="20% - Accent3 3 5 4 2 3" xfId="1835" xr:uid="{3F8F9F85-4CEC-40F7-B278-15B22B934CDD}"/>
    <cellStyle name="20% - Accent3 3 5 4 3" xfId="1836" xr:uid="{9C46CFC2-1FCD-4C32-BD9F-8D01B09DA2C8}"/>
    <cellStyle name="20% - Accent3 3 5 4 3 2" xfId="1837" xr:uid="{4CE3745E-A4F7-44A7-8942-7C71A98552A8}"/>
    <cellStyle name="20% - Accent3 3 5 4 4" xfId="1838" xr:uid="{D1EAF02A-4A54-423B-B6D4-41B34B4B08C8}"/>
    <cellStyle name="20% - Accent3 3 5 5" xfId="1839" xr:uid="{0B704038-8877-4517-9C54-F81AFC84BF26}"/>
    <cellStyle name="20% - Accent3 3 5 5 2" xfId="1840" xr:uid="{64B9D301-3AC3-40F3-B006-375553FD4005}"/>
    <cellStyle name="20% - Accent3 3 5 5 2 2" xfId="1841" xr:uid="{303CA395-93A0-42B2-B9BF-5E04FDE45B73}"/>
    <cellStyle name="20% - Accent3 3 5 5 3" xfId="1842" xr:uid="{481D7FAF-8E03-4A84-A67B-1A8B6A35E830}"/>
    <cellStyle name="20% - Accent3 3 5 6" xfId="1843" xr:uid="{0F6CB1C2-44B4-4A1B-8A90-6B36BE954C2E}"/>
    <cellStyle name="20% - Accent3 3 5 6 2" xfId="1844" xr:uid="{59B4C847-990F-472D-9ED2-43AF68FCC135}"/>
    <cellStyle name="20% - Accent3 3 5 7" xfId="1845" xr:uid="{700F4ED7-D527-4C5A-A8B9-F23DAAA5F7D4}"/>
    <cellStyle name="20% - Accent3 3 6" xfId="1846" xr:uid="{A77C24FD-70F8-4050-B0AE-F407794F52C8}"/>
    <cellStyle name="20% - Accent3 3 6 2" xfId="1847" xr:uid="{AB71B168-064E-47A3-8923-2152F19E834D}"/>
    <cellStyle name="20% - Accent3 3 6 2 2" xfId="1848" xr:uid="{A1F766F1-10E6-4227-BAC9-4B00731F1295}"/>
    <cellStyle name="20% - Accent3 3 6 2 2 2" xfId="1849" xr:uid="{CB9DF524-9102-4A98-8935-1D989DA1C688}"/>
    <cellStyle name="20% - Accent3 3 6 2 2 2 2" xfId="1850" xr:uid="{F03F1290-F6C5-4A95-9733-53175C19B926}"/>
    <cellStyle name="20% - Accent3 3 6 2 2 3" xfId="1851" xr:uid="{2E6E6DBC-D9B8-4B9C-851B-12C4FA1CFE49}"/>
    <cellStyle name="20% - Accent3 3 6 2 3" xfId="1852" xr:uid="{B6D7C10B-52A7-4F37-B8D8-FF045F82EAAA}"/>
    <cellStyle name="20% - Accent3 3 6 2 3 2" xfId="1853" xr:uid="{AB77C7BC-32A9-4814-8517-5CC15E563276}"/>
    <cellStyle name="20% - Accent3 3 6 2 4" xfId="1854" xr:uid="{FE2AE5F0-76DC-4B7A-9835-D44EBE6923A9}"/>
    <cellStyle name="20% - Accent3 3 6 3" xfId="1855" xr:uid="{9A284554-2E5B-4AB7-838A-6364C1EDCA11}"/>
    <cellStyle name="20% - Accent3 3 6 3 2" xfId="1856" xr:uid="{F8B51245-B0AF-4BF8-B2A0-DDEA73CF9B60}"/>
    <cellStyle name="20% - Accent3 3 6 3 2 2" xfId="1857" xr:uid="{22AF7603-B347-4866-9B80-1F484BCDB079}"/>
    <cellStyle name="20% - Accent3 3 6 3 2 2 2" xfId="1858" xr:uid="{EFA48C03-C5B1-4ABD-BF90-FD3D3F53AED7}"/>
    <cellStyle name="20% - Accent3 3 6 3 2 3" xfId="1859" xr:uid="{FC23AB05-A001-4B88-9B97-4A95E96945CE}"/>
    <cellStyle name="20% - Accent3 3 6 3 3" xfId="1860" xr:uid="{19017BC5-9C8A-45E2-8849-A519E745FA37}"/>
    <cellStyle name="20% - Accent3 3 6 3 3 2" xfId="1861" xr:uid="{137CD053-DA0E-4FF9-9E29-1AED1CC0CC8B}"/>
    <cellStyle name="20% - Accent3 3 6 3 4" xfId="1862" xr:uid="{59B6732C-0AD2-45CD-BC8C-E30981C435E7}"/>
    <cellStyle name="20% - Accent3 3 6 4" xfId="1863" xr:uid="{44BFB08F-5F76-4027-BA7C-D35F96B8FE19}"/>
    <cellStyle name="20% - Accent3 3 6 4 2" xfId="1864" xr:uid="{9E19E92B-E79B-47EA-8479-9F24FB8B0AB1}"/>
    <cellStyle name="20% - Accent3 3 6 4 2 2" xfId="1865" xr:uid="{4144CDCA-FDD3-42FF-9D91-014AFC087B3F}"/>
    <cellStyle name="20% - Accent3 3 6 4 3" xfId="1866" xr:uid="{80CF6D4E-E2A8-4D83-92AE-203640CAFC9B}"/>
    <cellStyle name="20% - Accent3 3 6 5" xfId="1867" xr:uid="{2399CA2D-C6C7-48DF-AE44-77C20C5772D7}"/>
    <cellStyle name="20% - Accent3 3 6 5 2" xfId="1868" xr:uid="{56828D6C-B5F2-47E9-BC17-C58EEF53B811}"/>
    <cellStyle name="20% - Accent3 3 6 6" xfId="1869" xr:uid="{02B4B55F-7C0C-4F68-9FC6-3117F5ADE519}"/>
    <cellStyle name="20% - Accent3 3 7" xfId="1870" xr:uid="{35B53B83-863C-4B69-B35A-9D87DD8FD3FD}"/>
    <cellStyle name="20% - Accent3 3 7 2" xfId="1871" xr:uid="{3129977A-258A-47F1-AC9C-EC1C2CA50D0C}"/>
    <cellStyle name="20% - Accent3 3 7 2 2" xfId="1872" xr:uid="{DBCAA56C-649C-4B5B-82A8-2FE86B799BCC}"/>
    <cellStyle name="20% - Accent3 3 7 2 2 2" xfId="1873" xr:uid="{A1221173-4B4E-4988-A52F-7E5F1555D726}"/>
    <cellStyle name="20% - Accent3 3 7 2 3" xfId="1874" xr:uid="{804550B7-A236-471B-88DD-84755D9FDF22}"/>
    <cellStyle name="20% - Accent3 3 7 3" xfId="1875" xr:uid="{B20088DE-A4F4-452D-BE41-A6245AFB8CB4}"/>
    <cellStyle name="20% - Accent3 3 7 3 2" xfId="1876" xr:uid="{8440B615-BEC8-4E75-A023-DEF06C7317E3}"/>
    <cellStyle name="20% - Accent3 3 7 4" xfId="1877" xr:uid="{9A7ADC7A-20EF-43F9-B5EC-EA563D184E00}"/>
    <cellStyle name="20% - Accent3 3 8" xfId="1878" xr:uid="{763A88ED-0B1E-44B7-A1B1-2F02E95C1C72}"/>
    <cellStyle name="20% - Accent3 3 8 2" xfId="1879" xr:uid="{B2109E1D-38CB-407D-A198-CD854D6F3C88}"/>
    <cellStyle name="20% - Accent3 3 8 2 2" xfId="1880" xr:uid="{73D48B51-A50D-4E55-B75A-CBB3EB992F76}"/>
    <cellStyle name="20% - Accent3 3 8 2 2 2" xfId="1881" xr:uid="{584873AF-4F82-418F-BB5B-6744A0DFC17A}"/>
    <cellStyle name="20% - Accent3 3 8 2 3" xfId="1882" xr:uid="{392F29DF-5B95-4738-BCCC-9A311BF0F6C1}"/>
    <cellStyle name="20% - Accent3 3 8 3" xfId="1883" xr:uid="{7025F041-1072-49BA-8BD9-43AF885BF1D4}"/>
    <cellStyle name="20% - Accent3 3 8 3 2" xfId="1884" xr:uid="{FBFF8E19-5096-4F04-B596-EA92F520A183}"/>
    <cellStyle name="20% - Accent3 3 8 4" xfId="1885" xr:uid="{263484C4-1F43-4409-A43D-C91B6A8F8222}"/>
    <cellStyle name="20% - Accent3 3 9" xfId="1886" xr:uid="{CAC46D47-F03E-4A94-835E-7E3149783737}"/>
    <cellStyle name="20% - Accent3 3 9 2" xfId="1887" xr:uid="{5DC383E2-61D2-445E-B736-6ABAFC2033E2}"/>
    <cellStyle name="20% - Accent3 3 9 2 2" xfId="1888" xr:uid="{521B4DD3-29F2-4991-BC78-7B5C1A62BED2}"/>
    <cellStyle name="20% - Accent3 3 9 3" xfId="1889" xr:uid="{CC75535F-07F7-4F9D-93D6-8A4EC4D00F91}"/>
    <cellStyle name="20% - Accent3 4" xfId="1890" xr:uid="{8F000C6C-790D-414E-849A-93B53DC9B0C1}"/>
    <cellStyle name="20% - Accent3 4 2" xfId="1891" xr:uid="{099BDB52-06FB-4F8A-A542-893F60863F4D}"/>
    <cellStyle name="20% - Accent3 4 2 2" xfId="1892" xr:uid="{81E9261B-100E-41A1-89A6-C01524DB4989}"/>
    <cellStyle name="20% - Accent3 4 2 2 2" xfId="1893" xr:uid="{06919110-5C76-4167-B413-6C121FDD00D5}"/>
    <cellStyle name="20% - Accent3 4 2 2 2 2" xfId="1894" xr:uid="{A9F58F93-6B3C-4A34-927C-D7F7FA333C08}"/>
    <cellStyle name="20% - Accent3 4 2 2 2 2 2" xfId="1895" xr:uid="{FABDB037-F680-4D91-8474-200D893D487D}"/>
    <cellStyle name="20% - Accent3 4 2 2 2 2 2 2" xfId="1896" xr:uid="{369A5361-47C3-440C-9804-496BBA5A6583}"/>
    <cellStyle name="20% - Accent3 4 2 2 2 2 3" xfId="1897" xr:uid="{D6CFEF79-49DD-458E-B73A-CDE4A93E3011}"/>
    <cellStyle name="20% - Accent3 4 2 2 2 3" xfId="1898" xr:uid="{1DF2BBAE-A94F-4F53-AC0D-6CDA4841B43B}"/>
    <cellStyle name="20% - Accent3 4 2 2 2 3 2" xfId="1899" xr:uid="{62CD8B99-4687-4C7D-912B-D35245B2EF38}"/>
    <cellStyle name="20% - Accent3 4 2 2 2 4" xfId="1900" xr:uid="{1DD0C559-91FC-44D1-BF50-AA9506DC832E}"/>
    <cellStyle name="20% - Accent3 4 2 2 3" xfId="1901" xr:uid="{8149921B-D979-40FA-A448-8472AE486270}"/>
    <cellStyle name="20% - Accent3 4 2 2 3 2" xfId="1902" xr:uid="{15793F55-F341-42C1-96C8-623116D642C8}"/>
    <cellStyle name="20% - Accent3 4 2 2 3 2 2" xfId="1903" xr:uid="{94CF7477-99A6-48B7-8241-81313ACA2B0E}"/>
    <cellStyle name="20% - Accent3 4 2 2 3 2 2 2" xfId="1904" xr:uid="{5A226A9B-766A-495C-B3C9-AB61B44D8F36}"/>
    <cellStyle name="20% - Accent3 4 2 2 3 2 3" xfId="1905" xr:uid="{657C8682-456E-4A7C-9E26-B02BDB597699}"/>
    <cellStyle name="20% - Accent3 4 2 2 3 3" xfId="1906" xr:uid="{756DA8BB-3593-47C0-88B1-BA0A858588AB}"/>
    <cellStyle name="20% - Accent3 4 2 2 3 3 2" xfId="1907" xr:uid="{79F2C776-2340-4A39-97EB-F3FF4507E25F}"/>
    <cellStyle name="20% - Accent3 4 2 2 3 4" xfId="1908" xr:uid="{B17BBAC1-7C4E-4730-A2F9-F341760C9180}"/>
    <cellStyle name="20% - Accent3 4 2 2 4" xfId="1909" xr:uid="{45A421D7-2F61-41E1-A7F8-749C7B293267}"/>
    <cellStyle name="20% - Accent3 4 2 2 4 2" xfId="1910" xr:uid="{093C4A5D-0FC9-4A9E-AD50-5B9ECB88CBD1}"/>
    <cellStyle name="20% - Accent3 4 2 2 4 2 2" xfId="1911" xr:uid="{976D7EF4-4B1D-4605-BA58-AFC9CD1962D3}"/>
    <cellStyle name="20% - Accent3 4 2 2 4 3" xfId="1912" xr:uid="{FC4F63E0-144F-4402-9406-F68260E84E52}"/>
    <cellStyle name="20% - Accent3 4 2 2 5" xfId="1913" xr:uid="{E071D5A6-529F-431A-85CE-91D6FF45A088}"/>
    <cellStyle name="20% - Accent3 4 2 2 5 2" xfId="1914" xr:uid="{3BE020F4-9345-4820-BEBF-44DE00475522}"/>
    <cellStyle name="20% - Accent3 4 2 2 6" xfId="1915" xr:uid="{72B3A762-DFC1-45E3-BDFD-9F0084EDF174}"/>
    <cellStyle name="20% - Accent3 4 2 3" xfId="1916" xr:uid="{AA606F1E-D347-4AA7-96A4-FF5018847D28}"/>
    <cellStyle name="20% - Accent3 4 2 3 2" xfId="1917" xr:uid="{60E84081-1B86-48EA-BCEB-BC794EB1D87B}"/>
    <cellStyle name="20% - Accent3 4 2 3 2 2" xfId="1918" xr:uid="{79F6B14A-51FF-4E8A-8576-C0873DE310DD}"/>
    <cellStyle name="20% - Accent3 4 2 3 2 2 2" xfId="1919" xr:uid="{8B48CD63-A6B4-438A-BE85-D5D43FC83474}"/>
    <cellStyle name="20% - Accent3 4 2 3 2 3" xfId="1920" xr:uid="{5D130C78-F235-40A7-9978-6AA3302FC279}"/>
    <cellStyle name="20% - Accent3 4 2 3 3" xfId="1921" xr:uid="{D98DD083-8C25-4519-A7F9-DD31D0F2C790}"/>
    <cellStyle name="20% - Accent3 4 2 3 3 2" xfId="1922" xr:uid="{7316468F-E990-4D14-B580-048269660953}"/>
    <cellStyle name="20% - Accent3 4 2 3 4" xfId="1923" xr:uid="{E4E86435-D967-4A77-AE84-CFA26BC6403D}"/>
    <cellStyle name="20% - Accent3 4 2 4" xfId="1924" xr:uid="{311F407D-3126-4AC5-B7DF-8BF312080610}"/>
    <cellStyle name="20% - Accent3 4 2 4 2" xfId="1925" xr:uid="{1D065032-0C8A-4C52-AC68-8BE4B2245D5A}"/>
    <cellStyle name="20% - Accent3 4 2 4 2 2" xfId="1926" xr:uid="{1E1CEDA1-3D6A-43D9-8466-1F1692EC5F8F}"/>
    <cellStyle name="20% - Accent3 4 2 4 2 2 2" xfId="1927" xr:uid="{5388EC3D-02B0-4149-98CD-2240AEFC2FB7}"/>
    <cellStyle name="20% - Accent3 4 2 4 2 3" xfId="1928" xr:uid="{81241038-6C46-4229-80EB-E1ACDC0B8C3F}"/>
    <cellStyle name="20% - Accent3 4 2 4 3" xfId="1929" xr:uid="{670F0B68-8CF5-4BC6-98C3-663C44C9A480}"/>
    <cellStyle name="20% - Accent3 4 2 4 3 2" xfId="1930" xr:uid="{51A4C62D-DEBC-44DC-858F-70C57C61665C}"/>
    <cellStyle name="20% - Accent3 4 2 4 4" xfId="1931" xr:uid="{B4080788-261F-4FD9-AB33-2512A2DFEE2C}"/>
    <cellStyle name="20% - Accent3 4 2 5" xfId="1932" xr:uid="{2D4FFA13-2501-48DD-8223-CA7A452A149C}"/>
    <cellStyle name="20% - Accent3 4 2 5 2" xfId="1933" xr:uid="{4B0D7BF3-832D-49A5-8CD6-C54CA06A884D}"/>
    <cellStyle name="20% - Accent3 4 2 5 2 2" xfId="1934" xr:uid="{99649E59-64B4-4FF9-8ADE-9B5892EA4828}"/>
    <cellStyle name="20% - Accent3 4 2 5 3" xfId="1935" xr:uid="{2476F0FE-4277-4054-9EFA-1A1282BBE506}"/>
    <cellStyle name="20% - Accent3 4 2 6" xfId="1936" xr:uid="{9AE34544-E40A-4F66-8EA9-FBA5DE3A0C1E}"/>
    <cellStyle name="20% - Accent3 4 2 6 2" xfId="1937" xr:uid="{B233C8BD-B191-4C3A-B8E5-46C9BF3E7173}"/>
    <cellStyle name="20% - Accent3 4 2 7" xfId="1938" xr:uid="{0BCF4A52-0575-467D-AC29-D7D17B01C933}"/>
    <cellStyle name="20% - Accent3 4 2 8" xfId="1939" xr:uid="{07A351F7-824B-4EEF-BCDB-2724CACF4A54}"/>
    <cellStyle name="20% - Accent3 4 3" xfId="1940" xr:uid="{48090549-7D1B-40D4-93A1-105B518AB3BA}"/>
    <cellStyle name="20% - Accent3 4 3 2" xfId="1941" xr:uid="{93E64C62-0781-4FE3-9DB9-CB6D1ADE9C0F}"/>
    <cellStyle name="20% - Accent3 4 3 2 2" xfId="1942" xr:uid="{BFF98698-AF1D-4BC8-B97C-9034F1515DBA}"/>
    <cellStyle name="20% - Accent3 4 3 2 2 2" xfId="1943" xr:uid="{8168CF19-E790-40F8-B8B0-7091A73A414D}"/>
    <cellStyle name="20% - Accent3 4 3 2 2 2 2" xfId="1944" xr:uid="{99E926FE-75D8-4BF1-896D-13E2C51CFBEE}"/>
    <cellStyle name="20% - Accent3 4 3 2 2 3" xfId="1945" xr:uid="{4EC08117-4A80-4A44-9DD5-D105E04936AF}"/>
    <cellStyle name="20% - Accent3 4 3 2 3" xfId="1946" xr:uid="{0994DFB0-8163-49B8-801A-3B19D2D4EFF0}"/>
    <cellStyle name="20% - Accent3 4 3 2 3 2" xfId="1947" xr:uid="{3F7CE9BE-9172-4B2D-A9A0-88A2D27922ED}"/>
    <cellStyle name="20% - Accent3 4 3 2 4" xfId="1948" xr:uid="{F043C793-38FC-4FA5-8BC5-2B6E381A34A8}"/>
    <cellStyle name="20% - Accent3 4 3 3" xfId="1949" xr:uid="{4EF745D5-F8A8-4DD2-9A39-6958857C5B8A}"/>
    <cellStyle name="20% - Accent3 4 3 3 2" xfId="1950" xr:uid="{25938338-0369-4F89-92A2-8DB4625CFBFD}"/>
    <cellStyle name="20% - Accent3 4 3 3 2 2" xfId="1951" xr:uid="{D5FA1D59-00D6-4D2F-AB0F-6A16B12118DC}"/>
    <cellStyle name="20% - Accent3 4 3 3 2 2 2" xfId="1952" xr:uid="{F13BC7B5-79F8-4440-8A43-CC6DCF0F70C0}"/>
    <cellStyle name="20% - Accent3 4 3 3 2 3" xfId="1953" xr:uid="{784B110B-FDF9-49AD-ADD1-E06364B79DF9}"/>
    <cellStyle name="20% - Accent3 4 3 3 3" xfId="1954" xr:uid="{D7A04AC4-0AF3-48A1-85F9-8B39E2003AA6}"/>
    <cellStyle name="20% - Accent3 4 3 3 3 2" xfId="1955" xr:uid="{884468DD-2D3A-40A8-8DC7-8C954135C0A6}"/>
    <cellStyle name="20% - Accent3 4 3 3 4" xfId="1956" xr:uid="{55509C71-36EC-4395-B4D2-F63AB5B53363}"/>
    <cellStyle name="20% - Accent3 4 3 4" xfId="1957" xr:uid="{ADA15846-F9A2-432A-B2F2-31E6F12EC16F}"/>
    <cellStyle name="20% - Accent3 4 3 4 2" xfId="1958" xr:uid="{F5BAB33A-C12A-4CDF-9280-AE590F7126A6}"/>
    <cellStyle name="20% - Accent3 4 3 4 2 2" xfId="1959" xr:uid="{480F27D3-2E9F-4736-9E08-5A7A98F70B91}"/>
    <cellStyle name="20% - Accent3 4 3 4 3" xfId="1960" xr:uid="{216AB7E0-B1EF-46E2-A61C-082B9E36ECB3}"/>
    <cellStyle name="20% - Accent3 4 3 5" xfId="1961" xr:uid="{8B6682E1-68AF-41A2-93B0-0E42E3DC99FB}"/>
    <cellStyle name="20% - Accent3 4 3 5 2" xfId="1962" xr:uid="{64EE57C5-87EC-4013-9A15-A8AF8CD548A2}"/>
    <cellStyle name="20% - Accent3 4 3 6" xfId="1963" xr:uid="{B262E75F-D0D0-443C-BEEB-C7E86D477C2C}"/>
    <cellStyle name="20% - Accent3 4 4" xfId="1964" xr:uid="{33ADEA1F-8741-4794-B980-CB4D88F81752}"/>
    <cellStyle name="20% - Accent3 4 4 2" xfId="1965" xr:uid="{DCD8CCDC-1607-400A-BC53-C5FB46DD49D3}"/>
    <cellStyle name="20% - Accent3 4 4 2 2" xfId="1966" xr:uid="{0F74B32F-0D8E-4D12-B933-CC4E0157DC25}"/>
    <cellStyle name="20% - Accent3 4 4 2 2 2" xfId="1967" xr:uid="{DCF723C4-0FB6-4CB6-B428-336CB1D1E766}"/>
    <cellStyle name="20% - Accent3 4 4 2 3" xfId="1968" xr:uid="{892BE2F4-17AD-4B89-AC97-57D7BDDD81CD}"/>
    <cellStyle name="20% - Accent3 4 4 3" xfId="1969" xr:uid="{5FED8F8D-D679-4251-84C9-357184E0ADF7}"/>
    <cellStyle name="20% - Accent3 4 4 3 2" xfId="1970" xr:uid="{5454FBCB-D258-42FC-9A44-E9ADC138DE34}"/>
    <cellStyle name="20% - Accent3 4 4 4" xfId="1971" xr:uid="{046C9A43-4211-41DC-BB68-B81DE53A290C}"/>
    <cellStyle name="20% - Accent3 4 5" xfId="1972" xr:uid="{352D5664-F8D8-42DF-86EE-CF064BB9646D}"/>
    <cellStyle name="20% - Accent3 4 5 2" xfId="1973" xr:uid="{244EA7C6-442F-4E4B-B9AB-245D0FD30384}"/>
    <cellStyle name="20% - Accent3 4 5 2 2" xfId="1974" xr:uid="{B96CCAE6-D1B0-45B8-B08F-95C018B6A0D1}"/>
    <cellStyle name="20% - Accent3 4 5 2 2 2" xfId="1975" xr:uid="{510A05D9-EF0A-4656-A4D0-9288AC7F51E3}"/>
    <cellStyle name="20% - Accent3 4 5 2 3" xfId="1976" xr:uid="{8F34F76B-89E9-4CF3-8CA7-75FF04E7980C}"/>
    <cellStyle name="20% - Accent3 4 5 3" xfId="1977" xr:uid="{27139AD0-1EE2-4D8B-81B8-73CDE4672DF1}"/>
    <cellStyle name="20% - Accent3 4 5 3 2" xfId="1978" xr:uid="{825DA165-19B7-4715-AFC3-9F3494277784}"/>
    <cellStyle name="20% - Accent3 4 5 4" xfId="1979" xr:uid="{163B214B-BB48-4A95-831B-5D7B58C815A9}"/>
    <cellStyle name="20% - Accent3 4 6" xfId="1980" xr:uid="{0F9940D7-A349-4CF1-BFBF-1D6745B8FB63}"/>
    <cellStyle name="20% - Accent3 4 6 2" xfId="1981" xr:uid="{5E6275A4-B6D8-4C94-B277-E780C98A0603}"/>
    <cellStyle name="20% - Accent3 4 6 2 2" xfId="1982" xr:uid="{053A67CE-34C6-447D-8819-FD308DFF9F6A}"/>
    <cellStyle name="20% - Accent3 4 6 3" xfId="1983" xr:uid="{C172DA0D-A204-4D70-A469-E9A02374A572}"/>
    <cellStyle name="20% - Accent3 4 7" xfId="1984" xr:uid="{7F838278-13D5-4D8E-B325-0C8070D83791}"/>
    <cellStyle name="20% - Accent3 4 7 2" xfId="1985" xr:uid="{BE2C50E0-9054-4019-A895-1B2555EE7467}"/>
    <cellStyle name="20% - Accent3 4 8" xfId="1986" xr:uid="{C91515DE-BFF6-4D0F-B4B3-2B0AE462CDD4}"/>
    <cellStyle name="20% - Accent3 4 9" xfId="1987" xr:uid="{8FB87E3E-C8A8-4A9E-8982-33831A8263D9}"/>
    <cellStyle name="20% - Accent3 5" xfId="1988" xr:uid="{BFE5FDF5-7A20-4331-B23B-51C36ED87B95}"/>
    <cellStyle name="20% - Accent3 5 2" xfId="1989" xr:uid="{79CAE215-2272-47D0-B4B7-D2B2F6C33F85}"/>
    <cellStyle name="20% - Accent3 5 2 2" xfId="1990" xr:uid="{9BA9AF8A-17E7-4049-95E9-368A3BF3AF2F}"/>
    <cellStyle name="20% - Accent3 5 2 2 2" xfId="1991" xr:uid="{DA06F1EE-B828-4CCA-976F-ACF3960C27CD}"/>
    <cellStyle name="20% - Accent3 5 2 2 2 2" xfId="1992" xr:uid="{7A718894-EA1C-491D-9D0E-058E5795BC5D}"/>
    <cellStyle name="20% - Accent3 5 2 2 2 2 2" xfId="1993" xr:uid="{B73FE86B-A521-40BB-B7A2-68AA22F7C354}"/>
    <cellStyle name="20% - Accent3 5 2 2 2 2 2 2" xfId="1994" xr:uid="{66C38068-C73C-4986-BCAB-9A007B30DCFF}"/>
    <cellStyle name="20% - Accent3 5 2 2 2 2 3" xfId="1995" xr:uid="{7AB7C95A-6121-4302-B788-78D3E05062C1}"/>
    <cellStyle name="20% - Accent3 5 2 2 2 3" xfId="1996" xr:uid="{805F3F20-D9FB-40AB-A5DA-B0F7142CB500}"/>
    <cellStyle name="20% - Accent3 5 2 2 2 3 2" xfId="1997" xr:uid="{2502D377-F17A-43EE-9B79-988C230C136E}"/>
    <cellStyle name="20% - Accent3 5 2 2 2 4" xfId="1998" xr:uid="{FC7F2CF7-789A-4CF2-A927-ACDB7017D2BF}"/>
    <cellStyle name="20% - Accent3 5 2 2 3" xfId="1999" xr:uid="{D72A3974-260E-400D-9203-315AD28D5A89}"/>
    <cellStyle name="20% - Accent3 5 2 2 3 2" xfId="2000" xr:uid="{043DBA66-93FB-4F2C-BD7F-4CECCBF75B70}"/>
    <cellStyle name="20% - Accent3 5 2 2 3 2 2" xfId="2001" xr:uid="{2509E840-2559-43E4-B2B3-8FE0C95C61CF}"/>
    <cellStyle name="20% - Accent3 5 2 2 3 2 2 2" xfId="2002" xr:uid="{4ACD9CC9-7949-4E82-A904-5C5FA1C5B471}"/>
    <cellStyle name="20% - Accent3 5 2 2 3 2 3" xfId="2003" xr:uid="{B6876228-669F-44EF-B95A-0F44886AABAE}"/>
    <cellStyle name="20% - Accent3 5 2 2 3 3" xfId="2004" xr:uid="{1434C5EB-3DF8-45C8-B6A1-DBA578F97FF7}"/>
    <cellStyle name="20% - Accent3 5 2 2 3 3 2" xfId="2005" xr:uid="{CD1860A0-0406-4124-ADA4-0914D4F42022}"/>
    <cellStyle name="20% - Accent3 5 2 2 3 4" xfId="2006" xr:uid="{6221CC44-2112-40CA-AA00-6E04D3C495DF}"/>
    <cellStyle name="20% - Accent3 5 2 2 4" xfId="2007" xr:uid="{1E47FC1C-BAD2-4C79-8F97-D8179CCD3BA9}"/>
    <cellStyle name="20% - Accent3 5 2 2 4 2" xfId="2008" xr:uid="{7EA262E6-1D0D-4835-9905-CEC0F74BB6E1}"/>
    <cellStyle name="20% - Accent3 5 2 2 4 2 2" xfId="2009" xr:uid="{B3FCAFEB-810E-4781-A3EB-061993C19577}"/>
    <cellStyle name="20% - Accent3 5 2 2 4 3" xfId="2010" xr:uid="{B0C2B006-B940-46F8-8DB4-90BEBEF46E76}"/>
    <cellStyle name="20% - Accent3 5 2 2 5" xfId="2011" xr:uid="{451A5A76-6DB5-44B7-92F9-C269E202F0E5}"/>
    <cellStyle name="20% - Accent3 5 2 2 5 2" xfId="2012" xr:uid="{4797AC12-62A2-435D-9D4D-B82A2E225B8E}"/>
    <cellStyle name="20% - Accent3 5 2 2 6" xfId="2013" xr:uid="{1D7263E6-8C4E-4BFD-B179-21A17B300BA0}"/>
    <cellStyle name="20% - Accent3 5 2 3" xfId="2014" xr:uid="{474F18C7-DA79-4A92-B231-7559B0DAD27B}"/>
    <cellStyle name="20% - Accent3 5 2 3 2" xfId="2015" xr:uid="{FB6087B5-F72F-459E-A139-2EE9BE3297E8}"/>
    <cellStyle name="20% - Accent3 5 2 3 2 2" xfId="2016" xr:uid="{94F22CC8-B1B2-492B-BC10-1459C95D76C3}"/>
    <cellStyle name="20% - Accent3 5 2 3 2 2 2" xfId="2017" xr:uid="{5D34274C-B9B2-4FAB-BF43-D705CC15C409}"/>
    <cellStyle name="20% - Accent3 5 2 3 2 3" xfId="2018" xr:uid="{EC8DD7A3-BE7F-4BEE-AA4F-35E3D48F713D}"/>
    <cellStyle name="20% - Accent3 5 2 3 3" xfId="2019" xr:uid="{8BF7AD03-C738-45BC-AA81-BB4CECF34E65}"/>
    <cellStyle name="20% - Accent3 5 2 3 3 2" xfId="2020" xr:uid="{3E66077F-9C6C-473F-B904-A6197AF4B66C}"/>
    <cellStyle name="20% - Accent3 5 2 3 4" xfId="2021" xr:uid="{B0773877-D511-4F08-B833-4D0661B21C3B}"/>
    <cellStyle name="20% - Accent3 5 2 4" xfId="2022" xr:uid="{090A60EF-1E47-48D3-8C24-6C8726036476}"/>
    <cellStyle name="20% - Accent3 5 2 4 2" xfId="2023" xr:uid="{AFF8E513-61BB-4A9B-8A96-5FBBB251EB31}"/>
    <cellStyle name="20% - Accent3 5 2 4 2 2" xfId="2024" xr:uid="{E7DE57FF-E6DA-4DF1-A521-44AF22728D0D}"/>
    <cellStyle name="20% - Accent3 5 2 4 2 2 2" xfId="2025" xr:uid="{6E4A29B3-B618-4F98-9862-96369FFBA1E4}"/>
    <cellStyle name="20% - Accent3 5 2 4 2 3" xfId="2026" xr:uid="{ADBE1074-4C2C-414B-B298-2B5CDAE70569}"/>
    <cellStyle name="20% - Accent3 5 2 4 3" xfId="2027" xr:uid="{1E63A081-D6C9-4C53-A19C-AEF7EB07B91A}"/>
    <cellStyle name="20% - Accent3 5 2 4 3 2" xfId="2028" xr:uid="{07A56A8E-C67E-49F1-B098-0ED31721925F}"/>
    <cellStyle name="20% - Accent3 5 2 4 4" xfId="2029" xr:uid="{15090FE3-7320-4D82-987F-0BE8FBCAE634}"/>
    <cellStyle name="20% - Accent3 5 2 5" xfId="2030" xr:uid="{84B049F2-7AE1-460A-8820-C4E74C5E22CB}"/>
    <cellStyle name="20% - Accent3 5 2 5 2" xfId="2031" xr:uid="{54D2A6CD-267C-4010-A091-BFF861204B74}"/>
    <cellStyle name="20% - Accent3 5 2 5 2 2" xfId="2032" xr:uid="{18844588-B3C1-4DA9-9EEF-173669A1587A}"/>
    <cellStyle name="20% - Accent3 5 2 5 3" xfId="2033" xr:uid="{6713FF49-602B-4A16-AC2B-F272F7019EFD}"/>
    <cellStyle name="20% - Accent3 5 2 6" xfId="2034" xr:uid="{91CF3BA7-1C98-453F-860A-357DB1591D26}"/>
    <cellStyle name="20% - Accent3 5 2 6 2" xfId="2035" xr:uid="{2E4D3BBE-BB7B-4771-ACA0-71EDFFB4F6E2}"/>
    <cellStyle name="20% - Accent3 5 2 7" xfId="2036" xr:uid="{7F0B116E-777C-444B-8254-738E4C8727E6}"/>
    <cellStyle name="20% - Accent3 5 2 8" xfId="2037" xr:uid="{A07A9A26-B0EE-4B6F-BF07-8EF5E7035FAF}"/>
    <cellStyle name="20% - Accent3 5 3" xfId="2038" xr:uid="{3A9EF8BB-C7E2-4C71-9C4F-285000FC8EC7}"/>
    <cellStyle name="20% - Accent3 5 3 2" xfId="2039" xr:uid="{47C31216-5B0C-4CAF-8C28-B79E8D0D27AE}"/>
    <cellStyle name="20% - Accent3 5 3 2 2" xfId="2040" xr:uid="{F4B8A8BE-0E6C-4986-8810-27DF0AF6DB80}"/>
    <cellStyle name="20% - Accent3 5 3 2 2 2" xfId="2041" xr:uid="{30359A43-7243-48C8-BCCF-D90C8BD67DB8}"/>
    <cellStyle name="20% - Accent3 5 3 2 2 2 2" xfId="2042" xr:uid="{85F98B84-C067-4D64-9FA8-B4AC524ADBC8}"/>
    <cellStyle name="20% - Accent3 5 3 2 2 3" xfId="2043" xr:uid="{18110CA7-7301-457C-AC90-BAD6E692576D}"/>
    <cellStyle name="20% - Accent3 5 3 2 3" xfId="2044" xr:uid="{02778365-DC0B-4F13-A94F-D6425953E436}"/>
    <cellStyle name="20% - Accent3 5 3 2 3 2" xfId="2045" xr:uid="{7CF263EA-C2A8-4632-AF1E-92E2E6F4AE83}"/>
    <cellStyle name="20% - Accent3 5 3 2 4" xfId="2046" xr:uid="{98773A87-A967-4057-A804-284073152F9E}"/>
    <cellStyle name="20% - Accent3 5 3 3" xfId="2047" xr:uid="{134E48A7-6679-4BE7-8BB4-97071972714E}"/>
    <cellStyle name="20% - Accent3 5 3 3 2" xfId="2048" xr:uid="{E0519212-FC06-427D-81F8-57E5CC1A1E32}"/>
    <cellStyle name="20% - Accent3 5 3 3 2 2" xfId="2049" xr:uid="{D8035FBB-1137-4DD8-9814-27F413078D02}"/>
    <cellStyle name="20% - Accent3 5 3 3 2 2 2" xfId="2050" xr:uid="{D2A69AA9-AEB8-43DB-ACC2-3D91BF11CAA3}"/>
    <cellStyle name="20% - Accent3 5 3 3 2 3" xfId="2051" xr:uid="{6302AF6F-4D8F-420E-AA51-BB06CF0C47B1}"/>
    <cellStyle name="20% - Accent3 5 3 3 3" xfId="2052" xr:uid="{5DDFAF84-D553-4266-9BBE-12C7BF7CBDEE}"/>
    <cellStyle name="20% - Accent3 5 3 3 3 2" xfId="2053" xr:uid="{32964D9B-59BB-4871-AC9D-0E755B45B0E3}"/>
    <cellStyle name="20% - Accent3 5 3 3 4" xfId="2054" xr:uid="{36F40B48-2342-4971-8950-BACF2FBE4CF4}"/>
    <cellStyle name="20% - Accent3 5 3 4" xfId="2055" xr:uid="{75C0EF1E-AFF7-41EF-B59D-AA11B746B83C}"/>
    <cellStyle name="20% - Accent3 5 3 4 2" xfId="2056" xr:uid="{A29F1C74-C802-4560-B4EA-F36CF5E8442A}"/>
    <cellStyle name="20% - Accent3 5 3 4 2 2" xfId="2057" xr:uid="{BB4C0B1D-9C64-42A0-BDF6-15F5C862B7C7}"/>
    <cellStyle name="20% - Accent3 5 3 4 3" xfId="2058" xr:uid="{048F5AA7-512E-4652-9650-8F4E0743BA75}"/>
    <cellStyle name="20% - Accent3 5 3 5" xfId="2059" xr:uid="{5D60941D-B827-4517-9C63-C40D0CAC43D6}"/>
    <cellStyle name="20% - Accent3 5 3 5 2" xfId="2060" xr:uid="{414D4ED3-A21A-4F89-B705-1421F6010892}"/>
    <cellStyle name="20% - Accent3 5 3 6" xfId="2061" xr:uid="{37B786BB-9A09-4F33-8F7E-CEDC0B6107D5}"/>
    <cellStyle name="20% - Accent3 5 4" xfId="2062" xr:uid="{5498D729-5595-45BC-B14B-F026674B9ABB}"/>
    <cellStyle name="20% - Accent3 5 4 2" xfId="2063" xr:uid="{12CFA49A-42B4-43F7-A85F-AAEC4A34A00A}"/>
    <cellStyle name="20% - Accent3 5 4 2 2" xfId="2064" xr:uid="{7C04B8F3-A919-428C-BFE9-05B7F69AAA00}"/>
    <cellStyle name="20% - Accent3 5 4 2 2 2" xfId="2065" xr:uid="{D19C8164-89DD-4343-9B55-71F05BABDB3C}"/>
    <cellStyle name="20% - Accent3 5 4 2 3" xfId="2066" xr:uid="{CD60328F-299D-4A33-AA26-EC81D8E31AC7}"/>
    <cellStyle name="20% - Accent3 5 4 3" xfId="2067" xr:uid="{2F40E657-B888-4416-A10B-7E706547A196}"/>
    <cellStyle name="20% - Accent3 5 4 3 2" xfId="2068" xr:uid="{580A9F25-C11C-4274-BD39-4D8C4C84F726}"/>
    <cellStyle name="20% - Accent3 5 4 4" xfId="2069" xr:uid="{302C60B5-2226-4E7C-9073-D69116B312B1}"/>
    <cellStyle name="20% - Accent3 5 5" xfId="2070" xr:uid="{015214A1-FC91-4EA8-BED1-6AEA282EB02E}"/>
    <cellStyle name="20% - Accent3 5 5 2" xfId="2071" xr:uid="{E6126163-888B-47B5-81CF-4FC00AAC0B60}"/>
    <cellStyle name="20% - Accent3 5 5 2 2" xfId="2072" xr:uid="{F0F48CC0-3DCC-4D10-B5D0-B1E3D7337508}"/>
    <cellStyle name="20% - Accent3 5 5 2 2 2" xfId="2073" xr:uid="{AC6CE88D-8F97-478B-9821-A24FC85B0D33}"/>
    <cellStyle name="20% - Accent3 5 5 2 3" xfId="2074" xr:uid="{47E9CE63-4126-4F9A-86C0-A4E83834E231}"/>
    <cellStyle name="20% - Accent3 5 5 3" xfId="2075" xr:uid="{8F51DDCB-AAFE-4ADA-8D76-6152B38D9440}"/>
    <cellStyle name="20% - Accent3 5 5 3 2" xfId="2076" xr:uid="{A576E939-E710-48EB-BDDD-2079415DE041}"/>
    <cellStyle name="20% - Accent3 5 5 4" xfId="2077" xr:uid="{03600632-23B1-42F3-B306-08A592F5E37D}"/>
    <cellStyle name="20% - Accent3 5 6" xfId="2078" xr:uid="{6ABE3242-692C-48AE-8351-CF3384D210AD}"/>
    <cellStyle name="20% - Accent3 5 6 2" xfId="2079" xr:uid="{4D9E7440-3692-4D94-AB37-6FC284EAB3CE}"/>
    <cellStyle name="20% - Accent3 5 6 2 2" xfId="2080" xr:uid="{7E03E8FB-FB12-4782-B818-DEDF89EA7B9D}"/>
    <cellStyle name="20% - Accent3 5 6 3" xfId="2081" xr:uid="{A48745B4-19CC-4627-A4F2-AF6512654D6F}"/>
    <cellStyle name="20% - Accent3 5 7" xfId="2082" xr:uid="{05970710-9C7B-483D-B1DA-E3F59B20DE60}"/>
    <cellStyle name="20% - Accent3 5 7 2" xfId="2083" xr:uid="{6A3768F9-A844-4CEB-BE69-2CCC42A9F3F4}"/>
    <cellStyle name="20% - Accent3 5 8" xfId="2084" xr:uid="{71F4FEB5-DDDF-43EE-954C-C21FF19F3D08}"/>
    <cellStyle name="20% - Accent3 5 9" xfId="2085" xr:uid="{B42CC8AF-637C-4E2F-A134-1572A047A958}"/>
    <cellStyle name="20% - Accent3 6" xfId="2086" xr:uid="{51A25058-6AF5-4E41-B903-EB97E76145AD}"/>
    <cellStyle name="20% - Accent3 6 2" xfId="2087" xr:uid="{1A353F57-B8B3-4076-A3F8-D424344E7A0F}"/>
    <cellStyle name="20% - Accent3 6 2 2" xfId="2088" xr:uid="{AD6A5FB5-98C9-4066-BCD4-3C7A31763AB2}"/>
    <cellStyle name="20% - Accent3 6 2 2 2" xfId="2089" xr:uid="{FCE3216A-9370-4CFA-A147-02B7EF5A5B32}"/>
    <cellStyle name="20% - Accent3 6 2 2 2 2" xfId="2090" xr:uid="{2DFCB601-8CFD-4979-89F0-9744D0EEC8F4}"/>
    <cellStyle name="20% - Accent3 6 2 2 2 2 2" xfId="2091" xr:uid="{30193A7F-6415-4575-8BAB-BE6C944D482C}"/>
    <cellStyle name="20% - Accent3 6 2 2 2 3" xfId="2092" xr:uid="{61D5FA21-55EF-4097-9F03-D588E98DDB18}"/>
    <cellStyle name="20% - Accent3 6 2 2 3" xfId="2093" xr:uid="{2A230E8E-CCC8-416E-9D4B-B3F4E965547B}"/>
    <cellStyle name="20% - Accent3 6 2 2 3 2" xfId="2094" xr:uid="{A08D6CC0-2C53-476A-90C2-300A09F5C48C}"/>
    <cellStyle name="20% - Accent3 6 2 2 4" xfId="2095" xr:uid="{0E72BDAE-F87A-4736-94A5-369F93C2F3E5}"/>
    <cellStyle name="20% - Accent3 6 2 3" xfId="2096" xr:uid="{90033318-DE65-4B5C-B9B6-6205F832B5C2}"/>
    <cellStyle name="20% - Accent3 6 2 3 2" xfId="2097" xr:uid="{450F2756-7F0E-44E5-8413-684EF767E0B8}"/>
    <cellStyle name="20% - Accent3 6 2 3 2 2" xfId="2098" xr:uid="{73EE8C61-2458-4E19-9A6C-0F00EF34D91C}"/>
    <cellStyle name="20% - Accent3 6 2 3 2 2 2" xfId="2099" xr:uid="{B6310A9E-49CD-451B-9917-C64455438F97}"/>
    <cellStyle name="20% - Accent3 6 2 3 2 3" xfId="2100" xr:uid="{49743BAC-F5AB-40B2-81C3-9DA82A3A302F}"/>
    <cellStyle name="20% - Accent3 6 2 3 3" xfId="2101" xr:uid="{74AB43F9-1F3A-4CFE-9261-695FFEB1A350}"/>
    <cellStyle name="20% - Accent3 6 2 3 3 2" xfId="2102" xr:uid="{5DD3FBAF-724A-4CFA-A948-8939635C4E9B}"/>
    <cellStyle name="20% - Accent3 6 2 3 4" xfId="2103" xr:uid="{650F6DA2-1BCE-471C-9750-6B0E0A4DD278}"/>
    <cellStyle name="20% - Accent3 6 2 4" xfId="2104" xr:uid="{FA521FE8-18B9-41F0-9E06-9C796624C5B0}"/>
    <cellStyle name="20% - Accent3 6 2 4 2" xfId="2105" xr:uid="{92822E27-AAE7-4271-A1EE-CE4FA6EE2BF4}"/>
    <cellStyle name="20% - Accent3 6 2 4 2 2" xfId="2106" xr:uid="{8835A73A-5ECA-4231-B2AB-DA083E08D22D}"/>
    <cellStyle name="20% - Accent3 6 2 4 3" xfId="2107" xr:uid="{82BE2F9E-7ED0-4208-90F0-69845AD5CB00}"/>
    <cellStyle name="20% - Accent3 6 2 5" xfId="2108" xr:uid="{B90A4880-F1DE-4199-9BB6-CFC5DDFB2504}"/>
    <cellStyle name="20% - Accent3 6 2 5 2" xfId="2109" xr:uid="{85855AAA-87F0-4109-B43F-5F3991133331}"/>
    <cellStyle name="20% - Accent3 6 2 6" xfId="2110" xr:uid="{144A4779-B7C5-4EA8-B4F6-30D08678F331}"/>
    <cellStyle name="20% - Accent3 6 3" xfId="2111" xr:uid="{F8FD954D-9E3C-4058-AA36-BF57CEA571C0}"/>
    <cellStyle name="20% - Accent3 6 3 2" xfId="2112" xr:uid="{2A70A30D-2415-4742-B645-A7DB1A05B883}"/>
    <cellStyle name="20% - Accent3 6 3 2 2" xfId="2113" xr:uid="{1AC1C7AD-A46D-4A13-93C7-E326999C3B89}"/>
    <cellStyle name="20% - Accent3 6 3 2 2 2" xfId="2114" xr:uid="{4E2BB719-EDDB-4DEB-9BAF-D4052E23414E}"/>
    <cellStyle name="20% - Accent3 6 3 2 3" xfId="2115" xr:uid="{9B68FB92-3769-44A0-BD86-8243B6681DD4}"/>
    <cellStyle name="20% - Accent3 6 3 3" xfId="2116" xr:uid="{50B686A4-11A8-448F-9CD1-2133533B86C4}"/>
    <cellStyle name="20% - Accent3 6 3 3 2" xfId="2117" xr:uid="{50ECDC22-D1A5-44E8-B223-6DD0A1560505}"/>
    <cellStyle name="20% - Accent3 6 3 4" xfId="2118" xr:uid="{06D719CD-0B81-4350-9744-F3D94A1EE484}"/>
    <cellStyle name="20% - Accent3 6 4" xfId="2119" xr:uid="{617E1A26-E243-4044-9FC7-751B8AAC03D0}"/>
    <cellStyle name="20% - Accent3 6 4 2" xfId="2120" xr:uid="{2187DF0F-0EAF-4AD2-9A1D-42E938AA2381}"/>
    <cellStyle name="20% - Accent3 6 4 2 2" xfId="2121" xr:uid="{EBBB7160-C363-42B9-9C7F-DCDCDAB7B936}"/>
    <cellStyle name="20% - Accent3 6 4 2 2 2" xfId="2122" xr:uid="{86535B4B-2B50-461E-8768-ED14D3D594B7}"/>
    <cellStyle name="20% - Accent3 6 4 2 3" xfId="2123" xr:uid="{AA57315B-FEF8-4682-8541-DF05CD9DE7D1}"/>
    <cellStyle name="20% - Accent3 6 4 3" xfId="2124" xr:uid="{8BE27F72-F34E-46A6-9350-D44CE41076BE}"/>
    <cellStyle name="20% - Accent3 6 4 3 2" xfId="2125" xr:uid="{DFDF5502-8DF3-415C-A177-9EA98367E47F}"/>
    <cellStyle name="20% - Accent3 6 4 4" xfId="2126" xr:uid="{DCF1DEFF-AF10-49AF-A13D-6E83AE4CA74E}"/>
    <cellStyle name="20% - Accent3 6 5" xfId="2127" xr:uid="{38FB745E-C067-4343-B663-FE271038A4DB}"/>
    <cellStyle name="20% - Accent3 6 5 2" xfId="2128" xr:uid="{A27F038D-F267-4911-97A6-A0DEDE53C013}"/>
    <cellStyle name="20% - Accent3 6 5 2 2" xfId="2129" xr:uid="{36B6A8E1-5454-4D9E-AB69-84E0DA1A1DC7}"/>
    <cellStyle name="20% - Accent3 6 5 3" xfId="2130" xr:uid="{59E0755D-3BD2-4A8A-9D17-6E5C31CD6044}"/>
    <cellStyle name="20% - Accent3 6 6" xfId="2131" xr:uid="{430A0B1E-CA3B-433E-8FEF-07D653796553}"/>
    <cellStyle name="20% - Accent3 6 6 2" xfId="2132" xr:uid="{168A3CAC-AE06-4EE7-B0A4-18B8D2B4A753}"/>
    <cellStyle name="20% - Accent3 6 7" xfId="2133" xr:uid="{A23BB3DF-A611-4035-8056-74DA8C6AA313}"/>
    <cellStyle name="20% - Accent3 7" xfId="2134" xr:uid="{9603DFE0-DB1D-4F9E-B4B4-AD780D055BCC}"/>
    <cellStyle name="20% - Accent3 7 2" xfId="2135" xr:uid="{83D08ED3-9ABE-48D8-AFF0-38CEF590F3D2}"/>
    <cellStyle name="20% - Accent3 7 2 2" xfId="2136" xr:uid="{95921616-2146-4972-9F75-B9AAA2D68B2C}"/>
    <cellStyle name="20% - Accent3 7 2 2 2" xfId="2137" xr:uid="{62A8BF92-387C-46CD-8355-55CED3D22CD3}"/>
    <cellStyle name="20% - Accent3 7 2 2 2 2" xfId="2138" xr:uid="{8338E5BE-A37A-40B6-A03E-309B833ECF3A}"/>
    <cellStyle name="20% - Accent3 7 2 2 2 2 2" xfId="2139" xr:uid="{6316A5E3-9FD1-4E9D-B294-0A66A836BEA2}"/>
    <cellStyle name="20% - Accent3 7 2 2 2 3" xfId="2140" xr:uid="{15B076EA-04D7-4281-AD61-A3AF1ADFB392}"/>
    <cellStyle name="20% - Accent3 7 2 2 3" xfId="2141" xr:uid="{F63F7D11-9118-45FD-B1E2-1F412000B828}"/>
    <cellStyle name="20% - Accent3 7 2 2 3 2" xfId="2142" xr:uid="{213BAB12-49C6-46B0-B113-F995D6482244}"/>
    <cellStyle name="20% - Accent3 7 2 2 4" xfId="2143" xr:uid="{BED5BBC2-9F8B-4BF8-BC7A-210DDC94ABEC}"/>
    <cellStyle name="20% - Accent3 7 2 3" xfId="2144" xr:uid="{AB57FE7E-CB18-4883-BF71-710E005B7AF4}"/>
    <cellStyle name="20% - Accent3 7 2 3 2" xfId="2145" xr:uid="{B2B314FE-63BA-4B4A-B99D-42652DEC4D41}"/>
    <cellStyle name="20% - Accent3 7 2 3 2 2" xfId="2146" xr:uid="{FF97DF1B-E575-4FF4-8E9C-E7B36EDB5B89}"/>
    <cellStyle name="20% - Accent3 7 2 3 2 2 2" xfId="2147" xr:uid="{6486BA41-4983-496E-80BF-4ACA9D23A0B2}"/>
    <cellStyle name="20% - Accent3 7 2 3 2 3" xfId="2148" xr:uid="{D2A13DE4-EF75-4BF8-B349-8556F7D303A5}"/>
    <cellStyle name="20% - Accent3 7 2 3 3" xfId="2149" xr:uid="{581A4131-D762-4EAC-91ED-0D66EF3CAE94}"/>
    <cellStyle name="20% - Accent3 7 2 3 3 2" xfId="2150" xr:uid="{9F3E7D40-F73A-4450-A5B3-E59802339110}"/>
    <cellStyle name="20% - Accent3 7 2 3 4" xfId="2151" xr:uid="{074E2A38-03BE-4D84-812D-966A02899C96}"/>
    <cellStyle name="20% - Accent3 7 2 4" xfId="2152" xr:uid="{C2AADF33-ADB3-4E17-8BFA-0DBA6833B395}"/>
    <cellStyle name="20% - Accent3 7 2 4 2" xfId="2153" xr:uid="{D86F9F2C-3E7B-442F-B9D9-C46E512C3315}"/>
    <cellStyle name="20% - Accent3 7 2 4 2 2" xfId="2154" xr:uid="{3CBA16EA-3F8D-411A-BC74-22D59D12577E}"/>
    <cellStyle name="20% - Accent3 7 2 4 3" xfId="2155" xr:uid="{B718B2C3-1B74-4D73-A2DF-F5FFFC9E5545}"/>
    <cellStyle name="20% - Accent3 7 2 5" xfId="2156" xr:uid="{DA1486C5-64CD-43BD-90FC-71AD0969213E}"/>
    <cellStyle name="20% - Accent3 7 2 5 2" xfId="2157" xr:uid="{B1B8A41D-1117-4693-9CA6-B1B795E75F1B}"/>
    <cellStyle name="20% - Accent3 7 2 6" xfId="2158" xr:uid="{B02CFC56-8007-45A5-8CE6-38F5EA78DE83}"/>
    <cellStyle name="20% - Accent3 7 3" xfId="2159" xr:uid="{C8741CB9-3C81-4DDC-A39A-4C0D8BDFC88C}"/>
    <cellStyle name="20% - Accent3 7 3 2" xfId="2160" xr:uid="{1544FD25-9040-4071-9832-D2E7BD142679}"/>
    <cellStyle name="20% - Accent3 7 3 2 2" xfId="2161" xr:uid="{2F0D0B89-5157-4218-BB9D-EE2BAC13AE1C}"/>
    <cellStyle name="20% - Accent3 7 3 2 2 2" xfId="2162" xr:uid="{6A48D80F-1923-4DE2-8BED-D9EAF7F3B956}"/>
    <cellStyle name="20% - Accent3 7 3 2 3" xfId="2163" xr:uid="{C114876B-F740-43EA-9EC3-3438E67209D7}"/>
    <cellStyle name="20% - Accent3 7 3 3" xfId="2164" xr:uid="{FFB9A624-B565-4AB1-AE6B-29B6578885A1}"/>
    <cellStyle name="20% - Accent3 7 3 3 2" xfId="2165" xr:uid="{8556D0C1-AF8C-404E-A366-2A5665193D77}"/>
    <cellStyle name="20% - Accent3 7 3 4" xfId="2166" xr:uid="{B3C76097-795D-4936-8720-607A3E498319}"/>
    <cellStyle name="20% - Accent3 7 4" xfId="2167" xr:uid="{CA366A21-054A-49DB-8270-FD9362E56515}"/>
    <cellStyle name="20% - Accent3 7 4 2" xfId="2168" xr:uid="{0EB33AC7-390D-410B-A30B-B1941425B04E}"/>
    <cellStyle name="20% - Accent3 7 4 2 2" xfId="2169" xr:uid="{22FCFBC7-742D-4F89-8A86-42433D142188}"/>
    <cellStyle name="20% - Accent3 7 4 2 2 2" xfId="2170" xr:uid="{F3EC89E0-95D1-4EDF-8B2E-C34C8033D73F}"/>
    <cellStyle name="20% - Accent3 7 4 2 3" xfId="2171" xr:uid="{5570F123-DCC5-4D55-BAB4-9891E253C360}"/>
    <cellStyle name="20% - Accent3 7 4 3" xfId="2172" xr:uid="{1F4EDFBE-586E-41D5-A2E4-E80097C7AF1D}"/>
    <cellStyle name="20% - Accent3 7 4 3 2" xfId="2173" xr:uid="{CC1C5ABE-EA15-439C-A37C-DF7FD1A90A9A}"/>
    <cellStyle name="20% - Accent3 7 4 4" xfId="2174" xr:uid="{48F85364-A48A-4F58-81F3-6C498DC636CF}"/>
    <cellStyle name="20% - Accent3 7 5" xfId="2175" xr:uid="{542D23D2-5BBD-4A0A-B3B7-3F92D4821C8A}"/>
    <cellStyle name="20% - Accent3 7 5 2" xfId="2176" xr:uid="{DD38F491-2FAA-4D78-AF57-7A2DD590B61E}"/>
    <cellStyle name="20% - Accent3 7 5 2 2" xfId="2177" xr:uid="{124F1235-4379-4FEE-8831-E175A3918D70}"/>
    <cellStyle name="20% - Accent3 7 5 3" xfId="2178" xr:uid="{811C696F-A5AC-45A5-917C-4D043D48E882}"/>
    <cellStyle name="20% - Accent3 7 6" xfId="2179" xr:uid="{F6008458-8CF8-407F-8119-AA7B163BEAB8}"/>
    <cellStyle name="20% - Accent3 7 6 2" xfId="2180" xr:uid="{44B66540-35D9-4524-850A-0F3FEFFE2A25}"/>
    <cellStyle name="20% - Accent3 7 7" xfId="2181" xr:uid="{C405A119-09C7-4400-82A8-7324C3657B13}"/>
    <cellStyle name="20% - Accent3 8" xfId="2182" xr:uid="{7DC50191-9194-475B-9FB0-4F730B5E7C38}"/>
    <cellStyle name="20% - Accent3 8 2" xfId="2183" xr:uid="{8072EEED-D540-4B60-9FD0-2AEDBC20FB18}"/>
    <cellStyle name="20% - Accent3 8 2 2" xfId="2184" xr:uid="{51E69E44-B60C-4586-9E37-AACEDAECF06E}"/>
    <cellStyle name="20% - Accent3 8 2 2 2" xfId="2185" xr:uid="{E1257D1F-5533-455D-86C8-C2FD0B20455C}"/>
    <cellStyle name="20% - Accent3 8 2 2 2 2" xfId="2186" xr:uid="{6BC00CB7-299F-4E57-B778-F8DE0E1D0884}"/>
    <cellStyle name="20% - Accent3 8 2 2 3" xfId="2187" xr:uid="{19D224F8-9396-40C9-BB96-D714B11C35F1}"/>
    <cellStyle name="20% - Accent3 8 2 3" xfId="2188" xr:uid="{F8C1A676-99CE-4F41-BB1D-0134CD8A7F28}"/>
    <cellStyle name="20% - Accent3 8 2 3 2" xfId="2189" xr:uid="{00E9424A-294E-4FB0-888A-253136172F8D}"/>
    <cellStyle name="20% - Accent3 8 2 4" xfId="2190" xr:uid="{63FBF8C8-CC7D-489A-A2D8-D2AC2390B8B5}"/>
    <cellStyle name="20% - Accent3 8 3" xfId="2191" xr:uid="{F5154745-EBF8-4B66-9494-1309760F150D}"/>
    <cellStyle name="20% - Accent3 8 3 2" xfId="2192" xr:uid="{F2D21ECA-49D2-4482-8741-ACA18124BD73}"/>
    <cellStyle name="20% - Accent3 8 3 2 2" xfId="2193" xr:uid="{97501BEF-988B-4BB9-ACA5-026DB8E6B785}"/>
    <cellStyle name="20% - Accent3 8 3 2 2 2" xfId="2194" xr:uid="{F2F9FA42-65ED-4F16-A87A-B070D5A98830}"/>
    <cellStyle name="20% - Accent3 8 3 2 3" xfId="2195" xr:uid="{EAF7A8A6-F1AA-45C1-B3CF-C27888ED9BA8}"/>
    <cellStyle name="20% - Accent3 8 3 3" xfId="2196" xr:uid="{71D42B7C-6AF4-4D5B-BEF9-5EB5024D7942}"/>
    <cellStyle name="20% - Accent3 8 3 3 2" xfId="2197" xr:uid="{054015F5-9084-4496-9DC1-5664E57142B5}"/>
    <cellStyle name="20% - Accent3 8 3 4" xfId="2198" xr:uid="{CEA5F482-D220-4ED0-9DEB-9FEEF6C63905}"/>
    <cellStyle name="20% - Accent3 8 4" xfId="2199" xr:uid="{E990A4FB-53D2-4B20-94F5-85AE52971561}"/>
    <cellStyle name="20% - Accent3 8 4 2" xfId="2200" xr:uid="{DED9C885-C99F-4D1F-AFF3-3B2FB7DC9712}"/>
    <cellStyle name="20% - Accent3 8 4 2 2" xfId="2201" xr:uid="{510D7E94-F892-4339-B78D-86DD2BC9352B}"/>
    <cellStyle name="20% - Accent3 8 4 3" xfId="2202" xr:uid="{00729F46-2326-4CC1-BFCF-3555D5D8F25E}"/>
    <cellStyle name="20% - Accent3 8 5" xfId="2203" xr:uid="{D8D761A5-0694-4514-BC38-D93743D610F5}"/>
    <cellStyle name="20% - Accent3 8 5 2" xfId="2204" xr:uid="{5D6047B6-1485-4E94-AB8B-CF286E742B21}"/>
    <cellStyle name="20% - Accent3 8 6" xfId="2205" xr:uid="{4446C4B5-4602-4416-825F-5B4EE6475C7C}"/>
    <cellStyle name="20% - Accent3 9" xfId="2206" xr:uid="{46C1E1EC-201A-47A6-8A6A-B4D110623B94}"/>
    <cellStyle name="20% - Accent3 9 2" xfId="2207" xr:uid="{287C461B-2294-4ECD-BD6E-7D4FDF999571}"/>
    <cellStyle name="20% - Accent3 9 2 2" xfId="2208" xr:uid="{876729EA-CFC8-455A-A4A7-79A0FB15F66D}"/>
    <cellStyle name="20% - Accent3 9 2 2 2" xfId="2209" xr:uid="{AE1C857C-6DC2-48BE-A072-10A4C8121B69}"/>
    <cellStyle name="20% - Accent3 9 2 3" xfId="2210" xr:uid="{9A6BD246-28A8-4953-8BF5-F4A8ABD14D12}"/>
    <cellStyle name="20% - Accent3 9 3" xfId="2211" xr:uid="{F3BE31E0-34DF-4017-9FD8-8FAE25DCC16E}"/>
    <cellStyle name="20% - Accent3 9 3 2" xfId="2212" xr:uid="{81D6D3CA-F739-413E-AA0C-5B6B71F14188}"/>
    <cellStyle name="20% - Accent3 9 4" xfId="2213" xr:uid="{CAB3B9BF-9B43-48F7-B01C-381C3194235F}"/>
    <cellStyle name="20% - Accent4" xfId="2214" builtinId="42" customBuiltin="1"/>
    <cellStyle name="20% - Accent4 10" xfId="2215" xr:uid="{59B13055-A3B8-4546-9B44-CBD01EEFFD63}"/>
    <cellStyle name="20% - Accent4 10 2" xfId="2216" xr:uid="{03E2D417-6A7C-4474-8F45-0A7E6B8B33DA}"/>
    <cellStyle name="20% - Accent4 10 2 2" xfId="2217" xr:uid="{37D6741E-1FB0-4AF6-BC79-ADD81BC3F1A4}"/>
    <cellStyle name="20% - Accent4 10 2 2 2" xfId="2218" xr:uid="{A851873D-AF86-4C0B-AC46-8E8AE0268D27}"/>
    <cellStyle name="20% - Accent4 10 2 3" xfId="2219" xr:uid="{7698A3CC-366D-4BE9-B038-3DB03E7D8477}"/>
    <cellStyle name="20% - Accent4 10 3" xfId="2220" xr:uid="{7226F745-D68B-4419-A73C-010ACC4B5382}"/>
    <cellStyle name="20% - Accent4 10 3 2" xfId="2221" xr:uid="{699B9B91-4751-4712-91F9-A7F28C671A2B}"/>
    <cellStyle name="20% - Accent4 10 4" xfId="2222" xr:uid="{7F15B6CE-D0D9-4A42-88EA-AB1865E77549}"/>
    <cellStyle name="20% - Accent4 11" xfId="2223" xr:uid="{148854DE-466E-4E23-BF82-2AAA9FF7346B}"/>
    <cellStyle name="20% - Accent4 11 2" xfId="2224" xr:uid="{D53BC4E3-6FA0-4E0D-AA45-A14A59E09367}"/>
    <cellStyle name="20% - Accent4 11 2 2" xfId="2225" xr:uid="{A7DE40DB-D720-4CBF-B235-EDF30BB93DAA}"/>
    <cellStyle name="20% - Accent4 11 3" xfId="2226" xr:uid="{0536FA12-A904-4D61-8836-176830514183}"/>
    <cellStyle name="20% - Accent4 12" xfId="2227" xr:uid="{2A5047D3-717E-4846-8B5D-F75B592DB51B}"/>
    <cellStyle name="20% - Accent4 12 2" xfId="2228" xr:uid="{C5493244-3217-4E9D-9F22-EDF2750F254A}"/>
    <cellStyle name="20% - Accent4 13" xfId="2229" xr:uid="{35813E3C-5194-40C0-87D2-8A53707672B1}"/>
    <cellStyle name="20% - Accent4 13 2" xfId="2230" xr:uid="{E757B5AD-6666-4B5D-8B5E-ADF02AA61543}"/>
    <cellStyle name="20% - Accent4 14" xfId="2231" xr:uid="{E5BDB5AB-AC4C-42D4-BB76-59EA25EA6497}"/>
    <cellStyle name="20% - Accent4 15" xfId="2232" xr:uid="{77866CA0-0D1E-4E41-B98F-00F055E741A4}"/>
    <cellStyle name="20% - Accent4 2" xfId="2233" xr:uid="{1AF31148-B391-475F-8F2C-51C4F012975D}"/>
    <cellStyle name="20% - Accent4 2 10" xfId="2234" xr:uid="{E5E90190-5DF0-4F9A-A5C7-CD424580FA0D}"/>
    <cellStyle name="20% - Accent4 2 10 2" xfId="2235" xr:uid="{8892BEF1-9D7A-4AEF-ADE2-4F6BC59E6F91}"/>
    <cellStyle name="20% - Accent4 2 10 2 2" xfId="2236" xr:uid="{46A78728-D242-4FF5-A993-43DA08CAB7A3}"/>
    <cellStyle name="20% - Accent4 2 10 3" xfId="2237" xr:uid="{3D124A79-080E-41BA-AF1C-EA8201EFBC01}"/>
    <cellStyle name="20% - Accent4 2 11" xfId="2238" xr:uid="{F094140E-A60A-4691-8424-E667764DEA0C}"/>
    <cellStyle name="20% - Accent4 2 11 2" xfId="2239" xr:uid="{22B2909F-2C53-40C0-8CE3-354261A8FD02}"/>
    <cellStyle name="20% - Accent4 2 12" xfId="2240" xr:uid="{D31485BD-B6A7-4467-A75E-C3A278ACE1EE}"/>
    <cellStyle name="20% - Accent4 2 13" xfId="2241" xr:uid="{7636818E-2B0F-4C6F-AD3A-7C81605A720F}"/>
    <cellStyle name="20% - Accent4 2 2" xfId="2242" xr:uid="{3CCA1E08-FE52-4F70-A422-17764F420912}"/>
    <cellStyle name="20% - Accent4 2 2 2" xfId="2243" xr:uid="{7D216577-FAC5-4BA3-90F4-1A6968C4DB62}"/>
    <cellStyle name="20% - Accent4 2 2 2 2" xfId="2244" xr:uid="{666DC7C9-37EF-4009-8C94-485105BCF4F0}"/>
    <cellStyle name="20% - Accent4 2 2 2 2 2" xfId="2245" xr:uid="{875BF716-030F-402B-86B0-3843C22C9CC1}"/>
    <cellStyle name="20% - Accent4 2 2 2 2 2 2" xfId="2246" xr:uid="{BF868126-9663-41C5-852C-DE84FEA159FF}"/>
    <cellStyle name="20% - Accent4 2 2 2 2 2 2 2" xfId="2247" xr:uid="{BBDB05ED-F0F1-4113-A268-4C54FBBD94FE}"/>
    <cellStyle name="20% - Accent4 2 2 2 2 2 2 2 2" xfId="2248" xr:uid="{4B6DCED9-9DC9-4D4A-920C-D550CA6728D7}"/>
    <cellStyle name="20% - Accent4 2 2 2 2 2 2 3" xfId="2249" xr:uid="{DD0F1791-8E01-482D-8599-AD74C21462F8}"/>
    <cellStyle name="20% - Accent4 2 2 2 2 2 3" xfId="2250" xr:uid="{57570A0E-3E2E-4E5A-8987-8F8EF3EF0988}"/>
    <cellStyle name="20% - Accent4 2 2 2 2 2 3 2" xfId="2251" xr:uid="{50B9641B-759F-412C-A79B-47D4ADBB481F}"/>
    <cellStyle name="20% - Accent4 2 2 2 2 2 4" xfId="2252" xr:uid="{993C6944-6722-4F31-94A2-5A6FAE10B58A}"/>
    <cellStyle name="20% - Accent4 2 2 2 2 3" xfId="2253" xr:uid="{66627D26-1AAD-4254-AA1E-C4307BADB4EC}"/>
    <cellStyle name="20% - Accent4 2 2 2 2 3 2" xfId="2254" xr:uid="{3D449742-7C90-49FF-98DA-9E8BBE25B5C6}"/>
    <cellStyle name="20% - Accent4 2 2 2 2 3 2 2" xfId="2255" xr:uid="{2C334BE0-0D33-4846-81ED-9684EFF9D687}"/>
    <cellStyle name="20% - Accent4 2 2 2 2 3 2 2 2" xfId="2256" xr:uid="{33B88217-9F7C-41F2-9609-B378581C17EC}"/>
    <cellStyle name="20% - Accent4 2 2 2 2 3 2 3" xfId="2257" xr:uid="{A09CD6B4-A9CB-48D5-9813-F2C4574C26F4}"/>
    <cellStyle name="20% - Accent4 2 2 2 2 3 3" xfId="2258" xr:uid="{4484EFC5-A79B-4B11-9B2A-CB3DC34B50DE}"/>
    <cellStyle name="20% - Accent4 2 2 2 2 3 3 2" xfId="2259" xr:uid="{FB97A01A-9399-4879-B999-5659918F86FF}"/>
    <cellStyle name="20% - Accent4 2 2 2 2 3 4" xfId="2260" xr:uid="{6A54F245-F0AD-4136-8EBB-AB6538CC7240}"/>
    <cellStyle name="20% - Accent4 2 2 2 2 4" xfId="2261" xr:uid="{2971F204-457E-467B-8D0A-7770E4C113C1}"/>
    <cellStyle name="20% - Accent4 2 2 2 2 4 2" xfId="2262" xr:uid="{5FC495BA-8826-413E-BC5B-1BBE7351E868}"/>
    <cellStyle name="20% - Accent4 2 2 2 2 4 2 2" xfId="2263" xr:uid="{0283A906-D4DE-46D6-AEFE-06BC0E6EEB76}"/>
    <cellStyle name="20% - Accent4 2 2 2 2 4 3" xfId="2264" xr:uid="{CA18A1CF-9C9E-4302-8740-153E08850C60}"/>
    <cellStyle name="20% - Accent4 2 2 2 2 5" xfId="2265" xr:uid="{5BD4F776-E2F4-425C-B41C-E7D9AADFB457}"/>
    <cellStyle name="20% - Accent4 2 2 2 2 5 2" xfId="2266" xr:uid="{435F3F89-F69E-44AF-8DD0-E4405971932A}"/>
    <cellStyle name="20% - Accent4 2 2 2 2 6" xfId="2267" xr:uid="{CAB28C3D-2F79-441B-9271-A0A6B4EF723D}"/>
    <cellStyle name="20% - Accent4 2 2 2 3" xfId="2268" xr:uid="{DD13AF52-8F31-41A5-89BC-FD023FE0C2F8}"/>
    <cellStyle name="20% - Accent4 2 2 2 3 2" xfId="2269" xr:uid="{48024C14-5161-4EB8-8F5B-14F239FC45E4}"/>
    <cellStyle name="20% - Accent4 2 2 2 3 2 2" xfId="2270" xr:uid="{702B5047-29A2-4F95-A725-49BA9E44AA05}"/>
    <cellStyle name="20% - Accent4 2 2 2 3 2 2 2" xfId="2271" xr:uid="{B2892B86-CC9D-416A-9F6F-7A92F102A754}"/>
    <cellStyle name="20% - Accent4 2 2 2 3 2 3" xfId="2272" xr:uid="{417C1480-539F-4E6D-AE93-B25C21E973B9}"/>
    <cellStyle name="20% - Accent4 2 2 2 3 3" xfId="2273" xr:uid="{A0DD6849-9F3D-4FAD-AF38-FA756002028B}"/>
    <cellStyle name="20% - Accent4 2 2 2 3 3 2" xfId="2274" xr:uid="{D46AB3A3-5395-41D1-A61B-F86B39E2D71B}"/>
    <cellStyle name="20% - Accent4 2 2 2 3 4" xfId="2275" xr:uid="{A9073D90-3DEE-4249-89DC-0317A9BD0CBC}"/>
    <cellStyle name="20% - Accent4 2 2 2 4" xfId="2276" xr:uid="{EAC8999E-60EA-49DB-A37B-0FACF287831D}"/>
    <cellStyle name="20% - Accent4 2 2 2 4 2" xfId="2277" xr:uid="{0B8ABCCF-8693-4E26-81E7-1F3377F3FFF9}"/>
    <cellStyle name="20% - Accent4 2 2 2 4 2 2" xfId="2278" xr:uid="{144D97CD-38C3-46B5-8A27-79A1C8CF8C9E}"/>
    <cellStyle name="20% - Accent4 2 2 2 4 2 2 2" xfId="2279" xr:uid="{67E22940-DA9B-4DF9-B54C-6353B0BC3493}"/>
    <cellStyle name="20% - Accent4 2 2 2 4 2 3" xfId="2280" xr:uid="{0BFC4081-209C-4A66-919A-2C69F648012F}"/>
    <cellStyle name="20% - Accent4 2 2 2 4 3" xfId="2281" xr:uid="{92795BF9-918F-4666-8216-0E2B3FA97C46}"/>
    <cellStyle name="20% - Accent4 2 2 2 4 3 2" xfId="2282" xr:uid="{F219A87E-5F9C-4281-9AF8-2F5E8ABB53F2}"/>
    <cellStyle name="20% - Accent4 2 2 2 4 4" xfId="2283" xr:uid="{EF2D3F4D-CE02-440A-8E83-515395AD34F6}"/>
    <cellStyle name="20% - Accent4 2 2 2 5" xfId="2284" xr:uid="{92617794-BFAA-4452-A7A1-FB1918493137}"/>
    <cellStyle name="20% - Accent4 2 2 2 5 2" xfId="2285" xr:uid="{19A30BA3-815C-41C1-B70D-67ABBEECBB07}"/>
    <cellStyle name="20% - Accent4 2 2 2 5 2 2" xfId="2286" xr:uid="{8B931E5C-6086-4CDB-A7E3-163632DA5A35}"/>
    <cellStyle name="20% - Accent4 2 2 2 5 3" xfId="2287" xr:uid="{9545780C-EC33-4FD3-AF4F-FEDCE5D4F9F6}"/>
    <cellStyle name="20% - Accent4 2 2 2 6" xfId="2288" xr:uid="{89AB7F0A-4984-4F7D-9F09-3F67A6F5FF7E}"/>
    <cellStyle name="20% - Accent4 2 2 2 6 2" xfId="2289" xr:uid="{35CCEAFC-B07C-494E-B323-0E15D49B0115}"/>
    <cellStyle name="20% - Accent4 2 2 2 7" xfId="2290" xr:uid="{B9EA1E1A-C83B-4E76-97C2-7B74CD4BDB27}"/>
    <cellStyle name="20% - Accent4 2 3" xfId="2291" xr:uid="{DE65025C-F73F-43A4-A4B5-CF18492C86B3}"/>
    <cellStyle name="20% - Accent4 2 4" xfId="2292" xr:uid="{F9A2B0F4-DA0E-449C-8BCF-82D1825E041E}"/>
    <cellStyle name="20% - Accent4 2 4 2" xfId="2293" xr:uid="{4324AB4A-D434-4909-9A8F-6A918C4BC6BD}"/>
    <cellStyle name="20% - Accent4 2 4 2 2" xfId="2294" xr:uid="{5FDEC0CB-80E3-4858-A843-2D82B29068FA}"/>
    <cellStyle name="20% - Accent4 2 4 2 2 2" xfId="2295" xr:uid="{BD4F4B68-7E22-4F02-BFBD-2F30720A8981}"/>
    <cellStyle name="20% - Accent4 2 4 2 2 2 2" xfId="2296" xr:uid="{DEAAE9F9-BF2E-4A2F-8AE9-14266CDBD4A6}"/>
    <cellStyle name="20% - Accent4 2 4 2 2 2 2 2" xfId="2297" xr:uid="{A9EDFE54-CDC4-47F7-B849-0862327C7498}"/>
    <cellStyle name="20% - Accent4 2 4 2 2 2 3" xfId="2298" xr:uid="{219D2C63-ACB8-4631-92E8-41A5ECBE3A54}"/>
    <cellStyle name="20% - Accent4 2 4 2 2 3" xfId="2299" xr:uid="{3243E063-3972-4476-95EE-89D49B48EA03}"/>
    <cellStyle name="20% - Accent4 2 4 2 2 3 2" xfId="2300" xr:uid="{4B6BF6AE-61D0-4FB8-9B50-4ACE483F15F8}"/>
    <cellStyle name="20% - Accent4 2 4 2 2 4" xfId="2301" xr:uid="{232410C8-2FAC-44EA-AD29-03AEE44E563B}"/>
    <cellStyle name="20% - Accent4 2 4 2 3" xfId="2302" xr:uid="{6DEF06D3-DF22-4C20-A7D6-B77524384B02}"/>
    <cellStyle name="20% - Accent4 2 4 2 3 2" xfId="2303" xr:uid="{2FD76B8C-5DFF-40EC-97AF-FD82DA20625A}"/>
    <cellStyle name="20% - Accent4 2 4 2 3 2 2" xfId="2304" xr:uid="{DDF16EB7-6CF2-4F32-8E62-4152E85878F4}"/>
    <cellStyle name="20% - Accent4 2 4 2 3 2 2 2" xfId="2305" xr:uid="{FC6F813A-8156-4EC3-9773-D7230F6F8595}"/>
    <cellStyle name="20% - Accent4 2 4 2 3 2 3" xfId="2306" xr:uid="{E3C1984C-D935-4359-ACA4-51B1B885BDBD}"/>
    <cellStyle name="20% - Accent4 2 4 2 3 3" xfId="2307" xr:uid="{D5A5D429-5D99-4000-9EE6-617D801812A5}"/>
    <cellStyle name="20% - Accent4 2 4 2 3 3 2" xfId="2308" xr:uid="{FB29D681-D331-4954-B089-70A461BCDDF1}"/>
    <cellStyle name="20% - Accent4 2 4 2 3 4" xfId="2309" xr:uid="{C2EB5FC7-9703-45E8-8760-076071D4349A}"/>
    <cellStyle name="20% - Accent4 2 4 2 4" xfId="2310" xr:uid="{9DDE205A-1050-4EED-AFF2-C0675064B4F0}"/>
    <cellStyle name="20% - Accent4 2 4 2 4 2" xfId="2311" xr:uid="{FAA6E9CD-2A83-486A-B3CA-177322FC6742}"/>
    <cellStyle name="20% - Accent4 2 4 2 4 2 2" xfId="2312" xr:uid="{F97D9FB1-A602-4704-BAB1-2C60016143C3}"/>
    <cellStyle name="20% - Accent4 2 4 2 4 3" xfId="2313" xr:uid="{765F8F22-5B44-49EF-A523-473033995931}"/>
    <cellStyle name="20% - Accent4 2 4 2 5" xfId="2314" xr:uid="{1F763AF8-5274-47FD-B721-158C739F8D23}"/>
    <cellStyle name="20% - Accent4 2 4 2 5 2" xfId="2315" xr:uid="{BEF2D309-5559-4B60-A2A3-46AE9D4F6863}"/>
    <cellStyle name="20% - Accent4 2 4 2 6" xfId="2316" xr:uid="{1C2BF440-6269-430F-BEE1-3896862742AD}"/>
    <cellStyle name="20% - Accent4 2 4 3" xfId="2317" xr:uid="{1325B7CC-6838-477F-A525-47DD571D4DDE}"/>
    <cellStyle name="20% - Accent4 2 4 3 2" xfId="2318" xr:uid="{2A45413A-9F9E-42DC-B7D1-7CC1E85A956A}"/>
    <cellStyle name="20% - Accent4 2 4 3 2 2" xfId="2319" xr:uid="{6EC5AFD2-2FFB-4E43-8D52-5D63D09F2BB7}"/>
    <cellStyle name="20% - Accent4 2 4 3 2 2 2" xfId="2320" xr:uid="{FF18337C-A6DB-4541-A502-FAB0E450D867}"/>
    <cellStyle name="20% - Accent4 2 4 3 2 3" xfId="2321" xr:uid="{682552F6-8402-4B40-91DC-C08A8BCEDFB4}"/>
    <cellStyle name="20% - Accent4 2 4 3 3" xfId="2322" xr:uid="{793FFE1F-75F4-4847-BE90-E7292F80ED4D}"/>
    <cellStyle name="20% - Accent4 2 4 3 3 2" xfId="2323" xr:uid="{805922FE-73F4-42AF-95F9-DE3F9B665164}"/>
    <cellStyle name="20% - Accent4 2 4 3 4" xfId="2324" xr:uid="{CC37494E-3A92-4ADB-AB1B-FE7989E67692}"/>
    <cellStyle name="20% - Accent4 2 4 4" xfId="2325" xr:uid="{EA2F4A0F-2476-4819-9388-28960F07A812}"/>
    <cellStyle name="20% - Accent4 2 4 4 2" xfId="2326" xr:uid="{EA5DB2EE-F8F5-4AD8-A6E8-1120DAFE37D1}"/>
    <cellStyle name="20% - Accent4 2 4 4 2 2" xfId="2327" xr:uid="{AE44077F-B38C-4775-B5A4-20A9E24F3CCB}"/>
    <cellStyle name="20% - Accent4 2 4 4 2 2 2" xfId="2328" xr:uid="{2F1B6DAF-5790-47E8-8185-7EFB1BB265C4}"/>
    <cellStyle name="20% - Accent4 2 4 4 2 3" xfId="2329" xr:uid="{01DA6A9D-D2C3-4284-BAB6-CDE842DC1497}"/>
    <cellStyle name="20% - Accent4 2 4 4 3" xfId="2330" xr:uid="{E97961D6-229B-4A1A-935F-D68C3DA65098}"/>
    <cellStyle name="20% - Accent4 2 4 4 3 2" xfId="2331" xr:uid="{8DAA1F90-19E3-4748-B822-26D445D214E5}"/>
    <cellStyle name="20% - Accent4 2 4 4 4" xfId="2332" xr:uid="{C6D4895D-26C4-41D6-82EF-174D03C80013}"/>
    <cellStyle name="20% - Accent4 2 4 5" xfId="2333" xr:uid="{B115095C-EF21-46DA-AC43-1D3D64F2BC02}"/>
    <cellStyle name="20% - Accent4 2 4 5 2" xfId="2334" xr:uid="{EE8D91C5-7FBA-4435-8046-8952959BF5F9}"/>
    <cellStyle name="20% - Accent4 2 4 5 2 2" xfId="2335" xr:uid="{C8F3ECC1-51CD-4312-9FC1-3B3DF7EFFFFC}"/>
    <cellStyle name="20% - Accent4 2 4 5 3" xfId="2336" xr:uid="{D34DE8C7-F0D5-450C-80B9-8D644DE06581}"/>
    <cellStyle name="20% - Accent4 2 4 6" xfId="2337" xr:uid="{918299E5-4557-40A4-8516-301C64EB5150}"/>
    <cellStyle name="20% - Accent4 2 4 6 2" xfId="2338" xr:uid="{722B8DC9-E278-488A-9A27-825AD460985D}"/>
    <cellStyle name="20% - Accent4 2 4 7" xfId="2339" xr:uid="{BE1AB41F-EBF4-4E2C-BF14-677C1118C747}"/>
    <cellStyle name="20% - Accent4 2 5" xfId="2340" xr:uid="{95D10AFD-6BAB-46CA-AA32-5F34E1B69D2D}"/>
    <cellStyle name="20% - Accent4 2 6" xfId="2341" xr:uid="{BD62DEB6-0851-44AD-B60F-D3AFEA46A55C}"/>
    <cellStyle name="20% - Accent4 2 6 2" xfId="2342" xr:uid="{D267E808-78EA-4093-AE4D-604D6D6091DA}"/>
    <cellStyle name="20% - Accent4 2 6 2 2" xfId="2343" xr:uid="{73386A00-2FA2-46A1-9A3E-E43BA8ACEF70}"/>
    <cellStyle name="20% - Accent4 2 6 2 2 2" xfId="2344" xr:uid="{DEB27861-060B-45EB-B659-DD8E34205971}"/>
    <cellStyle name="20% - Accent4 2 6 2 2 2 2" xfId="2345" xr:uid="{AED00C83-EB70-4DFB-898C-D86EBFBF1A58}"/>
    <cellStyle name="20% - Accent4 2 6 2 2 3" xfId="2346" xr:uid="{673399F8-08DA-4519-B329-98B3CBC82BC7}"/>
    <cellStyle name="20% - Accent4 2 6 2 3" xfId="2347" xr:uid="{05049E90-5A7B-42F0-9B3E-3E456FF18C08}"/>
    <cellStyle name="20% - Accent4 2 6 2 3 2" xfId="2348" xr:uid="{DDA4414C-B970-4DEB-9165-638746D99F5E}"/>
    <cellStyle name="20% - Accent4 2 6 2 4" xfId="2349" xr:uid="{8AAF88E0-3E17-43A9-A160-E87FF5278D57}"/>
    <cellStyle name="20% - Accent4 2 6 3" xfId="2350" xr:uid="{E4C7B5CE-8FFF-4BD5-94E6-9EAE99F14E13}"/>
    <cellStyle name="20% - Accent4 2 6 3 2" xfId="2351" xr:uid="{968EC38C-31EE-41C5-BD21-6380718AEA46}"/>
    <cellStyle name="20% - Accent4 2 6 3 2 2" xfId="2352" xr:uid="{1C16EE32-17B4-4591-8118-ECA9C1C182E4}"/>
    <cellStyle name="20% - Accent4 2 6 3 2 2 2" xfId="2353" xr:uid="{7D419B0E-7B9D-4DAD-ADE4-B4EDAD5D0F9F}"/>
    <cellStyle name="20% - Accent4 2 6 3 2 3" xfId="2354" xr:uid="{0E3E2D67-24C4-4824-B51B-640EB1AA7ED7}"/>
    <cellStyle name="20% - Accent4 2 6 3 3" xfId="2355" xr:uid="{72A026F7-8D0F-4242-80F4-DA77D1D22A38}"/>
    <cellStyle name="20% - Accent4 2 6 3 3 2" xfId="2356" xr:uid="{4A43D549-0D0C-4382-AD7A-DCC9CFEBD995}"/>
    <cellStyle name="20% - Accent4 2 6 3 4" xfId="2357" xr:uid="{5E454C0B-6B4C-48CE-8222-0D28B667F862}"/>
    <cellStyle name="20% - Accent4 2 6 4" xfId="2358" xr:uid="{5ED05EE1-38A5-4AE0-A397-EB1326ED2705}"/>
    <cellStyle name="20% - Accent4 2 6 4 2" xfId="2359" xr:uid="{0B328ADB-35EC-4386-ABF8-B75113DFB091}"/>
    <cellStyle name="20% - Accent4 2 6 4 2 2" xfId="2360" xr:uid="{920EA29B-7DCF-49AC-A15C-9AA9FF460DBD}"/>
    <cellStyle name="20% - Accent4 2 6 4 3" xfId="2361" xr:uid="{E4D3B791-426C-465D-AE50-D579DEAC7207}"/>
    <cellStyle name="20% - Accent4 2 6 5" xfId="2362" xr:uid="{F195F36E-EA66-4043-A511-9DFEC9500578}"/>
    <cellStyle name="20% - Accent4 2 6 5 2" xfId="2363" xr:uid="{4C36A87B-2806-4EC0-90EA-7662FDBE1179}"/>
    <cellStyle name="20% - Accent4 2 6 6" xfId="2364" xr:uid="{95B4F7A6-C166-4D4D-BC3D-0C248D54E641}"/>
    <cellStyle name="20% - Accent4 2 7" xfId="2365" xr:uid="{EF8A909F-158C-43BB-8CA6-0344155D82FB}"/>
    <cellStyle name="20% - Accent4 2 8" xfId="2366" xr:uid="{CEB161D0-A774-435F-951F-AF3388B58B2C}"/>
    <cellStyle name="20% - Accent4 2 8 2" xfId="2367" xr:uid="{77378C8A-31DB-4DB4-9C81-5C0DB9FDBFE5}"/>
    <cellStyle name="20% - Accent4 2 8 2 2" xfId="2368" xr:uid="{93C83E9C-7D31-4665-879D-539380219CD5}"/>
    <cellStyle name="20% - Accent4 2 8 2 2 2" xfId="2369" xr:uid="{64084B8A-BA54-43D8-AC2E-689FE2D40BB8}"/>
    <cellStyle name="20% - Accent4 2 8 2 3" xfId="2370" xr:uid="{194C9342-6D8E-4367-88CE-3976BB7A4050}"/>
    <cellStyle name="20% - Accent4 2 8 3" xfId="2371" xr:uid="{4215F385-BF3E-4979-AA22-E0981C573EE6}"/>
    <cellStyle name="20% - Accent4 2 8 3 2" xfId="2372" xr:uid="{634EF400-55E0-4608-AA71-0DED8BAC5E1C}"/>
    <cellStyle name="20% - Accent4 2 8 4" xfId="2373" xr:uid="{D16AB01E-F6FE-4B83-BD94-6D7B0AE5F9C0}"/>
    <cellStyle name="20% - Accent4 2 9" xfId="2374" xr:uid="{90E0F38B-4CD1-4255-AA5E-E7289BD9C0E2}"/>
    <cellStyle name="20% - Accent4 2 9 2" xfId="2375" xr:uid="{1B9A74B7-F95D-47D0-A4C4-44CCC97A5E03}"/>
    <cellStyle name="20% - Accent4 2 9 2 2" xfId="2376" xr:uid="{2219C422-F5FA-4EB9-9988-92A82C8A8048}"/>
    <cellStyle name="20% - Accent4 2 9 2 2 2" xfId="2377" xr:uid="{439B502E-8917-4017-AEB8-BF01AE18A9D3}"/>
    <cellStyle name="20% - Accent4 2 9 2 3" xfId="2378" xr:uid="{D5A8F43F-9ACE-4D9E-967A-52E18A0D260D}"/>
    <cellStyle name="20% - Accent4 2 9 3" xfId="2379" xr:uid="{10A4D02A-6A1D-4BFB-A60F-7A67CBEA91E0}"/>
    <cellStyle name="20% - Accent4 2 9 3 2" xfId="2380" xr:uid="{B8D01136-05C4-4886-B559-7A44EFE2D704}"/>
    <cellStyle name="20% - Accent4 2 9 4" xfId="2381" xr:uid="{4C3961F1-DBDC-4E68-80C7-2402C4B08E56}"/>
    <cellStyle name="20% - Accent4 3" xfId="2382" xr:uid="{2E7BC970-2653-4F37-8888-BA8BCA1BD355}"/>
    <cellStyle name="20% - Accent4 3 10" xfId="2383" xr:uid="{AA8BFD61-F369-4D12-A91A-C764036C1A8C}"/>
    <cellStyle name="20% - Accent4 3 10 2" xfId="2384" xr:uid="{CEC4E7AB-5596-4B8A-8C6D-E5DFC3B8792A}"/>
    <cellStyle name="20% - Accent4 3 11" xfId="2385" xr:uid="{E37B48AA-0E07-4BB4-B910-A5E2C671C764}"/>
    <cellStyle name="20% - Accent4 3 12" xfId="2386" xr:uid="{70BAE5DF-2F19-45BD-941E-368A703F5E3B}"/>
    <cellStyle name="20% - Accent4 3 2" xfId="2387" xr:uid="{A9E70EE1-B4AF-47EE-AE5F-0EEF2BA0AE4E}"/>
    <cellStyle name="20% - Accent4 3 2 2" xfId="2388" xr:uid="{BCDD9644-AE43-4046-8E10-81933108EA2F}"/>
    <cellStyle name="20% - Accent4 3 2 2 2" xfId="2389" xr:uid="{751EA0AC-6F69-4067-AFED-7A7FE35CA221}"/>
    <cellStyle name="20% - Accent4 3 2 2 2 2" xfId="2390" xr:uid="{E5263CD0-667E-4DDE-8BD9-D0E36B9798ED}"/>
    <cellStyle name="20% - Accent4 3 2 2 2 2 2" xfId="2391" xr:uid="{FC8F1FB0-8E16-4CD1-8F02-E0751E6E0110}"/>
    <cellStyle name="20% - Accent4 3 2 2 2 2 2 2" xfId="2392" xr:uid="{E0546D80-4A9B-4006-A141-96663364929B}"/>
    <cellStyle name="20% - Accent4 3 2 2 2 2 2 2 2" xfId="2393" xr:uid="{F48725D4-951B-4EEF-9515-DE6B837D4445}"/>
    <cellStyle name="20% - Accent4 3 2 2 2 2 2 3" xfId="2394" xr:uid="{BB128905-AEF6-4168-9538-54641D3F8803}"/>
    <cellStyle name="20% - Accent4 3 2 2 2 2 3" xfId="2395" xr:uid="{E960187D-16AB-45E2-9D21-F6C55779807A}"/>
    <cellStyle name="20% - Accent4 3 2 2 2 2 3 2" xfId="2396" xr:uid="{ADEDABF3-9AA6-4F16-9889-D4548269D0C1}"/>
    <cellStyle name="20% - Accent4 3 2 2 2 2 4" xfId="2397" xr:uid="{5FB10A1E-27F8-4346-AF15-B15D440CD0EC}"/>
    <cellStyle name="20% - Accent4 3 2 2 2 3" xfId="2398" xr:uid="{9D7ACDA0-0ABF-4300-B952-4A4B26E7F688}"/>
    <cellStyle name="20% - Accent4 3 2 2 2 3 2" xfId="2399" xr:uid="{73F2BB45-2A3C-4243-BF33-955BD97C4627}"/>
    <cellStyle name="20% - Accent4 3 2 2 2 3 2 2" xfId="2400" xr:uid="{5B534A66-D815-4050-848A-2911BDC2B05A}"/>
    <cellStyle name="20% - Accent4 3 2 2 2 3 2 2 2" xfId="2401" xr:uid="{E2A69A3C-65B6-4FAA-8B90-A30681314A24}"/>
    <cellStyle name="20% - Accent4 3 2 2 2 3 2 3" xfId="2402" xr:uid="{0BAE79C9-1C32-47A3-96AA-CBA5B5870471}"/>
    <cellStyle name="20% - Accent4 3 2 2 2 3 3" xfId="2403" xr:uid="{B2AA6E0B-41DD-4DFB-93CE-A2767BD33A50}"/>
    <cellStyle name="20% - Accent4 3 2 2 2 3 3 2" xfId="2404" xr:uid="{FC585B96-477B-4E6A-BAD0-8F50682026E4}"/>
    <cellStyle name="20% - Accent4 3 2 2 2 3 4" xfId="2405" xr:uid="{25143FAF-8E52-44A2-AADE-AE7B2E080F07}"/>
    <cellStyle name="20% - Accent4 3 2 2 2 4" xfId="2406" xr:uid="{1F719DDC-D212-4CF7-8438-8FB1114D779F}"/>
    <cellStyle name="20% - Accent4 3 2 2 2 4 2" xfId="2407" xr:uid="{E8590253-6226-41E8-9804-A7CE50C65DEE}"/>
    <cellStyle name="20% - Accent4 3 2 2 2 4 2 2" xfId="2408" xr:uid="{4A43E60B-8521-4529-AE08-AE88AD791C05}"/>
    <cellStyle name="20% - Accent4 3 2 2 2 4 3" xfId="2409" xr:uid="{2530D792-6601-42BC-A23F-3C32D52CC673}"/>
    <cellStyle name="20% - Accent4 3 2 2 2 5" xfId="2410" xr:uid="{C9440290-EE79-454B-8E7D-2FCF60DE1393}"/>
    <cellStyle name="20% - Accent4 3 2 2 2 5 2" xfId="2411" xr:uid="{0D05A549-0BB1-47E0-AD17-1BA13EC69683}"/>
    <cellStyle name="20% - Accent4 3 2 2 2 6" xfId="2412" xr:uid="{AE97D51F-CE08-41E1-856E-4AA09C877E66}"/>
    <cellStyle name="20% - Accent4 3 2 2 3" xfId="2413" xr:uid="{43CD5F7D-182E-486E-838F-610D125B4BF8}"/>
    <cellStyle name="20% - Accent4 3 2 2 3 2" xfId="2414" xr:uid="{F325D133-B074-4674-B6C9-737DFD3B3424}"/>
    <cellStyle name="20% - Accent4 3 2 2 3 2 2" xfId="2415" xr:uid="{5A8C58CA-DADA-4190-9518-C2FCF5EAA84D}"/>
    <cellStyle name="20% - Accent4 3 2 2 3 2 2 2" xfId="2416" xr:uid="{6F5E34F9-A45B-4AB9-A59B-38266119570E}"/>
    <cellStyle name="20% - Accent4 3 2 2 3 2 3" xfId="2417" xr:uid="{3BF1C1D6-737E-46D3-AF6B-E7546053985C}"/>
    <cellStyle name="20% - Accent4 3 2 2 3 3" xfId="2418" xr:uid="{595CBC6A-3011-41BB-8551-CD1843BBC2ED}"/>
    <cellStyle name="20% - Accent4 3 2 2 3 3 2" xfId="2419" xr:uid="{844E5470-8535-4005-95FA-6C9C4FF80D15}"/>
    <cellStyle name="20% - Accent4 3 2 2 3 4" xfId="2420" xr:uid="{1E3F56C1-28F0-47C2-8E04-344F94F4BF6B}"/>
    <cellStyle name="20% - Accent4 3 2 2 4" xfId="2421" xr:uid="{9C408443-9218-4AF5-A831-4101AF82AC1D}"/>
    <cellStyle name="20% - Accent4 3 2 2 4 2" xfId="2422" xr:uid="{71B275DE-5CD7-43F4-A923-16DA34646180}"/>
    <cellStyle name="20% - Accent4 3 2 2 4 2 2" xfId="2423" xr:uid="{CCBCED64-A2BF-41B5-ADBD-D3A32A088244}"/>
    <cellStyle name="20% - Accent4 3 2 2 4 2 2 2" xfId="2424" xr:uid="{62C35181-AC44-4A17-96AC-3E8402410C45}"/>
    <cellStyle name="20% - Accent4 3 2 2 4 2 3" xfId="2425" xr:uid="{86ED33E0-7F31-4FA5-8E78-39FBF0ED16AF}"/>
    <cellStyle name="20% - Accent4 3 2 2 4 3" xfId="2426" xr:uid="{3044871C-A971-4F24-820C-8ECDB60C801C}"/>
    <cellStyle name="20% - Accent4 3 2 2 4 3 2" xfId="2427" xr:uid="{4C44FC65-7640-423E-B6F9-5DBA93BE1DCA}"/>
    <cellStyle name="20% - Accent4 3 2 2 4 4" xfId="2428" xr:uid="{536629CB-0C6F-488B-B5FD-4329AD290ED6}"/>
    <cellStyle name="20% - Accent4 3 2 2 5" xfId="2429" xr:uid="{A1D53203-26DF-4C56-BFB7-10D0AF6A0215}"/>
    <cellStyle name="20% - Accent4 3 2 2 5 2" xfId="2430" xr:uid="{4BA7FAA1-F565-4D43-92BC-A649A4C1C701}"/>
    <cellStyle name="20% - Accent4 3 2 2 5 2 2" xfId="2431" xr:uid="{868BCEC4-D166-47EB-96B6-7C85DE9B4FE9}"/>
    <cellStyle name="20% - Accent4 3 2 2 5 3" xfId="2432" xr:uid="{8D8237B1-A54C-4D1D-8873-D52F094CD41A}"/>
    <cellStyle name="20% - Accent4 3 2 2 6" xfId="2433" xr:uid="{AC647FDE-B7A5-4B1B-9670-AF87F626B9AF}"/>
    <cellStyle name="20% - Accent4 3 2 2 6 2" xfId="2434" xr:uid="{03CC3063-39B7-4BB8-8027-1F132EFB6937}"/>
    <cellStyle name="20% - Accent4 3 2 2 7" xfId="2435" xr:uid="{46181E79-F703-49A3-B4C6-9E47F9E11726}"/>
    <cellStyle name="20% - Accent4 3 2 2 8" xfId="2436" xr:uid="{5B88EF20-3A94-45E7-B85C-F28044AEF3F0}"/>
    <cellStyle name="20% - Accent4 3 2 3" xfId="2437" xr:uid="{5C14A258-36CA-49B1-B371-6D7741DFF3E9}"/>
    <cellStyle name="20% - Accent4 3 2 3 2" xfId="2438" xr:uid="{A3EC18A7-FFB6-4F7B-9C0D-3E82B08579AE}"/>
    <cellStyle name="20% - Accent4 3 2 3 2 2" xfId="2439" xr:uid="{D1ED87C6-4838-48C5-A848-4A4AA959B40D}"/>
    <cellStyle name="20% - Accent4 3 2 3 2 2 2" xfId="2440" xr:uid="{FAE76071-DF87-466C-80DD-5B8296B0A002}"/>
    <cellStyle name="20% - Accent4 3 2 3 2 2 2 2" xfId="2441" xr:uid="{653C1BFB-8CA1-4413-8F94-C5D3CC726B0E}"/>
    <cellStyle name="20% - Accent4 3 2 3 2 2 3" xfId="2442" xr:uid="{FEC88150-D6E6-4D07-AD8B-99C2C1F42DA6}"/>
    <cellStyle name="20% - Accent4 3 2 3 2 3" xfId="2443" xr:uid="{8631418F-FBB8-45A5-B7B2-BDC1BC09A31A}"/>
    <cellStyle name="20% - Accent4 3 2 3 2 3 2" xfId="2444" xr:uid="{3D98E7F1-A361-4C0B-80D2-9F00583D286A}"/>
    <cellStyle name="20% - Accent4 3 2 3 2 4" xfId="2445" xr:uid="{1C0CE2EB-FD0B-4D83-B044-E6DBEA7A48BF}"/>
    <cellStyle name="20% - Accent4 3 2 3 3" xfId="2446" xr:uid="{171FD7C4-5759-45C9-A456-AE11813AD506}"/>
    <cellStyle name="20% - Accent4 3 2 3 3 2" xfId="2447" xr:uid="{32CA188E-558A-4CAC-BA67-E935CFC5DD84}"/>
    <cellStyle name="20% - Accent4 3 2 3 3 2 2" xfId="2448" xr:uid="{D7A54F4E-F53D-4F8D-BF0B-7400AFD6CCB4}"/>
    <cellStyle name="20% - Accent4 3 2 3 3 2 2 2" xfId="2449" xr:uid="{04F09F72-6C18-4774-A7D4-653FA79700F6}"/>
    <cellStyle name="20% - Accent4 3 2 3 3 2 3" xfId="2450" xr:uid="{54CFF28C-2D02-4CB9-85C8-346FEBC46DE3}"/>
    <cellStyle name="20% - Accent4 3 2 3 3 3" xfId="2451" xr:uid="{CDE54C6F-EEC5-43D6-8AA6-0DB9CB4F200D}"/>
    <cellStyle name="20% - Accent4 3 2 3 3 3 2" xfId="2452" xr:uid="{BB298D80-08C8-484D-8D2A-043128D97597}"/>
    <cellStyle name="20% - Accent4 3 2 3 3 4" xfId="2453" xr:uid="{E5E17E97-0067-42FC-8110-2FBCC6D352B4}"/>
    <cellStyle name="20% - Accent4 3 2 3 4" xfId="2454" xr:uid="{87F7A189-B737-4616-A9F9-FA2FFED7F81D}"/>
    <cellStyle name="20% - Accent4 3 2 3 4 2" xfId="2455" xr:uid="{971BD4CF-9A82-4748-85F8-7AFC1DCDAF3D}"/>
    <cellStyle name="20% - Accent4 3 2 3 4 2 2" xfId="2456" xr:uid="{FD6054A2-0F66-4CF6-9F81-AFED9C784859}"/>
    <cellStyle name="20% - Accent4 3 2 3 4 3" xfId="2457" xr:uid="{848860E7-8621-46DC-A9D1-25504F9CBC33}"/>
    <cellStyle name="20% - Accent4 3 2 3 5" xfId="2458" xr:uid="{EE5EEE58-93AE-4612-88DD-D487700DEA57}"/>
    <cellStyle name="20% - Accent4 3 2 3 5 2" xfId="2459" xr:uid="{B0336829-90E9-400E-81EC-1DAB06496DE6}"/>
    <cellStyle name="20% - Accent4 3 2 3 6" xfId="2460" xr:uid="{95EBBCC4-F8BE-4E79-A0FF-20391E5D9683}"/>
    <cellStyle name="20% - Accent4 3 2 4" xfId="2461" xr:uid="{FA185BEE-782C-4627-A8A1-39CC52DEEBAA}"/>
    <cellStyle name="20% - Accent4 3 2 4 2" xfId="2462" xr:uid="{85BDF3C7-87F8-4A1B-8037-A769DF7EAFD1}"/>
    <cellStyle name="20% - Accent4 3 2 4 2 2" xfId="2463" xr:uid="{33EC38E8-BAFF-4587-907D-42C49A7DC284}"/>
    <cellStyle name="20% - Accent4 3 2 4 2 2 2" xfId="2464" xr:uid="{AE145151-CE77-40BD-8DCE-BDDE65919C3F}"/>
    <cellStyle name="20% - Accent4 3 2 4 2 3" xfId="2465" xr:uid="{C550CA88-E47B-4CD8-ABE7-8F5C74F74597}"/>
    <cellStyle name="20% - Accent4 3 2 4 3" xfId="2466" xr:uid="{077B78B6-B630-488E-8B38-F5E38245FB3F}"/>
    <cellStyle name="20% - Accent4 3 2 4 3 2" xfId="2467" xr:uid="{BCFBB3F0-CE60-4FF1-8F95-A39FE83904F5}"/>
    <cellStyle name="20% - Accent4 3 2 4 4" xfId="2468" xr:uid="{418C237A-F74E-4D13-9063-AAAA91A09B41}"/>
    <cellStyle name="20% - Accent4 3 2 5" xfId="2469" xr:uid="{0E3FF8E9-F9ED-428A-AE23-5D1A57A98B58}"/>
    <cellStyle name="20% - Accent4 3 2 5 2" xfId="2470" xr:uid="{4AEF1ACE-752C-4507-B97E-E8BD5AE70B9B}"/>
    <cellStyle name="20% - Accent4 3 2 5 2 2" xfId="2471" xr:uid="{9DAFB112-68BA-4B4F-A1EA-483051DF0BB5}"/>
    <cellStyle name="20% - Accent4 3 2 5 2 2 2" xfId="2472" xr:uid="{6C7E3F21-BEB7-492D-8CC8-26C1CFB047B5}"/>
    <cellStyle name="20% - Accent4 3 2 5 2 3" xfId="2473" xr:uid="{33CFE3C1-FDA8-4C67-9C74-7B58AF22404E}"/>
    <cellStyle name="20% - Accent4 3 2 5 3" xfId="2474" xr:uid="{2D67BDF2-6261-47DF-ABF2-AE1090F67C35}"/>
    <cellStyle name="20% - Accent4 3 2 5 3 2" xfId="2475" xr:uid="{9DB54509-8FF4-4FA1-BF28-3913C71C8E8F}"/>
    <cellStyle name="20% - Accent4 3 2 5 4" xfId="2476" xr:uid="{F9A660C3-01AF-4D8D-8A63-4B44EE47F42C}"/>
    <cellStyle name="20% - Accent4 3 2 6" xfId="2477" xr:uid="{2AD841BD-F9F1-48E0-A9DF-FAB8CA1E7D5E}"/>
    <cellStyle name="20% - Accent4 3 2 6 2" xfId="2478" xr:uid="{A1DC6172-D740-456C-B13E-817D5EEF83FB}"/>
    <cellStyle name="20% - Accent4 3 2 6 2 2" xfId="2479" xr:uid="{455CE3BB-D350-4782-89C4-4FDCA0300690}"/>
    <cellStyle name="20% - Accent4 3 2 6 3" xfId="2480" xr:uid="{BEA8D5CA-4C32-4984-9BEC-5EF4C7BEBC03}"/>
    <cellStyle name="20% - Accent4 3 2 7" xfId="2481" xr:uid="{7A5BC5A5-1E8E-412D-AE5D-064D0DAF2B02}"/>
    <cellStyle name="20% - Accent4 3 2 7 2" xfId="2482" xr:uid="{41648366-4E4A-4518-819B-BC5536AB15FB}"/>
    <cellStyle name="20% - Accent4 3 2 8" xfId="2483" xr:uid="{DF52F206-11CD-4A02-A47B-817C39EEB3BC}"/>
    <cellStyle name="20% - Accent4 3 2 9" xfId="2484" xr:uid="{3960683F-4ACB-498E-8BD3-DCCCD4766111}"/>
    <cellStyle name="20% - Accent4 3 3" xfId="2485" xr:uid="{551E6C48-C612-48A2-B2BC-461C14F76E41}"/>
    <cellStyle name="20% - Accent4 3 3 2" xfId="2486" xr:uid="{622E174B-96A0-4916-8932-14723FADE5CC}"/>
    <cellStyle name="20% - Accent4 3 4" xfId="2487" xr:uid="{D666AE74-E196-493E-8356-A3E593F63A5F}"/>
    <cellStyle name="20% - Accent4 3 4 2" xfId="2488" xr:uid="{1553005B-7BCA-47B2-82F7-6780A5847570}"/>
    <cellStyle name="20% - Accent4 3 4 2 2" xfId="2489" xr:uid="{850E181C-91BB-486C-8304-F81B139A1C75}"/>
    <cellStyle name="20% - Accent4 3 4 2 2 2" xfId="2490" xr:uid="{530ED1D5-1E29-4E4D-B1B9-FDFFFB30C741}"/>
    <cellStyle name="20% - Accent4 3 4 2 2 2 2" xfId="2491" xr:uid="{3430C108-6265-4CE7-A7BD-D2B42B53AB64}"/>
    <cellStyle name="20% - Accent4 3 4 2 2 2 2 2" xfId="2492" xr:uid="{D3ADFD66-7BA7-45EB-8343-588CA432CD62}"/>
    <cellStyle name="20% - Accent4 3 4 2 2 2 3" xfId="2493" xr:uid="{8EF9CD60-9CEB-41AD-8999-60A2EF38EA2D}"/>
    <cellStyle name="20% - Accent4 3 4 2 2 3" xfId="2494" xr:uid="{E225F7F9-993C-4772-B337-B9675CF56F14}"/>
    <cellStyle name="20% - Accent4 3 4 2 2 3 2" xfId="2495" xr:uid="{B0673045-C59F-470A-9B92-FDC374BB70B4}"/>
    <cellStyle name="20% - Accent4 3 4 2 2 4" xfId="2496" xr:uid="{9771D3EB-04F1-4BDF-B9F7-8789B616E65C}"/>
    <cellStyle name="20% - Accent4 3 4 2 3" xfId="2497" xr:uid="{9FCFEF94-A667-427F-B62B-35434F92DA10}"/>
    <cellStyle name="20% - Accent4 3 4 2 3 2" xfId="2498" xr:uid="{036C9492-5E93-4879-8AB2-88F74FC4E104}"/>
    <cellStyle name="20% - Accent4 3 4 2 3 2 2" xfId="2499" xr:uid="{5112E4C2-7CEB-40C5-80C8-8881FF249BDB}"/>
    <cellStyle name="20% - Accent4 3 4 2 3 2 2 2" xfId="2500" xr:uid="{17062027-5183-4F33-80ED-99E0F7A69060}"/>
    <cellStyle name="20% - Accent4 3 4 2 3 2 3" xfId="2501" xr:uid="{EA7EBA62-91BB-4E67-90BA-CDF914BA86DA}"/>
    <cellStyle name="20% - Accent4 3 4 2 3 3" xfId="2502" xr:uid="{BE04FB3D-72D6-41DD-9181-CCBF7F416E15}"/>
    <cellStyle name="20% - Accent4 3 4 2 3 3 2" xfId="2503" xr:uid="{ABD788BB-9B16-4070-AF61-67222AA6C657}"/>
    <cellStyle name="20% - Accent4 3 4 2 3 4" xfId="2504" xr:uid="{05059F44-B0BE-456E-983D-95FB564807A5}"/>
    <cellStyle name="20% - Accent4 3 4 2 4" xfId="2505" xr:uid="{13ACB230-5BB0-4F86-B40C-F7FA26A42C78}"/>
    <cellStyle name="20% - Accent4 3 4 2 4 2" xfId="2506" xr:uid="{6AD34821-80DF-43C2-86B6-3F0556A40E90}"/>
    <cellStyle name="20% - Accent4 3 4 2 4 2 2" xfId="2507" xr:uid="{542CB7E5-1EDB-4CDE-A4A4-434F1F0D83BD}"/>
    <cellStyle name="20% - Accent4 3 4 2 4 3" xfId="2508" xr:uid="{7107360E-3176-4D24-A999-39A0C49C7E12}"/>
    <cellStyle name="20% - Accent4 3 4 2 5" xfId="2509" xr:uid="{67844A73-FD9A-4EA0-ACA9-E1741464CEDA}"/>
    <cellStyle name="20% - Accent4 3 4 2 5 2" xfId="2510" xr:uid="{18775B8B-F7D9-4667-A391-BB5053C88486}"/>
    <cellStyle name="20% - Accent4 3 4 2 6" xfId="2511" xr:uid="{0805E91E-3EFB-4324-8AC3-8C63602DA2B5}"/>
    <cellStyle name="20% - Accent4 3 4 3" xfId="2512" xr:uid="{38F23AA5-2C6C-479B-9942-73A0A64D0876}"/>
    <cellStyle name="20% - Accent4 3 4 3 2" xfId="2513" xr:uid="{54858D93-4BD6-4060-869A-B2E62E3E5E47}"/>
    <cellStyle name="20% - Accent4 3 4 3 2 2" xfId="2514" xr:uid="{826A6233-7C13-4CFD-B7E9-36884D715E94}"/>
    <cellStyle name="20% - Accent4 3 4 3 2 2 2" xfId="2515" xr:uid="{68E43A92-D9C7-473C-AF2E-915945DE8F91}"/>
    <cellStyle name="20% - Accent4 3 4 3 2 3" xfId="2516" xr:uid="{DEA61A6F-76AB-42C6-B763-3FE099F1836B}"/>
    <cellStyle name="20% - Accent4 3 4 3 3" xfId="2517" xr:uid="{579BEAA3-DB64-459F-9316-A7208400790D}"/>
    <cellStyle name="20% - Accent4 3 4 3 3 2" xfId="2518" xr:uid="{0F962395-90B2-47E6-B3E4-404D6BCA9994}"/>
    <cellStyle name="20% - Accent4 3 4 3 4" xfId="2519" xr:uid="{9E6C537F-4DE4-468D-A45E-BDCC3582307D}"/>
    <cellStyle name="20% - Accent4 3 4 4" xfId="2520" xr:uid="{655774CD-CC81-4504-AD99-A7CC2A7DA181}"/>
    <cellStyle name="20% - Accent4 3 4 4 2" xfId="2521" xr:uid="{82E20485-EDD0-4BC4-8376-AFCE656C8ABC}"/>
    <cellStyle name="20% - Accent4 3 4 4 2 2" xfId="2522" xr:uid="{024F8FD5-B351-4373-8836-87978CECC85F}"/>
    <cellStyle name="20% - Accent4 3 4 4 2 2 2" xfId="2523" xr:uid="{1ABA7EEE-FDF2-4535-B53A-18BB6CD739CB}"/>
    <cellStyle name="20% - Accent4 3 4 4 2 3" xfId="2524" xr:uid="{B402AF9A-A1D1-4BA4-945E-A9B1234EE633}"/>
    <cellStyle name="20% - Accent4 3 4 4 3" xfId="2525" xr:uid="{0A43AC54-3415-4A19-A05B-387C8A37C85A}"/>
    <cellStyle name="20% - Accent4 3 4 4 3 2" xfId="2526" xr:uid="{1DF30B6B-8564-458D-BC17-FC2A3D9225AE}"/>
    <cellStyle name="20% - Accent4 3 4 4 4" xfId="2527" xr:uid="{CE3BE0B0-8075-4FA0-ADAD-945BE67CCFA6}"/>
    <cellStyle name="20% - Accent4 3 4 5" xfId="2528" xr:uid="{426ED649-95FE-45E1-9428-A4326A54180C}"/>
    <cellStyle name="20% - Accent4 3 4 5 2" xfId="2529" xr:uid="{A0439DC0-4D1A-4918-A680-44D09A4BB7DD}"/>
    <cellStyle name="20% - Accent4 3 4 5 2 2" xfId="2530" xr:uid="{EC167357-89A5-4832-B183-B865EBB7A97E}"/>
    <cellStyle name="20% - Accent4 3 4 5 3" xfId="2531" xr:uid="{BD4F34C7-BA23-49D0-AD14-8528622C47FA}"/>
    <cellStyle name="20% - Accent4 3 4 6" xfId="2532" xr:uid="{FF9F048E-D7B3-41CF-A72A-EE1D1468373D}"/>
    <cellStyle name="20% - Accent4 3 4 6 2" xfId="2533" xr:uid="{2E7C6EB2-1E2E-4B4B-9D18-46667A9497FC}"/>
    <cellStyle name="20% - Accent4 3 4 7" xfId="2534" xr:uid="{A84C8F71-9EF9-4AF4-A2D9-53FE984BC501}"/>
    <cellStyle name="20% - Accent4 3 5" xfId="2535" xr:uid="{948E0B55-CF2D-4602-8588-636AE89EF2D2}"/>
    <cellStyle name="20% - Accent4 3 5 2" xfId="2536" xr:uid="{581BFD46-818F-4B2A-B5D3-B65305E2537D}"/>
    <cellStyle name="20% - Accent4 3 5 2 2" xfId="2537" xr:uid="{077E8559-4B35-48E1-8AE4-20C43A18AB17}"/>
    <cellStyle name="20% - Accent4 3 5 2 2 2" xfId="2538" xr:uid="{D29C6418-1AB7-4E7E-AAB8-824772E7C068}"/>
    <cellStyle name="20% - Accent4 3 5 2 2 2 2" xfId="2539" xr:uid="{765A17C9-70E9-4220-B21F-84DC1D5F5767}"/>
    <cellStyle name="20% - Accent4 3 5 2 2 2 2 2" xfId="2540" xr:uid="{E9D64244-B9D7-4CFC-BFEC-F8FAB4174551}"/>
    <cellStyle name="20% - Accent4 3 5 2 2 2 3" xfId="2541" xr:uid="{F4E8F4A3-804B-4678-991A-8CC5065B5FA5}"/>
    <cellStyle name="20% - Accent4 3 5 2 2 3" xfId="2542" xr:uid="{C16EE0AF-371A-4233-86B1-A5242181208A}"/>
    <cellStyle name="20% - Accent4 3 5 2 2 3 2" xfId="2543" xr:uid="{1B46F2F2-CE1C-4857-822A-25198F8B2183}"/>
    <cellStyle name="20% - Accent4 3 5 2 2 4" xfId="2544" xr:uid="{4B70DCE3-4F3F-4D5E-AB29-68F37D297EB7}"/>
    <cellStyle name="20% - Accent4 3 5 2 3" xfId="2545" xr:uid="{3DB4321A-5B1D-40AF-BCAD-88DAC9AE38B8}"/>
    <cellStyle name="20% - Accent4 3 5 2 3 2" xfId="2546" xr:uid="{2B76AEB1-9BE0-49E2-8AC3-68CE2F35F8D3}"/>
    <cellStyle name="20% - Accent4 3 5 2 3 2 2" xfId="2547" xr:uid="{4C988337-15B7-4B2D-BA29-3B91A257FD6E}"/>
    <cellStyle name="20% - Accent4 3 5 2 3 2 2 2" xfId="2548" xr:uid="{812C1192-E0BB-4227-BF24-EB94BB8B2E57}"/>
    <cellStyle name="20% - Accent4 3 5 2 3 2 3" xfId="2549" xr:uid="{6D090EB5-5C9A-4B4F-9778-C9013B4CBCFD}"/>
    <cellStyle name="20% - Accent4 3 5 2 3 3" xfId="2550" xr:uid="{F7944A64-39D7-4C7C-85F7-FF215DA6E912}"/>
    <cellStyle name="20% - Accent4 3 5 2 3 3 2" xfId="2551" xr:uid="{CA4821F2-DBBD-40F6-8328-54B1EF1A854A}"/>
    <cellStyle name="20% - Accent4 3 5 2 3 4" xfId="2552" xr:uid="{3C7D4C87-FA82-49A4-94B5-1DDE9EA16381}"/>
    <cellStyle name="20% - Accent4 3 5 2 4" xfId="2553" xr:uid="{C4963036-4DAD-431C-9E53-7FC2BB20D1A0}"/>
    <cellStyle name="20% - Accent4 3 5 2 4 2" xfId="2554" xr:uid="{4780B216-1ED7-494E-9137-C19F0EDA9BC4}"/>
    <cellStyle name="20% - Accent4 3 5 2 4 2 2" xfId="2555" xr:uid="{84546DDF-AAA6-4B88-8114-BCEC848FD740}"/>
    <cellStyle name="20% - Accent4 3 5 2 4 3" xfId="2556" xr:uid="{2596683A-0D60-4CF9-AF28-15EE6AD27798}"/>
    <cellStyle name="20% - Accent4 3 5 2 5" xfId="2557" xr:uid="{DF7B6915-D49D-4EC6-8F05-12812629FD91}"/>
    <cellStyle name="20% - Accent4 3 5 2 5 2" xfId="2558" xr:uid="{0A1EE998-A16E-49AD-8D06-3B5EBAE39D26}"/>
    <cellStyle name="20% - Accent4 3 5 2 6" xfId="2559" xr:uid="{0CFB594D-7CE6-41CB-942C-0CD9734DDFC1}"/>
    <cellStyle name="20% - Accent4 3 5 3" xfId="2560" xr:uid="{244F6330-B174-48D1-B70B-288BCFF883E1}"/>
    <cellStyle name="20% - Accent4 3 5 3 2" xfId="2561" xr:uid="{9307E9B3-74EB-4643-B819-F1578B975BE4}"/>
    <cellStyle name="20% - Accent4 3 5 3 2 2" xfId="2562" xr:uid="{9A7CEC32-AB1E-4105-9090-56ADCA452BC8}"/>
    <cellStyle name="20% - Accent4 3 5 3 2 2 2" xfId="2563" xr:uid="{48EB8730-E9A9-457F-9121-A8B1B217886F}"/>
    <cellStyle name="20% - Accent4 3 5 3 2 3" xfId="2564" xr:uid="{5BEA897A-56C3-4A3B-8D5A-422E723F739A}"/>
    <cellStyle name="20% - Accent4 3 5 3 3" xfId="2565" xr:uid="{C4FAE9C1-E7F4-44BE-8D42-72F0C407AE3F}"/>
    <cellStyle name="20% - Accent4 3 5 3 3 2" xfId="2566" xr:uid="{781BB27A-257E-4D40-8BDF-E2C99351822E}"/>
    <cellStyle name="20% - Accent4 3 5 3 4" xfId="2567" xr:uid="{5A27BD24-9E4C-4A06-AF8C-13089A151A8E}"/>
    <cellStyle name="20% - Accent4 3 5 4" xfId="2568" xr:uid="{93DE6DEB-CA81-49EA-9920-FA79B8B47373}"/>
    <cellStyle name="20% - Accent4 3 5 4 2" xfId="2569" xr:uid="{2C2A0FC6-53C6-4B2D-AE0F-ED5CE22B2176}"/>
    <cellStyle name="20% - Accent4 3 5 4 2 2" xfId="2570" xr:uid="{9995444E-73BF-452B-94CD-A6A71F99921B}"/>
    <cellStyle name="20% - Accent4 3 5 4 2 2 2" xfId="2571" xr:uid="{825BBC05-7754-4693-AA16-A4C9830F313F}"/>
    <cellStyle name="20% - Accent4 3 5 4 2 3" xfId="2572" xr:uid="{6B1E6FFB-9D2A-4DC1-B5CB-FBB616351C45}"/>
    <cellStyle name="20% - Accent4 3 5 4 3" xfId="2573" xr:uid="{ADC7A3A0-ECB8-41AD-BDC8-F04F9CF1808C}"/>
    <cellStyle name="20% - Accent4 3 5 4 3 2" xfId="2574" xr:uid="{037A531B-AE61-470B-935C-99EAC09A1D97}"/>
    <cellStyle name="20% - Accent4 3 5 4 4" xfId="2575" xr:uid="{D56073BB-A63E-43FE-982F-AA26CC332BC9}"/>
    <cellStyle name="20% - Accent4 3 5 5" xfId="2576" xr:uid="{5CA5849E-1EE6-45A6-8F07-900B003BAE4E}"/>
    <cellStyle name="20% - Accent4 3 5 5 2" xfId="2577" xr:uid="{9DF226BF-319D-4B7D-9D79-828D186483A5}"/>
    <cellStyle name="20% - Accent4 3 5 5 2 2" xfId="2578" xr:uid="{12B31377-AAC3-40A6-8368-C2BF1460D74E}"/>
    <cellStyle name="20% - Accent4 3 5 5 3" xfId="2579" xr:uid="{2B41716A-69E6-4790-A63E-8C07D7C00F94}"/>
    <cellStyle name="20% - Accent4 3 5 6" xfId="2580" xr:uid="{65E1A690-9535-446E-A6EE-A965F5A1A779}"/>
    <cellStyle name="20% - Accent4 3 5 6 2" xfId="2581" xr:uid="{E8512C7C-0297-4FF7-8552-15A0994A19C5}"/>
    <cellStyle name="20% - Accent4 3 5 7" xfId="2582" xr:uid="{6493E5D6-8EAD-429C-854B-F20763AAE390}"/>
    <cellStyle name="20% - Accent4 3 6" xfId="2583" xr:uid="{4569835E-E4B6-4F49-A124-24B369459031}"/>
    <cellStyle name="20% - Accent4 3 6 2" xfId="2584" xr:uid="{56E06724-9918-44DC-AB00-6BCD589CBDD3}"/>
    <cellStyle name="20% - Accent4 3 6 2 2" xfId="2585" xr:uid="{5A785E50-C662-423D-92EE-4F73E167B298}"/>
    <cellStyle name="20% - Accent4 3 6 2 2 2" xfId="2586" xr:uid="{CCBCF1A1-7736-411E-931E-A079AAAF1A1C}"/>
    <cellStyle name="20% - Accent4 3 6 2 2 2 2" xfId="2587" xr:uid="{91243353-6782-4122-B302-8BEFB923FD45}"/>
    <cellStyle name="20% - Accent4 3 6 2 2 3" xfId="2588" xr:uid="{B0C88B03-7484-41D7-A36E-35974C07F715}"/>
    <cellStyle name="20% - Accent4 3 6 2 3" xfId="2589" xr:uid="{D75C4625-2AD8-463A-AF60-1B863F5AD199}"/>
    <cellStyle name="20% - Accent4 3 6 2 3 2" xfId="2590" xr:uid="{B7EC3099-4269-4441-9C0F-3AE126C879C8}"/>
    <cellStyle name="20% - Accent4 3 6 2 4" xfId="2591" xr:uid="{BE9C09BB-8056-4FCD-8F95-918F146A0D71}"/>
    <cellStyle name="20% - Accent4 3 6 3" xfId="2592" xr:uid="{CADA7C48-703B-4B10-9F78-C69EB5FFC134}"/>
    <cellStyle name="20% - Accent4 3 6 3 2" xfId="2593" xr:uid="{8110B79F-598F-41F2-AD4A-DEE4C780AE67}"/>
    <cellStyle name="20% - Accent4 3 6 3 2 2" xfId="2594" xr:uid="{0FDE102B-DB86-4EA1-8A7B-6E4EB611EFFA}"/>
    <cellStyle name="20% - Accent4 3 6 3 2 2 2" xfId="2595" xr:uid="{53DED755-753D-4B44-8214-EA24C03063D0}"/>
    <cellStyle name="20% - Accent4 3 6 3 2 3" xfId="2596" xr:uid="{75C3EE1F-2E09-4BE6-BDFB-5B2A4D90F1D6}"/>
    <cellStyle name="20% - Accent4 3 6 3 3" xfId="2597" xr:uid="{6DC199DC-B6A8-4339-AE42-370652BD1A03}"/>
    <cellStyle name="20% - Accent4 3 6 3 3 2" xfId="2598" xr:uid="{2DA63F64-19E5-48EB-A157-996942905374}"/>
    <cellStyle name="20% - Accent4 3 6 3 4" xfId="2599" xr:uid="{9E59206F-0CC9-4954-9402-96C7CE2122CE}"/>
    <cellStyle name="20% - Accent4 3 6 4" xfId="2600" xr:uid="{64214510-0611-4F67-B532-62ACA2EB6AE5}"/>
    <cellStyle name="20% - Accent4 3 6 4 2" xfId="2601" xr:uid="{8FBA498C-7B4A-40B2-A315-A72F6E5AE8BD}"/>
    <cellStyle name="20% - Accent4 3 6 4 2 2" xfId="2602" xr:uid="{E413314E-493D-4CCC-9BF1-35590E38DF3C}"/>
    <cellStyle name="20% - Accent4 3 6 4 3" xfId="2603" xr:uid="{D52B3365-1E0B-4F49-8F88-06555842ADED}"/>
    <cellStyle name="20% - Accent4 3 6 5" xfId="2604" xr:uid="{650B0AED-AEBB-4A12-8B47-6EFD4481095C}"/>
    <cellStyle name="20% - Accent4 3 6 5 2" xfId="2605" xr:uid="{515D217B-E1F1-404A-ACC3-1905C48C1272}"/>
    <cellStyle name="20% - Accent4 3 6 6" xfId="2606" xr:uid="{D871D918-6603-4075-93D6-33AFC56A1F5C}"/>
    <cellStyle name="20% - Accent4 3 7" xfId="2607" xr:uid="{4E47F247-3042-405B-AED5-DC7992F0264F}"/>
    <cellStyle name="20% - Accent4 3 7 2" xfId="2608" xr:uid="{99686009-9959-4716-B994-8AC13A467C12}"/>
    <cellStyle name="20% - Accent4 3 7 2 2" xfId="2609" xr:uid="{362E0312-8780-49A1-8C9F-CEE9956F95DB}"/>
    <cellStyle name="20% - Accent4 3 7 2 2 2" xfId="2610" xr:uid="{22103C39-C53B-4E61-B310-66DDBC995441}"/>
    <cellStyle name="20% - Accent4 3 7 2 3" xfId="2611" xr:uid="{92CD9B00-0575-4F96-B89A-CC32203E7D3F}"/>
    <cellStyle name="20% - Accent4 3 7 3" xfId="2612" xr:uid="{889304F4-F5E4-42B4-BF93-FA138552C804}"/>
    <cellStyle name="20% - Accent4 3 7 3 2" xfId="2613" xr:uid="{41F31C9F-5FB4-4888-A82F-6FD45E349A13}"/>
    <cellStyle name="20% - Accent4 3 7 4" xfId="2614" xr:uid="{E9682E45-332F-4583-A7F2-AD345E4E6471}"/>
    <cellStyle name="20% - Accent4 3 8" xfId="2615" xr:uid="{868D83D3-3634-42B4-B84A-F9337E0B70EB}"/>
    <cellStyle name="20% - Accent4 3 8 2" xfId="2616" xr:uid="{F1EABCAD-BEB7-41C2-B84D-BD1A8067A7BD}"/>
    <cellStyle name="20% - Accent4 3 8 2 2" xfId="2617" xr:uid="{11BC8227-6F8A-479C-9806-CF88CBCABAAA}"/>
    <cellStyle name="20% - Accent4 3 8 2 2 2" xfId="2618" xr:uid="{B030D65A-2CFA-4A4C-B58B-D7840D7EAC02}"/>
    <cellStyle name="20% - Accent4 3 8 2 3" xfId="2619" xr:uid="{89C7C497-BCAC-44E6-A999-D2F66DE91F0C}"/>
    <cellStyle name="20% - Accent4 3 8 3" xfId="2620" xr:uid="{3C778E5D-2A57-4F48-AA0B-AFAE73F95E56}"/>
    <cellStyle name="20% - Accent4 3 8 3 2" xfId="2621" xr:uid="{738778C6-FDA4-4CD5-B28B-6BD0FFEFB979}"/>
    <cellStyle name="20% - Accent4 3 8 4" xfId="2622" xr:uid="{7140DB24-AA0D-4794-8154-EFC2BE4A6432}"/>
    <cellStyle name="20% - Accent4 3 9" xfId="2623" xr:uid="{38355AC0-3B64-4A70-86BB-34D71F890BB3}"/>
    <cellStyle name="20% - Accent4 3 9 2" xfId="2624" xr:uid="{E80163B5-B940-4810-88F6-037758DC27FE}"/>
    <cellStyle name="20% - Accent4 3 9 2 2" xfId="2625" xr:uid="{7EED46B1-F4C1-48C2-B391-7E1ECED14227}"/>
    <cellStyle name="20% - Accent4 3 9 3" xfId="2626" xr:uid="{F8EE73FB-489A-43E0-9221-AA1561C25242}"/>
    <cellStyle name="20% - Accent4 4" xfId="2627" xr:uid="{52AA4EFB-CCC8-4DFB-9886-A3DB44AA6B12}"/>
    <cellStyle name="20% - Accent4 4 2" xfId="2628" xr:uid="{BF91644F-CC48-4C71-AB69-3232A43352DA}"/>
    <cellStyle name="20% - Accent4 4 2 2" xfId="2629" xr:uid="{59DFE32D-76D2-435F-B54F-5452C3BB2581}"/>
    <cellStyle name="20% - Accent4 4 2 2 2" xfId="2630" xr:uid="{078D5E6E-178C-4299-83C4-4B5B5D6D98F2}"/>
    <cellStyle name="20% - Accent4 4 2 2 2 2" xfId="2631" xr:uid="{A744495A-8F7E-4708-865E-DAF3161B4D11}"/>
    <cellStyle name="20% - Accent4 4 2 2 2 2 2" xfId="2632" xr:uid="{B56B0AC4-FB4C-4222-916A-6B80508B2F18}"/>
    <cellStyle name="20% - Accent4 4 2 2 2 2 2 2" xfId="2633" xr:uid="{E87491EC-ACB7-4682-9EDB-AD7451397A8D}"/>
    <cellStyle name="20% - Accent4 4 2 2 2 2 3" xfId="2634" xr:uid="{C0C7EFD0-84C5-4C9F-A0AE-7D62E9BF68F0}"/>
    <cellStyle name="20% - Accent4 4 2 2 2 3" xfId="2635" xr:uid="{2F985D20-4A81-42A5-B60A-64E94FB3BD74}"/>
    <cellStyle name="20% - Accent4 4 2 2 2 3 2" xfId="2636" xr:uid="{13C0A04F-2BF3-4E07-8BEA-3DFEB96D736D}"/>
    <cellStyle name="20% - Accent4 4 2 2 2 4" xfId="2637" xr:uid="{D2A8C9CD-6111-4136-A777-09CB608D581A}"/>
    <cellStyle name="20% - Accent4 4 2 2 3" xfId="2638" xr:uid="{54905FC8-81E5-4471-9078-C4A4C3349B89}"/>
    <cellStyle name="20% - Accent4 4 2 2 3 2" xfId="2639" xr:uid="{C09A1915-4340-46CD-B06E-D0F726E12DF8}"/>
    <cellStyle name="20% - Accent4 4 2 2 3 2 2" xfId="2640" xr:uid="{3ED8021E-1AE7-4F26-B86A-0DED2359522A}"/>
    <cellStyle name="20% - Accent4 4 2 2 3 2 2 2" xfId="2641" xr:uid="{8B7ACA17-9A34-415F-B6AB-7ECC947EEC96}"/>
    <cellStyle name="20% - Accent4 4 2 2 3 2 3" xfId="2642" xr:uid="{CCF66538-EFF5-4CAD-981B-DAF5188003D6}"/>
    <cellStyle name="20% - Accent4 4 2 2 3 3" xfId="2643" xr:uid="{14E1AF6E-29B2-4E82-8C37-E9074AD81F1B}"/>
    <cellStyle name="20% - Accent4 4 2 2 3 3 2" xfId="2644" xr:uid="{216E6D41-A150-41D7-9E74-2E9A4A0175DB}"/>
    <cellStyle name="20% - Accent4 4 2 2 3 4" xfId="2645" xr:uid="{EB9D85C8-7462-4718-B946-3F1874B63B7D}"/>
    <cellStyle name="20% - Accent4 4 2 2 4" xfId="2646" xr:uid="{E4228F4E-3409-4A5D-B810-CEB0475FDC45}"/>
    <cellStyle name="20% - Accent4 4 2 2 4 2" xfId="2647" xr:uid="{F86A357E-9CA5-46AE-8901-361530A029BB}"/>
    <cellStyle name="20% - Accent4 4 2 2 4 2 2" xfId="2648" xr:uid="{F31A5AFE-11CE-4878-8C4B-F7914B971183}"/>
    <cellStyle name="20% - Accent4 4 2 2 4 3" xfId="2649" xr:uid="{5DF74417-5A63-4BF6-A1D7-5EA1A05C3A20}"/>
    <cellStyle name="20% - Accent4 4 2 2 5" xfId="2650" xr:uid="{4AEE8ED5-46E5-4FD0-B5F7-19BFC59FDAB7}"/>
    <cellStyle name="20% - Accent4 4 2 2 5 2" xfId="2651" xr:uid="{8454D0BE-03D4-4017-995F-FD1142DC416D}"/>
    <cellStyle name="20% - Accent4 4 2 2 6" xfId="2652" xr:uid="{F6700FAE-29AB-44B8-83B9-0140F87D0646}"/>
    <cellStyle name="20% - Accent4 4 2 3" xfId="2653" xr:uid="{AF7FD67E-E206-4503-8160-F47B4EBBDCD7}"/>
    <cellStyle name="20% - Accent4 4 2 3 2" xfId="2654" xr:uid="{67C17F98-66DE-412D-A98F-0E458D1C0078}"/>
    <cellStyle name="20% - Accent4 4 2 3 2 2" xfId="2655" xr:uid="{064A6F42-AFFE-440D-9C1F-A891CA671D55}"/>
    <cellStyle name="20% - Accent4 4 2 3 2 2 2" xfId="2656" xr:uid="{D2655279-EFAB-4306-A8D5-6D8DCE994A97}"/>
    <cellStyle name="20% - Accent4 4 2 3 2 3" xfId="2657" xr:uid="{5CC04DAC-1478-4995-8CB6-5397FE87DA0D}"/>
    <cellStyle name="20% - Accent4 4 2 3 3" xfId="2658" xr:uid="{CD42F5DA-57C0-4F95-AE0A-2793AF2CFB9F}"/>
    <cellStyle name="20% - Accent4 4 2 3 3 2" xfId="2659" xr:uid="{FD345F43-1EA3-48A3-8E86-B724EA461209}"/>
    <cellStyle name="20% - Accent4 4 2 3 4" xfId="2660" xr:uid="{5B775325-426C-421F-A77A-B5068063000A}"/>
    <cellStyle name="20% - Accent4 4 2 4" xfId="2661" xr:uid="{F0834768-C65F-4869-A990-93B4D2CE6552}"/>
    <cellStyle name="20% - Accent4 4 2 4 2" xfId="2662" xr:uid="{A46A3628-481F-43E7-B929-B71A56D382FE}"/>
    <cellStyle name="20% - Accent4 4 2 4 2 2" xfId="2663" xr:uid="{B4381A16-00E3-4932-A947-1DBC931E8BC9}"/>
    <cellStyle name="20% - Accent4 4 2 4 2 2 2" xfId="2664" xr:uid="{198F4439-2441-4A07-90CD-827A6EC6A8EF}"/>
    <cellStyle name="20% - Accent4 4 2 4 2 3" xfId="2665" xr:uid="{CD8C27BE-E990-46A7-8BE1-146528EE4B7C}"/>
    <cellStyle name="20% - Accent4 4 2 4 3" xfId="2666" xr:uid="{D79245DF-228E-45A3-9999-A4277BEB81AE}"/>
    <cellStyle name="20% - Accent4 4 2 4 3 2" xfId="2667" xr:uid="{2B97ED18-B764-4D70-8033-F4E501DAB219}"/>
    <cellStyle name="20% - Accent4 4 2 4 4" xfId="2668" xr:uid="{A914F35C-8444-4E1A-BD65-57FEE7096A65}"/>
    <cellStyle name="20% - Accent4 4 2 5" xfId="2669" xr:uid="{D54114AD-640A-4D0C-8AF4-28919E97F309}"/>
    <cellStyle name="20% - Accent4 4 2 5 2" xfId="2670" xr:uid="{ACC19E07-46E4-46D1-8876-8F8B96A4ACC7}"/>
    <cellStyle name="20% - Accent4 4 2 5 2 2" xfId="2671" xr:uid="{F98066EE-D1A5-48BF-AFFA-8A2B86A8AD47}"/>
    <cellStyle name="20% - Accent4 4 2 5 3" xfId="2672" xr:uid="{41CC2C7C-66A7-4538-A632-AB540E8D7910}"/>
    <cellStyle name="20% - Accent4 4 2 6" xfId="2673" xr:uid="{58D81705-E3A6-4A19-BE30-5A12D16C568C}"/>
    <cellStyle name="20% - Accent4 4 2 6 2" xfId="2674" xr:uid="{542CEEB5-28E5-40F9-BB69-DCB820659C66}"/>
    <cellStyle name="20% - Accent4 4 2 7" xfId="2675" xr:uid="{722FE10E-A419-429D-B627-D4F50724A0DE}"/>
    <cellStyle name="20% - Accent4 4 2 8" xfId="2676" xr:uid="{86190EDE-E4E6-46F3-9FF5-CC4E080AC056}"/>
    <cellStyle name="20% - Accent4 4 3" xfId="2677" xr:uid="{B6E4D91D-8881-4FDF-86E5-1970B075A969}"/>
    <cellStyle name="20% - Accent4 4 3 2" xfId="2678" xr:uid="{1D671CF6-712D-467C-9D2D-B7DEF3082458}"/>
    <cellStyle name="20% - Accent4 4 3 2 2" xfId="2679" xr:uid="{CC4A429F-EF61-4F8D-8D42-A137DFEDC82D}"/>
    <cellStyle name="20% - Accent4 4 3 2 2 2" xfId="2680" xr:uid="{44403E53-CF84-4AC8-91B2-200B62CAF70A}"/>
    <cellStyle name="20% - Accent4 4 3 2 2 2 2" xfId="2681" xr:uid="{91CD0720-3B3C-4051-8201-A314A604BB28}"/>
    <cellStyle name="20% - Accent4 4 3 2 2 3" xfId="2682" xr:uid="{BF492467-FF79-4004-BC83-00BB01705E59}"/>
    <cellStyle name="20% - Accent4 4 3 2 3" xfId="2683" xr:uid="{A11828B3-A779-444C-B878-DFDA0DDD57AF}"/>
    <cellStyle name="20% - Accent4 4 3 2 3 2" xfId="2684" xr:uid="{58F86883-4213-46B2-AF10-87298D52580E}"/>
    <cellStyle name="20% - Accent4 4 3 2 4" xfId="2685" xr:uid="{192939D6-14F5-42F5-82F9-1E144C1AB8D6}"/>
    <cellStyle name="20% - Accent4 4 3 3" xfId="2686" xr:uid="{6FC78B14-32CB-484D-9CEA-C2DF1833BCED}"/>
    <cellStyle name="20% - Accent4 4 3 3 2" xfId="2687" xr:uid="{C5470F97-8881-49AB-A39B-5FA6903A8866}"/>
    <cellStyle name="20% - Accent4 4 3 3 2 2" xfId="2688" xr:uid="{E4C3D918-F845-43B3-B715-B5B257011E65}"/>
    <cellStyle name="20% - Accent4 4 3 3 2 2 2" xfId="2689" xr:uid="{01311DC5-561B-4D28-9B90-8D32E2463723}"/>
    <cellStyle name="20% - Accent4 4 3 3 2 3" xfId="2690" xr:uid="{C6E4FCE9-D1E8-4D5C-B311-75561592BC8F}"/>
    <cellStyle name="20% - Accent4 4 3 3 3" xfId="2691" xr:uid="{2DE250DD-3FB9-4B57-8A13-95AAF0E228A7}"/>
    <cellStyle name="20% - Accent4 4 3 3 3 2" xfId="2692" xr:uid="{8578C9DC-45E6-4DED-8D7E-14922C3C4690}"/>
    <cellStyle name="20% - Accent4 4 3 3 4" xfId="2693" xr:uid="{9F5040F3-407A-45E5-8BC2-14CCA2752C90}"/>
    <cellStyle name="20% - Accent4 4 3 4" xfId="2694" xr:uid="{1A6B2B80-1AD5-411A-9CF8-0DC5BDE5591F}"/>
    <cellStyle name="20% - Accent4 4 3 4 2" xfId="2695" xr:uid="{2FCF20E1-E7EF-4D52-B3EB-DE9E00E562F4}"/>
    <cellStyle name="20% - Accent4 4 3 4 2 2" xfId="2696" xr:uid="{F71BD904-AFD6-4F67-944B-E80CA47AB2FA}"/>
    <cellStyle name="20% - Accent4 4 3 4 3" xfId="2697" xr:uid="{74FEE026-FE79-4475-A164-53C095A3B138}"/>
    <cellStyle name="20% - Accent4 4 3 5" xfId="2698" xr:uid="{39ED4FED-816B-47F1-BEEE-628F5B95C7CD}"/>
    <cellStyle name="20% - Accent4 4 3 5 2" xfId="2699" xr:uid="{53A6D1C9-68FE-45F1-AA51-44D5B0D93CBE}"/>
    <cellStyle name="20% - Accent4 4 3 6" xfId="2700" xr:uid="{B7B83B07-EF48-486C-AA7F-B25CC2A4290B}"/>
    <cellStyle name="20% - Accent4 4 4" xfId="2701" xr:uid="{152D1854-5DD0-4589-B95A-FEACDA83A887}"/>
    <cellStyle name="20% - Accent4 4 4 2" xfId="2702" xr:uid="{B6ECEE87-237F-46B9-B1A5-254929647D7D}"/>
    <cellStyle name="20% - Accent4 4 4 2 2" xfId="2703" xr:uid="{89BC14A0-41D4-4479-A15B-34CBBE933516}"/>
    <cellStyle name="20% - Accent4 4 4 2 2 2" xfId="2704" xr:uid="{819B8271-A916-4EC9-89B7-78F2DD4D53FA}"/>
    <cellStyle name="20% - Accent4 4 4 2 3" xfId="2705" xr:uid="{950E3937-4AF7-4609-89C9-6CE7AE52312D}"/>
    <cellStyle name="20% - Accent4 4 4 3" xfId="2706" xr:uid="{8C78754F-2693-47C7-B354-E6E4F1AF6BDE}"/>
    <cellStyle name="20% - Accent4 4 4 3 2" xfId="2707" xr:uid="{379BFACC-6317-4C3B-880A-F0CA32D6DB65}"/>
    <cellStyle name="20% - Accent4 4 4 4" xfId="2708" xr:uid="{32C43D1D-B330-461E-B6FE-9AFB936524D4}"/>
    <cellStyle name="20% - Accent4 4 5" xfId="2709" xr:uid="{8E1D7C1E-1F34-496D-9E5A-970CBDD2B61B}"/>
    <cellStyle name="20% - Accent4 4 5 2" xfId="2710" xr:uid="{9D7D352E-6C1A-49D7-91F2-B49A6B4378A8}"/>
    <cellStyle name="20% - Accent4 4 5 2 2" xfId="2711" xr:uid="{FFC5A0E3-CA4A-4A15-A64E-A9EF8E1986EF}"/>
    <cellStyle name="20% - Accent4 4 5 2 2 2" xfId="2712" xr:uid="{562790DB-44F3-48B8-838C-AEE9D76F38B3}"/>
    <cellStyle name="20% - Accent4 4 5 2 3" xfId="2713" xr:uid="{63D67D98-E0D0-48CE-8CA3-0FBAFC2079AD}"/>
    <cellStyle name="20% - Accent4 4 5 3" xfId="2714" xr:uid="{A3739256-20F0-41C6-A4D3-55F9A861A1C6}"/>
    <cellStyle name="20% - Accent4 4 5 3 2" xfId="2715" xr:uid="{E21005E8-30C9-4EDD-AB48-6D5C96E02B7F}"/>
    <cellStyle name="20% - Accent4 4 5 4" xfId="2716" xr:uid="{2196F28B-0912-416C-9B1A-9786A3279E94}"/>
    <cellStyle name="20% - Accent4 4 6" xfId="2717" xr:uid="{2935160B-A39B-4561-B75D-6C34C31CA85D}"/>
    <cellStyle name="20% - Accent4 4 6 2" xfId="2718" xr:uid="{CA3F1D92-53BF-486E-8165-6956E99B2F81}"/>
    <cellStyle name="20% - Accent4 4 6 2 2" xfId="2719" xr:uid="{00D5353B-FE90-452B-B0DF-B93C4523DBF7}"/>
    <cellStyle name="20% - Accent4 4 6 3" xfId="2720" xr:uid="{B10ED9B1-D154-485A-8132-D19684E6EA0B}"/>
    <cellStyle name="20% - Accent4 4 7" xfId="2721" xr:uid="{3DA1CA97-724F-4AE9-BAF1-4EC2409BAC0B}"/>
    <cellStyle name="20% - Accent4 4 7 2" xfId="2722" xr:uid="{7780CBB7-B351-46F5-B536-AF661C193743}"/>
    <cellStyle name="20% - Accent4 4 8" xfId="2723" xr:uid="{2CA38C29-3651-4073-ACE3-0EBE37845565}"/>
    <cellStyle name="20% - Accent4 4 9" xfId="2724" xr:uid="{C21E4122-033E-4591-83D7-6713CE42E6ED}"/>
    <cellStyle name="20% - Accent4 5" xfId="2725" xr:uid="{08E55F4B-FCCA-4323-8C4C-4879233ED36D}"/>
    <cellStyle name="20% - Accent4 5 2" xfId="2726" xr:uid="{D2B2983A-760E-4AB8-94B6-4B935271E009}"/>
    <cellStyle name="20% - Accent4 5 2 2" xfId="2727" xr:uid="{AB12ABF7-529F-465B-8D51-744054512E1D}"/>
    <cellStyle name="20% - Accent4 5 2 2 2" xfId="2728" xr:uid="{7AF586D2-8F8E-4313-88A3-D13A2629D48A}"/>
    <cellStyle name="20% - Accent4 5 2 2 2 2" xfId="2729" xr:uid="{3F22C3C1-7D7E-45E4-88A8-A22E32F16898}"/>
    <cellStyle name="20% - Accent4 5 2 2 2 2 2" xfId="2730" xr:uid="{7EF68EC2-AFCF-40F6-BA35-B3CCD868AFF2}"/>
    <cellStyle name="20% - Accent4 5 2 2 2 2 2 2" xfId="2731" xr:uid="{7C3D41F5-AFA0-47F7-8CF1-35856FE12009}"/>
    <cellStyle name="20% - Accent4 5 2 2 2 2 3" xfId="2732" xr:uid="{EF445540-1AB0-44CB-97A9-7120690B9614}"/>
    <cellStyle name="20% - Accent4 5 2 2 2 3" xfId="2733" xr:uid="{9498E027-6A3E-4027-9EE6-ADBBAF03C006}"/>
    <cellStyle name="20% - Accent4 5 2 2 2 3 2" xfId="2734" xr:uid="{FC55528D-5FD7-478A-AC7B-09F07D12EBCB}"/>
    <cellStyle name="20% - Accent4 5 2 2 2 4" xfId="2735" xr:uid="{A1F6A178-8DC9-408B-9D77-866E5915B504}"/>
    <cellStyle name="20% - Accent4 5 2 2 3" xfId="2736" xr:uid="{79FC6463-A72C-44CD-A5A7-97EE136421EB}"/>
    <cellStyle name="20% - Accent4 5 2 2 3 2" xfId="2737" xr:uid="{2F5480C6-D0F0-436C-953E-B4DD75A5A209}"/>
    <cellStyle name="20% - Accent4 5 2 2 3 2 2" xfId="2738" xr:uid="{291DBBB0-1E31-44DF-9374-B2526CE40230}"/>
    <cellStyle name="20% - Accent4 5 2 2 3 2 2 2" xfId="2739" xr:uid="{C8DAD582-1400-4E07-8753-1914B9A2DAA2}"/>
    <cellStyle name="20% - Accent4 5 2 2 3 2 3" xfId="2740" xr:uid="{7F5DFD85-AC17-4FC7-9475-0355D95AA01D}"/>
    <cellStyle name="20% - Accent4 5 2 2 3 3" xfId="2741" xr:uid="{871F0EE3-29E0-4980-A6F0-3B4EA2E83832}"/>
    <cellStyle name="20% - Accent4 5 2 2 3 3 2" xfId="2742" xr:uid="{B7BB8C97-4987-4F22-9A9E-6D8B0FBFD6E4}"/>
    <cellStyle name="20% - Accent4 5 2 2 3 4" xfId="2743" xr:uid="{0583C2F9-C030-4F0F-B180-75BB7EB756CC}"/>
    <cellStyle name="20% - Accent4 5 2 2 4" xfId="2744" xr:uid="{7463315A-D49C-43D7-95DC-B707C587C371}"/>
    <cellStyle name="20% - Accent4 5 2 2 4 2" xfId="2745" xr:uid="{7E77E544-E954-430A-B243-587A99B228A1}"/>
    <cellStyle name="20% - Accent4 5 2 2 4 2 2" xfId="2746" xr:uid="{22EB64F8-7B36-4A5D-8A9E-76AB7A63C6B4}"/>
    <cellStyle name="20% - Accent4 5 2 2 4 3" xfId="2747" xr:uid="{BB12F8D4-A163-4DF2-9118-FA3C34846487}"/>
    <cellStyle name="20% - Accent4 5 2 2 5" xfId="2748" xr:uid="{93166B6E-F226-4D61-ADFB-17ABC765633A}"/>
    <cellStyle name="20% - Accent4 5 2 2 5 2" xfId="2749" xr:uid="{108C50AC-CA4A-4514-8B48-2DA980261242}"/>
    <cellStyle name="20% - Accent4 5 2 2 6" xfId="2750" xr:uid="{95FCFF72-3757-4484-AD50-F06D71C0A6CD}"/>
    <cellStyle name="20% - Accent4 5 2 3" xfId="2751" xr:uid="{5C2B2929-0F47-4448-971B-CA57A6704D94}"/>
    <cellStyle name="20% - Accent4 5 2 3 2" xfId="2752" xr:uid="{6291B04B-53E5-43CF-8C13-266D848BC4CC}"/>
    <cellStyle name="20% - Accent4 5 2 3 2 2" xfId="2753" xr:uid="{DA257C97-8216-4877-9369-CAB801894652}"/>
    <cellStyle name="20% - Accent4 5 2 3 2 2 2" xfId="2754" xr:uid="{D61EF9ED-1BAD-442C-A709-C8C961E882B9}"/>
    <cellStyle name="20% - Accent4 5 2 3 2 3" xfId="2755" xr:uid="{8A5054C2-AB8A-4346-BE29-7B6308075ADC}"/>
    <cellStyle name="20% - Accent4 5 2 3 3" xfId="2756" xr:uid="{D97C71E3-CA49-4A15-8DEF-1B695B528416}"/>
    <cellStyle name="20% - Accent4 5 2 3 3 2" xfId="2757" xr:uid="{D448695D-16BA-4ADD-BEE9-92806DBD7231}"/>
    <cellStyle name="20% - Accent4 5 2 3 4" xfId="2758" xr:uid="{F8BEE2BF-D820-41C0-90D8-A230ADA951DF}"/>
    <cellStyle name="20% - Accent4 5 2 4" xfId="2759" xr:uid="{66F275EB-E2DC-47AB-8AA0-98608E2F6904}"/>
    <cellStyle name="20% - Accent4 5 2 4 2" xfId="2760" xr:uid="{F29F7274-F689-4F84-90D2-BC476CF69FA4}"/>
    <cellStyle name="20% - Accent4 5 2 4 2 2" xfId="2761" xr:uid="{8EB74C31-F390-4CE3-AC33-801EB7EB04D1}"/>
    <cellStyle name="20% - Accent4 5 2 4 2 2 2" xfId="2762" xr:uid="{2FE87D20-BD04-4CF4-B7AD-65A89519DDC1}"/>
    <cellStyle name="20% - Accent4 5 2 4 2 3" xfId="2763" xr:uid="{2BEC62A3-CD85-43D0-A97E-DD13F6A3FC69}"/>
    <cellStyle name="20% - Accent4 5 2 4 3" xfId="2764" xr:uid="{9D3BE767-16C2-4384-9796-FD65163C4CC2}"/>
    <cellStyle name="20% - Accent4 5 2 4 3 2" xfId="2765" xr:uid="{C16678DC-4F32-422C-89BE-A581542B368C}"/>
    <cellStyle name="20% - Accent4 5 2 4 4" xfId="2766" xr:uid="{18385C2C-BF60-4AD3-BA31-4CDF21CA93E9}"/>
    <cellStyle name="20% - Accent4 5 2 5" xfId="2767" xr:uid="{C011BF4C-D345-416C-B70A-3C403A407924}"/>
    <cellStyle name="20% - Accent4 5 2 5 2" xfId="2768" xr:uid="{295763D6-79E3-44F4-A70D-EEF6645F5ABC}"/>
    <cellStyle name="20% - Accent4 5 2 5 2 2" xfId="2769" xr:uid="{40305446-223B-4E09-893F-8488F603AC37}"/>
    <cellStyle name="20% - Accent4 5 2 5 3" xfId="2770" xr:uid="{0BE26956-429D-4FB7-BF73-0EE283A1633D}"/>
    <cellStyle name="20% - Accent4 5 2 6" xfId="2771" xr:uid="{3456CC6A-DEF1-4996-8848-26173B7C6D31}"/>
    <cellStyle name="20% - Accent4 5 2 6 2" xfId="2772" xr:uid="{49D79D7E-BB0D-421B-AF18-1A6B7E33AEAF}"/>
    <cellStyle name="20% - Accent4 5 2 7" xfId="2773" xr:uid="{39C99917-31E3-4672-9149-0D1CC69E238E}"/>
    <cellStyle name="20% - Accent4 5 2 8" xfId="2774" xr:uid="{55D9B60B-483A-43AE-A4C9-68F384108DC6}"/>
    <cellStyle name="20% - Accent4 5 3" xfId="2775" xr:uid="{8B82A9BE-F874-475A-9B76-3C00531DD352}"/>
    <cellStyle name="20% - Accent4 5 3 2" xfId="2776" xr:uid="{1087541D-942C-4D95-B1EC-0BDC937404EB}"/>
    <cellStyle name="20% - Accent4 5 3 2 2" xfId="2777" xr:uid="{C0F183E4-CA13-4CE4-9E26-D2CD3ABB1A07}"/>
    <cellStyle name="20% - Accent4 5 3 2 2 2" xfId="2778" xr:uid="{10031C61-F9DF-4438-8F75-9BBEEA103BAB}"/>
    <cellStyle name="20% - Accent4 5 3 2 2 2 2" xfId="2779" xr:uid="{887495D7-2849-4292-86E6-BF845B59294A}"/>
    <cellStyle name="20% - Accent4 5 3 2 2 3" xfId="2780" xr:uid="{B01177BC-1ECF-4A33-ADA4-0AA9268A6D41}"/>
    <cellStyle name="20% - Accent4 5 3 2 3" xfId="2781" xr:uid="{C6AD460F-A982-4723-85A9-D023813AD084}"/>
    <cellStyle name="20% - Accent4 5 3 2 3 2" xfId="2782" xr:uid="{7BF8C4A3-E1B1-445C-91EC-40B672E51EB7}"/>
    <cellStyle name="20% - Accent4 5 3 2 4" xfId="2783" xr:uid="{1555C685-7363-490D-8D8A-D6B7A3C19000}"/>
    <cellStyle name="20% - Accent4 5 3 3" xfId="2784" xr:uid="{EBF59DAA-AC0A-4B29-A7AC-02771113F025}"/>
    <cellStyle name="20% - Accent4 5 3 3 2" xfId="2785" xr:uid="{9508F896-7F32-4EA5-BD61-45D5A7899E05}"/>
    <cellStyle name="20% - Accent4 5 3 3 2 2" xfId="2786" xr:uid="{87E89657-2FEC-487B-8FCA-1C4A51837071}"/>
    <cellStyle name="20% - Accent4 5 3 3 2 2 2" xfId="2787" xr:uid="{4D9F2CA4-6147-41E5-A376-971DA5C86386}"/>
    <cellStyle name="20% - Accent4 5 3 3 2 3" xfId="2788" xr:uid="{C13F26C8-FBA3-43EB-8A32-D5950E9EF6CF}"/>
    <cellStyle name="20% - Accent4 5 3 3 3" xfId="2789" xr:uid="{9149C6B6-9D31-493D-AEE5-91A43B31D1CC}"/>
    <cellStyle name="20% - Accent4 5 3 3 3 2" xfId="2790" xr:uid="{53EF130C-1929-4552-8326-D7EFDA715F0D}"/>
    <cellStyle name="20% - Accent4 5 3 3 4" xfId="2791" xr:uid="{A59CE9AB-1F29-493E-A53C-973D89FB5A04}"/>
    <cellStyle name="20% - Accent4 5 3 4" xfId="2792" xr:uid="{177A8323-BEB1-4A29-9FA4-AFA1E23A1D45}"/>
    <cellStyle name="20% - Accent4 5 3 4 2" xfId="2793" xr:uid="{9DCE960F-F1DE-41AE-B574-55977E9D3A41}"/>
    <cellStyle name="20% - Accent4 5 3 4 2 2" xfId="2794" xr:uid="{7F994C29-A27B-45CA-B8AA-CE3D95927DBE}"/>
    <cellStyle name="20% - Accent4 5 3 4 3" xfId="2795" xr:uid="{A6C4446E-12B5-461F-9DAF-316F980075E5}"/>
    <cellStyle name="20% - Accent4 5 3 5" xfId="2796" xr:uid="{D8EBB7E0-8DA6-47DB-94E3-2A28F50F14F6}"/>
    <cellStyle name="20% - Accent4 5 3 5 2" xfId="2797" xr:uid="{125ED2BB-347D-4417-9D11-2619066469C0}"/>
    <cellStyle name="20% - Accent4 5 3 6" xfId="2798" xr:uid="{DECA1078-A387-4308-9545-2ECD944EA8A0}"/>
    <cellStyle name="20% - Accent4 5 4" xfId="2799" xr:uid="{45CC1CEE-F1E3-4D75-90CF-B612B5B80143}"/>
    <cellStyle name="20% - Accent4 5 4 2" xfId="2800" xr:uid="{A7AFF29D-BE40-44B9-A8FF-4DE1031AA5F2}"/>
    <cellStyle name="20% - Accent4 5 4 2 2" xfId="2801" xr:uid="{9CFCD827-14D8-4C9B-85D4-EE60A508815A}"/>
    <cellStyle name="20% - Accent4 5 4 2 2 2" xfId="2802" xr:uid="{BC4724B2-7CCA-4333-80D4-535B8A997B31}"/>
    <cellStyle name="20% - Accent4 5 4 2 3" xfId="2803" xr:uid="{2E7F15A6-0452-4CC3-8C25-23EE6B1CDA83}"/>
    <cellStyle name="20% - Accent4 5 4 3" xfId="2804" xr:uid="{2BCBB96F-2706-439B-B752-197CDC9439C2}"/>
    <cellStyle name="20% - Accent4 5 4 3 2" xfId="2805" xr:uid="{27411AA9-0218-4589-A556-C5B915520A2A}"/>
    <cellStyle name="20% - Accent4 5 4 4" xfId="2806" xr:uid="{6633A475-26E1-48D0-9A35-9F00FD3CB5F2}"/>
    <cellStyle name="20% - Accent4 5 5" xfId="2807" xr:uid="{086D082C-7A54-4575-A6C4-A0865FF5C3B6}"/>
    <cellStyle name="20% - Accent4 5 5 2" xfId="2808" xr:uid="{FC7E4604-7FFA-47DA-A0FE-BE9BC4B84AF2}"/>
    <cellStyle name="20% - Accent4 5 5 2 2" xfId="2809" xr:uid="{297289C7-C06D-4226-B642-688986816F49}"/>
    <cellStyle name="20% - Accent4 5 5 2 2 2" xfId="2810" xr:uid="{2C21EEA8-8020-4DCC-B91B-7979435FDDD9}"/>
    <cellStyle name="20% - Accent4 5 5 2 3" xfId="2811" xr:uid="{6F9A4676-AD2A-4772-874F-D95937C2737A}"/>
    <cellStyle name="20% - Accent4 5 5 3" xfId="2812" xr:uid="{3283D204-2A01-4C26-80AF-AF343864E134}"/>
    <cellStyle name="20% - Accent4 5 5 3 2" xfId="2813" xr:uid="{8D99B91B-3B3A-4F9A-A1BF-27EC3D1D154F}"/>
    <cellStyle name="20% - Accent4 5 5 4" xfId="2814" xr:uid="{D60C6130-59BD-4F21-9623-D2D4DF967541}"/>
    <cellStyle name="20% - Accent4 5 6" xfId="2815" xr:uid="{E866AC53-AEF3-450E-850D-93180463E13C}"/>
    <cellStyle name="20% - Accent4 5 6 2" xfId="2816" xr:uid="{F5A125AD-0408-4413-BA14-646114F23961}"/>
    <cellStyle name="20% - Accent4 5 6 2 2" xfId="2817" xr:uid="{4090B317-3307-46F5-B5D8-6E7FD845F57D}"/>
    <cellStyle name="20% - Accent4 5 6 3" xfId="2818" xr:uid="{2DEEEA9D-33DF-45B4-B4AA-971A25EB8FA6}"/>
    <cellStyle name="20% - Accent4 5 7" xfId="2819" xr:uid="{6F6B9351-87E3-4065-8F9F-C739B7450AF8}"/>
    <cellStyle name="20% - Accent4 5 7 2" xfId="2820" xr:uid="{D7F00074-2D6D-4760-AEA5-A45203FDF404}"/>
    <cellStyle name="20% - Accent4 5 8" xfId="2821" xr:uid="{72ED7EB7-0F0D-4E05-99CD-6242EFA735FB}"/>
    <cellStyle name="20% - Accent4 5 9" xfId="2822" xr:uid="{07FA64DF-1929-4458-A4A1-6226724DB48C}"/>
    <cellStyle name="20% - Accent4 6" xfId="2823" xr:uid="{A0B18BF9-8F95-4954-90E9-C48D1C04C815}"/>
    <cellStyle name="20% - Accent4 6 2" xfId="2824" xr:uid="{C53ECB26-1C17-496A-AC42-6DBAD415A1DE}"/>
    <cellStyle name="20% - Accent4 6 2 2" xfId="2825" xr:uid="{90B83D1B-0F00-489E-A1BF-51E353044446}"/>
    <cellStyle name="20% - Accent4 6 2 2 2" xfId="2826" xr:uid="{EF20D240-2C4E-4A72-87F3-36133543288A}"/>
    <cellStyle name="20% - Accent4 6 2 2 2 2" xfId="2827" xr:uid="{988BE296-2C33-4CEF-90C9-C87C13DC1C05}"/>
    <cellStyle name="20% - Accent4 6 2 2 2 2 2" xfId="2828" xr:uid="{71FE6CE6-AF33-4C5A-B906-F39DC36FBB2A}"/>
    <cellStyle name="20% - Accent4 6 2 2 2 3" xfId="2829" xr:uid="{B24B38F7-165D-41F3-A948-F76BEAA9FF1B}"/>
    <cellStyle name="20% - Accent4 6 2 2 3" xfId="2830" xr:uid="{E330785D-8CB4-4D0D-9F8A-F2051F3EC260}"/>
    <cellStyle name="20% - Accent4 6 2 2 3 2" xfId="2831" xr:uid="{999A0AF0-CDA6-47D9-A770-FD7FB28EB945}"/>
    <cellStyle name="20% - Accent4 6 2 2 4" xfId="2832" xr:uid="{8D3F7D8F-F981-49A0-81B3-80EA10A792CF}"/>
    <cellStyle name="20% - Accent4 6 2 3" xfId="2833" xr:uid="{9DC655AD-538F-4B1A-8EE8-0904034B41AD}"/>
    <cellStyle name="20% - Accent4 6 2 3 2" xfId="2834" xr:uid="{D8C1260E-43A3-4106-B8A8-3197D536354D}"/>
    <cellStyle name="20% - Accent4 6 2 3 2 2" xfId="2835" xr:uid="{1A264D6B-86BD-4893-9DD5-13337D83722E}"/>
    <cellStyle name="20% - Accent4 6 2 3 2 2 2" xfId="2836" xr:uid="{8776B918-2202-47AC-851E-315FEF53E09E}"/>
    <cellStyle name="20% - Accent4 6 2 3 2 3" xfId="2837" xr:uid="{A06C5C78-470D-45FF-B213-9F190C589A86}"/>
    <cellStyle name="20% - Accent4 6 2 3 3" xfId="2838" xr:uid="{62044B14-273B-4308-AB95-43BBBFA6513D}"/>
    <cellStyle name="20% - Accent4 6 2 3 3 2" xfId="2839" xr:uid="{53E2F358-92B4-4C63-8960-61E790F43984}"/>
    <cellStyle name="20% - Accent4 6 2 3 4" xfId="2840" xr:uid="{F16D0769-BF5D-49F2-AF58-44C254FE1494}"/>
    <cellStyle name="20% - Accent4 6 2 4" xfId="2841" xr:uid="{95B8176F-C73F-470C-A671-F9DD91FC1D72}"/>
    <cellStyle name="20% - Accent4 6 2 4 2" xfId="2842" xr:uid="{060250CA-7125-4460-B52B-93691C331FF4}"/>
    <cellStyle name="20% - Accent4 6 2 4 2 2" xfId="2843" xr:uid="{15B91F53-A87A-4369-BD3F-1D95405A2239}"/>
    <cellStyle name="20% - Accent4 6 2 4 3" xfId="2844" xr:uid="{064DDF43-7299-43B2-B691-541A5B5A6989}"/>
    <cellStyle name="20% - Accent4 6 2 5" xfId="2845" xr:uid="{5EF2268A-7C8C-401E-84E3-829A152CECAB}"/>
    <cellStyle name="20% - Accent4 6 2 5 2" xfId="2846" xr:uid="{26F38823-1B2E-47BB-8528-69222455E96F}"/>
    <cellStyle name="20% - Accent4 6 2 6" xfId="2847" xr:uid="{C0DF6824-647B-46E1-88CD-E102CC6E2390}"/>
    <cellStyle name="20% - Accent4 6 3" xfId="2848" xr:uid="{0AC87E6F-8F42-4A84-BB2B-E8F996D61D5E}"/>
    <cellStyle name="20% - Accent4 6 3 2" xfId="2849" xr:uid="{20135012-6DD7-48AD-AC47-F0EC0F5565F4}"/>
    <cellStyle name="20% - Accent4 6 3 2 2" xfId="2850" xr:uid="{AEA4E98D-2288-4694-87B9-0B4B0ACC43CC}"/>
    <cellStyle name="20% - Accent4 6 3 2 2 2" xfId="2851" xr:uid="{85861489-29F8-4ACE-859E-9E3BFA1C1723}"/>
    <cellStyle name="20% - Accent4 6 3 2 3" xfId="2852" xr:uid="{44091778-4EF0-4B98-ACDB-53865AF37D67}"/>
    <cellStyle name="20% - Accent4 6 3 3" xfId="2853" xr:uid="{661AA362-4CB2-43D4-A473-9C865D56A6E2}"/>
    <cellStyle name="20% - Accent4 6 3 3 2" xfId="2854" xr:uid="{30AC4B07-F2D9-40DB-94EB-A00971ECCA39}"/>
    <cellStyle name="20% - Accent4 6 3 4" xfId="2855" xr:uid="{C53CB96D-84E4-4FAD-8035-3F4AF516FA0A}"/>
    <cellStyle name="20% - Accent4 6 4" xfId="2856" xr:uid="{80DBA561-6F39-448C-816B-8410E2D3EC44}"/>
    <cellStyle name="20% - Accent4 6 4 2" xfId="2857" xr:uid="{FEAB5BFD-88B0-44E3-B561-3A702D728EB4}"/>
    <cellStyle name="20% - Accent4 6 4 2 2" xfId="2858" xr:uid="{C16D89D6-41F2-4B15-A7E5-BF6E7D5F468D}"/>
    <cellStyle name="20% - Accent4 6 4 2 2 2" xfId="2859" xr:uid="{EA9A2479-3B49-473B-BB07-B56F1A7D194B}"/>
    <cellStyle name="20% - Accent4 6 4 2 3" xfId="2860" xr:uid="{30DCD519-1206-49F6-A549-EED1D2639992}"/>
    <cellStyle name="20% - Accent4 6 4 3" xfId="2861" xr:uid="{46DB2AAE-C4D5-455C-A935-D9A70669EB5E}"/>
    <cellStyle name="20% - Accent4 6 4 3 2" xfId="2862" xr:uid="{728CC5A0-C75A-441F-B3AF-39E62B3AD971}"/>
    <cellStyle name="20% - Accent4 6 4 4" xfId="2863" xr:uid="{83045AE8-8C2E-4CC2-89C0-CDDC96F2354E}"/>
    <cellStyle name="20% - Accent4 6 5" xfId="2864" xr:uid="{03D7B80B-DEB5-4841-9F4F-EAB962B11AD3}"/>
    <cellStyle name="20% - Accent4 6 5 2" xfId="2865" xr:uid="{650A2316-EC39-4EE9-A2FE-3B8759A128DF}"/>
    <cellStyle name="20% - Accent4 6 5 2 2" xfId="2866" xr:uid="{BA2F105A-6F04-4683-B282-102462CD181D}"/>
    <cellStyle name="20% - Accent4 6 5 3" xfId="2867" xr:uid="{811B171A-008A-4952-A003-D1F037E42193}"/>
    <cellStyle name="20% - Accent4 6 6" xfId="2868" xr:uid="{15562361-5271-4074-8E09-41CA7BDDAF58}"/>
    <cellStyle name="20% - Accent4 6 6 2" xfId="2869" xr:uid="{8CA83DE7-85C5-495D-A962-DAF40807E550}"/>
    <cellStyle name="20% - Accent4 6 7" xfId="2870" xr:uid="{4533403E-2C00-4B3F-AC17-896BA5D378D6}"/>
    <cellStyle name="20% - Accent4 7" xfId="2871" xr:uid="{647A3F47-632D-40B1-9B02-B7648528F41A}"/>
    <cellStyle name="20% - Accent4 7 2" xfId="2872" xr:uid="{A99A06BA-5E0C-4855-B719-C961D3D33951}"/>
    <cellStyle name="20% - Accent4 7 2 2" xfId="2873" xr:uid="{FE7587CA-444D-4E4F-B23E-D42F54155ED2}"/>
    <cellStyle name="20% - Accent4 7 2 2 2" xfId="2874" xr:uid="{BFA28992-33EE-41A6-99BA-2AE0AD8F150A}"/>
    <cellStyle name="20% - Accent4 7 2 2 2 2" xfId="2875" xr:uid="{DD8C2828-E475-49F1-8218-655C73C33E42}"/>
    <cellStyle name="20% - Accent4 7 2 2 2 2 2" xfId="2876" xr:uid="{F135E321-1BCE-40DF-AB83-2D4FEE7E0604}"/>
    <cellStyle name="20% - Accent4 7 2 2 2 3" xfId="2877" xr:uid="{C0C7C7A4-C9E8-4EA4-B667-DD6E2FCA5FE3}"/>
    <cellStyle name="20% - Accent4 7 2 2 3" xfId="2878" xr:uid="{C0ADDC83-5818-450A-8770-754F0C03A4C3}"/>
    <cellStyle name="20% - Accent4 7 2 2 3 2" xfId="2879" xr:uid="{82E401D0-6524-418D-92E4-84434AFA9889}"/>
    <cellStyle name="20% - Accent4 7 2 2 4" xfId="2880" xr:uid="{E672EF54-74DA-4540-9A20-9C45DF15C7E1}"/>
    <cellStyle name="20% - Accent4 7 2 3" xfId="2881" xr:uid="{EADBAD93-F188-45A2-BA5D-8EF4D2F134EB}"/>
    <cellStyle name="20% - Accent4 7 2 3 2" xfId="2882" xr:uid="{118F8D1C-539A-4AE6-BF7C-7DBE12F99D4E}"/>
    <cellStyle name="20% - Accent4 7 2 3 2 2" xfId="2883" xr:uid="{2C3DCEAA-9482-4101-8346-00590F306501}"/>
    <cellStyle name="20% - Accent4 7 2 3 2 2 2" xfId="2884" xr:uid="{D39FFC6F-05DC-4DC4-9CE8-FEB4980278C6}"/>
    <cellStyle name="20% - Accent4 7 2 3 2 3" xfId="2885" xr:uid="{75C39634-10F5-4D9C-B11E-5C245469035E}"/>
    <cellStyle name="20% - Accent4 7 2 3 3" xfId="2886" xr:uid="{0F7E2707-65D7-4371-B8EC-AD54D8DB89F5}"/>
    <cellStyle name="20% - Accent4 7 2 3 3 2" xfId="2887" xr:uid="{42F5D281-7C10-4B67-B879-79D5042AFD1A}"/>
    <cellStyle name="20% - Accent4 7 2 3 4" xfId="2888" xr:uid="{96C4F233-D0A5-4106-B0EB-5A80EC48C191}"/>
    <cellStyle name="20% - Accent4 7 2 4" xfId="2889" xr:uid="{D76D5576-AD55-4193-8C96-4B3E6902EABC}"/>
    <cellStyle name="20% - Accent4 7 2 4 2" xfId="2890" xr:uid="{394A1622-42A6-4A2A-85CC-350E8083A669}"/>
    <cellStyle name="20% - Accent4 7 2 4 2 2" xfId="2891" xr:uid="{5DA58504-C574-4FF9-AF91-503C7B465CDD}"/>
    <cellStyle name="20% - Accent4 7 2 4 3" xfId="2892" xr:uid="{04687D84-E1FF-474C-8F13-15A53A19644B}"/>
    <cellStyle name="20% - Accent4 7 2 5" xfId="2893" xr:uid="{FCBA9F56-CBD7-4154-AB26-6C4BA38E55BD}"/>
    <cellStyle name="20% - Accent4 7 2 5 2" xfId="2894" xr:uid="{5DBA6F38-2D02-4F43-9E57-8D79CD659EDE}"/>
    <cellStyle name="20% - Accent4 7 2 6" xfId="2895" xr:uid="{D2172B54-AB95-430C-A68F-6AAE1C18BBF3}"/>
    <cellStyle name="20% - Accent4 7 3" xfId="2896" xr:uid="{8F99A4C8-B748-4EFB-B751-0F376D5D5BD8}"/>
    <cellStyle name="20% - Accent4 7 3 2" xfId="2897" xr:uid="{B709668F-A0D6-40CA-9814-16A7A36D7FCF}"/>
    <cellStyle name="20% - Accent4 7 3 2 2" xfId="2898" xr:uid="{0E9A990B-6B40-4493-8765-E00FE3B64ED8}"/>
    <cellStyle name="20% - Accent4 7 3 2 2 2" xfId="2899" xr:uid="{8AAD8BE1-C9C6-4386-B8EC-F0F431D14C8F}"/>
    <cellStyle name="20% - Accent4 7 3 2 3" xfId="2900" xr:uid="{BF6ABCB7-B1C2-44E4-9B94-764B065EBBBC}"/>
    <cellStyle name="20% - Accent4 7 3 3" xfId="2901" xr:uid="{EBA983ED-3F79-419A-A01B-C15934BB03D7}"/>
    <cellStyle name="20% - Accent4 7 3 3 2" xfId="2902" xr:uid="{50B18227-1BC4-48EC-89B1-3C3CCD506FA3}"/>
    <cellStyle name="20% - Accent4 7 3 4" xfId="2903" xr:uid="{9D7EE953-9912-4DE5-8420-F34F6588A38F}"/>
    <cellStyle name="20% - Accent4 7 4" xfId="2904" xr:uid="{9820D0D5-B336-468C-ADDA-DE716EA686CC}"/>
    <cellStyle name="20% - Accent4 7 4 2" xfId="2905" xr:uid="{ABB8CDE9-017D-4E3B-9E9D-EC0CB059165F}"/>
    <cellStyle name="20% - Accent4 7 4 2 2" xfId="2906" xr:uid="{68873933-867A-40F3-A76E-22BFB3158176}"/>
    <cellStyle name="20% - Accent4 7 4 2 2 2" xfId="2907" xr:uid="{A4609FA8-EBEA-4031-BACF-DA4939C93DC2}"/>
    <cellStyle name="20% - Accent4 7 4 2 3" xfId="2908" xr:uid="{223127A0-E658-4B88-8367-96BE2C84ED31}"/>
    <cellStyle name="20% - Accent4 7 4 3" xfId="2909" xr:uid="{06791B52-5A6F-4E86-9030-E60A824135B4}"/>
    <cellStyle name="20% - Accent4 7 4 3 2" xfId="2910" xr:uid="{C4D15072-BFB6-4403-99C8-4A5EBA0B88F9}"/>
    <cellStyle name="20% - Accent4 7 4 4" xfId="2911" xr:uid="{54DD9DFA-AAE7-4B84-A76B-2185475250CE}"/>
    <cellStyle name="20% - Accent4 7 5" xfId="2912" xr:uid="{1F9334C2-27DA-49EF-BDFD-4E158FBB9206}"/>
    <cellStyle name="20% - Accent4 7 5 2" xfId="2913" xr:uid="{45F6F5E1-6495-474A-A7EC-672CA86E3719}"/>
    <cellStyle name="20% - Accent4 7 5 2 2" xfId="2914" xr:uid="{BD16AA30-FAA7-421E-91C6-BA303CCF5EAE}"/>
    <cellStyle name="20% - Accent4 7 5 3" xfId="2915" xr:uid="{A3630F3D-511C-49B9-A4A1-6133FDA2747F}"/>
    <cellStyle name="20% - Accent4 7 6" xfId="2916" xr:uid="{196DF798-E1EE-463A-A31D-7177A8100DD7}"/>
    <cellStyle name="20% - Accent4 7 6 2" xfId="2917" xr:uid="{45E8C272-5BEC-40D0-9E09-C8D4F12BC15A}"/>
    <cellStyle name="20% - Accent4 7 7" xfId="2918" xr:uid="{95242EC3-798E-4E2E-B99B-3AD4FD345121}"/>
    <cellStyle name="20% - Accent4 8" xfId="2919" xr:uid="{E9059846-6799-4EE2-ABFD-9B411A97E162}"/>
    <cellStyle name="20% - Accent4 8 2" xfId="2920" xr:uid="{C1563741-D84D-4E63-9A7A-92F0B6C65543}"/>
    <cellStyle name="20% - Accent4 8 2 2" xfId="2921" xr:uid="{06025796-946A-4E0D-8B44-0C67FB321F49}"/>
    <cellStyle name="20% - Accent4 8 2 2 2" xfId="2922" xr:uid="{A4A1A1DA-0518-4554-B4F2-9E1FA7CABBFD}"/>
    <cellStyle name="20% - Accent4 8 2 2 2 2" xfId="2923" xr:uid="{589395F0-4D68-46BB-A1E3-D8A927827A9C}"/>
    <cellStyle name="20% - Accent4 8 2 2 3" xfId="2924" xr:uid="{585B6F6E-8DB6-4001-8F10-A70DA3F4153D}"/>
    <cellStyle name="20% - Accent4 8 2 3" xfId="2925" xr:uid="{32EC1F9E-B23E-4696-B69A-19259CA67B41}"/>
    <cellStyle name="20% - Accent4 8 2 3 2" xfId="2926" xr:uid="{BDF488B5-44C8-4EF8-A1CE-5FB773E0D1B5}"/>
    <cellStyle name="20% - Accent4 8 2 4" xfId="2927" xr:uid="{8CE91114-9B8E-4152-91B4-55874CB53B8A}"/>
    <cellStyle name="20% - Accent4 8 3" xfId="2928" xr:uid="{87C3697C-DE7A-43C7-BBD9-57A2EC861BE0}"/>
    <cellStyle name="20% - Accent4 8 3 2" xfId="2929" xr:uid="{DABCCAC7-67C6-473C-9332-F7137A877605}"/>
    <cellStyle name="20% - Accent4 8 3 2 2" xfId="2930" xr:uid="{6109FF61-A0E7-4EFC-B735-6A485A49185B}"/>
    <cellStyle name="20% - Accent4 8 3 2 2 2" xfId="2931" xr:uid="{23E28CAE-FF3D-4EAB-B1BA-898DCA193F72}"/>
    <cellStyle name="20% - Accent4 8 3 2 3" xfId="2932" xr:uid="{2DF404B2-3EAE-4F5B-9CBC-4688DAF86ECE}"/>
    <cellStyle name="20% - Accent4 8 3 3" xfId="2933" xr:uid="{3008D4D4-EC74-4A86-A2C2-D00086A70D73}"/>
    <cellStyle name="20% - Accent4 8 3 3 2" xfId="2934" xr:uid="{A5DBDB5F-6523-4F9C-A2F9-EFD7BECD420A}"/>
    <cellStyle name="20% - Accent4 8 3 4" xfId="2935" xr:uid="{02851E60-BE56-4A0F-9E37-47A67A283457}"/>
    <cellStyle name="20% - Accent4 8 4" xfId="2936" xr:uid="{A85B8062-ABCB-4098-A095-62D15EBF8C81}"/>
    <cellStyle name="20% - Accent4 8 4 2" xfId="2937" xr:uid="{8AE54AD2-184A-403B-B0EC-0B25C61D5A06}"/>
    <cellStyle name="20% - Accent4 8 4 2 2" xfId="2938" xr:uid="{E8551F41-08BF-4288-804B-8910DF3E633C}"/>
    <cellStyle name="20% - Accent4 8 4 3" xfId="2939" xr:uid="{EFFF0D16-61B2-4A57-8121-CF832507E4B4}"/>
    <cellStyle name="20% - Accent4 8 5" xfId="2940" xr:uid="{9BDCD6A2-6A71-4937-8572-7A09E33D67D1}"/>
    <cellStyle name="20% - Accent4 8 5 2" xfId="2941" xr:uid="{262F10CF-CF40-4CF2-8BC4-726C96A09E24}"/>
    <cellStyle name="20% - Accent4 8 6" xfId="2942" xr:uid="{716BBE93-BBE0-4B94-85C9-3B8C78106D16}"/>
    <cellStyle name="20% - Accent4 9" xfId="2943" xr:uid="{CBF36F12-4DA6-457E-BBE6-1826DF38A93E}"/>
    <cellStyle name="20% - Accent4 9 2" xfId="2944" xr:uid="{6BA16085-30C1-4A4A-8D37-B422730D5E37}"/>
    <cellStyle name="20% - Accent4 9 2 2" xfId="2945" xr:uid="{E7BC0A3D-9078-4611-BF4C-8191E051E105}"/>
    <cellStyle name="20% - Accent4 9 2 2 2" xfId="2946" xr:uid="{F7B2C695-B9DC-48FB-8155-F87E21BD026A}"/>
    <cellStyle name="20% - Accent4 9 2 3" xfId="2947" xr:uid="{6D51073F-645E-47C7-887F-52272926FF01}"/>
    <cellStyle name="20% - Accent4 9 3" xfId="2948" xr:uid="{FE319A2D-B092-432B-955E-1ED5E87FF351}"/>
    <cellStyle name="20% - Accent4 9 3 2" xfId="2949" xr:uid="{527F96AF-8C3D-4438-9622-DA03F909D7FB}"/>
    <cellStyle name="20% - Accent4 9 4" xfId="2950" xr:uid="{DDBF5B08-D700-4C9A-A14F-A189E01B1E29}"/>
    <cellStyle name="20% - Accent5" xfId="2951" builtinId="46" customBuiltin="1"/>
    <cellStyle name="20% - Accent5 10" xfId="2952" xr:uid="{C392D568-1C63-4FDE-B23B-31AA5AF4E62C}"/>
    <cellStyle name="20% - Accent5 10 2" xfId="2953" xr:uid="{A72CAA5D-1264-4ABE-84C4-0C84A3AA0EE6}"/>
    <cellStyle name="20% - Accent5 10 2 2" xfId="2954" xr:uid="{86675B96-6B41-4A96-9E55-FC8F80978480}"/>
    <cellStyle name="20% - Accent5 10 2 2 2" xfId="2955" xr:uid="{E6F3108D-42C3-4083-82A8-EA93F0358590}"/>
    <cellStyle name="20% - Accent5 10 2 3" xfId="2956" xr:uid="{521FB0D7-9202-4AEE-8BBE-911FC40B7B2E}"/>
    <cellStyle name="20% - Accent5 10 3" xfId="2957" xr:uid="{52E5C69B-9AA1-4470-9E5C-8D70C32CEDFD}"/>
    <cellStyle name="20% - Accent5 10 3 2" xfId="2958" xr:uid="{05170976-1E54-4F3A-B83E-E07551B147D5}"/>
    <cellStyle name="20% - Accent5 10 4" xfId="2959" xr:uid="{64288B3D-A5DB-4634-B3A4-F86B3E8424A7}"/>
    <cellStyle name="20% - Accent5 11" xfId="2960" xr:uid="{2CCB8949-3D03-48E0-B458-4CD448262C59}"/>
    <cellStyle name="20% - Accent5 11 2" xfId="2961" xr:uid="{150C2E47-EC21-4221-9F17-F4E99CA6777D}"/>
    <cellStyle name="20% - Accent5 11 2 2" xfId="2962" xr:uid="{55508C69-6F51-4A18-8262-CCDCCAA73E9C}"/>
    <cellStyle name="20% - Accent5 11 3" xfId="2963" xr:uid="{9473E1A6-A448-4B69-AD80-3319BBF83985}"/>
    <cellStyle name="20% - Accent5 12" xfId="2964" xr:uid="{7A1F63F8-0132-4AA0-8C0C-EC792DED1FAA}"/>
    <cellStyle name="20% - Accent5 12 2" xfId="2965" xr:uid="{BDF1BFCB-13CD-40F2-8425-34FEC934DD72}"/>
    <cellStyle name="20% - Accent5 13" xfId="2966" xr:uid="{EC6D4E34-96BE-43DF-A80B-5CCD139598E9}"/>
    <cellStyle name="20% - Accent5 13 2" xfId="2967" xr:uid="{7A15FFE9-FEB1-4DFD-BE27-081DA39B3401}"/>
    <cellStyle name="20% - Accent5 14" xfId="2968" xr:uid="{C276D8CD-8048-4AAF-8691-F5CF892DA287}"/>
    <cellStyle name="20% - Accent5 15" xfId="2969" xr:uid="{3E859FB8-2C22-4BF5-BF71-C7A4737A6A38}"/>
    <cellStyle name="20% - Accent5 2" xfId="2970" xr:uid="{EC65BA04-19AA-4592-B7F4-2B6819BF408A}"/>
    <cellStyle name="20% - Accent5 2 10" xfId="2971" xr:uid="{B576C74A-B8DC-4478-B9B7-0F116314B385}"/>
    <cellStyle name="20% - Accent5 2 10 2" xfId="2972" xr:uid="{0CF6321D-0CDE-41D0-954B-C4E1796B7CD9}"/>
    <cellStyle name="20% - Accent5 2 10 2 2" xfId="2973" xr:uid="{C0CF7A1B-21AC-404E-85F7-A41389E3E1B8}"/>
    <cellStyle name="20% - Accent5 2 10 3" xfId="2974" xr:uid="{6FE6B54A-D7D9-49EC-B01D-DB1D5CA8DBD0}"/>
    <cellStyle name="20% - Accent5 2 11" xfId="2975" xr:uid="{BF55F2D3-9F01-4D8F-BBBA-5625738DC812}"/>
    <cellStyle name="20% - Accent5 2 11 2" xfId="2976" xr:uid="{FB786FDD-7ABE-47A8-95CE-6BE69F2AE639}"/>
    <cellStyle name="20% - Accent5 2 12" xfId="2977" xr:uid="{41DD3EB3-C60D-4CC1-9794-977634B3B43A}"/>
    <cellStyle name="20% - Accent5 2 13" xfId="2978" xr:uid="{7059E8B2-F585-4802-B507-0FCA9E4C31DC}"/>
    <cellStyle name="20% - Accent5 2 2" xfId="2979" xr:uid="{AE4EB10C-E8CC-40C4-80AA-308C6D66EBA7}"/>
    <cellStyle name="20% - Accent5 2 2 2" xfId="2980" xr:uid="{5D27DAB8-A3E6-4D33-A81D-B8B9A5F2897D}"/>
    <cellStyle name="20% - Accent5 2 2 2 2" xfId="2981" xr:uid="{2A5D7E9F-F02D-4D78-BF05-80A813B4E5BE}"/>
    <cellStyle name="20% - Accent5 2 2 2 2 2" xfId="2982" xr:uid="{57422A24-277E-4F57-BB4C-6647402B41AB}"/>
    <cellStyle name="20% - Accent5 2 2 2 2 2 2" xfId="2983" xr:uid="{2B09E53B-C03A-48C0-B564-A61591E7A649}"/>
    <cellStyle name="20% - Accent5 2 2 2 2 2 2 2" xfId="2984" xr:uid="{0459EF95-8906-4A30-8BBD-6E386FB0BF65}"/>
    <cellStyle name="20% - Accent5 2 2 2 2 2 2 2 2" xfId="2985" xr:uid="{D21FDD40-03AC-44FF-BB9D-49B6C6B04FFB}"/>
    <cellStyle name="20% - Accent5 2 2 2 2 2 2 3" xfId="2986" xr:uid="{A053572E-89DE-4FE0-8D77-806624768428}"/>
    <cellStyle name="20% - Accent5 2 2 2 2 2 3" xfId="2987" xr:uid="{9B7B2AA3-7EFA-4BC3-8DF9-B41FAFB18D6F}"/>
    <cellStyle name="20% - Accent5 2 2 2 2 2 3 2" xfId="2988" xr:uid="{844A27F7-F8BD-4A46-9225-55213B925FC0}"/>
    <cellStyle name="20% - Accent5 2 2 2 2 2 4" xfId="2989" xr:uid="{5E1CA025-3500-474B-8518-A0993222E8A8}"/>
    <cellStyle name="20% - Accent5 2 2 2 2 3" xfId="2990" xr:uid="{5A55A989-769F-4081-A834-48CCDC25DC1A}"/>
    <cellStyle name="20% - Accent5 2 2 2 2 3 2" xfId="2991" xr:uid="{E280AE91-37F2-4FBB-85CB-C6123E8ECE5E}"/>
    <cellStyle name="20% - Accent5 2 2 2 2 3 2 2" xfId="2992" xr:uid="{8096E1A4-FA28-4013-8333-5440EA300B9A}"/>
    <cellStyle name="20% - Accent5 2 2 2 2 3 2 2 2" xfId="2993" xr:uid="{F2AF043F-F08C-46EB-BB67-A8845E154B36}"/>
    <cellStyle name="20% - Accent5 2 2 2 2 3 2 3" xfId="2994" xr:uid="{A19059EF-792C-4074-83BC-ABAB8C5AAA6D}"/>
    <cellStyle name="20% - Accent5 2 2 2 2 3 3" xfId="2995" xr:uid="{7F39A3D5-C937-4C98-A596-49208FA706A7}"/>
    <cellStyle name="20% - Accent5 2 2 2 2 3 3 2" xfId="2996" xr:uid="{4E5E92B7-156F-49E3-A719-4E14E1658D8D}"/>
    <cellStyle name="20% - Accent5 2 2 2 2 3 4" xfId="2997" xr:uid="{F302557C-3D0C-46DF-93CC-C7D2618DB895}"/>
    <cellStyle name="20% - Accent5 2 2 2 2 4" xfId="2998" xr:uid="{885DFF75-BA92-40DE-92F5-D733159116C2}"/>
    <cellStyle name="20% - Accent5 2 2 2 2 4 2" xfId="2999" xr:uid="{F4087107-DEF5-41CA-ACE2-403B9ADF41D1}"/>
    <cellStyle name="20% - Accent5 2 2 2 2 4 2 2" xfId="3000" xr:uid="{8115EE9F-F8F4-40FA-8B90-132FE2EF9E13}"/>
    <cellStyle name="20% - Accent5 2 2 2 2 4 3" xfId="3001" xr:uid="{F92EEF70-3460-4375-B91C-0D0A1E11F24E}"/>
    <cellStyle name="20% - Accent5 2 2 2 2 5" xfId="3002" xr:uid="{4EDA6298-2ABE-4F24-991A-0F0055C699E6}"/>
    <cellStyle name="20% - Accent5 2 2 2 2 5 2" xfId="3003" xr:uid="{9FE6F266-4C19-4251-8B84-E844353C6E06}"/>
    <cellStyle name="20% - Accent5 2 2 2 2 6" xfId="3004" xr:uid="{8DCBEAD8-A2C0-4E5E-81F4-B98087901DAE}"/>
    <cellStyle name="20% - Accent5 2 2 2 3" xfId="3005" xr:uid="{60C77E8B-4E58-4329-8006-B4A36943F7A1}"/>
    <cellStyle name="20% - Accent5 2 2 2 3 2" xfId="3006" xr:uid="{3B0812D8-3DFD-4064-8441-8FC1C7981F3F}"/>
    <cellStyle name="20% - Accent5 2 2 2 3 2 2" xfId="3007" xr:uid="{46A6B188-E3DA-4FA4-A9C4-8D07AB5AA5D3}"/>
    <cellStyle name="20% - Accent5 2 2 2 3 2 2 2" xfId="3008" xr:uid="{67672A6E-8962-4B2F-8EE7-E0E7D772E800}"/>
    <cellStyle name="20% - Accent5 2 2 2 3 2 3" xfId="3009" xr:uid="{056AC0FB-63DF-43CB-894D-EEF5D2789343}"/>
    <cellStyle name="20% - Accent5 2 2 2 3 3" xfId="3010" xr:uid="{7F029AF0-30E2-486D-B61F-9FB048D66456}"/>
    <cellStyle name="20% - Accent5 2 2 2 3 3 2" xfId="3011" xr:uid="{B681D80A-647F-41F3-A24A-C0440A8AEC08}"/>
    <cellStyle name="20% - Accent5 2 2 2 3 4" xfId="3012" xr:uid="{9A648504-753C-4EF8-85EE-323D49A05DE7}"/>
    <cellStyle name="20% - Accent5 2 2 2 4" xfId="3013" xr:uid="{FAC049BA-9F78-42C0-8EC6-46B3AEA51105}"/>
    <cellStyle name="20% - Accent5 2 2 2 4 2" xfId="3014" xr:uid="{A01CC221-A052-45EF-888F-066FF845B3E8}"/>
    <cellStyle name="20% - Accent5 2 2 2 4 2 2" xfId="3015" xr:uid="{61865996-F38A-4F52-9BF9-A65BC0F94FBC}"/>
    <cellStyle name="20% - Accent5 2 2 2 4 2 2 2" xfId="3016" xr:uid="{720226E0-3559-4BD9-BD4B-47F6D0D0D0FD}"/>
    <cellStyle name="20% - Accent5 2 2 2 4 2 3" xfId="3017" xr:uid="{E3EA862C-181F-43B8-9172-2B2782B7AEC9}"/>
    <cellStyle name="20% - Accent5 2 2 2 4 3" xfId="3018" xr:uid="{4E93BDDE-231C-4E0B-894E-31905F2B6F8B}"/>
    <cellStyle name="20% - Accent5 2 2 2 4 3 2" xfId="3019" xr:uid="{4F9DE257-81DF-46A4-A20A-655349A4FFCE}"/>
    <cellStyle name="20% - Accent5 2 2 2 4 4" xfId="3020" xr:uid="{4631D4A3-0EB8-4AEA-B788-8342777C965E}"/>
    <cellStyle name="20% - Accent5 2 2 2 5" xfId="3021" xr:uid="{064E3380-98A8-43C2-A9C9-418220A54115}"/>
    <cellStyle name="20% - Accent5 2 2 2 5 2" xfId="3022" xr:uid="{1347D0BA-1D4B-4D6E-9584-1A0B17C72684}"/>
    <cellStyle name="20% - Accent5 2 2 2 5 2 2" xfId="3023" xr:uid="{868111A6-3697-48DE-A59E-19EF4D7C6CA5}"/>
    <cellStyle name="20% - Accent5 2 2 2 5 3" xfId="3024" xr:uid="{931307AC-1697-4D93-BEB0-C277882251AA}"/>
    <cellStyle name="20% - Accent5 2 2 2 6" xfId="3025" xr:uid="{748ED94D-5D57-47EB-B6A4-9DDF88853697}"/>
    <cellStyle name="20% - Accent5 2 2 2 6 2" xfId="3026" xr:uid="{0451A129-FD9A-4C4F-993E-84E7456D024C}"/>
    <cellStyle name="20% - Accent5 2 2 2 7" xfId="3027" xr:uid="{F3AC8028-6F7D-4CD5-99CD-A4CCC349C5F5}"/>
    <cellStyle name="20% - Accent5 2 3" xfId="3028" xr:uid="{0AD5A7B7-8544-4B18-BB0A-2C10A7874214}"/>
    <cellStyle name="20% - Accent5 2 4" xfId="3029" xr:uid="{6930568E-4F18-45B3-9F3A-0A7051F6D099}"/>
    <cellStyle name="20% - Accent5 2 4 2" xfId="3030" xr:uid="{B596C7E6-B32C-4521-9217-FE94D38F94DF}"/>
    <cellStyle name="20% - Accent5 2 4 2 2" xfId="3031" xr:uid="{C483A052-51A7-4336-B1D8-52B96E5DC7CB}"/>
    <cellStyle name="20% - Accent5 2 4 2 2 2" xfId="3032" xr:uid="{AB56F31C-8A38-4078-A98F-FB70D4A9B592}"/>
    <cellStyle name="20% - Accent5 2 4 2 2 2 2" xfId="3033" xr:uid="{E64B3450-30DE-471E-B502-6B50A4B12CF0}"/>
    <cellStyle name="20% - Accent5 2 4 2 2 2 2 2" xfId="3034" xr:uid="{46F5C822-D0E1-4C05-ABC8-4AC4CCC76DC7}"/>
    <cellStyle name="20% - Accent5 2 4 2 2 2 3" xfId="3035" xr:uid="{3B4FDD94-1A94-4F6A-9880-8882BBC0C0E3}"/>
    <cellStyle name="20% - Accent5 2 4 2 2 3" xfId="3036" xr:uid="{68CB954F-479E-4F6F-93E6-D5CCFE47AE4F}"/>
    <cellStyle name="20% - Accent5 2 4 2 2 3 2" xfId="3037" xr:uid="{82D7EA93-05DA-4228-9BB6-30D1D6525824}"/>
    <cellStyle name="20% - Accent5 2 4 2 2 4" xfId="3038" xr:uid="{B590B8AE-D8B3-4E81-BD3C-94CCA57F5081}"/>
    <cellStyle name="20% - Accent5 2 4 2 3" xfId="3039" xr:uid="{3E514207-CE38-4E6F-91F5-A5A7F00C2939}"/>
    <cellStyle name="20% - Accent5 2 4 2 3 2" xfId="3040" xr:uid="{E9BD5831-CD08-4C8D-BD2C-C8C94A5675AC}"/>
    <cellStyle name="20% - Accent5 2 4 2 3 2 2" xfId="3041" xr:uid="{B9F4021F-8308-457A-9FC4-79D1495FA884}"/>
    <cellStyle name="20% - Accent5 2 4 2 3 2 2 2" xfId="3042" xr:uid="{2CA542F5-C438-4E61-94C8-81AAE81CD652}"/>
    <cellStyle name="20% - Accent5 2 4 2 3 2 3" xfId="3043" xr:uid="{B91A68FB-ED09-4887-B0E1-5FF08D77A402}"/>
    <cellStyle name="20% - Accent5 2 4 2 3 3" xfId="3044" xr:uid="{2AADA4D8-A767-4115-9A05-F4A72798B38F}"/>
    <cellStyle name="20% - Accent5 2 4 2 3 3 2" xfId="3045" xr:uid="{D981C77F-EE13-4046-ACF2-D200CD384CB3}"/>
    <cellStyle name="20% - Accent5 2 4 2 3 4" xfId="3046" xr:uid="{3DDA3071-6277-4410-B3AD-2DE54248140F}"/>
    <cellStyle name="20% - Accent5 2 4 2 4" xfId="3047" xr:uid="{B4318360-A021-49A0-AE23-EE39ABFEFB60}"/>
    <cellStyle name="20% - Accent5 2 4 2 4 2" xfId="3048" xr:uid="{742BD8B2-2FE8-449F-BF5D-103CE060D3CD}"/>
    <cellStyle name="20% - Accent5 2 4 2 4 2 2" xfId="3049" xr:uid="{A382CB84-1110-42A1-8838-B28D27BB28A5}"/>
    <cellStyle name="20% - Accent5 2 4 2 4 3" xfId="3050" xr:uid="{0634DF41-83A6-4CB2-99E9-5120F48043E6}"/>
    <cellStyle name="20% - Accent5 2 4 2 5" xfId="3051" xr:uid="{CA6E618F-D0A4-404C-818A-AD7A61C0721C}"/>
    <cellStyle name="20% - Accent5 2 4 2 5 2" xfId="3052" xr:uid="{5A0C72F2-3957-4386-B7ED-0424D113BF3B}"/>
    <cellStyle name="20% - Accent5 2 4 2 6" xfId="3053" xr:uid="{A79ED954-AE92-45AB-8B75-B86D0169559A}"/>
    <cellStyle name="20% - Accent5 2 4 3" xfId="3054" xr:uid="{CCFA34CD-4C13-498C-A6C4-242675E83407}"/>
    <cellStyle name="20% - Accent5 2 4 3 2" xfId="3055" xr:uid="{9CCB04AB-FE54-41BD-BEF5-BC917FE45341}"/>
    <cellStyle name="20% - Accent5 2 4 3 2 2" xfId="3056" xr:uid="{235EFEEC-6644-4ACA-9023-B54C8BCD30FA}"/>
    <cellStyle name="20% - Accent5 2 4 3 2 2 2" xfId="3057" xr:uid="{D2B7E86E-83ED-40C6-9384-A73A0B42D63E}"/>
    <cellStyle name="20% - Accent5 2 4 3 2 3" xfId="3058" xr:uid="{D3240311-8FA2-4F48-AAFF-A35CCA32609E}"/>
    <cellStyle name="20% - Accent5 2 4 3 3" xfId="3059" xr:uid="{072A6CCD-6831-4E6C-8BB3-257D040DF27C}"/>
    <cellStyle name="20% - Accent5 2 4 3 3 2" xfId="3060" xr:uid="{8732FFF2-D25A-49A5-8A67-57826955077D}"/>
    <cellStyle name="20% - Accent5 2 4 3 4" xfId="3061" xr:uid="{EC25F70A-B56C-4133-A863-F1E97CAB269F}"/>
    <cellStyle name="20% - Accent5 2 4 4" xfId="3062" xr:uid="{D5BCE7FE-B763-4E3D-98BB-D0586B179C22}"/>
    <cellStyle name="20% - Accent5 2 4 4 2" xfId="3063" xr:uid="{CD44A0A8-7E91-4999-872E-5A4B6738551A}"/>
    <cellStyle name="20% - Accent5 2 4 4 2 2" xfId="3064" xr:uid="{8765DBFB-32D7-4A9D-BD48-EF80591E9AE2}"/>
    <cellStyle name="20% - Accent5 2 4 4 2 2 2" xfId="3065" xr:uid="{9387E225-E83C-4ABC-A2B1-125A50F06D3D}"/>
    <cellStyle name="20% - Accent5 2 4 4 2 3" xfId="3066" xr:uid="{F3BBDBB3-15EB-4A96-ABB9-A2277B1011A7}"/>
    <cellStyle name="20% - Accent5 2 4 4 3" xfId="3067" xr:uid="{9847B147-AE9E-4828-B47E-FA6AD7744E67}"/>
    <cellStyle name="20% - Accent5 2 4 4 3 2" xfId="3068" xr:uid="{58F334A3-F96E-4B1F-BD4F-CDD4253FE8AD}"/>
    <cellStyle name="20% - Accent5 2 4 4 4" xfId="3069" xr:uid="{0DD05015-B846-42AF-8925-275271E76023}"/>
    <cellStyle name="20% - Accent5 2 4 5" xfId="3070" xr:uid="{BAA00272-8A79-40BD-8A9B-9F54238C554B}"/>
    <cellStyle name="20% - Accent5 2 4 5 2" xfId="3071" xr:uid="{96997004-6413-4821-849B-94A2C3741203}"/>
    <cellStyle name="20% - Accent5 2 4 5 2 2" xfId="3072" xr:uid="{89CE1905-46BB-410A-BEB2-D9A628AEF5F9}"/>
    <cellStyle name="20% - Accent5 2 4 5 3" xfId="3073" xr:uid="{6BBD53E2-32BE-4570-923F-8AD6748BDBDF}"/>
    <cellStyle name="20% - Accent5 2 4 6" xfId="3074" xr:uid="{439632A5-0768-49B1-AB45-953E74C4E415}"/>
    <cellStyle name="20% - Accent5 2 4 6 2" xfId="3075" xr:uid="{1B03C6E7-0AF5-44BC-B656-F8FFE414D5F6}"/>
    <cellStyle name="20% - Accent5 2 4 7" xfId="3076" xr:uid="{985B6599-EF54-4F1A-AC41-53532B6DADF9}"/>
    <cellStyle name="20% - Accent5 2 5" xfId="3077" xr:uid="{F3F8ADF6-2205-4BA3-ABA9-EFF19737B3BB}"/>
    <cellStyle name="20% - Accent5 2 6" xfId="3078" xr:uid="{16A09898-97E1-4FCC-A3B8-7976484C30B6}"/>
    <cellStyle name="20% - Accent5 2 6 2" xfId="3079" xr:uid="{5B6ED459-A5E2-42F9-BF21-C7BDF7D786B7}"/>
    <cellStyle name="20% - Accent5 2 6 2 2" xfId="3080" xr:uid="{94108EFF-5F2B-456B-857E-6BBDAAF43795}"/>
    <cellStyle name="20% - Accent5 2 6 2 2 2" xfId="3081" xr:uid="{54730D3C-3C9D-4DB9-A7C2-2A7F340C672B}"/>
    <cellStyle name="20% - Accent5 2 6 2 2 2 2" xfId="3082" xr:uid="{DCBB9A91-EF18-4AA9-A0E4-3E1FF5FF51E5}"/>
    <cellStyle name="20% - Accent5 2 6 2 2 3" xfId="3083" xr:uid="{3E1E3C80-7C9B-4C8F-AF14-84D861E4A0BE}"/>
    <cellStyle name="20% - Accent5 2 6 2 3" xfId="3084" xr:uid="{91CEDA3A-5BED-45C5-934D-A8BB056C8118}"/>
    <cellStyle name="20% - Accent5 2 6 2 3 2" xfId="3085" xr:uid="{2A2A1324-3CAF-4223-9641-6D6682811727}"/>
    <cellStyle name="20% - Accent5 2 6 2 4" xfId="3086" xr:uid="{50258511-A3A9-47F7-9CC9-2007113F9BAF}"/>
    <cellStyle name="20% - Accent5 2 6 3" xfId="3087" xr:uid="{C99AD68B-8A07-494E-8D88-9DBA89C4C343}"/>
    <cellStyle name="20% - Accent5 2 6 3 2" xfId="3088" xr:uid="{1DC937DF-52FC-48A6-9517-E8909A6C454D}"/>
    <cellStyle name="20% - Accent5 2 6 3 2 2" xfId="3089" xr:uid="{63004CE7-2383-4973-AC56-56AC0AF9A903}"/>
    <cellStyle name="20% - Accent5 2 6 3 2 2 2" xfId="3090" xr:uid="{BBF206E5-89A9-442B-8C22-CCCF9FD2F025}"/>
    <cellStyle name="20% - Accent5 2 6 3 2 3" xfId="3091" xr:uid="{AE38DD45-AA7C-43BC-970F-CFF7A3927947}"/>
    <cellStyle name="20% - Accent5 2 6 3 3" xfId="3092" xr:uid="{C743DCD4-1F32-403C-B833-3B02EBC9DD84}"/>
    <cellStyle name="20% - Accent5 2 6 3 3 2" xfId="3093" xr:uid="{1E731802-5209-4AB9-BD2C-9D80C032D8CC}"/>
    <cellStyle name="20% - Accent5 2 6 3 4" xfId="3094" xr:uid="{5C26D394-1CC5-4EAE-9EBA-CC2C4DE0CBA1}"/>
    <cellStyle name="20% - Accent5 2 6 4" xfId="3095" xr:uid="{711D3264-DAD7-424E-A698-8EF368386037}"/>
    <cellStyle name="20% - Accent5 2 6 4 2" xfId="3096" xr:uid="{BB6A2DA2-05F4-4CF2-9A72-9496135ADDFB}"/>
    <cellStyle name="20% - Accent5 2 6 4 2 2" xfId="3097" xr:uid="{C5C59331-AD93-436E-815D-874750DB1ED9}"/>
    <cellStyle name="20% - Accent5 2 6 4 3" xfId="3098" xr:uid="{D63DEC58-CEEC-431D-BE1B-A21F6DA3A7B1}"/>
    <cellStyle name="20% - Accent5 2 6 5" xfId="3099" xr:uid="{436D9436-A06F-4954-89FE-146EAE300A7F}"/>
    <cellStyle name="20% - Accent5 2 6 5 2" xfId="3100" xr:uid="{33BC946C-0163-41B1-B751-EFE87BD574FE}"/>
    <cellStyle name="20% - Accent5 2 6 6" xfId="3101" xr:uid="{C00EFE1E-0E8A-4C36-81B0-58A5285404EF}"/>
    <cellStyle name="20% - Accent5 2 7" xfId="3102" xr:uid="{6AA202B9-EB3F-4C1F-8D3F-8B836AF022B3}"/>
    <cellStyle name="20% - Accent5 2 8" xfId="3103" xr:uid="{D0577519-9EC2-4C8C-BCBC-510C11167056}"/>
    <cellStyle name="20% - Accent5 2 8 2" xfId="3104" xr:uid="{012F16BB-0D1F-4A69-909C-75532B87A117}"/>
    <cellStyle name="20% - Accent5 2 8 2 2" xfId="3105" xr:uid="{9BEFD93D-11EA-4859-B51E-68650B6CBE2D}"/>
    <cellStyle name="20% - Accent5 2 8 2 2 2" xfId="3106" xr:uid="{DBA0C0B7-9EEE-4451-9BDA-210DB457F0DC}"/>
    <cellStyle name="20% - Accent5 2 8 2 3" xfId="3107" xr:uid="{BFD6548F-8499-4503-9535-393234D7A075}"/>
    <cellStyle name="20% - Accent5 2 8 3" xfId="3108" xr:uid="{8F024F8D-70C7-4503-B0E1-77217EA667B9}"/>
    <cellStyle name="20% - Accent5 2 8 3 2" xfId="3109" xr:uid="{E78FB3FA-DB20-4661-A23D-18A980CC5756}"/>
    <cellStyle name="20% - Accent5 2 8 4" xfId="3110" xr:uid="{EBE89E03-2CAD-4108-8C11-07E5BD9ECC33}"/>
    <cellStyle name="20% - Accent5 2 9" xfId="3111" xr:uid="{47F2C393-35C9-4331-909F-B3272A1FFE9C}"/>
    <cellStyle name="20% - Accent5 2 9 2" xfId="3112" xr:uid="{60C2267C-602D-4A87-AA03-A831F759E6BB}"/>
    <cellStyle name="20% - Accent5 2 9 2 2" xfId="3113" xr:uid="{C09460F0-9941-4343-B102-2935042D5911}"/>
    <cellStyle name="20% - Accent5 2 9 2 2 2" xfId="3114" xr:uid="{96D3FD8B-A539-47B5-A907-2EEB53A5090F}"/>
    <cellStyle name="20% - Accent5 2 9 2 3" xfId="3115" xr:uid="{F15B866A-D601-4EA7-A7B7-28CE926F4621}"/>
    <cellStyle name="20% - Accent5 2 9 3" xfId="3116" xr:uid="{95CCA99E-AD42-4CDB-8341-3819F13266E3}"/>
    <cellStyle name="20% - Accent5 2 9 3 2" xfId="3117" xr:uid="{59A60037-C443-4B15-80A6-FC483D2C8F90}"/>
    <cellStyle name="20% - Accent5 2 9 4" xfId="3118" xr:uid="{B65AB344-822E-4046-AF9F-6DE35B95BC0C}"/>
    <cellStyle name="20% - Accent5 3" xfId="3119" xr:uid="{A97642A6-FB36-4B7C-B878-E00EFF962F49}"/>
    <cellStyle name="20% - Accent5 3 10" xfId="3120" xr:uid="{68682B8B-0DC6-45FC-A00B-D1B59650144E}"/>
    <cellStyle name="20% - Accent5 3 10 2" xfId="3121" xr:uid="{1D0EF3C3-56DD-470D-B600-80FA638301F1}"/>
    <cellStyle name="20% - Accent5 3 11" xfId="3122" xr:uid="{41799B71-900A-4322-BAF3-BA356958D937}"/>
    <cellStyle name="20% - Accent5 3 12" xfId="3123" xr:uid="{4A252ACA-1F5B-4E4E-B32D-069E89BED05D}"/>
    <cellStyle name="20% - Accent5 3 2" xfId="3124" xr:uid="{D2707BB0-266F-48F4-A075-1E5F42D51F0A}"/>
    <cellStyle name="20% - Accent5 3 2 2" xfId="3125" xr:uid="{9A892CB3-7F5B-4B98-8A01-399BD814A7D5}"/>
    <cellStyle name="20% - Accent5 3 2 2 2" xfId="3126" xr:uid="{2BE7CF05-93A1-4889-B55F-0E9D4E2988A5}"/>
    <cellStyle name="20% - Accent5 3 2 2 2 2" xfId="3127" xr:uid="{63CF472E-CAEC-412B-82B5-B2FEC75CE3B1}"/>
    <cellStyle name="20% - Accent5 3 2 2 2 2 2" xfId="3128" xr:uid="{86A200CC-DA2B-4BC3-91AB-797C9BBC3452}"/>
    <cellStyle name="20% - Accent5 3 2 2 2 2 2 2" xfId="3129" xr:uid="{5B90C95F-AA09-4DEA-A50D-C3869FA97B48}"/>
    <cellStyle name="20% - Accent5 3 2 2 2 2 2 2 2" xfId="3130" xr:uid="{40F5AA0C-DB5A-4D3C-924E-B4E8325FDFC9}"/>
    <cellStyle name="20% - Accent5 3 2 2 2 2 2 3" xfId="3131" xr:uid="{C5D2B7E7-1EAA-441B-A6DD-C838EC7182E0}"/>
    <cellStyle name="20% - Accent5 3 2 2 2 2 3" xfId="3132" xr:uid="{CCE0ECA2-7EE1-437E-A1E3-DA8313945FB5}"/>
    <cellStyle name="20% - Accent5 3 2 2 2 2 3 2" xfId="3133" xr:uid="{D8191C92-A06C-40DC-AE5C-2B4E2943F53C}"/>
    <cellStyle name="20% - Accent5 3 2 2 2 2 4" xfId="3134" xr:uid="{C4EC90F3-37AA-4F9A-91E2-187E642D1257}"/>
    <cellStyle name="20% - Accent5 3 2 2 2 3" xfId="3135" xr:uid="{43FFAF75-5775-427C-80D6-89C82FEEB2D8}"/>
    <cellStyle name="20% - Accent5 3 2 2 2 3 2" xfId="3136" xr:uid="{2C3B5A1C-8EEA-4271-ABD0-77BC28E48726}"/>
    <cellStyle name="20% - Accent5 3 2 2 2 3 2 2" xfId="3137" xr:uid="{FC3F76A7-DB22-44D1-9BAD-FD869D379F6F}"/>
    <cellStyle name="20% - Accent5 3 2 2 2 3 2 2 2" xfId="3138" xr:uid="{FA87CAF4-73EC-4D67-9252-88C4DB074BA7}"/>
    <cellStyle name="20% - Accent5 3 2 2 2 3 2 3" xfId="3139" xr:uid="{CF0C4BD9-4C3A-47C0-AD66-5F81A5493910}"/>
    <cellStyle name="20% - Accent5 3 2 2 2 3 3" xfId="3140" xr:uid="{4682FD56-AC42-4DA1-8D9D-1E7659F4F4D5}"/>
    <cellStyle name="20% - Accent5 3 2 2 2 3 3 2" xfId="3141" xr:uid="{AD9AED53-199E-488B-922F-8D1103AA4FAE}"/>
    <cellStyle name="20% - Accent5 3 2 2 2 3 4" xfId="3142" xr:uid="{6AED6E20-AB09-42B1-8894-D90E6930C623}"/>
    <cellStyle name="20% - Accent5 3 2 2 2 4" xfId="3143" xr:uid="{CA8AD229-1721-4EC4-BA41-5227BF3E6E4F}"/>
    <cellStyle name="20% - Accent5 3 2 2 2 4 2" xfId="3144" xr:uid="{5F87D991-BC8B-4E33-B594-62B59DEDC0C8}"/>
    <cellStyle name="20% - Accent5 3 2 2 2 4 2 2" xfId="3145" xr:uid="{6DFBC0EF-C4E6-4480-8363-192C070E4091}"/>
    <cellStyle name="20% - Accent5 3 2 2 2 4 3" xfId="3146" xr:uid="{F50D934E-5C7C-4DB8-8156-495FE081D377}"/>
    <cellStyle name="20% - Accent5 3 2 2 2 5" xfId="3147" xr:uid="{0CBF8E3B-85F6-43D3-8CF9-0D601D06F412}"/>
    <cellStyle name="20% - Accent5 3 2 2 2 5 2" xfId="3148" xr:uid="{76184F5B-2E50-4ABD-86D6-B6B8428513A0}"/>
    <cellStyle name="20% - Accent5 3 2 2 2 6" xfId="3149" xr:uid="{F73BE4B8-FDF9-4002-A606-1B71CBDD23AD}"/>
    <cellStyle name="20% - Accent5 3 2 2 3" xfId="3150" xr:uid="{D27B064B-10B6-459A-92DF-16C7F708176F}"/>
    <cellStyle name="20% - Accent5 3 2 2 3 2" xfId="3151" xr:uid="{0AF687D9-676E-43CB-A0F2-52747B0DFAD4}"/>
    <cellStyle name="20% - Accent5 3 2 2 3 2 2" xfId="3152" xr:uid="{8182F7BE-2FF0-4974-AA37-3B4AF3979BE9}"/>
    <cellStyle name="20% - Accent5 3 2 2 3 2 2 2" xfId="3153" xr:uid="{0DC3CBAF-D09C-4BAB-97D6-270C8FC60311}"/>
    <cellStyle name="20% - Accent5 3 2 2 3 2 3" xfId="3154" xr:uid="{154B8A9C-68B4-4722-847E-EF86067FE63C}"/>
    <cellStyle name="20% - Accent5 3 2 2 3 3" xfId="3155" xr:uid="{243C6492-AB2F-4525-99CB-106E8575C50B}"/>
    <cellStyle name="20% - Accent5 3 2 2 3 3 2" xfId="3156" xr:uid="{5E7D839F-9EBF-461F-973C-AAC0A3B1E405}"/>
    <cellStyle name="20% - Accent5 3 2 2 3 4" xfId="3157" xr:uid="{FE3FF6FB-EBA8-4B8C-A76A-04DFCDA1A790}"/>
    <cellStyle name="20% - Accent5 3 2 2 4" xfId="3158" xr:uid="{B64F2249-2C45-40F1-95F5-39C0D797666F}"/>
    <cellStyle name="20% - Accent5 3 2 2 4 2" xfId="3159" xr:uid="{2AE01955-CB4D-4E33-9E2B-7024E640A3CE}"/>
    <cellStyle name="20% - Accent5 3 2 2 4 2 2" xfId="3160" xr:uid="{626A7268-BAAD-4CFC-9EE1-99AD301E29FF}"/>
    <cellStyle name="20% - Accent5 3 2 2 4 2 2 2" xfId="3161" xr:uid="{08056C3B-43E0-40DC-AD2B-0CF46039C142}"/>
    <cellStyle name="20% - Accent5 3 2 2 4 2 3" xfId="3162" xr:uid="{98E73FFB-D52A-48B6-BBF1-435637F70D30}"/>
    <cellStyle name="20% - Accent5 3 2 2 4 3" xfId="3163" xr:uid="{DFA937A3-4AC5-41C0-A1DB-636642841101}"/>
    <cellStyle name="20% - Accent5 3 2 2 4 3 2" xfId="3164" xr:uid="{0D5E4E65-7711-4883-A0EE-39D04F23D9F6}"/>
    <cellStyle name="20% - Accent5 3 2 2 4 4" xfId="3165" xr:uid="{7F24848F-2B1A-4347-9184-E37DD6469C49}"/>
    <cellStyle name="20% - Accent5 3 2 2 5" xfId="3166" xr:uid="{8F9418E5-57E8-4785-B2ED-7782096E8B3C}"/>
    <cellStyle name="20% - Accent5 3 2 2 5 2" xfId="3167" xr:uid="{F0578C53-658B-4840-8645-F744D0B53062}"/>
    <cellStyle name="20% - Accent5 3 2 2 5 2 2" xfId="3168" xr:uid="{D3B12B95-857B-40DF-B248-2BDEADA99691}"/>
    <cellStyle name="20% - Accent5 3 2 2 5 3" xfId="3169" xr:uid="{E707E69C-740C-48AE-9EAA-0477CFAE556C}"/>
    <cellStyle name="20% - Accent5 3 2 2 6" xfId="3170" xr:uid="{538F4BFB-F2E4-4B70-B9ED-CC8F75490E32}"/>
    <cellStyle name="20% - Accent5 3 2 2 6 2" xfId="3171" xr:uid="{86E8A52E-4145-4F4F-9E95-28D9DB969F8D}"/>
    <cellStyle name="20% - Accent5 3 2 2 7" xfId="3172" xr:uid="{2A865C0A-7FBC-4188-9296-00428CA49FB9}"/>
    <cellStyle name="20% - Accent5 3 2 2 8" xfId="3173" xr:uid="{51B141E0-706C-44E5-A360-845B5DADED13}"/>
    <cellStyle name="20% - Accent5 3 2 3" xfId="3174" xr:uid="{3F29A692-4C04-4CF0-B55B-A8B77801FBE8}"/>
    <cellStyle name="20% - Accent5 3 2 3 2" xfId="3175" xr:uid="{77136767-556A-40C6-B33D-DE9B20C29C86}"/>
    <cellStyle name="20% - Accent5 3 2 3 2 2" xfId="3176" xr:uid="{82E69C5D-0FD1-400A-87CD-DD31E9C2DF01}"/>
    <cellStyle name="20% - Accent5 3 2 3 2 2 2" xfId="3177" xr:uid="{1806CF48-15AA-4F80-B11F-C407654CD130}"/>
    <cellStyle name="20% - Accent5 3 2 3 2 2 2 2" xfId="3178" xr:uid="{144900DB-3507-4E24-9687-C7F7336ABD38}"/>
    <cellStyle name="20% - Accent5 3 2 3 2 2 3" xfId="3179" xr:uid="{CDC0A658-8248-4E06-9E2D-9985029A0736}"/>
    <cellStyle name="20% - Accent5 3 2 3 2 3" xfId="3180" xr:uid="{D18AF231-C69A-42AA-9AB0-A31919A2F171}"/>
    <cellStyle name="20% - Accent5 3 2 3 2 3 2" xfId="3181" xr:uid="{C1C2E1AF-9CD0-4F23-B7A2-986F478EEAC8}"/>
    <cellStyle name="20% - Accent5 3 2 3 2 4" xfId="3182" xr:uid="{B7044602-FF49-4513-9E7F-CE3C2B5F600E}"/>
    <cellStyle name="20% - Accent5 3 2 3 3" xfId="3183" xr:uid="{90BDAF45-FE2F-4CDE-9FEA-D565CD3AF6D5}"/>
    <cellStyle name="20% - Accent5 3 2 3 3 2" xfId="3184" xr:uid="{A25F7480-9299-4E7C-A7B0-73175E92229E}"/>
    <cellStyle name="20% - Accent5 3 2 3 3 2 2" xfId="3185" xr:uid="{5CA9EF84-0421-4A8E-94C3-AD581968FF02}"/>
    <cellStyle name="20% - Accent5 3 2 3 3 2 2 2" xfId="3186" xr:uid="{A821A2A5-DEBD-4C15-ADD4-E14F3E70CBC5}"/>
    <cellStyle name="20% - Accent5 3 2 3 3 2 3" xfId="3187" xr:uid="{9856F4C1-3710-4D00-9C07-3F1ADE1F9AB2}"/>
    <cellStyle name="20% - Accent5 3 2 3 3 3" xfId="3188" xr:uid="{E26419EE-18DA-43F5-9413-1B937D6E1DA5}"/>
    <cellStyle name="20% - Accent5 3 2 3 3 3 2" xfId="3189" xr:uid="{6B976E4A-E4BA-472A-966A-11FCC6F105EE}"/>
    <cellStyle name="20% - Accent5 3 2 3 3 4" xfId="3190" xr:uid="{009D039D-A4AC-46FE-8911-BB5396FA23B2}"/>
    <cellStyle name="20% - Accent5 3 2 3 4" xfId="3191" xr:uid="{E78AED89-4A87-4CFB-A9E5-ECB7B816795C}"/>
    <cellStyle name="20% - Accent5 3 2 3 4 2" xfId="3192" xr:uid="{2F6AE0CA-A0CC-4A63-86A6-33F357A201BB}"/>
    <cellStyle name="20% - Accent5 3 2 3 4 2 2" xfId="3193" xr:uid="{77CEFD00-72CF-4A95-8002-A5A55BF601DD}"/>
    <cellStyle name="20% - Accent5 3 2 3 4 3" xfId="3194" xr:uid="{BBD49CAF-C67F-4D95-802C-3A4870B71E20}"/>
    <cellStyle name="20% - Accent5 3 2 3 5" xfId="3195" xr:uid="{2E103708-26E6-4742-8541-EFF186A8320B}"/>
    <cellStyle name="20% - Accent5 3 2 3 5 2" xfId="3196" xr:uid="{3F5B1643-226E-4C61-BDA3-B2E71F076ACB}"/>
    <cellStyle name="20% - Accent5 3 2 3 6" xfId="3197" xr:uid="{876C76A0-FEA9-4282-B617-AD092FBC0C70}"/>
    <cellStyle name="20% - Accent5 3 2 4" xfId="3198" xr:uid="{25146452-CC08-4419-AE51-59A9552643EB}"/>
    <cellStyle name="20% - Accent5 3 2 4 2" xfId="3199" xr:uid="{90CFEB70-11DA-44A7-A0F4-1E5D3B181839}"/>
    <cellStyle name="20% - Accent5 3 2 4 2 2" xfId="3200" xr:uid="{1BB2C487-3B10-45F4-BFA2-A1857E4BC2D8}"/>
    <cellStyle name="20% - Accent5 3 2 4 2 2 2" xfId="3201" xr:uid="{3C573CBE-9C9E-4A23-B6C8-24BAC6770F81}"/>
    <cellStyle name="20% - Accent5 3 2 4 2 3" xfId="3202" xr:uid="{A96A8189-1813-44DA-A347-825202C4D8BB}"/>
    <cellStyle name="20% - Accent5 3 2 4 3" xfId="3203" xr:uid="{4EA7067C-98D6-43FF-BCAE-E5815E0177D2}"/>
    <cellStyle name="20% - Accent5 3 2 4 3 2" xfId="3204" xr:uid="{07C5379E-01FF-4FC2-8220-4D24BB2ECE6A}"/>
    <cellStyle name="20% - Accent5 3 2 4 4" xfId="3205" xr:uid="{E684F3E2-14EB-417E-A15A-1EF0994A36AE}"/>
    <cellStyle name="20% - Accent5 3 2 5" xfId="3206" xr:uid="{7CBADF79-3F42-4A37-A747-EFAC67962FB6}"/>
    <cellStyle name="20% - Accent5 3 2 5 2" xfId="3207" xr:uid="{536541FC-8204-4685-A276-90F30EDFA964}"/>
    <cellStyle name="20% - Accent5 3 2 5 2 2" xfId="3208" xr:uid="{FDB6470A-0608-4A02-A511-710444C6D67E}"/>
    <cellStyle name="20% - Accent5 3 2 5 2 2 2" xfId="3209" xr:uid="{D6F38E86-9BF2-4CDD-98E9-8E6FDC098648}"/>
    <cellStyle name="20% - Accent5 3 2 5 2 3" xfId="3210" xr:uid="{5F4C122E-E351-4CD5-98F4-369F79FC900C}"/>
    <cellStyle name="20% - Accent5 3 2 5 3" xfId="3211" xr:uid="{3630A208-9C41-43DB-A1B2-0C1C3AF0763F}"/>
    <cellStyle name="20% - Accent5 3 2 5 3 2" xfId="3212" xr:uid="{3A923F46-F1D9-4C67-9139-8A0E66997824}"/>
    <cellStyle name="20% - Accent5 3 2 5 4" xfId="3213" xr:uid="{AD6DEF06-EA7A-436F-9D68-68C735434867}"/>
    <cellStyle name="20% - Accent5 3 2 6" xfId="3214" xr:uid="{665AF981-8D64-4842-848A-58021979FB17}"/>
    <cellStyle name="20% - Accent5 3 2 6 2" xfId="3215" xr:uid="{18338DAD-5D5F-46E1-8EE1-EEF7B2DB01A2}"/>
    <cellStyle name="20% - Accent5 3 2 6 2 2" xfId="3216" xr:uid="{E17EDCFE-1AD3-451B-AE27-9E4E3072D340}"/>
    <cellStyle name="20% - Accent5 3 2 6 3" xfId="3217" xr:uid="{CFAF980E-BABF-4483-A409-25154331C83D}"/>
    <cellStyle name="20% - Accent5 3 2 7" xfId="3218" xr:uid="{A69EEB60-DC6B-40F9-8643-AA2EBFF64379}"/>
    <cellStyle name="20% - Accent5 3 2 7 2" xfId="3219" xr:uid="{1EFA8410-4BCE-46D6-94C6-7ACDF3CE9ED0}"/>
    <cellStyle name="20% - Accent5 3 2 8" xfId="3220" xr:uid="{123F9109-6744-4481-B9B2-005D641A8A3E}"/>
    <cellStyle name="20% - Accent5 3 2 9" xfId="3221" xr:uid="{FF080884-8DA1-47EF-8166-D85C9A151EF6}"/>
    <cellStyle name="20% - Accent5 3 3" xfId="3222" xr:uid="{F1DAA574-084E-4CD0-9ADF-8E380582D687}"/>
    <cellStyle name="20% - Accent5 3 3 2" xfId="3223" xr:uid="{A3DCC893-EA7D-47CA-A5A1-AE05D94A1C2B}"/>
    <cellStyle name="20% - Accent5 3 4" xfId="3224" xr:uid="{90DE266F-B715-4BDB-B931-6A49CE7654FD}"/>
    <cellStyle name="20% - Accent5 3 4 2" xfId="3225" xr:uid="{3CBB82CD-FC49-4B27-A0B0-698F58B7D095}"/>
    <cellStyle name="20% - Accent5 3 4 2 2" xfId="3226" xr:uid="{94E39E3E-F64A-429D-A502-EECAD7D3CD73}"/>
    <cellStyle name="20% - Accent5 3 4 2 2 2" xfId="3227" xr:uid="{2DAC7B25-E74C-4D7C-86E3-6C82A53A38AA}"/>
    <cellStyle name="20% - Accent5 3 4 2 2 2 2" xfId="3228" xr:uid="{FC7436AB-0F15-4BA1-AC4A-B1B769554680}"/>
    <cellStyle name="20% - Accent5 3 4 2 2 2 2 2" xfId="3229" xr:uid="{95DDD858-3100-41CE-91D5-32095DE17AD3}"/>
    <cellStyle name="20% - Accent5 3 4 2 2 2 3" xfId="3230" xr:uid="{CAF1898A-6183-49A5-A651-E57FFC0CD3D9}"/>
    <cellStyle name="20% - Accent5 3 4 2 2 3" xfId="3231" xr:uid="{ED0B8843-FE4D-4944-8424-15EBCE024A68}"/>
    <cellStyle name="20% - Accent5 3 4 2 2 3 2" xfId="3232" xr:uid="{16E405D4-1589-4DCB-B43D-D95CF9E3A574}"/>
    <cellStyle name="20% - Accent5 3 4 2 2 4" xfId="3233" xr:uid="{8851EC40-BF2F-4A94-9125-E8F3A0D86BBE}"/>
    <cellStyle name="20% - Accent5 3 4 2 3" xfId="3234" xr:uid="{CD6BCE3C-CBB9-492A-83BD-AE8B0A21815D}"/>
    <cellStyle name="20% - Accent5 3 4 2 3 2" xfId="3235" xr:uid="{2EAA39DB-E942-424D-8F8C-69BD3CEDBDEF}"/>
    <cellStyle name="20% - Accent5 3 4 2 3 2 2" xfId="3236" xr:uid="{27D2573D-8696-43A1-9132-49D70F8407E3}"/>
    <cellStyle name="20% - Accent5 3 4 2 3 2 2 2" xfId="3237" xr:uid="{4765807F-AB66-4C6E-928A-679F4ECB6C38}"/>
    <cellStyle name="20% - Accent5 3 4 2 3 2 3" xfId="3238" xr:uid="{525DB348-8DC4-4768-8095-4D29EFDED53B}"/>
    <cellStyle name="20% - Accent5 3 4 2 3 3" xfId="3239" xr:uid="{E90A58BB-B8CC-4082-8B95-8C57F46FCC7F}"/>
    <cellStyle name="20% - Accent5 3 4 2 3 3 2" xfId="3240" xr:uid="{9B35D335-5B8C-486B-8493-F89EB2B9DE45}"/>
    <cellStyle name="20% - Accent5 3 4 2 3 4" xfId="3241" xr:uid="{EE7A86E4-8BB7-4263-9FCF-5F3A4A058C53}"/>
    <cellStyle name="20% - Accent5 3 4 2 4" xfId="3242" xr:uid="{F95E56AE-CB6A-4CDF-9166-6A117B5591E4}"/>
    <cellStyle name="20% - Accent5 3 4 2 4 2" xfId="3243" xr:uid="{11D27E26-F495-46A8-8EB0-DDD05CBA9B58}"/>
    <cellStyle name="20% - Accent5 3 4 2 4 2 2" xfId="3244" xr:uid="{D8CE45B7-1FD7-4735-B764-F8B334E96003}"/>
    <cellStyle name="20% - Accent5 3 4 2 4 3" xfId="3245" xr:uid="{8260324A-5D0B-43CA-9D45-9F566F19DCAE}"/>
    <cellStyle name="20% - Accent5 3 4 2 5" xfId="3246" xr:uid="{FB62CB90-FB85-4F57-B00C-1CEB31891950}"/>
    <cellStyle name="20% - Accent5 3 4 2 5 2" xfId="3247" xr:uid="{90B27B0D-8420-4597-B8E9-3BC568CAA9C6}"/>
    <cellStyle name="20% - Accent5 3 4 2 6" xfId="3248" xr:uid="{F35BBDB5-51E4-4A23-93C1-15F6082F3126}"/>
    <cellStyle name="20% - Accent5 3 4 3" xfId="3249" xr:uid="{70A67584-F423-4680-9EAF-6837BF5A145F}"/>
    <cellStyle name="20% - Accent5 3 4 3 2" xfId="3250" xr:uid="{86E56DAF-0E7B-4016-80C2-347D3A9A60D5}"/>
    <cellStyle name="20% - Accent5 3 4 3 2 2" xfId="3251" xr:uid="{0D3450DC-A4C7-4E54-9C3D-FE157D9DD1DF}"/>
    <cellStyle name="20% - Accent5 3 4 3 2 2 2" xfId="3252" xr:uid="{D45BA260-FFFA-43A4-A817-CB1811B3E504}"/>
    <cellStyle name="20% - Accent5 3 4 3 2 3" xfId="3253" xr:uid="{2DD3976A-74BC-43EE-91C0-647734C8F74F}"/>
    <cellStyle name="20% - Accent5 3 4 3 3" xfId="3254" xr:uid="{20892A42-3A37-4A17-B276-F7E27761E7C7}"/>
    <cellStyle name="20% - Accent5 3 4 3 3 2" xfId="3255" xr:uid="{52ED3BD1-59AD-4B74-95AB-DCED6614264C}"/>
    <cellStyle name="20% - Accent5 3 4 3 4" xfId="3256" xr:uid="{B9F41DBD-5F29-4F60-8254-5D58EAB483AA}"/>
    <cellStyle name="20% - Accent5 3 4 4" xfId="3257" xr:uid="{AEECE4C7-15FD-4630-8E52-E4A107A68C07}"/>
    <cellStyle name="20% - Accent5 3 4 4 2" xfId="3258" xr:uid="{A52A4CFA-D668-4D15-919F-C64B005E2AD1}"/>
    <cellStyle name="20% - Accent5 3 4 4 2 2" xfId="3259" xr:uid="{BA0A4D94-FE8B-4E11-8BBD-26F66CC19C17}"/>
    <cellStyle name="20% - Accent5 3 4 4 2 2 2" xfId="3260" xr:uid="{CEBFFCEB-F80B-442D-A58A-911A52552113}"/>
    <cellStyle name="20% - Accent5 3 4 4 2 3" xfId="3261" xr:uid="{141382D2-28A8-4C81-98A0-B39C2E3E4CE1}"/>
    <cellStyle name="20% - Accent5 3 4 4 3" xfId="3262" xr:uid="{34A591D8-2AB9-4FD2-990A-8380B74B9CA8}"/>
    <cellStyle name="20% - Accent5 3 4 4 3 2" xfId="3263" xr:uid="{7D553A33-9824-4AA6-B532-C522B3A92FFD}"/>
    <cellStyle name="20% - Accent5 3 4 4 4" xfId="3264" xr:uid="{3F2028CD-F9BF-4D37-B753-86F5E672038C}"/>
    <cellStyle name="20% - Accent5 3 4 5" xfId="3265" xr:uid="{9313EA4B-A128-42AE-BDB0-2F79AE9EADC8}"/>
    <cellStyle name="20% - Accent5 3 4 5 2" xfId="3266" xr:uid="{D01D1D9C-E0B1-48AD-9969-A72B16DD129E}"/>
    <cellStyle name="20% - Accent5 3 4 5 2 2" xfId="3267" xr:uid="{4A8C23A6-4D7B-4040-A9F9-6606087EEF61}"/>
    <cellStyle name="20% - Accent5 3 4 5 3" xfId="3268" xr:uid="{3218B1BD-EE77-4461-BD3D-915B42E628D6}"/>
    <cellStyle name="20% - Accent5 3 4 6" xfId="3269" xr:uid="{855D7B5C-00DC-4348-94BB-D18EC32210E0}"/>
    <cellStyle name="20% - Accent5 3 4 6 2" xfId="3270" xr:uid="{A6B21452-2246-48B0-B4FB-2B545DB3B662}"/>
    <cellStyle name="20% - Accent5 3 4 7" xfId="3271" xr:uid="{F7CBCD9A-D972-4FB1-B133-4888F40B692B}"/>
    <cellStyle name="20% - Accent5 3 5" xfId="3272" xr:uid="{6E9F19FA-730C-4D0D-BBD2-C7744E6C9E77}"/>
    <cellStyle name="20% - Accent5 3 5 2" xfId="3273" xr:uid="{B6A60684-0AFD-4573-A4DD-8A0647EE1646}"/>
    <cellStyle name="20% - Accent5 3 5 2 2" xfId="3274" xr:uid="{6B981216-8C8C-413A-84B3-E74FFDC550DF}"/>
    <cellStyle name="20% - Accent5 3 5 2 2 2" xfId="3275" xr:uid="{F2C88955-A0D2-4435-A432-D8F848207D4D}"/>
    <cellStyle name="20% - Accent5 3 5 2 2 2 2" xfId="3276" xr:uid="{A558002C-72B8-48C3-A637-9916FFC7E767}"/>
    <cellStyle name="20% - Accent5 3 5 2 2 2 2 2" xfId="3277" xr:uid="{744F525E-3ACF-4386-B171-D834A89F910B}"/>
    <cellStyle name="20% - Accent5 3 5 2 2 2 3" xfId="3278" xr:uid="{5DB45471-BF01-43C5-9D6D-E410D7822D1B}"/>
    <cellStyle name="20% - Accent5 3 5 2 2 3" xfId="3279" xr:uid="{A6D1CC3F-6C9A-45DD-9BDC-3018F2A3BE0C}"/>
    <cellStyle name="20% - Accent5 3 5 2 2 3 2" xfId="3280" xr:uid="{FD520DA3-C835-4093-B32C-D8BB4FA5FDA8}"/>
    <cellStyle name="20% - Accent5 3 5 2 2 4" xfId="3281" xr:uid="{E98E7DB6-7126-4DCC-9F72-F29E2FF989A5}"/>
    <cellStyle name="20% - Accent5 3 5 2 3" xfId="3282" xr:uid="{1DC262FD-A62B-4C27-91A9-648945FC2D70}"/>
    <cellStyle name="20% - Accent5 3 5 2 3 2" xfId="3283" xr:uid="{9DA507A3-C9F1-4912-93F7-5921624CA6C0}"/>
    <cellStyle name="20% - Accent5 3 5 2 3 2 2" xfId="3284" xr:uid="{E7811BF3-65E8-4E54-AD56-595E68D965A9}"/>
    <cellStyle name="20% - Accent5 3 5 2 3 2 2 2" xfId="3285" xr:uid="{A98A70D0-AABA-45A6-9EAA-4A4120260B11}"/>
    <cellStyle name="20% - Accent5 3 5 2 3 2 3" xfId="3286" xr:uid="{B24EB076-EEC4-4C82-B9B1-9A1FE2053594}"/>
    <cellStyle name="20% - Accent5 3 5 2 3 3" xfId="3287" xr:uid="{AC6ABF94-008B-41F6-816C-DC77EF17F087}"/>
    <cellStyle name="20% - Accent5 3 5 2 3 3 2" xfId="3288" xr:uid="{AFE7E1B6-6DB7-412B-96A9-18953768DDF7}"/>
    <cellStyle name="20% - Accent5 3 5 2 3 4" xfId="3289" xr:uid="{78E22605-3D9A-4C5F-91E7-2007BAD24306}"/>
    <cellStyle name="20% - Accent5 3 5 2 4" xfId="3290" xr:uid="{7D19039E-29A7-4C2D-9C33-EF6369BD397E}"/>
    <cellStyle name="20% - Accent5 3 5 2 4 2" xfId="3291" xr:uid="{367F9A1B-6345-485F-8B7B-75FCBA4389C3}"/>
    <cellStyle name="20% - Accent5 3 5 2 4 2 2" xfId="3292" xr:uid="{B3EDFBE7-BB19-4B5D-9C13-AB5EDE60E4E9}"/>
    <cellStyle name="20% - Accent5 3 5 2 4 3" xfId="3293" xr:uid="{5C17F421-F0F9-49FD-8D5A-FCFF5D90751D}"/>
    <cellStyle name="20% - Accent5 3 5 2 5" xfId="3294" xr:uid="{D47AA857-C6CB-45FE-8BEB-C951DC58674C}"/>
    <cellStyle name="20% - Accent5 3 5 2 5 2" xfId="3295" xr:uid="{B1DC48A6-7C3B-41C0-B3BA-72B9C3B3FF00}"/>
    <cellStyle name="20% - Accent5 3 5 2 6" xfId="3296" xr:uid="{326561FB-74F2-42CC-90FD-28022CF6DB4A}"/>
    <cellStyle name="20% - Accent5 3 5 3" xfId="3297" xr:uid="{103EEDDD-84FB-4743-948B-DFB1B75B3C84}"/>
    <cellStyle name="20% - Accent5 3 5 3 2" xfId="3298" xr:uid="{F99AB4BA-0047-4477-86B6-C1B5B9115B84}"/>
    <cellStyle name="20% - Accent5 3 5 3 2 2" xfId="3299" xr:uid="{E54DD23F-8AC7-4A0A-83C1-CEB53937CBC5}"/>
    <cellStyle name="20% - Accent5 3 5 3 2 2 2" xfId="3300" xr:uid="{F4BCDEF8-885D-40F9-80E9-7C9B00F99620}"/>
    <cellStyle name="20% - Accent5 3 5 3 2 3" xfId="3301" xr:uid="{58450F05-9FC6-4BBD-B1BE-76422DE074FD}"/>
    <cellStyle name="20% - Accent5 3 5 3 3" xfId="3302" xr:uid="{137F728C-1546-46E3-82BB-A3BD32CC048B}"/>
    <cellStyle name="20% - Accent5 3 5 3 3 2" xfId="3303" xr:uid="{064A6F41-9EBE-42DA-8482-118331B0FEB8}"/>
    <cellStyle name="20% - Accent5 3 5 3 4" xfId="3304" xr:uid="{41CA9275-6102-4B08-B5A5-6AB24DFF39EF}"/>
    <cellStyle name="20% - Accent5 3 5 4" xfId="3305" xr:uid="{D15EF872-EC07-40B3-BDEB-9D6555A07609}"/>
    <cellStyle name="20% - Accent5 3 5 4 2" xfId="3306" xr:uid="{77916D04-0945-4BC1-8F34-AE05D74C7301}"/>
    <cellStyle name="20% - Accent5 3 5 4 2 2" xfId="3307" xr:uid="{501FBBC6-000C-4A3E-8081-988B866937E5}"/>
    <cellStyle name="20% - Accent5 3 5 4 2 2 2" xfId="3308" xr:uid="{01FF02A0-B421-4A6B-93E3-118F7201DE8E}"/>
    <cellStyle name="20% - Accent5 3 5 4 2 3" xfId="3309" xr:uid="{D0693E38-054C-4429-B438-FDF4E77B4D24}"/>
    <cellStyle name="20% - Accent5 3 5 4 3" xfId="3310" xr:uid="{D30F24E2-4DE3-4419-9BEE-EFB32505399F}"/>
    <cellStyle name="20% - Accent5 3 5 4 3 2" xfId="3311" xr:uid="{025386D6-E5E3-4945-9B28-795B5A8EE08D}"/>
    <cellStyle name="20% - Accent5 3 5 4 4" xfId="3312" xr:uid="{EF0BAE34-88D4-48D2-97F4-C95C2343FEB9}"/>
    <cellStyle name="20% - Accent5 3 5 5" xfId="3313" xr:uid="{FDEE1D57-BE36-4216-A400-A01392E331D4}"/>
    <cellStyle name="20% - Accent5 3 5 5 2" xfId="3314" xr:uid="{F412E51C-FDB9-499A-BB8D-AD2BE1055713}"/>
    <cellStyle name="20% - Accent5 3 5 5 2 2" xfId="3315" xr:uid="{3A4CD29A-779A-4DD6-AB70-DB50F544D41D}"/>
    <cellStyle name="20% - Accent5 3 5 5 3" xfId="3316" xr:uid="{041DF8F9-FDE7-4F18-86F9-28C7345057F0}"/>
    <cellStyle name="20% - Accent5 3 5 6" xfId="3317" xr:uid="{A1CF535B-EA78-4F00-B720-24B845EE2F99}"/>
    <cellStyle name="20% - Accent5 3 5 6 2" xfId="3318" xr:uid="{343610DD-0ACC-443A-B0D9-03F871305E60}"/>
    <cellStyle name="20% - Accent5 3 5 7" xfId="3319" xr:uid="{B6D8B2F2-05A0-46AC-9BA5-B90960C64CC4}"/>
    <cellStyle name="20% - Accent5 3 6" xfId="3320" xr:uid="{C469F181-D580-4D39-A339-DCD65B8E112C}"/>
    <cellStyle name="20% - Accent5 3 6 2" xfId="3321" xr:uid="{DD2E4258-D481-42F9-B096-F6F5E9A49F65}"/>
    <cellStyle name="20% - Accent5 3 6 2 2" xfId="3322" xr:uid="{827B9655-C082-47C2-878D-BC7D9624C5EF}"/>
    <cellStyle name="20% - Accent5 3 6 2 2 2" xfId="3323" xr:uid="{8E5861D6-2F05-4DAD-8055-065096DD765A}"/>
    <cellStyle name="20% - Accent5 3 6 2 2 2 2" xfId="3324" xr:uid="{033372E1-EE42-445B-A5DB-F3618BF664C7}"/>
    <cellStyle name="20% - Accent5 3 6 2 2 3" xfId="3325" xr:uid="{0BE07CEA-496E-4F71-8140-94AEC2481E13}"/>
    <cellStyle name="20% - Accent5 3 6 2 3" xfId="3326" xr:uid="{13E66FEC-B324-4D55-9098-402E9E679FF5}"/>
    <cellStyle name="20% - Accent5 3 6 2 3 2" xfId="3327" xr:uid="{0134C794-46F8-418C-89B3-1CBD72537664}"/>
    <cellStyle name="20% - Accent5 3 6 2 4" xfId="3328" xr:uid="{12326A93-AED2-40C2-9DCF-A1DCBB24CF94}"/>
    <cellStyle name="20% - Accent5 3 6 3" xfId="3329" xr:uid="{8BAD8897-704E-463B-A3A8-34CAE10275F2}"/>
    <cellStyle name="20% - Accent5 3 6 3 2" xfId="3330" xr:uid="{002F06B5-40CB-4CB8-B59F-E46EF871E3BD}"/>
    <cellStyle name="20% - Accent5 3 6 3 2 2" xfId="3331" xr:uid="{FEAAFD13-50E4-49E0-87B6-CAD920A4F346}"/>
    <cellStyle name="20% - Accent5 3 6 3 2 2 2" xfId="3332" xr:uid="{D2D19039-0ECA-4305-9371-AE6CCD0C71DA}"/>
    <cellStyle name="20% - Accent5 3 6 3 2 3" xfId="3333" xr:uid="{4BC6E3DD-4AE0-453B-9A81-656207BD05E4}"/>
    <cellStyle name="20% - Accent5 3 6 3 3" xfId="3334" xr:uid="{F79AE64D-2023-48C8-81F7-5CAF72F459FD}"/>
    <cellStyle name="20% - Accent5 3 6 3 3 2" xfId="3335" xr:uid="{41CF76A2-0427-4BDF-96CE-1E4865B98887}"/>
    <cellStyle name="20% - Accent5 3 6 3 4" xfId="3336" xr:uid="{6303067A-B92B-4EA7-B7FD-E1A69A314635}"/>
    <cellStyle name="20% - Accent5 3 6 4" xfId="3337" xr:uid="{92906021-2276-4F9E-9563-5BD7D9E5815B}"/>
    <cellStyle name="20% - Accent5 3 6 4 2" xfId="3338" xr:uid="{55967AA7-EA57-4499-9AF0-51B09CB4CA23}"/>
    <cellStyle name="20% - Accent5 3 6 4 2 2" xfId="3339" xr:uid="{6B4E134A-5E19-43F0-A223-82BCA256D4CF}"/>
    <cellStyle name="20% - Accent5 3 6 4 3" xfId="3340" xr:uid="{9985A27A-FE1F-415C-B4E2-E3F5DAF4E5B4}"/>
    <cellStyle name="20% - Accent5 3 6 5" xfId="3341" xr:uid="{56B8A044-A021-4B77-81E3-808EF7BD80EB}"/>
    <cellStyle name="20% - Accent5 3 6 5 2" xfId="3342" xr:uid="{B42F1BEA-167D-4DEA-8315-D6DA40905539}"/>
    <cellStyle name="20% - Accent5 3 6 6" xfId="3343" xr:uid="{C03A7037-F98F-44C8-854E-036E4A4BB2D7}"/>
    <cellStyle name="20% - Accent5 3 7" xfId="3344" xr:uid="{8B3D0196-EDA6-4B60-88A7-453D517CC96B}"/>
    <cellStyle name="20% - Accent5 3 7 2" xfId="3345" xr:uid="{0508DBDF-501B-47DA-A851-76AC1736B9A0}"/>
    <cellStyle name="20% - Accent5 3 7 2 2" xfId="3346" xr:uid="{5F4CEAFE-8072-49DD-92A1-8E0582AF69A9}"/>
    <cellStyle name="20% - Accent5 3 7 2 2 2" xfId="3347" xr:uid="{637D3BFF-D93D-4788-95A3-64E666CFDD61}"/>
    <cellStyle name="20% - Accent5 3 7 2 3" xfId="3348" xr:uid="{BF0DE14F-04D6-4886-81A6-73C928A1DA31}"/>
    <cellStyle name="20% - Accent5 3 7 3" xfId="3349" xr:uid="{E268A82E-4204-4797-91EC-C5E92E85BDFE}"/>
    <cellStyle name="20% - Accent5 3 7 3 2" xfId="3350" xr:uid="{1CD00FC8-0AC3-4558-9358-0D0E9E31DD60}"/>
    <cellStyle name="20% - Accent5 3 7 4" xfId="3351" xr:uid="{86CD35DB-937D-4421-9FAB-D70F5ECD4E8D}"/>
    <cellStyle name="20% - Accent5 3 8" xfId="3352" xr:uid="{10F65BC3-1886-4B3B-BDED-9280CB187033}"/>
    <cellStyle name="20% - Accent5 3 8 2" xfId="3353" xr:uid="{2D3D7F20-E941-46A1-8911-320A4E7AFFA3}"/>
    <cellStyle name="20% - Accent5 3 8 2 2" xfId="3354" xr:uid="{121D0B77-3467-401B-BBA0-4E2E99E00025}"/>
    <cellStyle name="20% - Accent5 3 8 2 2 2" xfId="3355" xr:uid="{2F5FD3CD-59FF-4642-85F5-4BE70BD6E736}"/>
    <cellStyle name="20% - Accent5 3 8 2 3" xfId="3356" xr:uid="{BDA68F0E-99AF-40ED-A702-F111F1A568FD}"/>
    <cellStyle name="20% - Accent5 3 8 3" xfId="3357" xr:uid="{2EA54930-1FD1-42BA-A95D-42000FC17BC8}"/>
    <cellStyle name="20% - Accent5 3 8 3 2" xfId="3358" xr:uid="{E04E981C-A48A-42B3-9D2D-7235129CC94F}"/>
    <cellStyle name="20% - Accent5 3 8 4" xfId="3359" xr:uid="{5030B7A4-0869-4EC6-B843-CD5E91AAF681}"/>
    <cellStyle name="20% - Accent5 3 9" xfId="3360" xr:uid="{5A30CFFA-D9DC-46BC-AB5C-8AB2A32E6B71}"/>
    <cellStyle name="20% - Accent5 3 9 2" xfId="3361" xr:uid="{5B83186E-7915-4741-BF3A-D67F03F1230C}"/>
    <cellStyle name="20% - Accent5 3 9 2 2" xfId="3362" xr:uid="{FE565569-F3F8-4F50-9758-5BC5BF131AE2}"/>
    <cellStyle name="20% - Accent5 3 9 3" xfId="3363" xr:uid="{0822B6C6-0FDB-43A6-9AF4-2389D03CFCCB}"/>
    <cellStyle name="20% - Accent5 4" xfId="3364" xr:uid="{20556B9A-8699-46A8-888A-3C056C5B520A}"/>
    <cellStyle name="20% - Accent5 4 2" xfId="3365" xr:uid="{446E0F50-3F21-4C5F-B392-AFAB297BE20A}"/>
    <cellStyle name="20% - Accent5 4 2 2" xfId="3366" xr:uid="{E3269E84-0EF1-403F-A71F-E8E93506B1ED}"/>
    <cellStyle name="20% - Accent5 4 2 2 2" xfId="3367" xr:uid="{BDF5F25B-2B95-4E7D-B6C3-744A85C4A47A}"/>
    <cellStyle name="20% - Accent5 4 2 2 2 2" xfId="3368" xr:uid="{C000FBD8-62D2-4E56-B427-B7AF39F3622D}"/>
    <cellStyle name="20% - Accent5 4 2 2 2 2 2" xfId="3369" xr:uid="{F4EDFBAB-10C4-461A-BAC3-E4F5276532E9}"/>
    <cellStyle name="20% - Accent5 4 2 2 2 2 2 2" xfId="3370" xr:uid="{DDB280AA-B09F-439D-A790-543D1313FC4B}"/>
    <cellStyle name="20% - Accent5 4 2 2 2 2 3" xfId="3371" xr:uid="{F80920E1-C5A9-4C51-8AC6-1D9F1C7A88AD}"/>
    <cellStyle name="20% - Accent5 4 2 2 2 3" xfId="3372" xr:uid="{F8D66043-3734-4196-B264-2FF5D6D11D36}"/>
    <cellStyle name="20% - Accent5 4 2 2 2 3 2" xfId="3373" xr:uid="{5659557E-9143-409A-8FB3-0200D1B68F2E}"/>
    <cellStyle name="20% - Accent5 4 2 2 2 4" xfId="3374" xr:uid="{885EB1D4-DFD4-41DD-BB01-1C8CA7F74D3F}"/>
    <cellStyle name="20% - Accent5 4 2 2 3" xfId="3375" xr:uid="{26B94081-97CE-4FB1-A3E4-49495E0BF43A}"/>
    <cellStyle name="20% - Accent5 4 2 2 3 2" xfId="3376" xr:uid="{B8A78C75-C2AF-4865-B06B-C145562B763A}"/>
    <cellStyle name="20% - Accent5 4 2 2 3 2 2" xfId="3377" xr:uid="{02F6A429-D750-42E9-B844-E3AD1DCF26EF}"/>
    <cellStyle name="20% - Accent5 4 2 2 3 2 2 2" xfId="3378" xr:uid="{D15DBE6E-9629-4972-BD8E-E385DA569D9B}"/>
    <cellStyle name="20% - Accent5 4 2 2 3 2 3" xfId="3379" xr:uid="{0AE28161-4384-4B46-8A1D-3B06B6C9CFC7}"/>
    <cellStyle name="20% - Accent5 4 2 2 3 3" xfId="3380" xr:uid="{F3848DE3-220E-4551-9652-69CD9643FA39}"/>
    <cellStyle name="20% - Accent5 4 2 2 3 3 2" xfId="3381" xr:uid="{03C78BAD-4DC6-4C4A-8672-CAFE65B63F99}"/>
    <cellStyle name="20% - Accent5 4 2 2 3 4" xfId="3382" xr:uid="{B30D22E2-369D-40E6-AB00-DAB754DF530C}"/>
    <cellStyle name="20% - Accent5 4 2 2 4" xfId="3383" xr:uid="{35366001-09EA-4997-B6DA-9894E39CBE2C}"/>
    <cellStyle name="20% - Accent5 4 2 2 4 2" xfId="3384" xr:uid="{FF2BE475-4754-440C-A44C-2441994FF2EA}"/>
    <cellStyle name="20% - Accent5 4 2 2 4 2 2" xfId="3385" xr:uid="{86E903A2-14E6-41A0-82A7-3DA31A394E10}"/>
    <cellStyle name="20% - Accent5 4 2 2 4 3" xfId="3386" xr:uid="{EF2E3CEA-C6F0-4241-9D28-94F9FD773AB0}"/>
    <cellStyle name="20% - Accent5 4 2 2 5" xfId="3387" xr:uid="{E91166F9-70EC-4A12-8FEF-03151ADB65FC}"/>
    <cellStyle name="20% - Accent5 4 2 2 5 2" xfId="3388" xr:uid="{DDB7A2DF-5A7C-4980-9054-BD4875E61E45}"/>
    <cellStyle name="20% - Accent5 4 2 2 6" xfId="3389" xr:uid="{3E686070-C01A-49F7-8F4C-317BB1AAFE3D}"/>
    <cellStyle name="20% - Accent5 4 2 3" xfId="3390" xr:uid="{C01E141D-316F-4D6F-8CA9-80F9C857ED69}"/>
    <cellStyle name="20% - Accent5 4 2 3 2" xfId="3391" xr:uid="{7AE3FCD3-7F4B-4DE9-860F-3CA3E5C2296C}"/>
    <cellStyle name="20% - Accent5 4 2 3 2 2" xfId="3392" xr:uid="{EE5EAE24-FF24-4436-8D7C-48C85A23F4D0}"/>
    <cellStyle name="20% - Accent5 4 2 3 2 2 2" xfId="3393" xr:uid="{6D2FE8AC-D041-480B-9880-B7E7A1C125CE}"/>
    <cellStyle name="20% - Accent5 4 2 3 2 3" xfId="3394" xr:uid="{DE5DBB50-52FF-4351-BBBC-AC12F516587D}"/>
    <cellStyle name="20% - Accent5 4 2 3 3" xfId="3395" xr:uid="{099226BE-C616-4591-B728-7F9AEA95EF3F}"/>
    <cellStyle name="20% - Accent5 4 2 3 3 2" xfId="3396" xr:uid="{9BA95484-67CB-4CB7-94C9-047F788F4041}"/>
    <cellStyle name="20% - Accent5 4 2 3 4" xfId="3397" xr:uid="{2AFF9B82-9203-43A9-B349-FC22704B8BBA}"/>
    <cellStyle name="20% - Accent5 4 2 4" xfId="3398" xr:uid="{6DC248EB-4218-4EDA-BDAB-4161472D4EBD}"/>
    <cellStyle name="20% - Accent5 4 2 4 2" xfId="3399" xr:uid="{08D7FA7C-C7E9-4AB2-801C-B9FB5C0CA70C}"/>
    <cellStyle name="20% - Accent5 4 2 4 2 2" xfId="3400" xr:uid="{0118DB4C-94BE-4ADF-874C-23C66AB36CAC}"/>
    <cellStyle name="20% - Accent5 4 2 4 2 2 2" xfId="3401" xr:uid="{D399600C-B0E8-44E3-8F0E-8C2A38180987}"/>
    <cellStyle name="20% - Accent5 4 2 4 2 3" xfId="3402" xr:uid="{7BC696C2-245C-4BD8-B925-C0FEA40EC7B4}"/>
    <cellStyle name="20% - Accent5 4 2 4 3" xfId="3403" xr:uid="{42658592-C170-4331-A05F-B142ACD40EFA}"/>
    <cellStyle name="20% - Accent5 4 2 4 3 2" xfId="3404" xr:uid="{2C38463F-F7A3-4FF1-945A-390BAC2BDB69}"/>
    <cellStyle name="20% - Accent5 4 2 4 4" xfId="3405" xr:uid="{042DB977-4ADF-4E9A-A2C3-7985820ACBDA}"/>
    <cellStyle name="20% - Accent5 4 2 5" xfId="3406" xr:uid="{8D6AF85F-1E78-4C46-A606-9354A20576A0}"/>
    <cellStyle name="20% - Accent5 4 2 5 2" xfId="3407" xr:uid="{991CF982-3429-474F-810C-7ADC9C2BF15C}"/>
    <cellStyle name="20% - Accent5 4 2 5 2 2" xfId="3408" xr:uid="{1765D192-203E-4256-BEA1-2DC8BBB60C24}"/>
    <cellStyle name="20% - Accent5 4 2 5 3" xfId="3409" xr:uid="{6E31FE7B-7A07-4C7E-9A79-F885B2C1D639}"/>
    <cellStyle name="20% - Accent5 4 2 6" xfId="3410" xr:uid="{59A4EBE3-852B-4826-B162-01E22945C5CB}"/>
    <cellStyle name="20% - Accent5 4 2 6 2" xfId="3411" xr:uid="{878AF918-1ED5-4F46-8557-8D98E2C45031}"/>
    <cellStyle name="20% - Accent5 4 2 7" xfId="3412" xr:uid="{32EC9653-085A-4E8E-A10B-698255BF7E52}"/>
    <cellStyle name="20% - Accent5 4 2 8" xfId="3413" xr:uid="{7598ACF2-676E-4089-BCC6-222DDDB571E6}"/>
    <cellStyle name="20% - Accent5 4 3" xfId="3414" xr:uid="{87C1F37F-8D76-4291-8115-1518BF968AF4}"/>
    <cellStyle name="20% - Accent5 4 3 2" xfId="3415" xr:uid="{60C60AE1-D3BC-4931-8E93-07946201CBCE}"/>
    <cellStyle name="20% - Accent5 4 3 2 2" xfId="3416" xr:uid="{85935A28-C58D-4E5D-AC78-C5607E13798C}"/>
    <cellStyle name="20% - Accent5 4 3 2 2 2" xfId="3417" xr:uid="{CE950A68-D7CF-4C28-BF1C-CFDDFE19E47F}"/>
    <cellStyle name="20% - Accent5 4 3 2 2 2 2" xfId="3418" xr:uid="{996CF9BB-E800-4A33-A858-693EF1056FC5}"/>
    <cellStyle name="20% - Accent5 4 3 2 2 3" xfId="3419" xr:uid="{699EDDA4-B9BB-4217-AA54-2269E69D070B}"/>
    <cellStyle name="20% - Accent5 4 3 2 3" xfId="3420" xr:uid="{0DF866E4-801B-4F27-9A47-AA5FC583C272}"/>
    <cellStyle name="20% - Accent5 4 3 2 3 2" xfId="3421" xr:uid="{F45872E5-F266-4B50-9096-C8FF54427B15}"/>
    <cellStyle name="20% - Accent5 4 3 2 4" xfId="3422" xr:uid="{C87B7723-0BCC-4F3E-AA63-76759B26678F}"/>
    <cellStyle name="20% - Accent5 4 3 3" xfId="3423" xr:uid="{4E3510DB-E40D-47AA-BFD8-A84797E993DB}"/>
    <cellStyle name="20% - Accent5 4 3 3 2" xfId="3424" xr:uid="{6D5767A3-BC0B-46AB-9777-C66B6B1B2580}"/>
    <cellStyle name="20% - Accent5 4 3 3 2 2" xfId="3425" xr:uid="{5C097ADF-D34C-4E4A-B284-2086FB8F01E4}"/>
    <cellStyle name="20% - Accent5 4 3 3 2 2 2" xfId="3426" xr:uid="{F7BE073A-11DF-4515-B1FD-C7434A3EA11E}"/>
    <cellStyle name="20% - Accent5 4 3 3 2 3" xfId="3427" xr:uid="{DA998155-FD60-4BE6-AA2A-1F7718D6C01A}"/>
    <cellStyle name="20% - Accent5 4 3 3 3" xfId="3428" xr:uid="{020816EE-F656-45D2-B31F-801BFC70AF6A}"/>
    <cellStyle name="20% - Accent5 4 3 3 3 2" xfId="3429" xr:uid="{33E52BDB-D008-4000-ABED-200AFA1B2AE2}"/>
    <cellStyle name="20% - Accent5 4 3 3 4" xfId="3430" xr:uid="{C349AE2F-3875-4F65-8651-10D404C07C14}"/>
    <cellStyle name="20% - Accent5 4 3 4" xfId="3431" xr:uid="{0178AB2D-7D19-4952-A3C7-E14B710B50D4}"/>
    <cellStyle name="20% - Accent5 4 3 4 2" xfId="3432" xr:uid="{1B38595B-D6B2-48FE-A38B-D3897115784D}"/>
    <cellStyle name="20% - Accent5 4 3 4 2 2" xfId="3433" xr:uid="{5F607759-F2BA-4C73-80D0-B32F502466C5}"/>
    <cellStyle name="20% - Accent5 4 3 4 3" xfId="3434" xr:uid="{BE6D2B58-BB7E-4F03-BDC6-0D57EA49CCC8}"/>
    <cellStyle name="20% - Accent5 4 3 5" xfId="3435" xr:uid="{7E77B976-2EFD-452D-9458-C714DA10E6ED}"/>
    <cellStyle name="20% - Accent5 4 3 5 2" xfId="3436" xr:uid="{BB968BA7-A995-4662-90AB-92A9FFE05B2C}"/>
    <cellStyle name="20% - Accent5 4 3 6" xfId="3437" xr:uid="{3365E54A-7D8C-4FD3-8DCD-09F7E6B60B2A}"/>
    <cellStyle name="20% - Accent5 4 4" xfId="3438" xr:uid="{E4353680-0414-48C7-BC26-BF4013C523A9}"/>
    <cellStyle name="20% - Accent5 4 4 2" xfId="3439" xr:uid="{5E34881C-8372-4336-9DA6-7C531A85B72E}"/>
    <cellStyle name="20% - Accent5 4 4 2 2" xfId="3440" xr:uid="{CE3B4403-91D9-4027-88C8-92ABA295D333}"/>
    <cellStyle name="20% - Accent5 4 4 2 2 2" xfId="3441" xr:uid="{FB735356-61C1-46E5-AF6D-B8873D4257AA}"/>
    <cellStyle name="20% - Accent5 4 4 2 3" xfId="3442" xr:uid="{676168E8-1F9F-4E02-AD2C-CD8A8123E96F}"/>
    <cellStyle name="20% - Accent5 4 4 3" xfId="3443" xr:uid="{330E6A1D-1B88-465F-AE02-DB162CF2D193}"/>
    <cellStyle name="20% - Accent5 4 4 3 2" xfId="3444" xr:uid="{14486A0F-1944-4401-928A-FBF446ED5B90}"/>
    <cellStyle name="20% - Accent5 4 4 4" xfId="3445" xr:uid="{4ADC0D67-E7E6-4F58-981D-8DED91D0CC25}"/>
    <cellStyle name="20% - Accent5 4 5" xfId="3446" xr:uid="{A0AD3E05-B59D-408C-B089-99043EA9B202}"/>
    <cellStyle name="20% - Accent5 4 5 2" xfId="3447" xr:uid="{7ECC8089-ABDE-474D-BA1E-BD81A4D5C2B7}"/>
    <cellStyle name="20% - Accent5 4 5 2 2" xfId="3448" xr:uid="{6F26733A-D9D8-4965-8AC5-D454E31FEB6F}"/>
    <cellStyle name="20% - Accent5 4 5 2 2 2" xfId="3449" xr:uid="{F2982269-A89C-4C3F-A594-496ED15BA148}"/>
    <cellStyle name="20% - Accent5 4 5 2 3" xfId="3450" xr:uid="{D39593F0-1B9A-4056-8F9B-E6FD3AC8AACD}"/>
    <cellStyle name="20% - Accent5 4 5 3" xfId="3451" xr:uid="{687AE4D1-608A-403D-9313-5D5500CA55C2}"/>
    <cellStyle name="20% - Accent5 4 5 3 2" xfId="3452" xr:uid="{32E01920-DC7C-458F-8D89-2E2F1E214CB7}"/>
    <cellStyle name="20% - Accent5 4 5 4" xfId="3453" xr:uid="{19E44A1A-1218-4450-8C55-33A36B2957F0}"/>
    <cellStyle name="20% - Accent5 4 6" xfId="3454" xr:uid="{AAA8D236-5187-4EE1-B47C-EC5126DA05A8}"/>
    <cellStyle name="20% - Accent5 4 6 2" xfId="3455" xr:uid="{C863280F-899D-4424-94E4-F47DD3541712}"/>
    <cellStyle name="20% - Accent5 4 6 2 2" xfId="3456" xr:uid="{663989A7-3494-4942-97B5-72E74AB85FF8}"/>
    <cellStyle name="20% - Accent5 4 6 3" xfId="3457" xr:uid="{D4827883-2C36-489E-BFE9-1D1EFA50A186}"/>
    <cellStyle name="20% - Accent5 4 7" xfId="3458" xr:uid="{0EA7A596-FED9-44A1-9AE0-7BECFF13E11C}"/>
    <cellStyle name="20% - Accent5 4 7 2" xfId="3459" xr:uid="{5B18F586-E2EA-49B0-AA34-49B140614FD8}"/>
    <cellStyle name="20% - Accent5 4 8" xfId="3460" xr:uid="{42FE2967-443A-460A-A31E-6809B7EDE127}"/>
    <cellStyle name="20% - Accent5 4 9" xfId="3461" xr:uid="{6B39F45A-6F82-4EE7-8013-E432AB5CCCFB}"/>
    <cellStyle name="20% - Accent5 5" xfId="3462" xr:uid="{52E0B225-6D1D-48A4-AF6D-5399630C75F5}"/>
    <cellStyle name="20% - Accent5 5 2" xfId="3463" xr:uid="{3441DB79-83B0-463D-8B7A-CE147F648BAE}"/>
    <cellStyle name="20% - Accent5 5 2 2" xfId="3464" xr:uid="{8B7E95E7-0373-4A8E-B176-DFB8158B7860}"/>
    <cellStyle name="20% - Accent5 5 2 2 2" xfId="3465" xr:uid="{822BD382-6F49-4B3D-B7EB-ACAAE7D8971E}"/>
    <cellStyle name="20% - Accent5 5 2 2 2 2" xfId="3466" xr:uid="{8A515922-3300-4BE9-BFA7-2A543D357B50}"/>
    <cellStyle name="20% - Accent5 5 2 2 2 2 2" xfId="3467" xr:uid="{7BB009BC-3761-41F5-8BB0-D7DFED8A02A2}"/>
    <cellStyle name="20% - Accent5 5 2 2 2 2 2 2" xfId="3468" xr:uid="{8BF30A26-FE28-4872-ACB3-CC4909AB91BD}"/>
    <cellStyle name="20% - Accent5 5 2 2 2 2 3" xfId="3469" xr:uid="{7FCCA0B7-3F04-425D-8BDF-5CB8975B0F15}"/>
    <cellStyle name="20% - Accent5 5 2 2 2 3" xfId="3470" xr:uid="{62EBF1A5-F562-40FD-9251-4A8BCB56A580}"/>
    <cellStyle name="20% - Accent5 5 2 2 2 3 2" xfId="3471" xr:uid="{03544D06-51F6-47B4-818F-652CC45DF3E1}"/>
    <cellStyle name="20% - Accent5 5 2 2 2 4" xfId="3472" xr:uid="{DF4777C4-D43D-4F94-A36D-9B7428DA2F54}"/>
    <cellStyle name="20% - Accent5 5 2 2 3" xfId="3473" xr:uid="{2AC63184-B44E-47A9-B165-473E38C0D264}"/>
    <cellStyle name="20% - Accent5 5 2 2 3 2" xfId="3474" xr:uid="{742C5601-78A7-4FD7-9DC0-48B6B0840DA7}"/>
    <cellStyle name="20% - Accent5 5 2 2 3 2 2" xfId="3475" xr:uid="{F15E6076-F1DD-495E-A3FF-C3D47A2E3852}"/>
    <cellStyle name="20% - Accent5 5 2 2 3 2 2 2" xfId="3476" xr:uid="{90B37982-856E-4EDB-A9A5-EABF617DE6F8}"/>
    <cellStyle name="20% - Accent5 5 2 2 3 2 3" xfId="3477" xr:uid="{F42C885C-922F-4E3E-9C31-B73FEE84E777}"/>
    <cellStyle name="20% - Accent5 5 2 2 3 3" xfId="3478" xr:uid="{E31C259E-249D-4004-9024-C80FFB5995F0}"/>
    <cellStyle name="20% - Accent5 5 2 2 3 3 2" xfId="3479" xr:uid="{8B8A51DA-7382-48C7-814D-81ED57D5C7B9}"/>
    <cellStyle name="20% - Accent5 5 2 2 3 4" xfId="3480" xr:uid="{3A98B047-DC1C-495B-A22A-366FA32AC792}"/>
    <cellStyle name="20% - Accent5 5 2 2 4" xfId="3481" xr:uid="{1B0DD0FB-A7DE-474B-8E27-04356DBC2244}"/>
    <cellStyle name="20% - Accent5 5 2 2 4 2" xfId="3482" xr:uid="{3299E990-3CEC-458D-8366-84FE3BF39036}"/>
    <cellStyle name="20% - Accent5 5 2 2 4 2 2" xfId="3483" xr:uid="{47BF0AD8-1439-441E-B21F-CB6F3C74768F}"/>
    <cellStyle name="20% - Accent5 5 2 2 4 3" xfId="3484" xr:uid="{93920C0C-1F16-46E7-B2FD-877582EDE0CA}"/>
    <cellStyle name="20% - Accent5 5 2 2 5" xfId="3485" xr:uid="{EC69D242-F6AA-47BD-B516-DB21157EEDAB}"/>
    <cellStyle name="20% - Accent5 5 2 2 5 2" xfId="3486" xr:uid="{58BCEB4E-4C29-4B2F-86E1-4AC33AFFBD10}"/>
    <cellStyle name="20% - Accent5 5 2 2 6" xfId="3487" xr:uid="{0E3CD589-83A1-4F82-B0FA-F4E28ABA98FB}"/>
    <cellStyle name="20% - Accent5 5 2 3" xfId="3488" xr:uid="{F5FCC4EE-01FA-4BC5-90D6-74F7B190A47C}"/>
    <cellStyle name="20% - Accent5 5 2 3 2" xfId="3489" xr:uid="{7E6845D0-09D2-47D6-ADAA-5723E29577AF}"/>
    <cellStyle name="20% - Accent5 5 2 3 2 2" xfId="3490" xr:uid="{811B0995-FD34-4FEC-9E6C-26706B7F6475}"/>
    <cellStyle name="20% - Accent5 5 2 3 2 2 2" xfId="3491" xr:uid="{77EFF36A-E299-4238-9169-914E28682C5D}"/>
    <cellStyle name="20% - Accent5 5 2 3 2 3" xfId="3492" xr:uid="{DE15032C-F2A3-49FC-BD23-590313A34019}"/>
    <cellStyle name="20% - Accent5 5 2 3 3" xfId="3493" xr:uid="{F609138F-F605-4E44-A88E-08EBA974FBD4}"/>
    <cellStyle name="20% - Accent5 5 2 3 3 2" xfId="3494" xr:uid="{5A054F64-E87A-492F-805C-6D2957DF3143}"/>
    <cellStyle name="20% - Accent5 5 2 3 4" xfId="3495" xr:uid="{71CB3DC3-9B52-47D8-96DC-F849BBC917A4}"/>
    <cellStyle name="20% - Accent5 5 2 4" xfId="3496" xr:uid="{335E9DB7-1EC5-4B28-8F80-3E6D0EABBB3B}"/>
    <cellStyle name="20% - Accent5 5 2 4 2" xfId="3497" xr:uid="{C86ABA0B-D1C4-4128-B8FD-37EB70D9BD7E}"/>
    <cellStyle name="20% - Accent5 5 2 4 2 2" xfId="3498" xr:uid="{09C58A6C-9AF6-4BAF-B4AC-F4DCF0F08FAE}"/>
    <cellStyle name="20% - Accent5 5 2 4 2 2 2" xfId="3499" xr:uid="{0FD48CD8-88F4-434B-99A9-6347A9931FC3}"/>
    <cellStyle name="20% - Accent5 5 2 4 2 3" xfId="3500" xr:uid="{0C7BEC11-5E2A-4B82-91F6-5C923E55D67C}"/>
    <cellStyle name="20% - Accent5 5 2 4 3" xfId="3501" xr:uid="{D8037AB3-1BAD-4F54-A0F6-6C593CB0FFBA}"/>
    <cellStyle name="20% - Accent5 5 2 4 3 2" xfId="3502" xr:uid="{E9BD3966-C3E3-4511-9EB1-3A26CC183EA8}"/>
    <cellStyle name="20% - Accent5 5 2 4 4" xfId="3503" xr:uid="{F526ED5A-A5AF-467A-892E-07C482FFCAAC}"/>
    <cellStyle name="20% - Accent5 5 2 5" xfId="3504" xr:uid="{AD9AD75F-A384-4677-A886-5D8207711790}"/>
    <cellStyle name="20% - Accent5 5 2 5 2" xfId="3505" xr:uid="{4CFC208B-0B2C-4AB0-BA3F-E6B065F79459}"/>
    <cellStyle name="20% - Accent5 5 2 5 2 2" xfId="3506" xr:uid="{1F53D4D7-5C28-477C-913C-9074184A7F16}"/>
    <cellStyle name="20% - Accent5 5 2 5 3" xfId="3507" xr:uid="{4724DA25-18C2-4794-BD57-6413FB19FFB3}"/>
    <cellStyle name="20% - Accent5 5 2 6" xfId="3508" xr:uid="{66EFACAC-69C5-428E-B44A-27F3BD1AC76A}"/>
    <cellStyle name="20% - Accent5 5 2 6 2" xfId="3509" xr:uid="{561139BA-7BE1-47F8-BBD2-4418E34D3BBD}"/>
    <cellStyle name="20% - Accent5 5 2 7" xfId="3510" xr:uid="{9CE9D31E-95AA-4434-914A-A81C54A664EB}"/>
    <cellStyle name="20% - Accent5 5 2 8" xfId="3511" xr:uid="{8BC47E7E-47AC-4F47-9245-EE87B5423C8E}"/>
    <cellStyle name="20% - Accent5 5 3" xfId="3512" xr:uid="{C3170189-EAB9-43DC-BD8E-9017C34B59E8}"/>
    <cellStyle name="20% - Accent5 5 3 2" xfId="3513" xr:uid="{D0EEB3F3-4056-493C-BBEB-7308211C711E}"/>
    <cellStyle name="20% - Accent5 5 3 2 2" xfId="3514" xr:uid="{E69BE0FE-13ED-41C6-B921-3E72880AAC1A}"/>
    <cellStyle name="20% - Accent5 5 3 2 2 2" xfId="3515" xr:uid="{72EF9A5D-31EC-4044-8AF6-8E047D12AF92}"/>
    <cellStyle name="20% - Accent5 5 3 2 2 2 2" xfId="3516" xr:uid="{972383C2-2771-4383-8F61-515A4B27454A}"/>
    <cellStyle name="20% - Accent5 5 3 2 2 3" xfId="3517" xr:uid="{69DAB2A7-646A-45A6-A35C-02AAB95C7A86}"/>
    <cellStyle name="20% - Accent5 5 3 2 3" xfId="3518" xr:uid="{F1BB48F7-B814-4A2E-A0D1-9314F25F87F7}"/>
    <cellStyle name="20% - Accent5 5 3 2 3 2" xfId="3519" xr:uid="{1D6349AE-E8CF-4661-9CC1-38FE442E78A1}"/>
    <cellStyle name="20% - Accent5 5 3 2 4" xfId="3520" xr:uid="{7B993D6C-1732-4370-A7B8-50813B6243EB}"/>
    <cellStyle name="20% - Accent5 5 3 3" xfId="3521" xr:uid="{2B7476B9-42C9-40D7-88EA-0ADB5B399D3D}"/>
    <cellStyle name="20% - Accent5 5 3 3 2" xfId="3522" xr:uid="{D0A2BCEA-F028-4CDE-90A0-5EF699C39FE5}"/>
    <cellStyle name="20% - Accent5 5 3 3 2 2" xfId="3523" xr:uid="{EE013F2F-2743-444D-9BBB-E484715EF9A6}"/>
    <cellStyle name="20% - Accent5 5 3 3 2 2 2" xfId="3524" xr:uid="{C4F356ED-6AE9-47C6-8AB0-000139C043B7}"/>
    <cellStyle name="20% - Accent5 5 3 3 2 3" xfId="3525" xr:uid="{A6029076-F776-49EC-8F7A-E1F690229682}"/>
    <cellStyle name="20% - Accent5 5 3 3 3" xfId="3526" xr:uid="{BA11005C-6A9B-40F2-B101-6AB22B818C82}"/>
    <cellStyle name="20% - Accent5 5 3 3 3 2" xfId="3527" xr:uid="{2DDEBB87-2FC1-4905-9877-49D8B543CD44}"/>
    <cellStyle name="20% - Accent5 5 3 3 4" xfId="3528" xr:uid="{949A5AAE-411C-4CE3-9F4E-5D112C61B132}"/>
    <cellStyle name="20% - Accent5 5 3 4" xfId="3529" xr:uid="{5E8D68CD-B2D1-4AE4-B5D1-DDC74B1040C5}"/>
    <cellStyle name="20% - Accent5 5 3 4 2" xfId="3530" xr:uid="{A3454D2F-7186-4397-931B-BBBC8196CB0B}"/>
    <cellStyle name="20% - Accent5 5 3 4 2 2" xfId="3531" xr:uid="{DEADFFB3-0DEC-4BB4-BB8A-ED1C1AB57880}"/>
    <cellStyle name="20% - Accent5 5 3 4 3" xfId="3532" xr:uid="{BAC52D33-62F4-44FE-90CB-087ABB975708}"/>
    <cellStyle name="20% - Accent5 5 3 5" xfId="3533" xr:uid="{3C6F76FA-D2B5-4C75-980D-4D4BC666C62E}"/>
    <cellStyle name="20% - Accent5 5 3 5 2" xfId="3534" xr:uid="{278B9A0B-F2A5-48CD-BE89-044B8D150F7F}"/>
    <cellStyle name="20% - Accent5 5 3 6" xfId="3535" xr:uid="{5340FE08-A844-41FF-A3FB-538FE3D63B4C}"/>
    <cellStyle name="20% - Accent5 5 4" xfId="3536" xr:uid="{CBCF639F-DD14-4013-9249-3EC56AE80EB1}"/>
    <cellStyle name="20% - Accent5 5 4 2" xfId="3537" xr:uid="{F6AC6F61-B9D7-4F20-A6D9-D3AE9B5AC983}"/>
    <cellStyle name="20% - Accent5 5 4 2 2" xfId="3538" xr:uid="{E0160B46-E7AA-4ACA-838A-19073E58F08D}"/>
    <cellStyle name="20% - Accent5 5 4 2 2 2" xfId="3539" xr:uid="{2C2728C6-E7CD-4E3A-8E99-1A6536209814}"/>
    <cellStyle name="20% - Accent5 5 4 2 3" xfId="3540" xr:uid="{06E5DFF7-EDD5-41BD-B375-7E761409D3DD}"/>
    <cellStyle name="20% - Accent5 5 4 3" xfId="3541" xr:uid="{429CD54B-1FD5-4CA2-93D1-DE067B910AC4}"/>
    <cellStyle name="20% - Accent5 5 4 3 2" xfId="3542" xr:uid="{6D498B6F-F5B3-4449-9F7A-29F95274A5F8}"/>
    <cellStyle name="20% - Accent5 5 4 4" xfId="3543" xr:uid="{41850DCB-71CB-46DF-887C-4871020E7A3B}"/>
    <cellStyle name="20% - Accent5 5 5" xfId="3544" xr:uid="{9C22E743-E6AE-442D-ABE9-1B49081FE0E2}"/>
    <cellStyle name="20% - Accent5 5 5 2" xfId="3545" xr:uid="{BF6AC869-CDFE-4BF3-BA0E-66C834E51AB5}"/>
    <cellStyle name="20% - Accent5 5 5 2 2" xfId="3546" xr:uid="{AC1D5EFA-A868-4252-86AA-F63A7F290C9F}"/>
    <cellStyle name="20% - Accent5 5 5 2 2 2" xfId="3547" xr:uid="{954FDEFB-F245-4369-A7E1-02D07D48B51D}"/>
    <cellStyle name="20% - Accent5 5 5 2 3" xfId="3548" xr:uid="{C6E7F50C-1DDB-4AA0-AC2F-22DF9F817DD2}"/>
    <cellStyle name="20% - Accent5 5 5 3" xfId="3549" xr:uid="{9FD7BB98-B8C6-4B3B-A74F-F4B1FFF76A45}"/>
    <cellStyle name="20% - Accent5 5 5 3 2" xfId="3550" xr:uid="{056D0CA2-221D-4DF0-8E65-AD3BD634AAAD}"/>
    <cellStyle name="20% - Accent5 5 5 4" xfId="3551" xr:uid="{0CFE77C9-87E5-458A-9379-4B5ADF60AE66}"/>
    <cellStyle name="20% - Accent5 5 6" xfId="3552" xr:uid="{90D39386-1C6B-48F7-AAF3-F3553BDC2085}"/>
    <cellStyle name="20% - Accent5 5 6 2" xfId="3553" xr:uid="{427DA40D-598D-4356-B95B-A7641AE647F5}"/>
    <cellStyle name="20% - Accent5 5 6 2 2" xfId="3554" xr:uid="{13A77B49-DB0A-4582-B157-333F6775F100}"/>
    <cellStyle name="20% - Accent5 5 6 3" xfId="3555" xr:uid="{AA057F5D-211C-4C53-A5EE-970CEC66B2E2}"/>
    <cellStyle name="20% - Accent5 5 7" xfId="3556" xr:uid="{CD680E41-3CD4-4461-8835-48EFDFA8500B}"/>
    <cellStyle name="20% - Accent5 5 7 2" xfId="3557" xr:uid="{0E523C7B-6F75-48E6-8C96-3D02D8828DFE}"/>
    <cellStyle name="20% - Accent5 5 8" xfId="3558" xr:uid="{DDB49042-FB2D-4CEA-AD45-1D36141D948F}"/>
    <cellStyle name="20% - Accent5 5 9" xfId="3559" xr:uid="{36D42E43-2DDD-4A1D-9EC2-D1C83902C756}"/>
    <cellStyle name="20% - Accent5 6" xfId="3560" xr:uid="{4389983F-CC49-4B53-98D7-E9697DDC0FB9}"/>
    <cellStyle name="20% - Accent5 6 2" xfId="3561" xr:uid="{9DCFF459-DDE5-419F-9E1E-648418FDD008}"/>
    <cellStyle name="20% - Accent5 6 2 2" xfId="3562" xr:uid="{A438B9A3-542C-42EA-B285-F4258C4BF1C2}"/>
    <cellStyle name="20% - Accent5 6 2 2 2" xfId="3563" xr:uid="{37E53F71-A951-41CA-BA4E-205500053560}"/>
    <cellStyle name="20% - Accent5 6 2 2 2 2" xfId="3564" xr:uid="{45A27B21-CE3D-4683-8E3A-3D03CFDF0FB3}"/>
    <cellStyle name="20% - Accent5 6 2 2 2 2 2" xfId="3565" xr:uid="{12A9E768-C3EC-4C5C-AA2A-7213D0DBF636}"/>
    <cellStyle name="20% - Accent5 6 2 2 2 3" xfId="3566" xr:uid="{14DF0781-75AD-43E2-9CBE-90D5449E6955}"/>
    <cellStyle name="20% - Accent5 6 2 2 3" xfId="3567" xr:uid="{B94830A2-532D-4FD7-AEFD-AEB4A289D229}"/>
    <cellStyle name="20% - Accent5 6 2 2 3 2" xfId="3568" xr:uid="{B03917C4-A712-450C-964E-463D7CA9D112}"/>
    <cellStyle name="20% - Accent5 6 2 2 4" xfId="3569" xr:uid="{49356527-FB7E-4995-A1DA-0A665DF7E680}"/>
    <cellStyle name="20% - Accent5 6 2 3" xfId="3570" xr:uid="{2FDA9CA8-2BD7-4DEB-ADB1-E3295E2454AB}"/>
    <cellStyle name="20% - Accent5 6 2 3 2" xfId="3571" xr:uid="{EADC92DF-21E6-4523-BF63-552D8BEE0063}"/>
    <cellStyle name="20% - Accent5 6 2 3 2 2" xfId="3572" xr:uid="{BA33A5DD-FD08-40C1-BBDF-606B640598AF}"/>
    <cellStyle name="20% - Accent5 6 2 3 2 2 2" xfId="3573" xr:uid="{95A0E3CD-E0CF-4EA8-97A1-DBD71DF39DD7}"/>
    <cellStyle name="20% - Accent5 6 2 3 2 3" xfId="3574" xr:uid="{FAB35026-0225-4AAD-8B73-E2D08FD9CCBE}"/>
    <cellStyle name="20% - Accent5 6 2 3 3" xfId="3575" xr:uid="{21A94AC7-AAC2-4680-BC23-B503B8B0C3F5}"/>
    <cellStyle name="20% - Accent5 6 2 3 3 2" xfId="3576" xr:uid="{CAC9707A-07FA-4292-8936-34FAD248773E}"/>
    <cellStyle name="20% - Accent5 6 2 3 4" xfId="3577" xr:uid="{7DA32C78-8008-4B43-85B2-08339930BE8D}"/>
    <cellStyle name="20% - Accent5 6 2 4" xfId="3578" xr:uid="{BD5E5E27-6D90-4D05-BFC8-E0401AB05383}"/>
    <cellStyle name="20% - Accent5 6 2 4 2" xfId="3579" xr:uid="{857BF4CD-73A6-495A-8F4C-ED9DFD538923}"/>
    <cellStyle name="20% - Accent5 6 2 4 2 2" xfId="3580" xr:uid="{3BA7F1D0-BF91-46A9-A0C0-9DA91DB2C74D}"/>
    <cellStyle name="20% - Accent5 6 2 4 3" xfId="3581" xr:uid="{B065182F-CC67-43D3-AA99-08FAFAB6E067}"/>
    <cellStyle name="20% - Accent5 6 2 5" xfId="3582" xr:uid="{063BCAB4-6FEC-4A8E-AC01-99AC5FDE006E}"/>
    <cellStyle name="20% - Accent5 6 2 5 2" xfId="3583" xr:uid="{0D7E9D09-70F2-446F-9FDF-087D0347E90B}"/>
    <cellStyle name="20% - Accent5 6 2 6" xfId="3584" xr:uid="{6A34A3CA-D2CD-4F4D-ADD2-E1C8660031B8}"/>
    <cellStyle name="20% - Accent5 6 3" xfId="3585" xr:uid="{E2DE0EEB-C94B-4736-BC72-DDD392C10EC4}"/>
    <cellStyle name="20% - Accent5 6 3 2" xfId="3586" xr:uid="{4BBB47CF-58DA-47D3-85A6-3A9454AA3DEC}"/>
    <cellStyle name="20% - Accent5 6 3 2 2" xfId="3587" xr:uid="{C1EBC45F-BB6C-412B-A82F-59AC4B5C9BCD}"/>
    <cellStyle name="20% - Accent5 6 3 2 2 2" xfId="3588" xr:uid="{854A6F11-0FD7-4077-9FCD-D75048F6C6FD}"/>
    <cellStyle name="20% - Accent5 6 3 2 3" xfId="3589" xr:uid="{B680F288-43E3-4A35-9459-182BACA6322A}"/>
    <cellStyle name="20% - Accent5 6 3 3" xfId="3590" xr:uid="{68C934B1-725C-490C-8012-AAB14CC30CBE}"/>
    <cellStyle name="20% - Accent5 6 3 3 2" xfId="3591" xr:uid="{3953C19C-49A9-4192-9081-56F7A441DF2F}"/>
    <cellStyle name="20% - Accent5 6 3 4" xfId="3592" xr:uid="{E5A44835-CBFD-4AE6-8061-21A8A4AF2D40}"/>
    <cellStyle name="20% - Accent5 6 4" xfId="3593" xr:uid="{1C5682A9-4FAE-4002-A26D-73EBAAFD8F29}"/>
    <cellStyle name="20% - Accent5 6 4 2" xfId="3594" xr:uid="{5F773237-C0F1-4E87-BE88-A21DAA85E1B8}"/>
    <cellStyle name="20% - Accent5 6 4 2 2" xfId="3595" xr:uid="{97F0D1BC-9B3A-4840-A5C9-BD2A2B5F5814}"/>
    <cellStyle name="20% - Accent5 6 4 2 2 2" xfId="3596" xr:uid="{D6C57EDC-DFB3-4082-AC26-3C85323EE85C}"/>
    <cellStyle name="20% - Accent5 6 4 2 3" xfId="3597" xr:uid="{22E4470B-AA48-4AE1-B018-ADF3859F56F3}"/>
    <cellStyle name="20% - Accent5 6 4 3" xfId="3598" xr:uid="{A02EF122-2A14-40C4-9CBF-B8FC4D42793F}"/>
    <cellStyle name="20% - Accent5 6 4 3 2" xfId="3599" xr:uid="{EB62580E-86DE-47C1-8B3A-7538B39EF669}"/>
    <cellStyle name="20% - Accent5 6 4 4" xfId="3600" xr:uid="{A14C4816-7CD4-4047-9D29-03D5CBCC3F3B}"/>
    <cellStyle name="20% - Accent5 6 5" xfId="3601" xr:uid="{15ACF336-3CF3-4901-BFA5-D761A620CA1D}"/>
    <cellStyle name="20% - Accent5 6 5 2" xfId="3602" xr:uid="{FE86FCFE-6901-41EE-9550-BC5781603F2A}"/>
    <cellStyle name="20% - Accent5 6 5 2 2" xfId="3603" xr:uid="{DFAAFBC9-4CA9-4AC6-9520-AE4B7B74BAE1}"/>
    <cellStyle name="20% - Accent5 6 5 3" xfId="3604" xr:uid="{73C10EC0-5859-4316-B8D9-F568CB547D10}"/>
    <cellStyle name="20% - Accent5 6 6" xfId="3605" xr:uid="{CBC1B5C8-A521-45C7-9B81-690D7574740A}"/>
    <cellStyle name="20% - Accent5 6 6 2" xfId="3606" xr:uid="{8883EB8F-7E91-4F62-9138-2D2901F4363E}"/>
    <cellStyle name="20% - Accent5 6 7" xfId="3607" xr:uid="{88944873-5D96-42A3-8A2D-8F5B17D3AE68}"/>
    <cellStyle name="20% - Accent5 7" xfId="3608" xr:uid="{447D0520-BF7E-450A-A335-CCB5F0276F54}"/>
    <cellStyle name="20% - Accent5 7 2" xfId="3609" xr:uid="{0F7A87B7-C1DC-4BE7-9994-7BCF0B58752A}"/>
    <cellStyle name="20% - Accent5 7 2 2" xfId="3610" xr:uid="{13CADA9F-91E0-4F73-B433-4D0C434B0061}"/>
    <cellStyle name="20% - Accent5 7 2 2 2" xfId="3611" xr:uid="{5DB4526E-CC93-4FF0-B295-15856E06ED17}"/>
    <cellStyle name="20% - Accent5 7 2 2 2 2" xfId="3612" xr:uid="{9FB584B5-7617-494E-B236-893C82EE97B7}"/>
    <cellStyle name="20% - Accent5 7 2 2 2 2 2" xfId="3613" xr:uid="{7C31871A-FC34-4F74-91EB-39F509244EF0}"/>
    <cellStyle name="20% - Accent5 7 2 2 2 3" xfId="3614" xr:uid="{E1F7674C-36C6-481E-BFE8-4CEF04D76D2F}"/>
    <cellStyle name="20% - Accent5 7 2 2 3" xfId="3615" xr:uid="{7155F07B-0930-445B-AAD4-9BC7A5B12E16}"/>
    <cellStyle name="20% - Accent5 7 2 2 3 2" xfId="3616" xr:uid="{38F5F5B2-BDBC-4805-B82E-360FD892EBE6}"/>
    <cellStyle name="20% - Accent5 7 2 2 4" xfId="3617" xr:uid="{37233531-B0BA-4187-8DDA-95F0F0B153DF}"/>
    <cellStyle name="20% - Accent5 7 2 3" xfId="3618" xr:uid="{3AF0C41A-6571-43AB-AFD7-EE6001B1BEFF}"/>
    <cellStyle name="20% - Accent5 7 2 3 2" xfId="3619" xr:uid="{F81EB0E0-1014-479A-B16B-50F610C3E91B}"/>
    <cellStyle name="20% - Accent5 7 2 3 2 2" xfId="3620" xr:uid="{DBD6BF38-4DA2-451C-B947-0597005CEA55}"/>
    <cellStyle name="20% - Accent5 7 2 3 2 2 2" xfId="3621" xr:uid="{E0D21806-9559-4861-B71D-050BEB87BBFB}"/>
    <cellStyle name="20% - Accent5 7 2 3 2 3" xfId="3622" xr:uid="{5F703CDF-8196-4FEF-ACE4-3276C6942BA3}"/>
    <cellStyle name="20% - Accent5 7 2 3 3" xfId="3623" xr:uid="{22D13A8A-6B09-4D71-88A0-9D44D76F8959}"/>
    <cellStyle name="20% - Accent5 7 2 3 3 2" xfId="3624" xr:uid="{D41A9E91-D638-42BB-BBCB-CB8BA802AD10}"/>
    <cellStyle name="20% - Accent5 7 2 3 4" xfId="3625" xr:uid="{C93278F8-0124-4834-9EE5-47AA6F63738E}"/>
    <cellStyle name="20% - Accent5 7 2 4" xfId="3626" xr:uid="{49E85991-DE8B-499F-AAD6-3FEE9262172C}"/>
    <cellStyle name="20% - Accent5 7 2 4 2" xfId="3627" xr:uid="{494CAE7F-13D8-445E-BA38-1EFD6B8625FE}"/>
    <cellStyle name="20% - Accent5 7 2 4 2 2" xfId="3628" xr:uid="{B13AD825-7CD7-4334-B749-C98AE00A9ACC}"/>
    <cellStyle name="20% - Accent5 7 2 4 3" xfId="3629" xr:uid="{1DDC7384-E5A5-497A-BCE8-2C2B49EE4716}"/>
    <cellStyle name="20% - Accent5 7 2 5" xfId="3630" xr:uid="{44798342-B3DD-4BCA-99DC-70F1A5D772D2}"/>
    <cellStyle name="20% - Accent5 7 2 5 2" xfId="3631" xr:uid="{D6FC83A5-239E-48FF-B707-2AAEA40A0699}"/>
    <cellStyle name="20% - Accent5 7 2 6" xfId="3632" xr:uid="{9CB94827-E72F-46AF-9D45-804D072F2C85}"/>
    <cellStyle name="20% - Accent5 7 3" xfId="3633" xr:uid="{E156A5E4-6F66-4329-99C7-752B92E55BB1}"/>
    <cellStyle name="20% - Accent5 7 3 2" xfId="3634" xr:uid="{33CA4443-37C1-4D7B-B3DF-8BD25FFBDE18}"/>
    <cellStyle name="20% - Accent5 7 3 2 2" xfId="3635" xr:uid="{22D2E486-38E4-4F0D-888D-7F5E722F8192}"/>
    <cellStyle name="20% - Accent5 7 3 2 2 2" xfId="3636" xr:uid="{BAF0A5AC-4696-420A-98A4-9FBFC2FF44FE}"/>
    <cellStyle name="20% - Accent5 7 3 2 3" xfId="3637" xr:uid="{3F967823-DA42-4360-8ED4-44604458FDEF}"/>
    <cellStyle name="20% - Accent5 7 3 3" xfId="3638" xr:uid="{DCB493FD-3474-4649-B219-D314B094AFD9}"/>
    <cellStyle name="20% - Accent5 7 3 3 2" xfId="3639" xr:uid="{61C8E1C8-92C7-4CD3-A86A-F0AEDEB2644E}"/>
    <cellStyle name="20% - Accent5 7 3 4" xfId="3640" xr:uid="{C7ABC1EE-E31C-40E5-974B-90C5A37CB8F3}"/>
    <cellStyle name="20% - Accent5 7 4" xfId="3641" xr:uid="{1F1C43AE-2E60-4409-BA4E-B5B68EF4C2D2}"/>
    <cellStyle name="20% - Accent5 7 4 2" xfId="3642" xr:uid="{D16D2F86-1FE4-4CB6-9A09-FD23E068DBEC}"/>
    <cellStyle name="20% - Accent5 7 4 2 2" xfId="3643" xr:uid="{91B3F8F0-C9A1-4A97-9757-A3C9F233D911}"/>
    <cellStyle name="20% - Accent5 7 4 2 2 2" xfId="3644" xr:uid="{A4464B46-0609-41D1-B159-2450F4F51F1F}"/>
    <cellStyle name="20% - Accent5 7 4 2 3" xfId="3645" xr:uid="{47B3FD4F-3563-4EF2-8CB4-EE4E8F0ABF13}"/>
    <cellStyle name="20% - Accent5 7 4 3" xfId="3646" xr:uid="{5B82043C-E607-43D3-85A6-ABB585F3097B}"/>
    <cellStyle name="20% - Accent5 7 4 3 2" xfId="3647" xr:uid="{8392341C-D57D-412A-9685-1122469328BE}"/>
    <cellStyle name="20% - Accent5 7 4 4" xfId="3648" xr:uid="{B8E3FACE-C1EB-4AA6-94E4-A966479BA876}"/>
    <cellStyle name="20% - Accent5 7 5" xfId="3649" xr:uid="{250ACC41-76D1-4799-8081-529C5442A266}"/>
    <cellStyle name="20% - Accent5 7 5 2" xfId="3650" xr:uid="{C87B0E11-191D-4966-9AB6-743E0396C2CE}"/>
    <cellStyle name="20% - Accent5 7 5 2 2" xfId="3651" xr:uid="{9B54ED64-5133-4EC0-919C-8D508C1897CC}"/>
    <cellStyle name="20% - Accent5 7 5 3" xfId="3652" xr:uid="{66D38AD4-4942-4B1C-A621-C0124418287A}"/>
    <cellStyle name="20% - Accent5 7 6" xfId="3653" xr:uid="{8E782D8C-169A-4F64-A121-DF8668AFBDEF}"/>
    <cellStyle name="20% - Accent5 7 6 2" xfId="3654" xr:uid="{1E978387-BE89-417F-9BBC-EE02045DD59B}"/>
    <cellStyle name="20% - Accent5 7 7" xfId="3655" xr:uid="{654B9C56-13E3-43ED-8185-E08C72840A6C}"/>
    <cellStyle name="20% - Accent5 8" xfId="3656" xr:uid="{BB54956C-657F-49E2-AFF6-4828D3381A95}"/>
    <cellStyle name="20% - Accent5 8 2" xfId="3657" xr:uid="{7234DB11-55C9-4AF2-9917-8DF6E4C46284}"/>
    <cellStyle name="20% - Accent5 8 2 2" xfId="3658" xr:uid="{34C6745E-842E-4A50-9806-72608D77710D}"/>
    <cellStyle name="20% - Accent5 8 2 2 2" xfId="3659" xr:uid="{AC846FF9-AE40-4B86-978A-8F06F8B9114F}"/>
    <cellStyle name="20% - Accent5 8 2 2 2 2" xfId="3660" xr:uid="{66645523-77D6-4F00-A641-8A1CC4137BF8}"/>
    <cellStyle name="20% - Accent5 8 2 2 3" xfId="3661" xr:uid="{0956C006-6E82-4771-BB55-8DF72527811B}"/>
    <cellStyle name="20% - Accent5 8 2 3" xfId="3662" xr:uid="{EFB2D9B5-36E0-4925-80FA-DEA95FD1D8E1}"/>
    <cellStyle name="20% - Accent5 8 2 3 2" xfId="3663" xr:uid="{EE6CA34F-D2FE-46C6-9544-A0F628A8F6A8}"/>
    <cellStyle name="20% - Accent5 8 2 4" xfId="3664" xr:uid="{F065A6FC-7938-4E62-AFA7-78E3E248E1A9}"/>
    <cellStyle name="20% - Accent5 8 3" xfId="3665" xr:uid="{25480B14-EEF4-405F-94DB-B8574BCD1B29}"/>
    <cellStyle name="20% - Accent5 8 3 2" xfId="3666" xr:uid="{EB187824-3BF7-4010-A0DA-725013F55BF7}"/>
    <cellStyle name="20% - Accent5 8 3 2 2" xfId="3667" xr:uid="{ABE8943A-30D6-43A2-96FC-E5CD39E4BD9B}"/>
    <cellStyle name="20% - Accent5 8 3 2 2 2" xfId="3668" xr:uid="{4C88AD41-ED03-4E7B-A5A3-DB92AF32522A}"/>
    <cellStyle name="20% - Accent5 8 3 2 3" xfId="3669" xr:uid="{1446D211-FF7B-40E9-92BC-A69C9EE9343B}"/>
    <cellStyle name="20% - Accent5 8 3 3" xfId="3670" xr:uid="{24CB8CE0-67FD-4A3F-930B-3D18941BF51C}"/>
    <cellStyle name="20% - Accent5 8 3 3 2" xfId="3671" xr:uid="{27D32194-4690-49A6-949E-D3DA0F6FF78A}"/>
    <cellStyle name="20% - Accent5 8 3 4" xfId="3672" xr:uid="{7D43E588-89AC-4BFD-98EA-EDD7358F3D22}"/>
    <cellStyle name="20% - Accent5 8 4" xfId="3673" xr:uid="{E6E68C00-0B59-4AE4-9323-860EB3B217AE}"/>
    <cellStyle name="20% - Accent5 8 4 2" xfId="3674" xr:uid="{0ED9DCA8-3B46-4DD1-95A4-774A5A3EE467}"/>
    <cellStyle name="20% - Accent5 8 4 2 2" xfId="3675" xr:uid="{CC51B6A1-4BAF-43FE-8BCF-BA27C16AB8A7}"/>
    <cellStyle name="20% - Accent5 8 4 3" xfId="3676" xr:uid="{23848211-4F67-4116-AECA-E9EB42C634A7}"/>
    <cellStyle name="20% - Accent5 8 5" xfId="3677" xr:uid="{FF8C4A24-83EC-48DE-B54B-A0A3224A066B}"/>
    <cellStyle name="20% - Accent5 8 5 2" xfId="3678" xr:uid="{183059C4-733D-4B5A-A8DF-FE1A1A16E722}"/>
    <cellStyle name="20% - Accent5 8 6" xfId="3679" xr:uid="{2D2AE5F2-B278-4646-A8BF-E6A2227D1A4D}"/>
    <cellStyle name="20% - Accent5 9" xfId="3680" xr:uid="{5D7F1F7A-1285-4060-93E6-DAECD4BADE75}"/>
    <cellStyle name="20% - Accent5 9 2" xfId="3681" xr:uid="{1E19D60A-4611-40DC-9A99-FA35DD8953AE}"/>
    <cellStyle name="20% - Accent5 9 2 2" xfId="3682" xr:uid="{59D65502-8356-4C87-9300-334B1345E709}"/>
    <cellStyle name="20% - Accent5 9 2 2 2" xfId="3683" xr:uid="{CED73EDE-33A6-4B6D-9524-8FB149485156}"/>
    <cellStyle name="20% - Accent5 9 2 3" xfId="3684" xr:uid="{98C79530-C8D3-42A0-9F1E-F78E824AC9A9}"/>
    <cellStyle name="20% - Accent5 9 3" xfId="3685" xr:uid="{DA0141D7-7933-4792-B950-435C27C62486}"/>
    <cellStyle name="20% - Accent5 9 3 2" xfId="3686" xr:uid="{5AC9BDF1-B9E4-468B-9F3B-A0C68224B262}"/>
    <cellStyle name="20% - Accent5 9 4" xfId="3687" xr:uid="{D3DE2839-2A5B-45E3-8ADB-A468CE44B02B}"/>
    <cellStyle name="20% - Accent6" xfId="3688" builtinId="50" customBuiltin="1"/>
    <cellStyle name="20% - Accent6 10" xfId="3689" xr:uid="{26A9B837-B3E8-4CCD-AB24-E9B6BF2992E4}"/>
    <cellStyle name="20% - Accent6 10 2" xfId="3690" xr:uid="{F354288E-24BC-452E-BCA5-23B3D7E61FCC}"/>
    <cellStyle name="20% - Accent6 10 2 2" xfId="3691" xr:uid="{49AB9B2D-A5BF-4759-98AD-B1FF0B16C87E}"/>
    <cellStyle name="20% - Accent6 10 2 2 2" xfId="3692" xr:uid="{B000933C-FC49-4EB3-A8AA-91BE9533C305}"/>
    <cellStyle name="20% - Accent6 10 2 3" xfId="3693" xr:uid="{8640D985-E895-415A-A0DD-A35C56C54E8C}"/>
    <cellStyle name="20% - Accent6 10 3" xfId="3694" xr:uid="{AA2D4417-1186-47C3-A4CB-181D24B00662}"/>
    <cellStyle name="20% - Accent6 10 3 2" xfId="3695" xr:uid="{D311005E-F6E0-49CB-A019-7358886785B1}"/>
    <cellStyle name="20% - Accent6 10 4" xfId="3696" xr:uid="{D786A880-F3D9-47DE-A6E8-81168FF1BC9B}"/>
    <cellStyle name="20% - Accent6 11" xfId="3697" xr:uid="{BC74543C-5CC8-4730-89EE-DC4C715F38A1}"/>
    <cellStyle name="20% - Accent6 11 2" xfId="3698" xr:uid="{D54DCE6A-F664-4487-A95E-97BFD89539F1}"/>
    <cellStyle name="20% - Accent6 11 2 2" xfId="3699" xr:uid="{5A481BE0-6431-4E7E-A994-9C2456A442F5}"/>
    <cellStyle name="20% - Accent6 11 3" xfId="3700" xr:uid="{D2E2C245-4891-4A5F-AE13-306F53989CD6}"/>
    <cellStyle name="20% - Accent6 12" xfId="3701" xr:uid="{B84080F6-8EE6-421C-87CD-5B48328251F0}"/>
    <cellStyle name="20% - Accent6 12 2" xfId="3702" xr:uid="{7AB19498-D66F-471D-9B21-FA720EB167E2}"/>
    <cellStyle name="20% - Accent6 13" xfId="3703" xr:uid="{963DF28A-292D-4A9C-BB4B-049E93B89D13}"/>
    <cellStyle name="20% - Accent6 13 2" xfId="3704" xr:uid="{4F258D2B-F12D-4BC9-9A37-E3C7B1A9B16C}"/>
    <cellStyle name="20% - Accent6 14" xfId="3705" xr:uid="{B104696B-63AE-49DF-BF00-118D1E3C50E3}"/>
    <cellStyle name="20% - Accent6 15" xfId="3706" xr:uid="{1188D6EF-6FF0-4E00-BC4C-BC98A13D5FA2}"/>
    <cellStyle name="20% - Accent6 2" xfId="3707" xr:uid="{5702C1C4-25BF-4BDF-860D-C7FD653B8CD3}"/>
    <cellStyle name="20% - Accent6 2 10" xfId="3708" xr:uid="{0EDA5D84-2C1B-437D-8340-3EC1C0606D07}"/>
    <cellStyle name="20% - Accent6 2 10 2" xfId="3709" xr:uid="{E2198057-6A56-468C-8BF3-C8D1965C3157}"/>
    <cellStyle name="20% - Accent6 2 10 2 2" xfId="3710" xr:uid="{067C790B-3B0F-4232-A31B-1D77393EDF0E}"/>
    <cellStyle name="20% - Accent6 2 10 3" xfId="3711" xr:uid="{7047289B-C24A-4258-9372-5691D959ADFE}"/>
    <cellStyle name="20% - Accent6 2 11" xfId="3712" xr:uid="{47C80685-7849-4212-89A9-DE96E30C96B6}"/>
    <cellStyle name="20% - Accent6 2 11 2" xfId="3713" xr:uid="{CC8E9CD4-5937-4A15-A47B-453EA11DCD29}"/>
    <cellStyle name="20% - Accent6 2 12" xfId="3714" xr:uid="{CB8E16AC-4704-4E53-BAAD-8EDB69F84392}"/>
    <cellStyle name="20% - Accent6 2 13" xfId="3715" xr:uid="{E8F3FA1C-C6DA-4AAF-8942-54D7F390F50C}"/>
    <cellStyle name="20% - Accent6 2 2" xfId="3716" xr:uid="{4E09B314-88A9-494B-8491-7801C41A4F6E}"/>
    <cellStyle name="20% - Accent6 2 2 2" xfId="3717" xr:uid="{7CEA25B5-3E27-4361-A6E0-585786518A8A}"/>
    <cellStyle name="20% - Accent6 2 2 2 2" xfId="3718" xr:uid="{5D1A851A-B7EA-4B0C-B43A-01C43CAFB2BC}"/>
    <cellStyle name="20% - Accent6 2 2 2 2 2" xfId="3719" xr:uid="{B0306E6A-CB86-44E8-94B3-D9464F67921A}"/>
    <cellStyle name="20% - Accent6 2 2 2 2 2 2" xfId="3720" xr:uid="{D5F706FF-0CF0-4347-8D7D-5F9753FE73F7}"/>
    <cellStyle name="20% - Accent6 2 2 2 2 2 2 2" xfId="3721" xr:uid="{40FF4B53-0B9D-45DC-8EA4-1789798B5464}"/>
    <cellStyle name="20% - Accent6 2 2 2 2 2 2 2 2" xfId="3722" xr:uid="{2FF7054F-CF98-44B0-93EA-016DCC9FA818}"/>
    <cellStyle name="20% - Accent6 2 2 2 2 2 2 3" xfId="3723" xr:uid="{BE528354-B55E-401C-AA3B-40C76745C159}"/>
    <cellStyle name="20% - Accent6 2 2 2 2 2 3" xfId="3724" xr:uid="{AD511E3E-6364-4C41-BBAA-EF2E8B886765}"/>
    <cellStyle name="20% - Accent6 2 2 2 2 2 3 2" xfId="3725" xr:uid="{C0C09354-974F-4874-B60D-7573B231BB39}"/>
    <cellStyle name="20% - Accent6 2 2 2 2 2 4" xfId="3726" xr:uid="{ACC766BD-A5D0-4CDB-B8E3-1A142A737077}"/>
    <cellStyle name="20% - Accent6 2 2 2 2 3" xfId="3727" xr:uid="{BA50E98E-4DE8-4D58-A198-26884025DAE1}"/>
    <cellStyle name="20% - Accent6 2 2 2 2 3 2" xfId="3728" xr:uid="{CABEC582-71C7-4283-8560-E3C4BFB9CAD2}"/>
    <cellStyle name="20% - Accent6 2 2 2 2 3 2 2" xfId="3729" xr:uid="{8C462D3D-E7A1-46B7-B5F4-6BC4FBA985A2}"/>
    <cellStyle name="20% - Accent6 2 2 2 2 3 2 2 2" xfId="3730" xr:uid="{523DE87F-8639-47F1-90D7-5D3AAE4E1733}"/>
    <cellStyle name="20% - Accent6 2 2 2 2 3 2 3" xfId="3731" xr:uid="{37F061D5-A235-4D1E-82D3-D4405ACB6B19}"/>
    <cellStyle name="20% - Accent6 2 2 2 2 3 3" xfId="3732" xr:uid="{10F2FB66-C1A0-41C2-8C70-39E999995668}"/>
    <cellStyle name="20% - Accent6 2 2 2 2 3 3 2" xfId="3733" xr:uid="{D900C991-6BCA-4CA3-964D-5D2F58974983}"/>
    <cellStyle name="20% - Accent6 2 2 2 2 3 4" xfId="3734" xr:uid="{8E90D24D-21E3-4611-9C47-59DC65CC60D8}"/>
    <cellStyle name="20% - Accent6 2 2 2 2 4" xfId="3735" xr:uid="{DF3F2C1B-7141-4FE0-B02A-CB51925EE85D}"/>
    <cellStyle name="20% - Accent6 2 2 2 2 4 2" xfId="3736" xr:uid="{D37B85B0-B01C-46BB-81B1-6639C8EC39D2}"/>
    <cellStyle name="20% - Accent6 2 2 2 2 4 2 2" xfId="3737" xr:uid="{602AC280-A8E9-4F58-AC7D-10A977AC21AD}"/>
    <cellStyle name="20% - Accent6 2 2 2 2 4 3" xfId="3738" xr:uid="{7FF71D10-2380-4B59-AFA2-256D58E1225C}"/>
    <cellStyle name="20% - Accent6 2 2 2 2 5" xfId="3739" xr:uid="{3FE9901D-40A9-4EDB-AC41-BD88B10503E9}"/>
    <cellStyle name="20% - Accent6 2 2 2 2 5 2" xfId="3740" xr:uid="{29DF004E-2330-4322-BFB2-80C310A80017}"/>
    <cellStyle name="20% - Accent6 2 2 2 2 6" xfId="3741" xr:uid="{2107867A-825B-473E-887B-3AE0CA543224}"/>
    <cellStyle name="20% - Accent6 2 2 2 3" xfId="3742" xr:uid="{612ECF1F-AA09-4513-9A6B-238B260CB1ED}"/>
    <cellStyle name="20% - Accent6 2 2 2 3 2" xfId="3743" xr:uid="{37885AC4-2692-4CAA-A21D-D8F14ED3DACD}"/>
    <cellStyle name="20% - Accent6 2 2 2 3 2 2" xfId="3744" xr:uid="{81BD37ED-79C7-4A17-8E7D-15785B9133A3}"/>
    <cellStyle name="20% - Accent6 2 2 2 3 2 2 2" xfId="3745" xr:uid="{7463CD04-A9E5-43F0-958D-BCFF6CC246A3}"/>
    <cellStyle name="20% - Accent6 2 2 2 3 2 3" xfId="3746" xr:uid="{ED207D72-4059-4AF9-916A-26AACA8344C0}"/>
    <cellStyle name="20% - Accent6 2 2 2 3 3" xfId="3747" xr:uid="{2A0FACFC-63D9-44A1-B806-BF56EC346507}"/>
    <cellStyle name="20% - Accent6 2 2 2 3 3 2" xfId="3748" xr:uid="{A157CBF4-7BCF-42D8-BF7A-4E153651764C}"/>
    <cellStyle name="20% - Accent6 2 2 2 3 4" xfId="3749" xr:uid="{507C9B45-0635-4F52-B305-3FD80F5E2E34}"/>
    <cellStyle name="20% - Accent6 2 2 2 4" xfId="3750" xr:uid="{7E69312F-3345-4E47-A703-A4E68B83A19E}"/>
    <cellStyle name="20% - Accent6 2 2 2 4 2" xfId="3751" xr:uid="{D37DC7FF-C75C-4476-B597-FEF76583E35F}"/>
    <cellStyle name="20% - Accent6 2 2 2 4 2 2" xfId="3752" xr:uid="{521BB7D5-F588-40FA-8DBC-212E861861F5}"/>
    <cellStyle name="20% - Accent6 2 2 2 4 2 2 2" xfId="3753" xr:uid="{05F6043D-FE2A-4623-AC89-85716D78FD26}"/>
    <cellStyle name="20% - Accent6 2 2 2 4 2 3" xfId="3754" xr:uid="{73CCA754-AF9E-4D3F-9797-66EE2702AD44}"/>
    <cellStyle name="20% - Accent6 2 2 2 4 3" xfId="3755" xr:uid="{A2DBABAC-CE5B-4450-BBB6-4160ACADDDE3}"/>
    <cellStyle name="20% - Accent6 2 2 2 4 3 2" xfId="3756" xr:uid="{460132A3-4BB1-4995-B52A-A66B4804930B}"/>
    <cellStyle name="20% - Accent6 2 2 2 4 4" xfId="3757" xr:uid="{43107B1F-5D08-44C2-A4B6-E44198EB4DAA}"/>
    <cellStyle name="20% - Accent6 2 2 2 5" xfId="3758" xr:uid="{AE0DF7FA-E47F-4303-8D35-436C9CA28534}"/>
    <cellStyle name="20% - Accent6 2 2 2 5 2" xfId="3759" xr:uid="{00936548-4079-4C3B-AF26-133FBC849945}"/>
    <cellStyle name="20% - Accent6 2 2 2 5 2 2" xfId="3760" xr:uid="{9A3215CA-F33E-41E9-B756-60999FB79CF4}"/>
    <cellStyle name="20% - Accent6 2 2 2 5 3" xfId="3761" xr:uid="{BDDEA730-68D5-4034-89D9-80187512B9D4}"/>
    <cellStyle name="20% - Accent6 2 2 2 6" xfId="3762" xr:uid="{BB99AD3B-D4D3-4D18-940D-D64D54983591}"/>
    <cellStyle name="20% - Accent6 2 2 2 6 2" xfId="3763" xr:uid="{BE3113CA-FB7B-46ED-86EC-27DBA52A1BD7}"/>
    <cellStyle name="20% - Accent6 2 2 2 7" xfId="3764" xr:uid="{57E002D1-D5D4-44B8-8F01-43ED915F7E29}"/>
    <cellStyle name="20% - Accent6 2 3" xfId="3765" xr:uid="{4BCE1ACD-62F6-4F71-B64B-17A260A65D73}"/>
    <cellStyle name="20% - Accent6 2 4" xfId="3766" xr:uid="{AE4B02DB-7359-458B-8502-6E0638D84010}"/>
    <cellStyle name="20% - Accent6 2 4 2" xfId="3767" xr:uid="{E911D7E3-38DA-4B8A-9AEC-72294798713E}"/>
    <cellStyle name="20% - Accent6 2 4 2 2" xfId="3768" xr:uid="{125AC95B-9F8A-4645-9207-61EE64913C8B}"/>
    <cellStyle name="20% - Accent6 2 4 2 2 2" xfId="3769" xr:uid="{2B1BA521-AF97-4B87-92AD-FA97D8BF45F5}"/>
    <cellStyle name="20% - Accent6 2 4 2 2 2 2" xfId="3770" xr:uid="{CD5FBB4C-D515-406E-A6EA-D24B82EBAD33}"/>
    <cellStyle name="20% - Accent6 2 4 2 2 2 2 2" xfId="3771" xr:uid="{EB557F1D-03DA-4EA1-B700-886D8F89C84C}"/>
    <cellStyle name="20% - Accent6 2 4 2 2 2 3" xfId="3772" xr:uid="{62E5C1DE-2EB7-4DF9-A5B1-3DEAA4B17BB7}"/>
    <cellStyle name="20% - Accent6 2 4 2 2 3" xfId="3773" xr:uid="{2990E6AE-AF9F-469A-877C-5B585828FD8E}"/>
    <cellStyle name="20% - Accent6 2 4 2 2 3 2" xfId="3774" xr:uid="{469FFA23-DC0D-4592-8664-3313EC04F2FD}"/>
    <cellStyle name="20% - Accent6 2 4 2 2 4" xfId="3775" xr:uid="{39E52AD6-3C8D-4669-ADDF-FB412661F84F}"/>
    <cellStyle name="20% - Accent6 2 4 2 3" xfId="3776" xr:uid="{4DEF5DAB-C20D-4011-B335-282FEE4C996E}"/>
    <cellStyle name="20% - Accent6 2 4 2 3 2" xfId="3777" xr:uid="{38CDDE3B-BD1E-4F8F-A57B-912F999F27C7}"/>
    <cellStyle name="20% - Accent6 2 4 2 3 2 2" xfId="3778" xr:uid="{8BF5F594-900A-42BE-BC41-94E629021BA4}"/>
    <cellStyle name="20% - Accent6 2 4 2 3 2 2 2" xfId="3779" xr:uid="{D223DC96-3C34-4901-8606-80B5F38FA23B}"/>
    <cellStyle name="20% - Accent6 2 4 2 3 2 3" xfId="3780" xr:uid="{48E74A97-3B33-4CF4-BA17-0E916A505888}"/>
    <cellStyle name="20% - Accent6 2 4 2 3 3" xfId="3781" xr:uid="{39CC4B9C-3322-478B-9CD1-B44337F5F3DD}"/>
    <cellStyle name="20% - Accent6 2 4 2 3 3 2" xfId="3782" xr:uid="{025A7519-7BCC-4A17-A5D3-6289A2DE22D4}"/>
    <cellStyle name="20% - Accent6 2 4 2 3 4" xfId="3783" xr:uid="{D1F4DECA-9CD7-4AA7-96B0-C8427946CD04}"/>
    <cellStyle name="20% - Accent6 2 4 2 4" xfId="3784" xr:uid="{F36E6759-75B2-42EB-A11C-43B5B289200B}"/>
    <cellStyle name="20% - Accent6 2 4 2 4 2" xfId="3785" xr:uid="{6EC5198D-8043-4EC2-A242-D599C926B14A}"/>
    <cellStyle name="20% - Accent6 2 4 2 4 2 2" xfId="3786" xr:uid="{A1F7D856-30B2-4716-8946-CCC6CBA4F945}"/>
    <cellStyle name="20% - Accent6 2 4 2 4 3" xfId="3787" xr:uid="{670562F5-A3B6-4A77-9252-23D16BA729D1}"/>
    <cellStyle name="20% - Accent6 2 4 2 5" xfId="3788" xr:uid="{BDF062E6-44F7-4C11-A732-677D092D976D}"/>
    <cellStyle name="20% - Accent6 2 4 2 5 2" xfId="3789" xr:uid="{946061F4-3AB8-4CCB-B488-B63C4432F92D}"/>
    <cellStyle name="20% - Accent6 2 4 2 6" xfId="3790" xr:uid="{1688C692-5F44-4C07-A383-05AF15812A00}"/>
    <cellStyle name="20% - Accent6 2 4 3" xfId="3791" xr:uid="{47FDEB63-1132-4AD5-AA2B-600067E91EA6}"/>
    <cellStyle name="20% - Accent6 2 4 3 2" xfId="3792" xr:uid="{539A86F3-7A0A-4B9F-AC1C-5C02FCC49DEF}"/>
    <cellStyle name="20% - Accent6 2 4 3 2 2" xfId="3793" xr:uid="{B8B95774-99DB-45C3-A714-10B3A3D9351A}"/>
    <cellStyle name="20% - Accent6 2 4 3 2 2 2" xfId="3794" xr:uid="{217F127B-281D-470B-A70D-1B362A971779}"/>
    <cellStyle name="20% - Accent6 2 4 3 2 3" xfId="3795" xr:uid="{B208390D-F637-49A0-86C3-178525D2EDFE}"/>
    <cellStyle name="20% - Accent6 2 4 3 3" xfId="3796" xr:uid="{10484D8B-EE7D-4951-A563-FC54A0DD4E8B}"/>
    <cellStyle name="20% - Accent6 2 4 3 3 2" xfId="3797" xr:uid="{03E63ACC-35FF-437B-96BB-D720169A486C}"/>
    <cellStyle name="20% - Accent6 2 4 3 4" xfId="3798" xr:uid="{11BD3F3B-F1B3-490E-A4EB-2082561C4ECC}"/>
    <cellStyle name="20% - Accent6 2 4 4" xfId="3799" xr:uid="{09015EAA-44A1-4090-925B-3C0645694598}"/>
    <cellStyle name="20% - Accent6 2 4 4 2" xfId="3800" xr:uid="{88458BB5-65BF-417F-BBA4-C0852FC9CCC0}"/>
    <cellStyle name="20% - Accent6 2 4 4 2 2" xfId="3801" xr:uid="{1D27D141-339A-44F2-A688-9B7AEBFA3DD0}"/>
    <cellStyle name="20% - Accent6 2 4 4 2 2 2" xfId="3802" xr:uid="{2EE88F2F-BB10-42F7-ABE0-D34EA1080769}"/>
    <cellStyle name="20% - Accent6 2 4 4 2 3" xfId="3803" xr:uid="{4077AE14-08E5-45E4-AB2D-8A0EFBC6967A}"/>
    <cellStyle name="20% - Accent6 2 4 4 3" xfId="3804" xr:uid="{FCC69463-712A-41FF-8ADD-DBE6A0ACD020}"/>
    <cellStyle name="20% - Accent6 2 4 4 3 2" xfId="3805" xr:uid="{B5D70C0B-DE15-4114-81FD-4DFC266422C5}"/>
    <cellStyle name="20% - Accent6 2 4 4 4" xfId="3806" xr:uid="{F6A1C63C-C423-44F9-B89C-46AC05636FFB}"/>
    <cellStyle name="20% - Accent6 2 4 5" xfId="3807" xr:uid="{159119D2-1EE6-4BFA-A12A-61F6F11D7E0B}"/>
    <cellStyle name="20% - Accent6 2 4 5 2" xfId="3808" xr:uid="{E56493CD-1859-4D85-AE29-FE21CCF587E1}"/>
    <cellStyle name="20% - Accent6 2 4 5 2 2" xfId="3809" xr:uid="{8DE5A229-C64A-45BB-BB1E-192B920AC6E8}"/>
    <cellStyle name="20% - Accent6 2 4 5 3" xfId="3810" xr:uid="{EAC6C091-80F0-47FA-9319-DEAEBBDF389F}"/>
    <cellStyle name="20% - Accent6 2 4 6" xfId="3811" xr:uid="{F727AD96-B520-44F6-90BD-290F973F5A1A}"/>
    <cellStyle name="20% - Accent6 2 4 6 2" xfId="3812" xr:uid="{1F13FCF8-0DCE-4FC1-914E-075361092FC1}"/>
    <cellStyle name="20% - Accent6 2 4 7" xfId="3813" xr:uid="{C4D4F5C7-386B-4EDE-BB58-6909584512CC}"/>
    <cellStyle name="20% - Accent6 2 5" xfId="3814" xr:uid="{3162DE05-29C2-48D6-8D84-1D8A28957CF1}"/>
    <cellStyle name="20% - Accent6 2 6" xfId="3815" xr:uid="{DD78CCBE-5B7E-4206-A9C0-90C9D4BC3CF9}"/>
    <cellStyle name="20% - Accent6 2 6 2" xfId="3816" xr:uid="{953C3588-12D2-4290-85D6-8E74207A2588}"/>
    <cellStyle name="20% - Accent6 2 6 2 2" xfId="3817" xr:uid="{1431DAC7-E524-4B85-B20F-9B1500DF27EF}"/>
    <cellStyle name="20% - Accent6 2 6 2 2 2" xfId="3818" xr:uid="{D91953F8-7268-4C47-A92A-2B75C35C05F4}"/>
    <cellStyle name="20% - Accent6 2 6 2 2 2 2" xfId="3819" xr:uid="{28E715E2-B765-408E-A92C-3B92C1D3DE26}"/>
    <cellStyle name="20% - Accent6 2 6 2 2 3" xfId="3820" xr:uid="{81789EF5-E362-4796-845F-88D53361C336}"/>
    <cellStyle name="20% - Accent6 2 6 2 3" xfId="3821" xr:uid="{5ACD5AF0-FF5E-45AA-9130-030C9F7502CC}"/>
    <cellStyle name="20% - Accent6 2 6 2 3 2" xfId="3822" xr:uid="{1FEE53E1-9D29-493B-A180-4F1CF3E6C7D1}"/>
    <cellStyle name="20% - Accent6 2 6 2 4" xfId="3823" xr:uid="{135FF154-9015-4B20-B0BF-DC520165C4A3}"/>
    <cellStyle name="20% - Accent6 2 6 3" xfId="3824" xr:uid="{9538B6BD-3338-4EDA-B3F0-FCB1E32F152F}"/>
    <cellStyle name="20% - Accent6 2 6 3 2" xfId="3825" xr:uid="{130B932B-D2F0-4F38-8C3B-77AFDB25C7FE}"/>
    <cellStyle name="20% - Accent6 2 6 3 2 2" xfId="3826" xr:uid="{D2AAAD2E-0101-4109-B006-5A4C1B138057}"/>
    <cellStyle name="20% - Accent6 2 6 3 2 2 2" xfId="3827" xr:uid="{DA4A6F7E-495B-4522-9206-69AAF6FE2AFE}"/>
    <cellStyle name="20% - Accent6 2 6 3 2 3" xfId="3828" xr:uid="{D072814F-BBB9-443C-96B4-55BCEDB2F8C6}"/>
    <cellStyle name="20% - Accent6 2 6 3 3" xfId="3829" xr:uid="{EBB89666-A387-4F43-9932-B8B814093593}"/>
    <cellStyle name="20% - Accent6 2 6 3 3 2" xfId="3830" xr:uid="{861CDE79-3222-4481-BEF3-92F38A9B25D0}"/>
    <cellStyle name="20% - Accent6 2 6 3 4" xfId="3831" xr:uid="{A428E63A-2804-46DE-B7AE-84BF061B5BF8}"/>
    <cellStyle name="20% - Accent6 2 6 4" xfId="3832" xr:uid="{1D60947D-96C3-4F58-9C2A-AD00C895AA06}"/>
    <cellStyle name="20% - Accent6 2 6 4 2" xfId="3833" xr:uid="{22859DA8-FA2E-4769-8EFB-085CAE1C826F}"/>
    <cellStyle name="20% - Accent6 2 6 4 2 2" xfId="3834" xr:uid="{FCEDB25C-B05F-4E4D-A066-31A1965692DA}"/>
    <cellStyle name="20% - Accent6 2 6 4 3" xfId="3835" xr:uid="{596F95B8-36C8-4C06-9391-60AD3559B74A}"/>
    <cellStyle name="20% - Accent6 2 6 5" xfId="3836" xr:uid="{5530FE95-B601-4B5D-BABD-36F9C73465A8}"/>
    <cellStyle name="20% - Accent6 2 6 5 2" xfId="3837" xr:uid="{B61D8F37-BE35-4D33-8669-7A96F023F014}"/>
    <cellStyle name="20% - Accent6 2 6 6" xfId="3838" xr:uid="{17AE1D72-1B06-4043-9241-CA4743854B58}"/>
    <cellStyle name="20% - Accent6 2 7" xfId="3839" xr:uid="{F405D834-6431-43F8-B21C-0EBD0DB36D50}"/>
    <cellStyle name="20% - Accent6 2 8" xfId="3840" xr:uid="{0663B5E0-158E-49D8-9B2E-37C432066D53}"/>
    <cellStyle name="20% - Accent6 2 8 2" xfId="3841" xr:uid="{53D817EB-4FF0-475D-A437-E69BB890234C}"/>
    <cellStyle name="20% - Accent6 2 8 2 2" xfId="3842" xr:uid="{0888EAC9-D46A-46CF-8477-177665F52711}"/>
    <cellStyle name="20% - Accent6 2 8 2 2 2" xfId="3843" xr:uid="{705ADE77-C374-4EC6-B212-621F19B5190B}"/>
    <cellStyle name="20% - Accent6 2 8 2 3" xfId="3844" xr:uid="{47080C63-D4EA-478B-B55E-4E9C672C56F1}"/>
    <cellStyle name="20% - Accent6 2 8 3" xfId="3845" xr:uid="{EABB6088-36AB-40F1-A81D-BD4036CB6BD4}"/>
    <cellStyle name="20% - Accent6 2 8 3 2" xfId="3846" xr:uid="{A5AA9F50-2212-4DB7-B8BC-0B94D271ADAE}"/>
    <cellStyle name="20% - Accent6 2 8 4" xfId="3847" xr:uid="{1963A595-71EE-47C8-9AE5-7502E130CB9B}"/>
    <cellStyle name="20% - Accent6 2 9" xfId="3848" xr:uid="{915CFA10-F194-4F4B-BED5-B1A50A2B9B29}"/>
    <cellStyle name="20% - Accent6 2 9 2" xfId="3849" xr:uid="{37573520-119C-4924-A357-25C8CCB2CC18}"/>
    <cellStyle name="20% - Accent6 2 9 2 2" xfId="3850" xr:uid="{357637FA-B75E-4027-AB4A-60C585AEA7E8}"/>
    <cellStyle name="20% - Accent6 2 9 2 2 2" xfId="3851" xr:uid="{C0255751-CFF8-4B39-94C8-3FA255648A08}"/>
    <cellStyle name="20% - Accent6 2 9 2 3" xfId="3852" xr:uid="{8E0FA39A-DF36-4700-88ED-366971031AE7}"/>
    <cellStyle name="20% - Accent6 2 9 3" xfId="3853" xr:uid="{C2690AD2-E7D5-478A-A870-F46FDF4B444B}"/>
    <cellStyle name="20% - Accent6 2 9 3 2" xfId="3854" xr:uid="{C32A6E3F-735D-4B94-9BA2-66B48CE76F47}"/>
    <cellStyle name="20% - Accent6 2 9 4" xfId="3855" xr:uid="{3750453D-7784-4B55-A949-6EEB3497915A}"/>
    <cellStyle name="20% - Accent6 3" xfId="3856" xr:uid="{85D0A06F-0469-45F4-988E-F16FD77B2621}"/>
    <cellStyle name="20% - Accent6 3 10" xfId="3857" xr:uid="{CB17D2FF-BE0E-4752-86EF-690ABE3134B0}"/>
    <cellStyle name="20% - Accent6 3 10 2" xfId="3858" xr:uid="{963C3E42-B7F1-4DB2-86E7-356C18AF04C5}"/>
    <cellStyle name="20% - Accent6 3 11" xfId="3859" xr:uid="{8E3191A0-373A-491E-978C-9B0FA2777A55}"/>
    <cellStyle name="20% - Accent6 3 12" xfId="3860" xr:uid="{5B748392-6B73-4140-B840-D959E78AE4DD}"/>
    <cellStyle name="20% - Accent6 3 2" xfId="3861" xr:uid="{D894E8A9-61A3-4492-9B7A-46C0422D8DF2}"/>
    <cellStyle name="20% - Accent6 3 2 2" xfId="3862" xr:uid="{46D847A0-E607-4F63-B2BE-EE89C2EE8E83}"/>
    <cellStyle name="20% - Accent6 3 2 2 2" xfId="3863" xr:uid="{CBE2FC5E-C862-4038-A05E-7E3A1082C141}"/>
    <cellStyle name="20% - Accent6 3 2 2 2 2" xfId="3864" xr:uid="{3181F0E4-4413-46F2-AA2A-9B58FF12257C}"/>
    <cellStyle name="20% - Accent6 3 2 2 2 2 2" xfId="3865" xr:uid="{AB7F94F4-8AA6-4926-8D50-C5BCD1870BDB}"/>
    <cellStyle name="20% - Accent6 3 2 2 2 2 2 2" xfId="3866" xr:uid="{84431815-196D-4A34-AF88-E7F70A0C0AE1}"/>
    <cellStyle name="20% - Accent6 3 2 2 2 2 2 2 2" xfId="3867" xr:uid="{8627B84B-8B11-4DB8-9592-2C3A9FBBB9C5}"/>
    <cellStyle name="20% - Accent6 3 2 2 2 2 2 3" xfId="3868" xr:uid="{C72B91F5-2AFB-4BD6-8D4A-B7A0B13C2A32}"/>
    <cellStyle name="20% - Accent6 3 2 2 2 2 3" xfId="3869" xr:uid="{BE709D0C-7F7D-4FDD-9BAD-EBD3868FAA14}"/>
    <cellStyle name="20% - Accent6 3 2 2 2 2 3 2" xfId="3870" xr:uid="{4FC9FE81-7D12-41F5-A946-714B6B91F896}"/>
    <cellStyle name="20% - Accent6 3 2 2 2 2 4" xfId="3871" xr:uid="{0E01EDC8-D054-4469-9C86-B02105DBB28B}"/>
    <cellStyle name="20% - Accent6 3 2 2 2 3" xfId="3872" xr:uid="{1782AC74-4D97-447A-B069-1CA8547A6474}"/>
    <cellStyle name="20% - Accent6 3 2 2 2 3 2" xfId="3873" xr:uid="{12A817A0-94A6-4E70-A40A-DCBDD64867FB}"/>
    <cellStyle name="20% - Accent6 3 2 2 2 3 2 2" xfId="3874" xr:uid="{F55724E4-8076-4E5E-8737-B7CE673AA5D9}"/>
    <cellStyle name="20% - Accent6 3 2 2 2 3 2 2 2" xfId="3875" xr:uid="{B315A9CA-7E3C-4DC4-A55F-1E98BE4CF1E6}"/>
    <cellStyle name="20% - Accent6 3 2 2 2 3 2 3" xfId="3876" xr:uid="{9BBE3C65-0565-42B8-AA6D-8B1A51373EFE}"/>
    <cellStyle name="20% - Accent6 3 2 2 2 3 3" xfId="3877" xr:uid="{7AAB162F-41E4-47E9-AAAA-FA9895749C32}"/>
    <cellStyle name="20% - Accent6 3 2 2 2 3 3 2" xfId="3878" xr:uid="{8C52189C-38D9-459D-BD83-E652BF01378C}"/>
    <cellStyle name="20% - Accent6 3 2 2 2 3 4" xfId="3879" xr:uid="{873D2D56-6928-4F74-BF4B-0C7F708E733B}"/>
    <cellStyle name="20% - Accent6 3 2 2 2 4" xfId="3880" xr:uid="{65552D45-B4ED-40D0-9EF7-ED365D3C6E1F}"/>
    <cellStyle name="20% - Accent6 3 2 2 2 4 2" xfId="3881" xr:uid="{6E263599-7BB2-436A-820E-83C23C30F37D}"/>
    <cellStyle name="20% - Accent6 3 2 2 2 4 2 2" xfId="3882" xr:uid="{FD2C606A-65E9-4939-8550-4235D23C0A3F}"/>
    <cellStyle name="20% - Accent6 3 2 2 2 4 3" xfId="3883" xr:uid="{AE808442-57A3-40C5-BBCA-892CE8884ABE}"/>
    <cellStyle name="20% - Accent6 3 2 2 2 5" xfId="3884" xr:uid="{6B8AAA79-4069-4120-BC5E-42716B194B83}"/>
    <cellStyle name="20% - Accent6 3 2 2 2 5 2" xfId="3885" xr:uid="{F6F3096B-7E44-4C2D-94A2-9393344382C8}"/>
    <cellStyle name="20% - Accent6 3 2 2 2 6" xfId="3886" xr:uid="{820E4128-2DB6-4E47-BE55-E54D0EA44D1C}"/>
    <cellStyle name="20% - Accent6 3 2 2 3" xfId="3887" xr:uid="{9A8C010B-AF73-4D73-8FCF-2E7E00CED73D}"/>
    <cellStyle name="20% - Accent6 3 2 2 3 2" xfId="3888" xr:uid="{50DD3C3E-994F-4223-A1EF-FBCC048B3ACF}"/>
    <cellStyle name="20% - Accent6 3 2 2 3 2 2" xfId="3889" xr:uid="{4CCAE7C4-53E1-4AD2-8DC4-46FA51FCE796}"/>
    <cellStyle name="20% - Accent6 3 2 2 3 2 2 2" xfId="3890" xr:uid="{0D0224F7-89A6-45F6-908B-3037BA63BDBE}"/>
    <cellStyle name="20% - Accent6 3 2 2 3 2 3" xfId="3891" xr:uid="{F96570A0-1F65-4D47-A04C-F2F22F174F0D}"/>
    <cellStyle name="20% - Accent6 3 2 2 3 3" xfId="3892" xr:uid="{6ED357B6-FCBB-4BAE-ABE2-3092513F8E1D}"/>
    <cellStyle name="20% - Accent6 3 2 2 3 3 2" xfId="3893" xr:uid="{241C008D-700F-4627-8934-7255A68E9C78}"/>
    <cellStyle name="20% - Accent6 3 2 2 3 4" xfId="3894" xr:uid="{6A636664-CE78-4CAD-9CE2-535C4AF2CA25}"/>
    <cellStyle name="20% - Accent6 3 2 2 4" xfId="3895" xr:uid="{C1679C55-2ED9-40E1-81E3-952711FF08FF}"/>
    <cellStyle name="20% - Accent6 3 2 2 4 2" xfId="3896" xr:uid="{97F17E31-80C0-41D8-A626-D65257CA01BA}"/>
    <cellStyle name="20% - Accent6 3 2 2 4 2 2" xfId="3897" xr:uid="{6D829C97-4D36-42DE-960D-CCE293AA00D6}"/>
    <cellStyle name="20% - Accent6 3 2 2 4 2 2 2" xfId="3898" xr:uid="{1170D40A-AE50-458B-A458-3E231AFCE81C}"/>
    <cellStyle name="20% - Accent6 3 2 2 4 2 3" xfId="3899" xr:uid="{F902EA90-C473-46B8-81A1-0F792FCE07F8}"/>
    <cellStyle name="20% - Accent6 3 2 2 4 3" xfId="3900" xr:uid="{EB0B4BCF-B402-4329-9BB2-A977D0B27C49}"/>
    <cellStyle name="20% - Accent6 3 2 2 4 3 2" xfId="3901" xr:uid="{00B2FAD3-49FB-40FC-8D24-BEE1C6A96DBF}"/>
    <cellStyle name="20% - Accent6 3 2 2 4 4" xfId="3902" xr:uid="{793E3B37-0956-480B-95CE-E11791408CCB}"/>
    <cellStyle name="20% - Accent6 3 2 2 5" xfId="3903" xr:uid="{BA1765BE-D616-4DFF-A3B8-88A230C57BF4}"/>
    <cellStyle name="20% - Accent6 3 2 2 5 2" xfId="3904" xr:uid="{1D293ADC-D88A-4F14-B3F5-7835234AE0D4}"/>
    <cellStyle name="20% - Accent6 3 2 2 5 2 2" xfId="3905" xr:uid="{3903D486-9CC2-46AE-90B4-D3441982DE4D}"/>
    <cellStyle name="20% - Accent6 3 2 2 5 3" xfId="3906" xr:uid="{5FA8D8F6-E26F-4016-8B5E-7A4FB8B25D95}"/>
    <cellStyle name="20% - Accent6 3 2 2 6" xfId="3907" xr:uid="{1D1CAFB3-44E3-425B-9EE4-B8C25F29D964}"/>
    <cellStyle name="20% - Accent6 3 2 2 6 2" xfId="3908" xr:uid="{9CCE4772-99CD-4EBD-894E-010ED2DAF94B}"/>
    <cellStyle name="20% - Accent6 3 2 2 7" xfId="3909" xr:uid="{396B83D4-E6C4-4DCE-87D8-2D6D57E80C23}"/>
    <cellStyle name="20% - Accent6 3 2 2 8" xfId="3910" xr:uid="{EC3D5177-D22C-4E9F-AAE7-562B745672B3}"/>
    <cellStyle name="20% - Accent6 3 2 3" xfId="3911" xr:uid="{33D5D493-EA23-4EC3-B7C1-4F6A449B038A}"/>
    <cellStyle name="20% - Accent6 3 2 3 2" xfId="3912" xr:uid="{2045BC62-4F75-4E48-8EA1-02F210927715}"/>
    <cellStyle name="20% - Accent6 3 2 3 2 2" xfId="3913" xr:uid="{69D83AE5-353B-4CF6-AEC1-9B8F07E2C6CF}"/>
    <cellStyle name="20% - Accent6 3 2 3 2 2 2" xfId="3914" xr:uid="{CCD71774-97AC-4EEC-9EBF-37685900F8A3}"/>
    <cellStyle name="20% - Accent6 3 2 3 2 2 2 2" xfId="3915" xr:uid="{9B9083E4-609D-4C3B-B8BD-6532E721BBA7}"/>
    <cellStyle name="20% - Accent6 3 2 3 2 2 3" xfId="3916" xr:uid="{BD0F5A5D-FC19-4A2A-AD84-9DAECAACD58A}"/>
    <cellStyle name="20% - Accent6 3 2 3 2 3" xfId="3917" xr:uid="{C3B51E05-6FDA-44AB-8139-76C74EAF953A}"/>
    <cellStyle name="20% - Accent6 3 2 3 2 3 2" xfId="3918" xr:uid="{AFE3C00D-5288-4C44-B85F-8A014DB55C1F}"/>
    <cellStyle name="20% - Accent6 3 2 3 2 4" xfId="3919" xr:uid="{CA02EE50-E48D-4190-8939-8BD40A1D098A}"/>
    <cellStyle name="20% - Accent6 3 2 3 3" xfId="3920" xr:uid="{B03F83C2-10A5-486B-BA44-13437703B9E6}"/>
    <cellStyle name="20% - Accent6 3 2 3 3 2" xfId="3921" xr:uid="{E532FDBC-F371-46AC-B365-DEB5845E6805}"/>
    <cellStyle name="20% - Accent6 3 2 3 3 2 2" xfId="3922" xr:uid="{E45BF9BA-7391-4D4F-B0A7-BD46FC5B0E7D}"/>
    <cellStyle name="20% - Accent6 3 2 3 3 2 2 2" xfId="3923" xr:uid="{6C69612F-25EB-45C0-B7AD-9B23223BDC9D}"/>
    <cellStyle name="20% - Accent6 3 2 3 3 2 3" xfId="3924" xr:uid="{2A931DD4-D094-496B-982D-065A093027AC}"/>
    <cellStyle name="20% - Accent6 3 2 3 3 3" xfId="3925" xr:uid="{2F5B36A1-FFAE-4717-B603-0E5BD83F534D}"/>
    <cellStyle name="20% - Accent6 3 2 3 3 3 2" xfId="3926" xr:uid="{DBE61587-35A9-4C4B-8D42-4B908F544E1C}"/>
    <cellStyle name="20% - Accent6 3 2 3 3 4" xfId="3927" xr:uid="{B4D85A8C-03A2-4F21-BCE9-3CDCF2AABC44}"/>
    <cellStyle name="20% - Accent6 3 2 3 4" xfId="3928" xr:uid="{156D9396-13F6-4496-87E2-B580958836F5}"/>
    <cellStyle name="20% - Accent6 3 2 3 4 2" xfId="3929" xr:uid="{610EF31E-C0BE-4D22-8EA8-4C42178082E7}"/>
    <cellStyle name="20% - Accent6 3 2 3 4 2 2" xfId="3930" xr:uid="{5B8CE8DD-A73C-49EC-8C15-E54B9F6D8F34}"/>
    <cellStyle name="20% - Accent6 3 2 3 4 3" xfId="3931" xr:uid="{653F2E2A-8E62-444F-8FC5-ED1C53C82C8D}"/>
    <cellStyle name="20% - Accent6 3 2 3 5" xfId="3932" xr:uid="{4AB8A77E-04F4-42DB-9871-111A047F204C}"/>
    <cellStyle name="20% - Accent6 3 2 3 5 2" xfId="3933" xr:uid="{31466CA9-FD15-43A2-8B8A-DAEEE7F3E070}"/>
    <cellStyle name="20% - Accent6 3 2 3 6" xfId="3934" xr:uid="{20F28197-0E63-49B0-B230-CBAB1635B76A}"/>
    <cellStyle name="20% - Accent6 3 2 4" xfId="3935" xr:uid="{A3B11A93-4ED8-4B60-9077-AE4034DB8085}"/>
    <cellStyle name="20% - Accent6 3 2 4 2" xfId="3936" xr:uid="{FEAE1C88-B7D4-4033-A7F2-075143632CF0}"/>
    <cellStyle name="20% - Accent6 3 2 4 2 2" xfId="3937" xr:uid="{C7BAF360-515B-443F-92CF-6F66101B61B9}"/>
    <cellStyle name="20% - Accent6 3 2 4 2 2 2" xfId="3938" xr:uid="{66D84FBE-6AD7-4F81-A8A6-67A4634B4A58}"/>
    <cellStyle name="20% - Accent6 3 2 4 2 3" xfId="3939" xr:uid="{C193D27F-E48B-4B58-BD88-BE29C878EBA8}"/>
    <cellStyle name="20% - Accent6 3 2 4 3" xfId="3940" xr:uid="{D33A5306-3AF0-4A59-9986-1817A67B1C0B}"/>
    <cellStyle name="20% - Accent6 3 2 4 3 2" xfId="3941" xr:uid="{8EAE1915-C767-45A6-8686-E04F73B797AA}"/>
    <cellStyle name="20% - Accent6 3 2 4 4" xfId="3942" xr:uid="{7DAFDDDB-63A3-4189-90CE-8F3CE405BDE0}"/>
    <cellStyle name="20% - Accent6 3 2 5" xfId="3943" xr:uid="{A569FC3C-F485-46E7-B799-5099321A0B00}"/>
    <cellStyle name="20% - Accent6 3 2 5 2" xfId="3944" xr:uid="{59207C47-3F2B-4040-B680-E9BA8374C914}"/>
    <cellStyle name="20% - Accent6 3 2 5 2 2" xfId="3945" xr:uid="{F6F97146-338F-4B73-B07B-ABE6C665613A}"/>
    <cellStyle name="20% - Accent6 3 2 5 2 2 2" xfId="3946" xr:uid="{3883C0C7-84A2-4E17-8A24-D2A936E02C03}"/>
    <cellStyle name="20% - Accent6 3 2 5 2 3" xfId="3947" xr:uid="{87B9B972-804E-4CFC-9C85-557EBB523860}"/>
    <cellStyle name="20% - Accent6 3 2 5 3" xfId="3948" xr:uid="{6DE224BA-2571-4C4F-A6B4-5E114D52B7EC}"/>
    <cellStyle name="20% - Accent6 3 2 5 3 2" xfId="3949" xr:uid="{9AAE0CD2-0699-4B12-95AA-FF62D82B2931}"/>
    <cellStyle name="20% - Accent6 3 2 5 4" xfId="3950" xr:uid="{22A1FBEF-E542-46D3-9933-96A1CB2A5525}"/>
    <cellStyle name="20% - Accent6 3 2 6" xfId="3951" xr:uid="{F73677E5-1128-401F-A208-2DEFE69E95EB}"/>
    <cellStyle name="20% - Accent6 3 2 6 2" xfId="3952" xr:uid="{CB5B8768-A582-4C95-AB54-EE9177D94523}"/>
    <cellStyle name="20% - Accent6 3 2 6 2 2" xfId="3953" xr:uid="{DF33D278-0C69-44EC-91CD-577B946D9C52}"/>
    <cellStyle name="20% - Accent6 3 2 6 3" xfId="3954" xr:uid="{5295D274-2A16-4733-9114-56E0B66EC762}"/>
    <cellStyle name="20% - Accent6 3 2 7" xfId="3955" xr:uid="{C1C326D8-883A-4FB1-B33B-6218E96CA3A1}"/>
    <cellStyle name="20% - Accent6 3 2 7 2" xfId="3956" xr:uid="{45590656-E0DA-434F-BC8F-13FD2654CFC7}"/>
    <cellStyle name="20% - Accent6 3 2 8" xfId="3957" xr:uid="{55C5CD17-0E34-4C7B-8066-06944BA22307}"/>
    <cellStyle name="20% - Accent6 3 2 9" xfId="3958" xr:uid="{C77F5A6F-1EAB-478B-B48E-F226CD4CA80B}"/>
    <cellStyle name="20% - Accent6 3 3" xfId="3959" xr:uid="{CB556B92-C3C5-47F1-98D8-E93BCC9C9E87}"/>
    <cellStyle name="20% - Accent6 3 3 2" xfId="3960" xr:uid="{32BD6219-E424-4191-989F-17B5EB1BB0D1}"/>
    <cellStyle name="20% - Accent6 3 4" xfId="3961" xr:uid="{6BA05DEE-F1E7-4F71-96D4-B0CC8A386339}"/>
    <cellStyle name="20% - Accent6 3 4 2" xfId="3962" xr:uid="{D15ED53E-1DEF-4D3A-AC79-5056330C423D}"/>
    <cellStyle name="20% - Accent6 3 4 2 2" xfId="3963" xr:uid="{68ADCD92-20B2-480C-AB4E-C49BD7B13DFF}"/>
    <cellStyle name="20% - Accent6 3 4 2 2 2" xfId="3964" xr:uid="{6C6924B4-1BD3-4921-8F25-7A1500D2F0B3}"/>
    <cellStyle name="20% - Accent6 3 4 2 2 2 2" xfId="3965" xr:uid="{39184F2E-CD09-41B1-B40D-A4C277BD5E02}"/>
    <cellStyle name="20% - Accent6 3 4 2 2 2 2 2" xfId="3966" xr:uid="{7F3A243C-4D9A-4F51-8315-21C0BD19991B}"/>
    <cellStyle name="20% - Accent6 3 4 2 2 2 3" xfId="3967" xr:uid="{DEF4A56F-45BE-46C0-933D-60C6EE082EA9}"/>
    <cellStyle name="20% - Accent6 3 4 2 2 3" xfId="3968" xr:uid="{AB02E3DA-509B-47CB-ADF4-3359CC9CA659}"/>
    <cellStyle name="20% - Accent6 3 4 2 2 3 2" xfId="3969" xr:uid="{07EC1527-6A70-4AD0-8DC0-0207850EFBDA}"/>
    <cellStyle name="20% - Accent6 3 4 2 2 4" xfId="3970" xr:uid="{90A39C29-BA19-4121-8A65-2CE4895FFADE}"/>
    <cellStyle name="20% - Accent6 3 4 2 3" xfId="3971" xr:uid="{FA6FCC7D-E52E-437B-A6E8-07C45DABFA5D}"/>
    <cellStyle name="20% - Accent6 3 4 2 3 2" xfId="3972" xr:uid="{9B611609-94C9-4B44-8D1D-BA183B84F791}"/>
    <cellStyle name="20% - Accent6 3 4 2 3 2 2" xfId="3973" xr:uid="{F24567F3-6738-4676-A510-696B15D449AF}"/>
    <cellStyle name="20% - Accent6 3 4 2 3 2 2 2" xfId="3974" xr:uid="{C3EC26D5-23D0-4581-9623-AEA260D2D214}"/>
    <cellStyle name="20% - Accent6 3 4 2 3 2 3" xfId="3975" xr:uid="{5493E0FF-2F8A-4AF0-BF85-B90FFC399C94}"/>
    <cellStyle name="20% - Accent6 3 4 2 3 3" xfId="3976" xr:uid="{58AA9C70-E637-4703-BB1C-289A93B6570C}"/>
    <cellStyle name="20% - Accent6 3 4 2 3 3 2" xfId="3977" xr:uid="{D254735E-86E3-4DDB-A481-04F56DED3EB8}"/>
    <cellStyle name="20% - Accent6 3 4 2 3 4" xfId="3978" xr:uid="{DFC67105-4FD4-4816-9930-527931AB6AE9}"/>
    <cellStyle name="20% - Accent6 3 4 2 4" xfId="3979" xr:uid="{71A3FD51-F626-4129-97C6-630C8033A84C}"/>
    <cellStyle name="20% - Accent6 3 4 2 4 2" xfId="3980" xr:uid="{11F04068-B466-4DA2-B217-B0C417D79275}"/>
    <cellStyle name="20% - Accent6 3 4 2 4 2 2" xfId="3981" xr:uid="{AD74AAAB-6457-4F82-8DE0-BC8E84FBBCBF}"/>
    <cellStyle name="20% - Accent6 3 4 2 4 3" xfId="3982" xr:uid="{872D36C2-5E58-4CE1-9848-6BADB0488222}"/>
    <cellStyle name="20% - Accent6 3 4 2 5" xfId="3983" xr:uid="{2E43440D-E5A7-4F10-B7FA-928861B1FF33}"/>
    <cellStyle name="20% - Accent6 3 4 2 5 2" xfId="3984" xr:uid="{837A65BA-6762-414B-8050-3ADE579D473A}"/>
    <cellStyle name="20% - Accent6 3 4 2 6" xfId="3985" xr:uid="{97D16367-2296-4F1B-9B8D-782A1D51CA85}"/>
    <cellStyle name="20% - Accent6 3 4 3" xfId="3986" xr:uid="{583F0C18-A6EB-4C1B-B418-CEF2AB7F9D7C}"/>
    <cellStyle name="20% - Accent6 3 4 3 2" xfId="3987" xr:uid="{8341A597-4B91-4BC1-BEA5-6A2472AFBBA1}"/>
    <cellStyle name="20% - Accent6 3 4 3 2 2" xfId="3988" xr:uid="{762A75FD-3C39-4404-9E24-D0A4D59DA7E0}"/>
    <cellStyle name="20% - Accent6 3 4 3 2 2 2" xfId="3989" xr:uid="{FC38ACC5-775C-47AE-AB83-B3ACE1ABE0D1}"/>
    <cellStyle name="20% - Accent6 3 4 3 2 3" xfId="3990" xr:uid="{AB498BE0-4D43-44BF-BC4B-C2FA0EE4FF82}"/>
    <cellStyle name="20% - Accent6 3 4 3 3" xfId="3991" xr:uid="{36F45A0C-0DCD-4F20-B145-4811F5983508}"/>
    <cellStyle name="20% - Accent6 3 4 3 3 2" xfId="3992" xr:uid="{B098B56D-9917-4252-AB8A-5D84041103BF}"/>
    <cellStyle name="20% - Accent6 3 4 3 4" xfId="3993" xr:uid="{6B1B078E-F8A1-4583-B862-CA3E652E88C2}"/>
    <cellStyle name="20% - Accent6 3 4 4" xfId="3994" xr:uid="{E067D043-CAC6-4669-994F-A9B2411B5F00}"/>
    <cellStyle name="20% - Accent6 3 4 4 2" xfId="3995" xr:uid="{73CAEDEC-F14B-4611-84F6-164411C20198}"/>
    <cellStyle name="20% - Accent6 3 4 4 2 2" xfId="3996" xr:uid="{AA9B5617-746E-4F74-B75A-EFDC03DAC26E}"/>
    <cellStyle name="20% - Accent6 3 4 4 2 2 2" xfId="3997" xr:uid="{99D21885-7188-4EEF-9CC5-3E64EC6F40A0}"/>
    <cellStyle name="20% - Accent6 3 4 4 2 3" xfId="3998" xr:uid="{39FE2FDF-1C3A-4CCB-9AC0-07D0BD637025}"/>
    <cellStyle name="20% - Accent6 3 4 4 3" xfId="3999" xr:uid="{27E733B4-8E9D-4AF2-BF4A-A5BC0AB1D241}"/>
    <cellStyle name="20% - Accent6 3 4 4 3 2" xfId="4000" xr:uid="{DED10E39-DF54-412B-A67B-BC0CA70D50D7}"/>
    <cellStyle name="20% - Accent6 3 4 4 4" xfId="4001" xr:uid="{2D8B6F2F-3DF4-49B4-8443-75C05B3EFA33}"/>
    <cellStyle name="20% - Accent6 3 4 5" xfId="4002" xr:uid="{4FE71B58-AD47-40FA-A980-C3F9820A1F09}"/>
    <cellStyle name="20% - Accent6 3 4 5 2" xfId="4003" xr:uid="{9D7AF65E-3544-459A-8BD8-606FFE2277B7}"/>
    <cellStyle name="20% - Accent6 3 4 5 2 2" xfId="4004" xr:uid="{3819FA57-53C5-4315-BBC0-6DC0B749E503}"/>
    <cellStyle name="20% - Accent6 3 4 5 3" xfId="4005" xr:uid="{AE140060-0EE4-4046-BEE6-87469115C179}"/>
    <cellStyle name="20% - Accent6 3 4 6" xfId="4006" xr:uid="{C25B70CD-3BE1-4041-8EFF-296E94ACB207}"/>
    <cellStyle name="20% - Accent6 3 4 6 2" xfId="4007" xr:uid="{E44406C4-3C17-4D10-BD4F-ADA7FE91BD62}"/>
    <cellStyle name="20% - Accent6 3 4 7" xfId="4008" xr:uid="{E3468F89-B947-4041-9355-B5E3FC6019CA}"/>
    <cellStyle name="20% - Accent6 3 5" xfId="4009" xr:uid="{BEA3ECB9-3242-43BE-A1D4-FCD2515C9F06}"/>
    <cellStyle name="20% - Accent6 3 5 2" xfId="4010" xr:uid="{A1B0F28D-2234-44F0-999C-DBD7C8BB4393}"/>
    <cellStyle name="20% - Accent6 3 5 2 2" xfId="4011" xr:uid="{1AC8D78A-FE72-486E-8C9F-5F0916CCB9FD}"/>
    <cellStyle name="20% - Accent6 3 5 2 2 2" xfId="4012" xr:uid="{C6809696-9638-4C55-82DB-4128B6B3B20E}"/>
    <cellStyle name="20% - Accent6 3 5 2 2 2 2" xfId="4013" xr:uid="{D0A01831-905C-4079-B3B3-30FC2AC012AB}"/>
    <cellStyle name="20% - Accent6 3 5 2 2 2 2 2" xfId="4014" xr:uid="{57F17BA9-37BD-474C-8C9C-5DFB05F97363}"/>
    <cellStyle name="20% - Accent6 3 5 2 2 2 3" xfId="4015" xr:uid="{50171EA4-B62F-46F9-B693-071264D047CA}"/>
    <cellStyle name="20% - Accent6 3 5 2 2 3" xfId="4016" xr:uid="{B21114C2-5698-4E02-AD48-5052081E7B66}"/>
    <cellStyle name="20% - Accent6 3 5 2 2 3 2" xfId="4017" xr:uid="{29613249-CA12-45DE-B384-B55F296EB08F}"/>
    <cellStyle name="20% - Accent6 3 5 2 2 4" xfId="4018" xr:uid="{D942AFB5-19CB-47F1-A874-3D61D31F7597}"/>
    <cellStyle name="20% - Accent6 3 5 2 3" xfId="4019" xr:uid="{ED895C55-D4EA-4263-8147-A795C77E1D49}"/>
    <cellStyle name="20% - Accent6 3 5 2 3 2" xfId="4020" xr:uid="{130F8BFA-60FC-47A8-9C5C-81C724174763}"/>
    <cellStyle name="20% - Accent6 3 5 2 3 2 2" xfId="4021" xr:uid="{CABB24B4-CAC0-4E3E-9DC8-7A4A6549A7A2}"/>
    <cellStyle name="20% - Accent6 3 5 2 3 2 2 2" xfId="4022" xr:uid="{CAA66C85-A72F-40B4-9788-E178F48B40DD}"/>
    <cellStyle name="20% - Accent6 3 5 2 3 2 3" xfId="4023" xr:uid="{25D50AEC-9C21-403C-ABD6-7802B0EBFC4E}"/>
    <cellStyle name="20% - Accent6 3 5 2 3 3" xfId="4024" xr:uid="{560A811A-BBE6-4EB5-9F0A-1AE22E1F41EF}"/>
    <cellStyle name="20% - Accent6 3 5 2 3 3 2" xfId="4025" xr:uid="{3F33E2B1-921C-4FA3-B7BB-744A4EED08F5}"/>
    <cellStyle name="20% - Accent6 3 5 2 3 4" xfId="4026" xr:uid="{09E756CD-1DDD-4E97-A7C3-F27A315EEFB1}"/>
    <cellStyle name="20% - Accent6 3 5 2 4" xfId="4027" xr:uid="{3C3CE715-1A2D-4255-889E-2B243473A2AE}"/>
    <cellStyle name="20% - Accent6 3 5 2 4 2" xfId="4028" xr:uid="{11679B45-985A-466F-A824-099809CC5ED8}"/>
    <cellStyle name="20% - Accent6 3 5 2 4 2 2" xfId="4029" xr:uid="{9F737C59-6BDF-4035-8FAE-F504487D518E}"/>
    <cellStyle name="20% - Accent6 3 5 2 4 3" xfId="4030" xr:uid="{8F4EB711-372D-42F3-AA13-A4FAE3CDD3C0}"/>
    <cellStyle name="20% - Accent6 3 5 2 5" xfId="4031" xr:uid="{F916D54F-5206-4FCC-A528-513E91065650}"/>
    <cellStyle name="20% - Accent6 3 5 2 5 2" xfId="4032" xr:uid="{3DA9EE06-3FBA-4FD7-B7AA-429C8EE36BAC}"/>
    <cellStyle name="20% - Accent6 3 5 2 6" xfId="4033" xr:uid="{1FAF4BA6-B5E3-43A6-B08A-1E54F4DA6193}"/>
    <cellStyle name="20% - Accent6 3 5 3" xfId="4034" xr:uid="{F14E9926-2FB6-41B7-9DDA-BD7B7C696D42}"/>
    <cellStyle name="20% - Accent6 3 5 3 2" xfId="4035" xr:uid="{93502BDC-886D-4CE3-9FD3-9341BEC78486}"/>
    <cellStyle name="20% - Accent6 3 5 3 2 2" xfId="4036" xr:uid="{C7B26806-7207-4DC3-82D6-F47A3F759EC9}"/>
    <cellStyle name="20% - Accent6 3 5 3 2 2 2" xfId="4037" xr:uid="{CC624163-257D-499E-BAD1-56EF484F54DD}"/>
    <cellStyle name="20% - Accent6 3 5 3 2 3" xfId="4038" xr:uid="{5A0298C8-8A34-425F-9B30-0949B2B95F3C}"/>
    <cellStyle name="20% - Accent6 3 5 3 3" xfId="4039" xr:uid="{BC3E2B37-1E33-4FA5-9791-0E0EB073701D}"/>
    <cellStyle name="20% - Accent6 3 5 3 3 2" xfId="4040" xr:uid="{8292F55C-5318-444A-BECE-94390D52A9B2}"/>
    <cellStyle name="20% - Accent6 3 5 3 4" xfId="4041" xr:uid="{5E07F490-2728-46E9-B02C-D66DAAC436CA}"/>
    <cellStyle name="20% - Accent6 3 5 4" xfId="4042" xr:uid="{0C911848-B760-4C3A-AFE4-981453A4F72D}"/>
    <cellStyle name="20% - Accent6 3 5 4 2" xfId="4043" xr:uid="{80C365E8-DE7D-474B-8BA2-51B25C7FBCA6}"/>
    <cellStyle name="20% - Accent6 3 5 4 2 2" xfId="4044" xr:uid="{CD31724D-A838-4D0B-853C-9D22D742D46A}"/>
    <cellStyle name="20% - Accent6 3 5 4 2 2 2" xfId="4045" xr:uid="{19F6EE3B-07E0-496C-8C3F-FF01E596176B}"/>
    <cellStyle name="20% - Accent6 3 5 4 2 3" xfId="4046" xr:uid="{6EC59F16-618F-4768-928B-01F3C746636B}"/>
    <cellStyle name="20% - Accent6 3 5 4 3" xfId="4047" xr:uid="{397096E6-CBFE-449D-AC18-878FF3FAD6D1}"/>
    <cellStyle name="20% - Accent6 3 5 4 3 2" xfId="4048" xr:uid="{58312047-DE41-4C6B-891C-7961862B3915}"/>
    <cellStyle name="20% - Accent6 3 5 4 4" xfId="4049" xr:uid="{D802B646-0FE2-446D-9E46-E5F8C6DB4B72}"/>
    <cellStyle name="20% - Accent6 3 5 5" xfId="4050" xr:uid="{2A722C8E-49A2-4372-9D28-7C6BE56C979C}"/>
    <cellStyle name="20% - Accent6 3 5 5 2" xfId="4051" xr:uid="{6E43924B-7FA8-4C88-8D31-3BCF34C0A590}"/>
    <cellStyle name="20% - Accent6 3 5 5 2 2" xfId="4052" xr:uid="{2C9E8B5B-ADBD-4A16-BD57-1D24DE402EE7}"/>
    <cellStyle name="20% - Accent6 3 5 5 3" xfId="4053" xr:uid="{F34BD4B5-76D7-4846-B1C3-507640389D80}"/>
    <cellStyle name="20% - Accent6 3 5 6" xfId="4054" xr:uid="{1428BED9-6899-4DFF-9854-D30139507F7C}"/>
    <cellStyle name="20% - Accent6 3 5 6 2" xfId="4055" xr:uid="{23B84005-9126-420E-ADD6-9E473746C149}"/>
    <cellStyle name="20% - Accent6 3 5 7" xfId="4056" xr:uid="{0ED4FE58-3CED-4089-892E-1D283B7C7E73}"/>
    <cellStyle name="20% - Accent6 3 6" xfId="4057" xr:uid="{AAC9EA1E-CD09-41E7-A9E5-C6A0A7AB156D}"/>
    <cellStyle name="20% - Accent6 3 6 2" xfId="4058" xr:uid="{1FEE8E72-4767-453A-B48B-7753DC2809AF}"/>
    <cellStyle name="20% - Accent6 3 6 2 2" xfId="4059" xr:uid="{BC7A6354-0DE0-4A8B-A1CE-4B347A0C0C47}"/>
    <cellStyle name="20% - Accent6 3 6 2 2 2" xfId="4060" xr:uid="{003B6E21-F052-441B-B19D-A72DB66EBCB9}"/>
    <cellStyle name="20% - Accent6 3 6 2 2 2 2" xfId="4061" xr:uid="{4D34DA90-BC6B-4086-90B2-407DED097458}"/>
    <cellStyle name="20% - Accent6 3 6 2 2 3" xfId="4062" xr:uid="{ADF5DA56-4B33-4B9C-909F-25271B8738A5}"/>
    <cellStyle name="20% - Accent6 3 6 2 3" xfId="4063" xr:uid="{AE3EE57A-5013-4FD0-AEAA-8BFE209692D8}"/>
    <cellStyle name="20% - Accent6 3 6 2 3 2" xfId="4064" xr:uid="{32409905-3870-4FF2-AEFF-4233B6548039}"/>
    <cellStyle name="20% - Accent6 3 6 2 4" xfId="4065" xr:uid="{3C9DC298-34A7-4588-9644-ABBE83076B69}"/>
    <cellStyle name="20% - Accent6 3 6 3" xfId="4066" xr:uid="{B51E1B3A-68AB-4990-BF73-78B58E549148}"/>
    <cellStyle name="20% - Accent6 3 6 3 2" xfId="4067" xr:uid="{EEE5D425-01D3-4C20-9EA0-FFF25091CC34}"/>
    <cellStyle name="20% - Accent6 3 6 3 2 2" xfId="4068" xr:uid="{979AA9AE-D4A9-4473-BB4A-A8B6A52CCA82}"/>
    <cellStyle name="20% - Accent6 3 6 3 2 2 2" xfId="4069" xr:uid="{6091641C-5F68-4F43-9557-BD8375930DFF}"/>
    <cellStyle name="20% - Accent6 3 6 3 2 3" xfId="4070" xr:uid="{C0D1AE6A-1C82-49F3-B2AD-24955D366412}"/>
    <cellStyle name="20% - Accent6 3 6 3 3" xfId="4071" xr:uid="{7A89E5E2-7AD0-43F0-996D-8F123EA8D018}"/>
    <cellStyle name="20% - Accent6 3 6 3 3 2" xfId="4072" xr:uid="{D20645E2-29B2-4FE7-B8AF-6002F165B1B1}"/>
    <cellStyle name="20% - Accent6 3 6 3 4" xfId="4073" xr:uid="{DFD53180-1DD8-4B03-BE27-432ADB28C2FC}"/>
    <cellStyle name="20% - Accent6 3 6 4" xfId="4074" xr:uid="{E5EAB439-CD30-406A-82F2-EF0E542D765F}"/>
    <cellStyle name="20% - Accent6 3 6 4 2" xfId="4075" xr:uid="{29F41CFF-49F0-4BB4-89DF-041F072B31D1}"/>
    <cellStyle name="20% - Accent6 3 6 4 2 2" xfId="4076" xr:uid="{ED29E3B4-45A3-4463-9CC7-C1AF8C0E0019}"/>
    <cellStyle name="20% - Accent6 3 6 4 3" xfId="4077" xr:uid="{E191FDCF-2905-4836-BE37-1D096197BF64}"/>
    <cellStyle name="20% - Accent6 3 6 5" xfId="4078" xr:uid="{2FC05A80-F3E6-4DD2-BD21-D0ECDF5087EA}"/>
    <cellStyle name="20% - Accent6 3 6 5 2" xfId="4079" xr:uid="{C8F01F5F-F0A3-4B79-829A-C21DBB47CB12}"/>
    <cellStyle name="20% - Accent6 3 6 6" xfId="4080" xr:uid="{16E3EB3E-B1F4-4208-90BA-EE5B8CE86FC3}"/>
    <cellStyle name="20% - Accent6 3 7" xfId="4081" xr:uid="{9BD88629-0C94-4191-9AEB-16A89B8CB86E}"/>
    <cellStyle name="20% - Accent6 3 7 2" xfId="4082" xr:uid="{0E6C3D5C-0389-45E8-B3EC-217BDBFFE884}"/>
    <cellStyle name="20% - Accent6 3 7 2 2" xfId="4083" xr:uid="{BB5D2025-17E1-49C4-A3D2-09D92A95A1A0}"/>
    <cellStyle name="20% - Accent6 3 7 2 2 2" xfId="4084" xr:uid="{C2968890-9D46-4BC7-B757-E6028E0EA0C1}"/>
    <cellStyle name="20% - Accent6 3 7 2 3" xfId="4085" xr:uid="{E9A44039-5C00-4DE0-9A94-485A7C235D75}"/>
    <cellStyle name="20% - Accent6 3 7 3" xfId="4086" xr:uid="{FE6512FB-89A2-40CD-96DE-2C3A0E29B384}"/>
    <cellStyle name="20% - Accent6 3 7 3 2" xfId="4087" xr:uid="{F844763C-A2F9-468A-A9DC-18F6CE86F429}"/>
    <cellStyle name="20% - Accent6 3 7 4" xfId="4088" xr:uid="{7507A83B-02DB-45A4-836B-B09A96EBDEAA}"/>
    <cellStyle name="20% - Accent6 3 8" xfId="4089" xr:uid="{768C912D-5D16-41A6-95B3-E0BFC5DA2362}"/>
    <cellStyle name="20% - Accent6 3 8 2" xfId="4090" xr:uid="{00792F73-F85D-4E03-BD7E-22D6D31116F9}"/>
    <cellStyle name="20% - Accent6 3 8 2 2" xfId="4091" xr:uid="{3E2D99F3-4CBA-4B0B-9B07-010D13B98880}"/>
    <cellStyle name="20% - Accent6 3 8 2 2 2" xfId="4092" xr:uid="{6A8691D9-5EA0-42DE-82AB-926933E372AE}"/>
    <cellStyle name="20% - Accent6 3 8 2 3" xfId="4093" xr:uid="{45D62436-D428-4966-8CEA-C730F4D297F9}"/>
    <cellStyle name="20% - Accent6 3 8 3" xfId="4094" xr:uid="{62E41446-DDB0-4E51-9D71-DEE862CD8433}"/>
    <cellStyle name="20% - Accent6 3 8 3 2" xfId="4095" xr:uid="{486C74BA-5601-47A1-AD68-AD01800A4C41}"/>
    <cellStyle name="20% - Accent6 3 8 4" xfId="4096" xr:uid="{539320BB-8965-4A44-BFF3-F3F07BE584D6}"/>
    <cellStyle name="20% - Accent6 3 9" xfId="4097" xr:uid="{9913719A-5A22-4D87-8171-A366FE8F15A0}"/>
    <cellStyle name="20% - Accent6 3 9 2" xfId="4098" xr:uid="{514C0DCD-79FF-40ED-84D4-D2977EBCA7A2}"/>
    <cellStyle name="20% - Accent6 3 9 2 2" xfId="4099" xr:uid="{2396EBEE-F95D-4B7B-BDD8-FF2429A7FA2D}"/>
    <cellStyle name="20% - Accent6 3 9 3" xfId="4100" xr:uid="{153261EC-C752-4B6B-AFAB-242F610BDB71}"/>
    <cellStyle name="20% - Accent6 4" xfId="4101" xr:uid="{4F9F2601-EA02-4290-ADA6-C5A3D5FF4BE2}"/>
    <cellStyle name="20% - Accent6 4 2" xfId="4102" xr:uid="{A3E99727-FDD8-4330-BE2D-CF52D646AEB7}"/>
    <cellStyle name="20% - Accent6 4 2 2" xfId="4103" xr:uid="{86A6496C-B4D3-43CA-A6C0-37E86C967237}"/>
    <cellStyle name="20% - Accent6 4 2 2 2" xfId="4104" xr:uid="{3FAB83B0-3815-4AEB-8AB8-D69D469F2688}"/>
    <cellStyle name="20% - Accent6 4 2 2 2 2" xfId="4105" xr:uid="{52A5EB8D-AF10-46E8-B7DA-5EB07C60AF92}"/>
    <cellStyle name="20% - Accent6 4 2 2 2 2 2" xfId="4106" xr:uid="{C5AFBC8F-A6CD-4B15-8735-C27EB1457B9F}"/>
    <cellStyle name="20% - Accent6 4 2 2 2 2 2 2" xfId="4107" xr:uid="{D2610856-B122-46C7-BB2D-34F19FA8D6B1}"/>
    <cellStyle name="20% - Accent6 4 2 2 2 2 3" xfId="4108" xr:uid="{1F87256D-5E6E-4AC9-BDA9-93D5844B5F99}"/>
    <cellStyle name="20% - Accent6 4 2 2 2 3" xfId="4109" xr:uid="{0C7D0B18-FB6B-42FF-80C9-531632103700}"/>
    <cellStyle name="20% - Accent6 4 2 2 2 3 2" xfId="4110" xr:uid="{C5B1FEA2-80A8-4BD5-8DA0-4473B3E90531}"/>
    <cellStyle name="20% - Accent6 4 2 2 2 4" xfId="4111" xr:uid="{63C3DAEE-878B-478C-B07E-8B6083D81218}"/>
    <cellStyle name="20% - Accent6 4 2 2 3" xfId="4112" xr:uid="{2A50050F-7BD2-45BD-B813-03DCFF729B1C}"/>
    <cellStyle name="20% - Accent6 4 2 2 3 2" xfId="4113" xr:uid="{BC039E44-6967-439A-B126-9572C27B8D15}"/>
    <cellStyle name="20% - Accent6 4 2 2 3 2 2" xfId="4114" xr:uid="{A18CC88B-1840-4E54-B523-27ADC593FC2A}"/>
    <cellStyle name="20% - Accent6 4 2 2 3 2 2 2" xfId="4115" xr:uid="{53A7724A-94C8-4EA2-A02D-A255BF0FF455}"/>
    <cellStyle name="20% - Accent6 4 2 2 3 2 3" xfId="4116" xr:uid="{47AF2E9F-C84F-4FC7-8137-BD2136584570}"/>
    <cellStyle name="20% - Accent6 4 2 2 3 3" xfId="4117" xr:uid="{B3F7D553-94CD-4505-9EA6-B575FCAE72B6}"/>
    <cellStyle name="20% - Accent6 4 2 2 3 3 2" xfId="4118" xr:uid="{A4BB4383-8715-48E5-B15F-6A8056027F1A}"/>
    <cellStyle name="20% - Accent6 4 2 2 3 4" xfId="4119" xr:uid="{3E501ED5-8F98-44F7-8C15-2311E29A6560}"/>
    <cellStyle name="20% - Accent6 4 2 2 4" xfId="4120" xr:uid="{D70D1BC1-E375-4109-967F-27E1E23FCF1A}"/>
    <cellStyle name="20% - Accent6 4 2 2 4 2" xfId="4121" xr:uid="{CFF5BD31-326F-438A-9CA5-EE3C0C61A373}"/>
    <cellStyle name="20% - Accent6 4 2 2 4 2 2" xfId="4122" xr:uid="{903C21BC-2071-452E-810D-FD50ECFF35FB}"/>
    <cellStyle name="20% - Accent6 4 2 2 4 3" xfId="4123" xr:uid="{A4BDEB3D-6D41-4CD3-89C2-6E612EA374FF}"/>
    <cellStyle name="20% - Accent6 4 2 2 5" xfId="4124" xr:uid="{A67CA833-04EF-4375-BC4C-40B7FC0B0220}"/>
    <cellStyle name="20% - Accent6 4 2 2 5 2" xfId="4125" xr:uid="{609F4EE3-BD95-4A4B-A090-D5075FDBF9AA}"/>
    <cellStyle name="20% - Accent6 4 2 2 6" xfId="4126" xr:uid="{E5C38635-4799-4DEE-82D1-DA03B6AF2F9D}"/>
    <cellStyle name="20% - Accent6 4 2 3" xfId="4127" xr:uid="{C5151ED1-A300-49AB-B650-ACB8D37753D5}"/>
    <cellStyle name="20% - Accent6 4 2 3 2" xfId="4128" xr:uid="{A2388350-9AE2-4674-AFDD-2678EB7238DC}"/>
    <cellStyle name="20% - Accent6 4 2 3 2 2" xfId="4129" xr:uid="{500441E1-EAE7-4341-A2E2-DBB002D9A1EE}"/>
    <cellStyle name="20% - Accent6 4 2 3 2 2 2" xfId="4130" xr:uid="{8135A397-4127-4B24-BECD-82BED3D8C77C}"/>
    <cellStyle name="20% - Accent6 4 2 3 2 3" xfId="4131" xr:uid="{35E183DE-23C0-4390-B708-8424DF7D2DB1}"/>
    <cellStyle name="20% - Accent6 4 2 3 3" xfId="4132" xr:uid="{B38CDB3B-05D5-4A23-BFA0-A09D986E544A}"/>
    <cellStyle name="20% - Accent6 4 2 3 3 2" xfId="4133" xr:uid="{5E740388-9655-4D1E-80FD-B9FA4E6DD024}"/>
    <cellStyle name="20% - Accent6 4 2 3 4" xfId="4134" xr:uid="{3C3FFE33-1FE0-4A5B-AF5D-4677FCEF8857}"/>
    <cellStyle name="20% - Accent6 4 2 4" xfId="4135" xr:uid="{E7DC6EE8-43FF-4210-8504-912E55E589DA}"/>
    <cellStyle name="20% - Accent6 4 2 4 2" xfId="4136" xr:uid="{0649A806-4486-457B-B8BC-D626B15C63AE}"/>
    <cellStyle name="20% - Accent6 4 2 4 2 2" xfId="4137" xr:uid="{B569B208-3CC4-4AF1-914E-4060876B47B1}"/>
    <cellStyle name="20% - Accent6 4 2 4 2 2 2" xfId="4138" xr:uid="{EE29FCED-2F94-429C-BAC0-12F6F283FA71}"/>
    <cellStyle name="20% - Accent6 4 2 4 2 3" xfId="4139" xr:uid="{68C8BE02-2C6B-4BDB-8090-A83D115330FD}"/>
    <cellStyle name="20% - Accent6 4 2 4 3" xfId="4140" xr:uid="{ACFD7554-7996-4414-8F30-C614BF2B0614}"/>
    <cellStyle name="20% - Accent6 4 2 4 3 2" xfId="4141" xr:uid="{894B8754-BBB6-433B-A4BC-34AD45E1D872}"/>
    <cellStyle name="20% - Accent6 4 2 4 4" xfId="4142" xr:uid="{A5FC82F8-244A-49A5-97D2-AFC38AA2140D}"/>
    <cellStyle name="20% - Accent6 4 2 5" xfId="4143" xr:uid="{11AD8554-FA67-4FC5-ACE6-E7E4CBA09D55}"/>
    <cellStyle name="20% - Accent6 4 2 5 2" xfId="4144" xr:uid="{9C9ECC72-05BE-4DB0-8FF0-51055C62BAEE}"/>
    <cellStyle name="20% - Accent6 4 2 5 2 2" xfId="4145" xr:uid="{4216E2C1-2100-4475-99D8-A1CD0862F9DD}"/>
    <cellStyle name="20% - Accent6 4 2 5 3" xfId="4146" xr:uid="{8DA42A0D-FC00-468B-BC4B-9A3A47FBA174}"/>
    <cellStyle name="20% - Accent6 4 2 6" xfId="4147" xr:uid="{BB86CC55-74C5-4D68-B9B7-0636AE8AF2BF}"/>
    <cellStyle name="20% - Accent6 4 2 6 2" xfId="4148" xr:uid="{EFB0CC1D-9300-4549-BBF6-3D8C1C3598AA}"/>
    <cellStyle name="20% - Accent6 4 2 7" xfId="4149" xr:uid="{13D1BEF7-3DD4-473B-B408-F842CA5F7B20}"/>
    <cellStyle name="20% - Accent6 4 2 8" xfId="4150" xr:uid="{BE667F18-1B50-4EAC-9C7C-711457D9BFB4}"/>
    <cellStyle name="20% - Accent6 4 3" xfId="4151" xr:uid="{F2AA9ED6-1708-4139-BBAF-428A01070030}"/>
    <cellStyle name="20% - Accent6 4 3 2" xfId="4152" xr:uid="{D8DF7D2E-E50F-4A63-9A64-41B28D7EBD38}"/>
    <cellStyle name="20% - Accent6 4 3 2 2" xfId="4153" xr:uid="{52701D4F-962D-4FCF-A909-4B8621262B69}"/>
    <cellStyle name="20% - Accent6 4 3 2 2 2" xfId="4154" xr:uid="{B79602DB-C1B3-47F1-AA7C-75E62EB54783}"/>
    <cellStyle name="20% - Accent6 4 3 2 2 2 2" xfId="4155" xr:uid="{3E3D398B-D307-4D02-8DAA-976A240378B1}"/>
    <cellStyle name="20% - Accent6 4 3 2 2 3" xfId="4156" xr:uid="{7F02286C-CAA8-4174-B73E-7B35C4324BAA}"/>
    <cellStyle name="20% - Accent6 4 3 2 3" xfId="4157" xr:uid="{A90C098A-5FD7-4A4E-BA33-DA742C87C208}"/>
    <cellStyle name="20% - Accent6 4 3 2 3 2" xfId="4158" xr:uid="{E910F8F5-7E62-4F7F-9A38-954CAC8810AF}"/>
    <cellStyle name="20% - Accent6 4 3 2 4" xfId="4159" xr:uid="{EA58688C-A607-40F5-856E-6122A7D86321}"/>
    <cellStyle name="20% - Accent6 4 3 3" xfId="4160" xr:uid="{8913D10D-CA9F-4101-A48C-905E05C43053}"/>
    <cellStyle name="20% - Accent6 4 3 3 2" xfId="4161" xr:uid="{DA800CDE-E08F-4ABA-A359-010ED4440E0C}"/>
    <cellStyle name="20% - Accent6 4 3 3 2 2" xfId="4162" xr:uid="{CBDF7D3E-03FD-4543-B942-26A12BE4B593}"/>
    <cellStyle name="20% - Accent6 4 3 3 2 2 2" xfId="4163" xr:uid="{7AF0AC6A-A2A5-49A4-BA63-6A2DDB2155F8}"/>
    <cellStyle name="20% - Accent6 4 3 3 2 3" xfId="4164" xr:uid="{AEBAA6A9-DC2C-45CC-965D-EAA5D8E694B4}"/>
    <cellStyle name="20% - Accent6 4 3 3 3" xfId="4165" xr:uid="{7F31206D-C674-4323-908D-95E7D5BE98DA}"/>
    <cellStyle name="20% - Accent6 4 3 3 3 2" xfId="4166" xr:uid="{7E0C5D54-D0A2-4E73-B50D-887F29DFE517}"/>
    <cellStyle name="20% - Accent6 4 3 3 4" xfId="4167" xr:uid="{91CD7DE5-E174-492F-8101-A569EC5C5953}"/>
    <cellStyle name="20% - Accent6 4 3 4" xfId="4168" xr:uid="{2BE408CE-6099-4B8B-A885-D70CCFE0880A}"/>
    <cellStyle name="20% - Accent6 4 3 4 2" xfId="4169" xr:uid="{7C13F943-158B-4A1E-B0EB-55051435A2C8}"/>
    <cellStyle name="20% - Accent6 4 3 4 2 2" xfId="4170" xr:uid="{76ACAFE8-AE36-4311-94BC-AB699E2A7134}"/>
    <cellStyle name="20% - Accent6 4 3 4 3" xfId="4171" xr:uid="{66A16A72-E135-499B-9F2B-9BDB71B2B8CB}"/>
    <cellStyle name="20% - Accent6 4 3 5" xfId="4172" xr:uid="{5DEB1BCC-2A57-453A-B2AF-5B59B817D118}"/>
    <cellStyle name="20% - Accent6 4 3 5 2" xfId="4173" xr:uid="{BAE2C0CF-4606-4212-B192-B7DA732AAC41}"/>
    <cellStyle name="20% - Accent6 4 3 6" xfId="4174" xr:uid="{F8AAB35C-EE0A-4A15-B18E-F3D764504868}"/>
    <cellStyle name="20% - Accent6 4 4" xfId="4175" xr:uid="{C20B2760-DB56-4744-9B37-69038CF90C75}"/>
    <cellStyle name="20% - Accent6 4 4 2" xfId="4176" xr:uid="{B922527A-F494-4CB9-A1D2-E4CB56AECD5F}"/>
    <cellStyle name="20% - Accent6 4 4 2 2" xfId="4177" xr:uid="{4A47A3C5-B44D-41EA-84A3-EE2666DDE584}"/>
    <cellStyle name="20% - Accent6 4 4 2 2 2" xfId="4178" xr:uid="{44BCF5AE-E5E6-4851-BE01-8D4F62290ED0}"/>
    <cellStyle name="20% - Accent6 4 4 2 3" xfId="4179" xr:uid="{FED6458F-1961-4058-8FFB-700EA3E54EC8}"/>
    <cellStyle name="20% - Accent6 4 4 3" xfId="4180" xr:uid="{2E2E244A-5CBB-4BD7-9A92-9AC27FEC97F7}"/>
    <cellStyle name="20% - Accent6 4 4 3 2" xfId="4181" xr:uid="{E1A7ACD2-64B6-4D2E-86AF-1A6A0E03EAC3}"/>
    <cellStyle name="20% - Accent6 4 4 4" xfId="4182" xr:uid="{4920C525-02DD-49EA-B52F-66283C44D56A}"/>
    <cellStyle name="20% - Accent6 4 5" xfId="4183" xr:uid="{0862203A-556B-411E-A419-3006B2E0C2DC}"/>
    <cellStyle name="20% - Accent6 4 5 2" xfId="4184" xr:uid="{FC1AEC9A-18E2-4A8E-B117-DDC45754F104}"/>
    <cellStyle name="20% - Accent6 4 5 2 2" xfId="4185" xr:uid="{29695B1D-9E60-4D06-8920-9A5482B57EA8}"/>
    <cellStyle name="20% - Accent6 4 5 2 2 2" xfId="4186" xr:uid="{915D9D47-7FE5-460C-A349-F025E5AC3786}"/>
    <cellStyle name="20% - Accent6 4 5 2 3" xfId="4187" xr:uid="{99F2DA33-DEB6-4C6D-9F93-D8CF69B4A703}"/>
    <cellStyle name="20% - Accent6 4 5 3" xfId="4188" xr:uid="{2F2670DF-B94A-44F1-9CCB-3F59BE55F293}"/>
    <cellStyle name="20% - Accent6 4 5 3 2" xfId="4189" xr:uid="{FCCC2D48-6F72-4C13-BB69-3ED6237E81EE}"/>
    <cellStyle name="20% - Accent6 4 5 4" xfId="4190" xr:uid="{C26CC7D1-AAE7-451C-BE4C-7A405B04BB4B}"/>
    <cellStyle name="20% - Accent6 4 6" xfId="4191" xr:uid="{38B497C6-EE2B-4C37-A88E-3B8099BAA203}"/>
    <cellStyle name="20% - Accent6 4 6 2" xfId="4192" xr:uid="{1093E35D-D7C3-4B43-9D05-726EEB880851}"/>
    <cellStyle name="20% - Accent6 4 6 2 2" xfId="4193" xr:uid="{4139DBE4-E35E-483B-B48B-2FB63A5285B0}"/>
    <cellStyle name="20% - Accent6 4 6 3" xfId="4194" xr:uid="{17F20D5C-5FFB-4BD4-9F83-9DAD0C77BDAC}"/>
    <cellStyle name="20% - Accent6 4 7" xfId="4195" xr:uid="{F87F9FC4-46D8-4C10-8178-7F0280445722}"/>
    <cellStyle name="20% - Accent6 4 7 2" xfId="4196" xr:uid="{48C669CD-6428-483B-A20D-692DEC4B4361}"/>
    <cellStyle name="20% - Accent6 4 8" xfId="4197" xr:uid="{6DA63E64-8D68-4D36-A204-FB185F329328}"/>
    <cellStyle name="20% - Accent6 4 9" xfId="4198" xr:uid="{67791E5D-8F99-4BF3-AC54-08C61DD86E4F}"/>
    <cellStyle name="20% - Accent6 5" xfId="4199" xr:uid="{9C7D0A06-BADE-4F7B-9DB2-3A033C9FC7E8}"/>
    <cellStyle name="20% - Accent6 5 2" xfId="4200" xr:uid="{54054E27-5D4D-4CCA-BCEE-50507D865121}"/>
    <cellStyle name="20% - Accent6 5 2 2" xfId="4201" xr:uid="{2DE9BEC0-3DDD-4440-9ED5-7ACD95FCD31C}"/>
    <cellStyle name="20% - Accent6 5 2 2 2" xfId="4202" xr:uid="{88C6C69A-FB91-4CEA-A59F-F15151499B5D}"/>
    <cellStyle name="20% - Accent6 5 2 2 2 2" xfId="4203" xr:uid="{F6F96D52-2C4E-40F6-9FA0-865E46C3A128}"/>
    <cellStyle name="20% - Accent6 5 2 2 2 2 2" xfId="4204" xr:uid="{487884D4-660C-4CEB-85CA-E0DF11171ED6}"/>
    <cellStyle name="20% - Accent6 5 2 2 2 2 2 2" xfId="4205" xr:uid="{74368DA0-DF1B-480D-A9E7-E2C1FEAFCF88}"/>
    <cellStyle name="20% - Accent6 5 2 2 2 2 3" xfId="4206" xr:uid="{A813E8CB-25E9-4314-81E8-135AB475EF6D}"/>
    <cellStyle name="20% - Accent6 5 2 2 2 3" xfId="4207" xr:uid="{902DF90A-0434-4CD5-97EC-E5A5064A9815}"/>
    <cellStyle name="20% - Accent6 5 2 2 2 3 2" xfId="4208" xr:uid="{688B4228-AA63-49AE-8EFF-B88D99DDD103}"/>
    <cellStyle name="20% - Accent6 5 2 2 2 4" xfId="4209" xr:uid="{C29330A0-184D-47B7-9301-5349F2FEDC41}"/>
    <cellStyle name="20% - Accent6 5 2 2 3" xfId="4210" xr:uid="{77F9FD2E-7FB9-4B7E-A464-536A99A05B3E}"/>
    <cellStyle name="20% - Accent6 5 2 2 3 2" xfId="4211" xr:uid="{C122BBA3-4576-4BED-84BD-FACB8003ACCB}"/>
    <cellStyle name="20% - Accent6 5 2 2 3 2 2" xfId="4212" xr:uid="{569505B2-65F5-4DF4-BE7B-1C2CEE7C633F}"/>
    <cellStyle name="20% - Accent6 5 2 2 3 2 2 2" xfId="4213" xr:uid="{947C2D30-FD13-46EC-B9DA-B957A03A3DE6}"/>
    <cellStyle name="20% - Accent6 5 2 2 3 2 3" xfId="4214" xr:uid="{03ED2263-25E1-46A9-A57B-98097CAC4F34}"/>
    <cellStyle name="20% - Accent6 5 2 2 3 3" xfId="4215" xr:uid="{2B88F454-6BDB-4CAF-ABD4-55FFB4D35201}"/>
    <cellStyle name="20% - Accent6 5 2 2 3 3 2" xfId="4216" xr:uid="{17F65E6D-9A4A-4AB4-82E9-79304F9B8EA3}"/>
    <cellStyle name="20% - Accent6 5 2 2 3 4" xfId="4217" xr:uid="{29C5A3FA-906E-4B30-AC7D-9F1476D18D25}"/>
    <cellStyle name="20% - Accent6 5 2 2 4" xfId="4218" xr:uid="{51CEAD84-8B37-4427-BD44-9F548E7758AC}"/>
    <cellStyle name="20% - Accent6 5 2 2 4 2" xfId="4219" xr:uid="{8E4C45A3-6713-48BD-AF2F-D0C09483EBB3}"/>
    <cellStyle name="20% - Accent6 5 2 2 4 2 2" xfId="4220" xr:uid="{EE3AAA72-8CC8-446B-BDB5-C85A08173182}"/>
    <cellStyle name="20% - Accent6 5 2 2 4 3" xfId="4221" xr:uid="{25C11A30-6318-4BB9-9C87-1831C5A3455D}"/>
    <cellStyle name="20% - Accent6 5 2 2 5" xfId="4222" xr:uid="{51770480-DA2C-4BEE-81DA-91D4FE1C89BC}"/>
    <cellStyle name="20% - Accent6 5 2 2 5 2" xfId="4223" xr:uid="{17099597-1022-4C7E-AC90-894EA086033D}"/>
    <cellStyle name="20% - Accent6 5 2 2 6" xfId="4224" xr:uid="{7CAEE2A3-5CD8-48AC-93F6-0810BF3093CA}"/>
    <cellStyle name="20% - Accent6 5 2 3" xfId="4225" xr:uid="{0006914D-2A6A-4597-A97A-25E65AFAEB4C}"/>
    <cellStyle name="20% - Accent6 5 2 3 2" xfId="4226" xr:uid="{1C66B924-AC3E-4C8A-BEBB-E16E118C34E7}"/>
    <cellStyle name="20% - Accent6 5 2 3 2 2" xfId="4227" xr:uid="{EBF0C56C-9931-4EFF-B58B-E25C4D136E54}"/>
    <cellStyle name="20% - Accent6 5 2 3 2 2 2" xfId="4228" xr:uid="{82E7A8CB-8FA7-4854-85A3-33BC2477D9EA}"/>
    <cellStyle name="20% - Accent6 5 2 3 2 3" xfId="4229" xr:uid="{F01CFFF4-5F92-4FAF-8D0B-EB088EA90146}"/>
    <cellStyle name="20% - Accent6 5 2 3 3" xfId="4230" xr:uid="{F1909677-54ED-4FE1-AE43-33298E602398}"/>
    <cellStyle name="20% - Accent6 5 2 3 3 2" xfId="4231" xr:uid="{B2A61DB5-6131-4CA7-9EB6-D16904342BA9}"/>
    <cellStyle name="20% - Accent6 5 2 3 4" xfId="4232" xr:uid="{59DE9D8C-EA7C-458F-8CF3-472D72D1B6CD}"/>
    <cellStyle name="20% - Accent6 5 2 4" xfId="4233" xr:uid="{6688623A-630F-4CBE-8115-C6149024259B}"/>
    <cellStyle name="20% - Accent6 5 2 4 2" xfId="4234" xr:uid="{6EFDB48A-6138-4EF5-8AC8-06175D6222B2}"/>
    <cellStyle name="20% - Accent6 5 2 4 2 2" xfId="4235" xr:uid="{83498CAC-2594-484A-9D78-B4C9F6691698}"/>
    <cellStyle name="20% - Accent6 5 2 4 2 2 2" xfId="4236" xr:uid="{EDAB6668-BDA1-4C89-B1AC-F0B2B6D403B6}"/>
    <cellStyle name="20% - Accent6 5 2 4 2 3" xfId="4237" xr:uid="{C699A0B3-A657-4FF0-AF95-6D710034C668}"/>
    <cellStyle name="20% - Accent6 5 2 4 3" xfId="4238" xr:uid="{67148C7B-19CB-4C63-A3B2-00F073EB98E5}"/>
    <cellStyle name="20% - Accent6 5 2 4 3 2" xfId="4239" xr:uid="{BEC5A3DF-9918-4EDD-8207-F697D11FCE0C}"/>
    <cellStyle name="20% - Accent6 5 2 4 4" xfId="4240" xr:uid="{745B233C-1D58-45BD-AA3D-2C9C5B8B18F7}"/>
    <cellStyle name="20% - Accent6 5 2 5" xfId="4241" xr:uid="{77DB1B94-476F-4442-BD2E-2051EE0D0E47}"/>
    <cellStyle name="20% - Accent6 5 2 5 2" xfId="4242" xr:uid="{48135F75-FEB0-4E26-9FF6-F0DAEED1E2BB}"/>
    <cellStyle name="20% - Accent6 5 2 5 2 2" xfId="4243" xr:uid="{27A64371-A8B6-44F1-9019-C0B84F0B3756}"/>
    <cellStyle name="20% - Accent6 5 2 5 3" xfId="4244" xr:uid="{5921668C-B42F-4A4A-B9DF-CD4E6CAB1283}"/>
    <cellStyle name="20% - Accent6 5 2 6" xfId="4245" xr:uid="{C634D14A-40D4-439D-B486-DD26E5A83279}"/>
    <cellStyle name="20% - Accent6 5 2 6 2" xfId="4246" xr:uid="{18B3D4A6-B38B-49BF-836F-563D5F03C410}"/>
    <cellStyle name="20% - Accent6 5 2 7" xfId="4247" xr:uid="{4991CD1A-B7DC-4C5B-BD83-0B2F31657E8D}"/>
    <cellStyle name="20% - Accent6 5 2 8" xfId="4248" xr:uid="{597AE3E5-60A4-4595-8118-C4E422E5C61F}"/>
    <cellStyle name="20% - Accent6 5 3" xfId="4249" xr:uid="{AEB9DA49-A4B8-4EE3-98A0-7E263B275D6F}"/>
    <cellStyle name="20% - Accent6 5 3 2" xfId="4250" xr:uid="{E0A7BE90-4A80-430B-8DD2-9198B5CE6410}"/>
    <cellStyle name="20% - Accent6 5 3 2 2" xfId="4251" xr:uid="{4CB17C62-E80B-4EF3-8B55-D82D6460601B}"/>
    <cellStyle name="20% - Accent6 5 3 2 2 2" xfId="4252" xr:uid="{A1A0239C-BD38-4141-8E68-CFBBF2BEC22C}"/>
    <cellStyle name="20% - Accent6 5 3 2 2 2 2" xfId="4253" xr:uid="{9EBC7A5B-DF97-4BA7-8DED-E0A102D6AC87}"/>
    <cellStyle name="20% - Accent6 5 3 2 2 3" xfId="4254" xr:uid="{F2FEDF8B-ADB7-4026-BA0C-5C0644CC707F}"/>
    <cellStyle name="20% - Accent6 5 3 2 3" xfId="4255" xr:uid="{F0A0C3DE-5378-4C38-9464-3FE59E4F4E80}"/>
    <cellStyle name="20% - Accent6 5 3 2 3 2" xfId="4256" xr:uid="{3D2B6220-8C10-46F0-97D6-FE7D0E055994}"/>
    <cellStyle name="20% - Accent6 5 3 2 4" xfId="4257" xr:uid="{BD843073-6F71-43B3-86EE-BE31AFA8D01D}"/>
    <cellStyle name="20% - Accent6 5 3 3" xfId="4258" xr:uid="{0837E6C6-021D-423B-B75C-169DED2D772C}"/>
    <cellStyle name="20% - Accent6 5 3 3 2" xfId="4259" xr:uid="{A906C371-62B4-44C7-A8E3-A317AAA966BA}"/>
    <cellStyle name="20% - Accent6 5 3 3 2 2" xfId="4260" xr:uid="{C2DEF422-4CEF-47D3-A20F-42803C798F6D}"/>
    <cellStyle name="20% - Accent6 5 3 3 2 2 2" xfId="4261" xr:uid="{2E6201FE-9082-4238-8E78-D4E413E5204D}"/>
    <cellStyle name="20% - Accent6 5 3 3 2 3" xfId="4262" xr:uid="{F4639BA2-DEE2-4D09-8094-D861F0EDC016}"/>
    <cellStyle name="20% - Accent6 5 3 3 3" xfId="4263" xr:uid="{C8814590-C72D-427B-8086-D968AC92472E}"/>
    <cellStyle name="20% - Accent6 5 3 3 3 2" xfId="4264" xr:uid="{4831B9BD-636A-4FBB-89FA-3E5EFD05D14D}"/>
    <cellStyle name="20% - Accent6 5 3 3 4" xfId="4265" xr:uid="{FFF86AEE-56C0-42E6-A597-958530723232}"/>
    <cellStyle name="20% - Accent6 5 3 4" xfId="4266" xr:uid="{B2353A30-A0AD-4BA5-8707-752C32F25040}"/>
    <cellStyle name="20% - Accent6 5 3 4 2" xfId="4267" xr:uid="{59ADC149-D75C-4D52-8595-56A90A09759C}"/>
    <cellStyle name="20% - Accent6 5 3 4 2 2" xfId="4268" xr:uid="{4A59C9D7-B664-4181-8B95-F67F9B51E876}"/>
    <cellStyle name="20% - Accent6 5 3 4 3" xfId="4269" xr:uid="{CCF9C5B4-12EC-47FA-871C-54701F6E184B}"/>
    <cellStyle name="20% - Accent6 5 3 5" xfId="4270" xr:uid="{4E1874E9-D4F2-41D1-928F-8081DDD60310}"/>
    <cellStyle name="20% - Accent6 5 3 5 2" xfId="4271" xr:uid="{08B1357F-8305-420E-B377-B2AD31B6403A}"/>
    <cellStyle name="20% - Accent6 5 3 6" xfId="4272" xr:uid="{4131A5A2-3C64-4C56-8270-448244566A39}"/>
    <cellStyle name="20% - Accent6 5 4" xfId="4273" xr:uid="{24007FB7-207E-4184-83F1-9E88707B17F2}"/>
    <cellStyle name="20% - Accent6 5 4 2" xfId="4274" xr:uid="{9736F3D8-6888-45CF-AAFF-2D98CA390DFC}"/>
    <cellStyle name="20% - Accent6 5 4 2 2" xfId="4275" xr:uid="{1A9D625F-4080-4CAF-81D6-92812CC234B1}"/>
    <cellStyle name="20% - Accent6 5 4 2 2 2" xfId="4276" xr:uid="{37DBE0E1-9CAC-463A-B4C1-039BE7D6C118}"/>
    <cellStyle name="20% - Accent6 5 4 2 3" xfId="4277" xr:uid="{B207D855-CAAF-48F1-8B14-55F9EDCE2701}"/>
    <cellStyle name="20% - Accent6 5 4 3" xfId="4278" xr:uid="{60ED1FCA-58B6-4C56-B089-7C07464703BF}"/>
    <cellStyle name="20% - Accent6 5 4 3 2" xfId="4279" xr:uid="{AE944269-3BFD-4324-8776-0BD85121A1CA}"/>
    <cellStyle name="20% - Accent6 5 4 4" xfId="4280" xr:uid="{1D0F36FD-EDF0-48A6-8F24-6F105406A730}"/>
    <cellStyle name="20% - Accent6 5 5" xfId="4281" xr:uid="{FBE2C4A1-635E-4ED6-A629-AC19DA1159E1}"/>
    <cellStyle name="20% - Accent6 5 5 2" xfId="4282" xr:uid="{D68C101F-B3C4-4B34-A050-CF6D7C5A86AF}"/>
    <cellStyle name="20% - Accent6 5 5 2 2" xfId="4283" xr:uid="{CCF08CE7-8176-4AB5-A421-455644EF5E42}"/>
    <cellStyle name="20% - Accent6 5 5 2 2 2" xfId="4284" xr:uid="{95ED6E35-2700-4158-A8D5-31B9302A585E}"/>
    <cellStyle name="20% - Accent6 5 5 2 3" xfId="4285" xr:uid="{BF6492F7-B1C5-451F-A272-E3F01CA80FA8}"/>
    <cellStyle name="20% - Accent6 5 5 3" xfId="4286" xr:uid="{5968C74B-DA2C-4BDA-A8D3-322A048D102E}"/>
    <cellStyle name="20% - Accent6 5 5 3 2" xfId="4287" xr:uid="{3CF7F0B5-F8F7-40C6-9EF0-1238F415ABAC}"/>
    <cellStyle name="20% - Accent6 5 5 4" xfId="4288" xr:uid="{2407B24F-B54E-4D27-B367-3D86B11E5040}"/>
    <cellStyle name="20% - Accent6 5 6" xfId="4289" xr:uid="{EC0EE6EB-AAC9-4967-A924-B1C0E6C976BC}"/>
    <cellStyle name="20% - Accent6 5 6 2" xfId="4290" xr:uid="{EB308591-A357-4590-989E-8BE8FC218B2F}"/>
    <cellStyle name="20% - Accent6 5 6 2 2" xfId="4291" xr:uid="{5118919D-2A2C-474D-A60A-5B05E8597985}"/>
    <cellStyle name="20% - Accent6 5 6 3" xfId="4292" xr:uid="{12A4D1C7-327A-455D-8C66-DB0BE2AFA176}"/>
    <cellStyle name="20% - Accent6 5 7" xfId="4293" xr:uid="{4A9DE374-A97A-42F9-AA59-8DC2814FEEA0}"/>
    <cellStyle name="20% - Accent6 5 7 2" xfId="4294" xr:uid="{FC3ED9BB-0B90-44DA-81B1-922F5C9198C0}"/>
    <cellStyle name="20% - Accent6 5 8" xfId="4295" xr:uid="{F7F122B5-1C50-4DCC-BCC8-9791DFB229F7}"/>
    <cellStyle name="20% - Accent6 5 9" xfId="4296" xr:uid="{41EA743F-530B-4B3E-BAB9-91A285015762}"/>
    <cellStyle name="20% - Accent6 6" xfId="4297" xr:uid="{CAACBF10-8DA7-4BEA-95EF-6F1452385950}"/>
    <cellStyle name="20% - Accent6 6 2" xfId="4298" xr:uid="{A6CD6C2E-6EDC-4B39-A776-A440777C10C4}"/>
    <cellStyle name="20% - Accent6 6 2 2" xfId="4299" xr:uid="{4E5B8CE6-AAB5-4661-9C07-A0414DCA5F62}"/>
    <cellStyle name="20% - Accent6 6 2 2 2" xfId="4300" xr:uid="{2A09F180-508C-404E-BD95-974C04DDC7AE}"/>
    <cellStyle name="20% - Accent6 6 2 2 2 2" xfId="4301" xr:uid="{3204CB24-451D-4208-82B4-8768833FBCCD}"/>
    <cellStyle name="20% - Accent6 6 2 2 2 2 2" xfId="4302" xr:uid="{98F3B48B-B0F2-49D1-A250-6644B5F98C75}"/>
    <cellStyle name="20% - Accent6 6 2 2 2 3" xfId="4303" xr:uid="{E16A4DE3-5942-4DB1-8619-992DE99DCA8B}"/>
    <cellStyle name="20% - Accent6 6 2 2 3" xfId="4304" xr:uid="{CBE808FF-FD2C-4F6E-9C5D-B6EB98E670D5}"/>
    <cellStyle name="20% - Accent6 6 2 2 3 2" xfId="4305" xr:uid="{0A3A8003-FF38-4AB0-BDBD-22D460C0CA96}"/>
    <cellStyle name="20% - Accent6 6 2 2 4" xfId="4306" xr:uid="{F7D65FAE-29F3-435A-B7A1-821B27805C8B}"/>
    <cellStyle name="20% - Accent6 6 2 3" xfId="4307" xr:uid="{57A6D812-E3E8-4403-AF00-B18530C02B3D}"/>
    <cellStyle name="20% - Accent6 6 2 3 2" xfId="4308" xr:uid="{CF86F017-BD01-4508-BA24-9923C1CE9A46}"/>
    <cellStyle name="20% - Accent6 6 2 3 2 2" xfId="4309" xr:uid="{17B82C3B-EDAE-44C7-AEF3-E7C78BF66912}"/>
    <cellStyle name="20% - Accent6 6 2 3 2 2 2" xfId="4310" xr:uid="{71D71FB3-092B-413C-914C-EE51BE2127E0}"/>
    <cellStyle name="20% - Accent6 6 2 3 2 3" xfId="4311" xr:uid="{E2D36DDA-5280-4D82-BFBC-C65F9A0A2ABA}"/>
    <cellStyle name="20% - Accent6 6 2 3 3" xfId="4312" xr:uid="{C350D2A3-68DC-4ADE-AB0A-3BF9DFBDCF23}"/>
    <cellStyle name="20% - Accent6 6 2 3 3 2" xfId="4313" xr:uid="{10F2DDFF-EAB4-4D4F-A465-D478675255CB}"/>
    <cellStyle name="20% - Accent6 6 2 3 4" xfId="4314" xr:uid="{D5F6A168-F81D-4D49-9FCF-CED1216EF176}"/>
    <cellStyle name="20% - Accent6 6 2 4" xfId="4315" xr:uid="{8717FD55-4722-443A-BB00-E633B9D17BF9}"/>
    <cellStyle name="20% - Accent6 6 2 4 2" xfId="4316" xr:uid="{6C2B18D3-AEEF-4F72-844E-E7DFECFC8F86}"/>
    <cellStyle name="20% - Accent6 6 2 4 2 2" xfId="4317" xr:uid="{8AB330E0-8617-4620-89B0-B0C71DDFD8FD}"/>
    <cellStyle name="20% - Accent6 6 2 4 3" xfId="4318" xr:uid="{15037B42-6C92-440A-B89B-A3BAE36C2AC7}"/>
    <cellStyle name="20% - Accent6 6 2 5" xfId="4319" xr:uid="{823A0989-0597-43C4-A604-BAFC3E46EFE4}"/>
    <cellStyle name="20% - Accent6 6 2 5 2" xfId="4320" xr:uid="{59EC11BF-4CD0-4EF2-B923-434708EA848F}"/>
    <cellStyle name="20% - Accent6 6 2 6" xfId="4321" xr:uid="{168129B2-EA79-4324-A156-19DA4BEBAE7A}"/>
    <cellStyle name="20% - Accent6 6 3" xfId="4322" xr:uid="{B4CF060E-0061-442C-BDB1-19FD7ED3D452}"/>
    <cellStyle name="20% - Accent6 6 3 2" xfId="4323" xr:uid="{B697C5EB-E3B9-4815-9CDE-DB57A7E84367}"/>
    <cellStyle name="20% - Accent6 6 3 2 2" xfId="4324" xr:uid="{D529DCD4-7809-41BA-B4F0-60A4891058E9}"/>
    <cellStyle name="20% - Accent6 6 3 2 2 2" xfId="4325" xr:uid="{A27ECED6-36F3-4C98-8486-B7920CB1121A}"/>
    <cellStyle name="20% - Accent6 6 3 2 3" xfId="4326" xr:uid="{78E4D289-F502-4AB2-9514-68546AB4A336}"/>
    <cellStyle name="20% - Accent6 6 3 3" xfId="4327" xr:uid="{09253B65-AC5F-46F0-B34D-B735E5401A8E}"/>
    <cellStyle name="20% - Accent6 6 3 3 2" xfId="4328" xr:uid="{4303EF2A-8FD0-40F5-9CBA-0DABC0FB7587}"/>
    <cellStyle name="20% - Accent6 6 3 4" xfId="4329" xr:uid="{A3E9186F-680C-4EE2-A2E7-1E1C82AA8728}"/>
    <cellStyle name="20% - Accent6 6 4" xfId="4330" xr:uid="{D81F629E-AA85-4FDB-86CD-086C4F3C56FB}"/>
    <cellStyle name="20% - Accent6 6 4 2" xfId="4331" xr:uid="{9C291C5B-9044-4C16-A311-E657918AB408}"/>
    <cellStyle name="20% - Accent6 6 4 2 2" xfId="4332" xr:uid="{A0ACF513-E158-4BBA-931A-F15966911759}"/>
    <cellStyle name="20% - Accent6 6 4 2 2 2" xfId="4333" xr:uid="{0E217E89-40B9-4766-8195-6FB5F2548D2A}"/>
    <cellStyle name="20% - Accent6 6 4 2 3" xfId="4334" xr:uid="{0D06512C-F674-4C98-A90B-FF1469B6E3AE}"/>
    <cellStyle name="20% - Accent6 6 4 3" xfId="4335" xr:uid="{3BD3CAED-9B82-47E6-AE7E-A36677A89FAF}"/>
    <cellStyle name="20% - Accent6 6 4 3 2" xfId="4336" xr:uid="{5506390F-3327-4E8F-A18D-52128C60594C}"/>
    <cellStyle name="20% - Accent6 6 4 4" xfId="4337" xr:uid="{DDC7E31F-E81C-44D3-A895-09F247699443}"/>
    <cellStyle name="20% - Accent6 6 5" xfId="4338" xr:uid="{CEAE40DF-1EAD-4B43-975F-59DE675327AD}"/>
    <cellStyle name="20% - Accent6 6 5 2" xfId="4339" xr:uid="{A3C8B03A-48EC-4CCC-8A37-82A276555FFD}"/>
    <cellStyle name="20% - Accent6 6 5 2 2" xfId="4340" xr:uid="{E03EAE12-967F-450E-8DB6-9B4C48136378}"/>
    <cellStyle name="20% - Accent6 6 5 3" xfId="4341" xr:uid="{2EB034E8-77A3-4883-A13C-302516355783}"/>
    <cellStyle name="20% - Accent6 6 6" xfId="4342" xr:uid="{48B6A019-4DB3-49E0-ADF7-74D060755C26}"/>
    <cellStyle name="20% - Accent6 6 6 2" xfId="4343" xr:uid="{C0DD6D99-B33F-4518-AB1B-3D237ADCEE0B}"/>
    <cellStyle name="20% - Accent6 6 7" xfId="4344" xr:uid="{CAC38DB2-AD43-4590-8BD1-220C2353F935}"/>
    <cellStyle name="20% - Accent6 7" xfId="4345" xr:uid="{437729F1-AFF0-4290-9D82-D30C7973FC08}"/>
    <cellStyle name="20% - Accent6 7 2" xfId="4346" xr:uid="{22EE6B0B-C062-41E8-B2A9-4B31F1ABE69B}"/>
    <cellStyle name="20% - Accent6 7 2 2" xfId="4347" xr:uid="{AC69D8BA-301E-46F8-A313-DA605BD978E2}"/>
    <cellStyle name="20% - Accent6 7 2 2 2" xfId="4348" xr:uid="{9F778185-EBA6-41EA-BBF2-072308EB5C06}"/>
    <cellStyle name="20% - Accent6 7 2 2 2 2" xfId="4349" xr:uid="{FD9F5731-217A-4B3D-B6E2-928C8B3E2618}"/>
    <cellStyle name="20% - Accent6 7 2 2 2 2 2" xfId="4350" xr:uid="{367E8823-02A9-4C1B-8E1A-A17818D2EE5F}"/>
    <cellStyle name="20% - Accent6 7 2 2 2 3" xfId="4351" xr:uid="{B77533DB-5635-454E-8DFE-42867259EF51}"/>
    <cellStyle name="20% - Accent6 7 2 2 3" xfId="4352" xr:uid="{8CA86849-C85A-4268-A94F-89B3A5BBFFEC}"/>
    <cellStyle name="20% - Accent6 7 2 2 3 2" xfId="4353" xr:uid="{6F99D778-02E0-4599-89E8-0F42DE4C7EA0}"/>
    <cellStyle name="20% - Accent6 7 2 2 4" xfId="4354" xr:uid="{B9C3A955-4F88-4623-85F2-3FB11860E8AF}"/>
    <cellStyle name="20% - Accent6 7 2 3" xfId="4355" xr:uid="{60A1C0B2-DF0C-4B85-9787-B7679F9FF8D9}"/>
    <cellStyle name="20% - Accent6 7 2 3 2" xfId="4356" xr:uid="{2D8893BD-D016-49F3-A1B7-C373B32CC840}"/>
    <cellStyle name="20% - Accent6 7 2 3 2 2" xfId="4357" xr:uid="{1328F62B-1EDD-48A0-B06F-20FAC1216966}"/>
    <cellStyle name="20% - Accent6 7 2 3 2 2 2" xfId="4358" xr:uid="{410606EC-D8E3-4372-AD25-ED9AF6233C41}"/>
    <cellStyle name="20% - Accent6 7 2 3 2 3" xfId="4359" xr:uid="{56627185-92C4-4346-A04B-AA554EA023D6}"/>
    <cellStyle name="20% - Accent6 7 2 3 3" xfId="4360" xr:uid="{BA72F603-6815-4D9E-B111-CA434E509C27}"/>
    <cellStyle name="20% - Accent6 7 2 3 3 2" xfId="4361" xr:uid="{DC515F18-8BC8-48B4-952F-76E1E4EF8929}"/>
    <cellStyle name="20% - Accent6 7 2 3 4" xfId="4362" xr:uid="{8D027027-A0EF-40B4-9A17-292BE4EBD368}"/>
    <cellStyle name="20% - Accent6 7 2 4" xfId="4363" xr:uid="{D3737361-71CA-4F8E-898E-023714CDBA4A}"/>
    <cellStyle name="20% - Accent6 7 2 4 2" xfId="4364" xr:uid="{91220112-8868-4988-A403-132BACEE3FDE}"/>
    <cellStyle name="20% - Accent6 7 2 4 2 2" xfId="4365" xr:uid="{66DCA4BB-18E5-45F0-87F6-018CEB80EDEA}"/>
    <cellStyle name="20% - Accent6 7 2 4 3" xfId="4366" xr:uid="{66A57D32-8192-41D1-8669-DC77B9FAA385}"/>
    <cellStyle name="20% - Accent6 7 2 5" xfId="4367" xr:uid="{BB159E68-63DF-4400-BFA4-DF3BDD19B818}"/>
    <cellStyle name="20% - Accent6 7 2 5 2" xfId="4368" xr:uid="{35B04D0D-17CE-4D1C-8FA0-D74AEB991373}"/>
    <cellStyle name="20% - Accent6 7 2 6" xfId="4369" xr:uid="{387C1B69-0E21-46AB-8887-0274DCB7A4B1}"/>
    <cellStyle name="20% - Accent6 7 3" xfId="4370" xr:uid="{7709BA70-BC64-43FC-98D2-8B04D0B45DC1}"/>
    <cellStyle name="20% - Accent6 7 3 2" xfId="4371" xr:uid="{D88B6C17-FA17-4B03-922C-A6C61F81E2AE}"/>
    <cellStyle name="20% - Accent6 7 3 2 2" xfId="4372" xr:uid="{78EF51F5-AAED-40C6-A8C4-3AC309B307E3}"/>
    <cellStyle name="20% - Accent6 7 3 2 2 2" xfId="4373" xr:uid="{CFF84CA7-8354-4ED3-9ACE-D4675FA6DCBB}"/>
    <cellStyle name="20% - Accent6 7 3 2 3" xfId="4374" xr:uid="{67043B1A-8037-4FB5-9A8D-D1BFAA59D601}"/>
    <cellStyle name="20% - Accent6 7 3 3" xfId="4375" xr:uid="{6439D618-C9C0-4235-A629-99BE2E21D96A}"/>
    <cellStyle name="20% - Accent6 7 3 3 2" xfId="4376" xr:uid="{9F27E940-1451-4DD1-9F35-7D1C0D5A7355}"/>
    <cellStyle name="20% - Accent6 7 3 4" xfId="4377" xr:uid="{5EAB01CC-2F7F-411E-9405-C4DF94543C66}"/>
    <cellStyle name="20% - Accent6 7 4" xfId="4378" xr:uid="{1A044D51-A7D3-4462-BD19-194D7A51A285}"/>
    <cellStyle name="20% - Accent6 7 4 2" xfId="4379" xr:uid="{1F3285FB-B624-4098-A26E-FE9B3D65F618}"/>
    <cellStyle name="20% - Accent6 7 4 2 2" xfId="4380" xr:uid="{6C8CFDB0-CD2D-4099-B2D7-9E07F19C9CF9}"/>
    <cellStyle name="20% - Accent6 7 4 2 2 2" xfId="4381" xr:uid="{E1751B9B-2CD3-4219-91A6-DAB32A466159}"/>
    <cellStyle name="20% - Accent6 7 4 2 3" xfId="4382" xr:uid="{A0794608-DCA7-45B7-B670-F84B889832E8}"/>
    <cellStyle name="20% - Accent6 7 4 3" xfId="4383" xr:uid="{0FC0311F-4E22-48EF-A3A6-D658945805D0}"/>
    <cellStyle name="20% - Accent6 7 4 3 2" xfId="4384" xr:uid="{2ED08628-B40E-4F63-8261-4A4B3A86F750}"/>
    <cellStyle name="20% - Accent6 7 4 4" xfId="4385" xr:uid="{A0CFE562-5F1F-40F7-A2EE-48A8DCE89A26}"/>
    <cellStyle name="20% - Accent6 7 5" xfId="4386" xr:uid="{DB1E9466-A095-4B96-9629-0A430A1674AB}"/>
    <cellStyle name="20% - Accent6 7 5 2" xfId="4387" xr:uid="{758E357C-A248-4435-BFB0-F92935A44791}"/>
    <cellStyle name="20% - Accent6 7 5 2 2" xfId="4388" xr:uid="{4E4FE8A7-F99E-4202-8B75-280A110D9FC9}"/>
    <cellStyle name="20% - Accent6 7 5 3" xfId="4389" xr:uid="{912B4934-B5BF-4141-AEAF-01D4A431762A}"/>
    <cellStyle name="20% - Accent6 7 6" xfId="4390" xr:uid="{DB3D43CA-B2CF-464E-A40C-057E714BA4B3}"/>
    <cellStyle name="20% - Accent6 7 6 2" xfId="4391" xr:uid="{35CB6E42-E897-4EBD-B772-C4A259B2AFDF}"/>
    <cellStyle name="20% - Accent6 7 7" xfId="4392" xr:uid="{B0C8B81F-0646-4F7A-AB7F-04AA5292AE5B}"/>
    <cellStyle name="20% - Accent6 8" xfId="4393" xr:uid="{C99BF27F-62D5-4B74-AA3D-79FC2ACF4637}"/>
    <cellStyle name="20% - Accent6 8 2" xfId="4394" xr:uid="{825379E7-95C7-4659-A9AD-0B3B07805A95}"/>
    <cellStyle name="20% - Accent6 8 2 2" xfId="4395" xr:uid="{15D5F0EA-A543-4C35-B6A7-0A7915BC7EF3}"/>
    <cellStyle name="20% - Accent6 8 2 2 2" xfId="4396" xr:uid="{BC4F201D-00D2-4AEB-B1C5-E3CCC78E0D23}"/>
    <cellStyle name="20% - Accent6 8 2 2 2 2" xfId="4397" xr:uid="{EF955968-7D18-4980-8350-50161C43BE06}"/>
    <cellStyle name="20% - Accent6 8 2 2 3" xfId="4398" xr:uid="{12033173-76CE-408B-B332-24346BA5AA20}"/>
    <cellStyle name="20% - Accent6 8 2 3" xfId="4399" xr:uid="{96B680C0-017E-481C-907D-28CEBEBD4F5A}"/>
    <cellStyle name="20% - Accent6 8 2 3 2" xfId="4400" xr:uid="{76B9392C-972D-4BB3-983D-33415EF9E69B}"/>
    <cellStyle name="20% - Accent6 8 2 4" xfId="4401" xr:uid="{9D03A762-DB9C-4343-9927-0E9B96347DC8}"/>
    <cellStyle name="20% - Accent6 8 3" xfId="4402" xr:uid="{9EA3ADA5-BFEC-4C5E-B7FE-D8D45A6E0CF5}"/>
    <cellStyle name="20% - Accent6 8 3 2" xfId="4403" xr:uid="{564C20AC-9959-4E77-BAB4-116E152D25A5}"/>
    <cellStyle name="20% - Accent6 8 3 2 2" xfId="4404" xr:uid="{F3840CA0-EE8A-4A24-8CCD-1FBB4D121F68}"/>
    <cellStyle name="20% - Accent6 8 3 2 2 2" xfId="4405" xr:uid="{65074B24-93EF-4F61-94A7-1C217C60A265}"/>
    <cellStyle name="20% - Accent6 8 3 2 3" xfId="4406" xr:uid="{4AB66741-173F-4B3A-BEFC-33C5F9722BA4}"/>
    <cellStyle name="20% - Accent6 8 3 3" xfId="4407" xr:uid="{5CBE0821-2D94-4D2F-9F3B-285A9556D861}"/>
    <cellStyle name="20% - Accent6 8 3 3 2" xfId="4408" xr:uid="{97E0C0F8-7FEF-49A9-8E74-EE4F57B1E1B8}"/>
    <cellStyle name="20% - Accent6 8 3 4" xfId="4409" xr:uid="{2A549C5F-596D-49F0-9889-CD62868CA63B}"/>
    <cellStyle name="20% - Accent6 8 4" xfId="4410" xr:uid="{729BA416-452C-41C0-BA4E-D879406DF914}"/>
    <cellStyle name="20% - Accent6 8 4 2" xfId="4411" xr:uid="{A4C1B2CE-6925-4AFD-AAB3-01B0638AD3FE}"/>
    <cellStyle name="20% - Accent6 8 4 2 2" xfId="4412" xr:uid="{162BB545-5FB2-452A-9505-91D8BCA23388}"/>
    <cellStyle name="20% - Accent6 8 4 3" xfId="4413" xr:uid="{ECE9B24D-7E2C-4D67-90AC-5F4F5388C03D}"/>
    <cellStyle name="20% - Accent6 8 5" xfId="4414" xr:uid="{D003337C-063C-41D3-9F52-883F145D8BD3}"/>
    <cellStyle name="20% - Accent6 8 5 2" xfId="4415" xr:uid="{8356EADB-2F47-4FCE-A1E2-6BD816C3F06E}"/>
    <cellStyle name="20% - Accent6 8 6" xfId="4416" xr:uid="{C540F943-D0B6-446E-B92D-01F05B8637EA}"/>
    <cellStyle name="20% - Accent6 9" xfId="4417" xr:uid="{4D6E1256-97BB-411C-842D-05725376A7C9}"/>
    <cellStyle name="20% - Accent6 9 2" xfId="4418" xr:uid="{7B782E1E-C758-46BC-8FE5-0FDC3CC6AA1F}"/>
    <cellStyle name="20% - Accent6 9 2 2" xfId="4419" xr:uid="{EFCF4F81-8374-446D-B133-785B6091C75A}"/>
    <cellStyle name="20% - Accent6 9 2 2 2" xfId="4420" xr:uid="{8482C48B-3090-4450-9ECB-829EE7813966}"/>
    <cellStyle name="20% - Accent6 9 2 3" xfId="4421" xr:uid="{0A9E6107-5C49-4EEA-9512-05706F159670}"/>
    <cellStyle name="20% - Accent6 9 3" xfId="4422" xr:uid="{06E2FE24-F283-4747-B496-EF0330E13E36}"/>
    <cellStyle name="20% - Accent6 9 3 2" xfId="4423" xr:uid="{8A6C168B-5351-4990-931C-9FF191F35DA1}"/>
    <cellStyle name="20% - Accent6 9 4" xfId="4424" xr:uid="{63F996E3-2F19-4BE3-949F-027F5A61DFB1}"/>
    <cellStyle name="40% - Accent1" xfId="4425" builtinId="31" customBuiltin="1"/>
    <cellStyle name="40% - Accent1 10" xfId="4426" xr:uid="{0F9F5ACD-A32B-4711-BCA1-9514E53CB003}"/>
    <cellStyle name="40% - Accent1 10 2" xfId="4427" xr:uid="{321C0A9F-B534-4C02-A1FB-F2D36691BAA6}"/>
    <cellStyle name="40% - Accent1 10 2 2" xfId="4428" xr:uid="{77F8CB59-1C20-4D12-B731-E9CD7478070E}"/>
    <cellStyle name="40% - Accent1 10 2 2 2" xfId="4429" xr:uid="{4F3DDB88-C374-45DF-9D87-A3734554A9BB}"/>
    <cellStyle name="40% - Accent1 10 2 3" xfId="4430" xr:uid="{57690A07-F1AA-4552-A7B8-A016754262E8}"/>
    <cellStyle name="40% - Accent1 10 3" xfId="4431" xr:uid="{3018A141-B6BE-469B-8C00-E6FE04DCCC96}"/>
    <cellStyle name="40% - Accent1 10 3 2" xfId="4432" xr:uid="{4D053078-D9D7-42E9-97E3-78E3146C81C3}"/>
    <cellStyle name="40% - Accent1 10 4" xfId="4433" xr:uid="{83D467FC-801D-4CFE-A0CF-58C3803B7199}"/>
    <cellStyle name="40% - Accent1 11" xfId="4434" xr:uid="{602E68BA-BAF0-444E-A3C9-1F09AF1867C4}"/>
    <cellStyle name="40% - Accent1 11 2" xfId="4435" xr:uid="{5AED341B-9438-43F9-B75C-8788F2E6BCC2}"/>
    <cellStyle name="40% - Accent1 11 2 2" xfId="4436" xr:uid="{90C9672B-6181-4D0C-BF7D-CAB3D27574BD}"/>
    <cellStyle name="40% - Accent1 11 3" xfId="4437" xr:uid="{18AF954C-30ED-4805-B875-00DFED3C23F1}"/>
    <cellStyle name="40% - Accent1 12" xfId="4438" xr:uid="{13CADE0F-B3D2-4F64-AAB4-BBC00A04594B}"/>
    <cellStyle name="40% - Accent1 12 2" xfId="4439" xr:uid="{54341F26-4412-47AB-8016-69F1D75DA093}"/>
    <cellStyle name="40% - Accent1 13" xfId="4440" xr:uid="{C6C4B121-4C52-47F6-83A1-A417A6D6307E}"/>
    <cellStyle name="40% - Accent1 13 2" xfId="4441" xr:uid="{90517ED4-C6C0-4687-8F4E-880D20949DB8}"/>
    <cellStyle name="40% - Accent1 14" xfId="4442" xr:uid="{3CB48F64-950D-446A-B28A-4F9F7E56A47A}"/>
    <cellStyle name="40% - Accent1 15" xfId="4443" xr:uid="{CA223285-3FEE-4292-A6A9-E4E770F3145C}"/>
    <cellStyle name="40% - Accent1 2" xfId="4444" xr:uid="{140974BD-80AA-4CF2-B52F-A3BFDCE096A9}"/>
    <cellStyle name="40% - Accent1 2 10" xfId="4445" xr:uid="{311CE49B-629C-4A4A-AEF1-84D7AD4CD9E9}"/>
    <cellStyle name="40% - Accent1 2 10 2" xfId="4446" xr:uid="{E8C89A11-0CC0-420D-A212-A5666F10CF86}"/>
    <cellStyle name="40% - Accent1 2 10 2 2" xfId="4447" xr:uid="{618C7628-97C4-4E7E-BA5F-8B16A70681FD}"/>
    <cellStyle name="40% - Accent1 2 10 3" xfId="4448" xr:uid="{4B22B3AA-E849-47E2-AF00-9DA778A66697}"/>
    <cellStyle name="40% - Accent1 2 11" xfId="4449" xr:uid="{B81EDA64-34D5-48CF-B510-519056257EBA}"/>
    <cellStyle name="40% - Accent1 2 11 2" xfId="4450" xr:uid="{BE921063-C84E-487F-BA00-A75F4FA5D791}"/>
    <cellStyle name="40% - Accent1 2 12" xfId="4451" xr:uid="{4A41B930-3368-416E-9B34-43401BA24B69}"/>
    <cellStyle name="40% - Accent1 2 13" xfId="4452" xr:uid="{D04C3097-610F-4C26-A137-DC57456C5CAF}"/>
    <cellStyle name="40% - Accent1 2 2" xfId="4453" xr:uid="{719BF0FE-6460-49B8-B71B-4863679B6561}"/>
    <cellStyle name="40% - Accent1 2 2 2" xfId="4454" xr:uid="{622CAFBB-0104-47A7-8E16-2A4905BBEF67}"/>
    <cellStyle name="40% - Accent1 2 2 2 2" xfId="4455" xr:uid="{389F7173-0B50-433F-9E3E-7FE2BD9489C2}"/>
    <cellStyle name="40% - Accent1 2 2 2 2 2" xfId="4456" xr:uid="{640A9014-EDAD-4B71-B300-63E118CD4509}"/>
    <cellStyle name="40% - Accent1 2 2 2 2 2 2" xfId="4457" xr:uid="{D77EB19A-C614-4F1F-BFAF-166895CDBBCB}"/>
    <cellStyle name="40% - Accent1 2 2 2 2 2 2 2" xfId="4458" xr:uid="{691213AA-8BB8-48FB-A9A2-08AAFFB1873C}"/>
    <cellStyle name="40% - Accent1 2 2 2 2 2 2 2 2" xfId="4459" xr:uid="{A34C22A2-9B48-48D7-9B7B-0EC6C76D5C09}"/>
    <cellStyle name="40% - Accent1 2 2 2 2 2 2 3" xfId="4460" xr:uid="{BACBC115-EB79-4738-83DD-12B0482672E3}"/>
    <cellStyle name="40% - Accent1 2 2 2 2 2 3" xfId="4461" xr:uid="{86B86822-280C-4FF6-B2FB-5154D89A7FF2}"/>
    <cellStyle name="40% - Accent1 2 2 2 2 2 3 2" xfId="4462" xr:uid="{3F38A28D-B496-4ADA-A5AC-96210EC78D35}"/>
    <cellStyle name="40% - Accent1 2 2 2 2 2 4" xfId="4463" xr:uid="{CC06074C-1EF1-44C0-BB0E-A7867BEE9481}"/>
    <cellStyle name="40% - Accent1 2 2 2 2 3" xfId="4464" xr:uid="{2E76A0D8-7BF8-48F0-83BE-A983AEDE5387}"/>
    <cellStyle name="40% - Accent1 2 2 2 2 3 2" xfId="4465" xr:uid="{9DDEF773-7CDC-43CE-8C04-2C6BB1E3F3DD}"/>
    <cellStyle name="40% - Accent1 2 2 2 2 3 2 2" xfId="4466" xr:uid="{697B2ED9-8750-4CF8-A914-095D5746A3B2}"/>
    <cellStyle name="40% - Accent1 2 2 2 2 3 2 2 2" xfId="4467" xr:uid="{D6ACE1A2-21B4-4A0C-970F-737E2B46ADD9}"/>
    <cellStyle name="40% - Accent1 2 2 2 2 3 2 3" xfId="4468" xr:uid="{9400D00E-FC21-4641-8561-BEE9A1DAB231}"/>
    <cellStyle name="40% - Accent1 2 2 2 2 3 3" xfId="4469" xr:uid="{2ADED14D-356D-4D08-8901-FD19135C4FC2}"/>
    <cellStyle name="40% - Accent1 2 2 2 2 3 3 2" xfId="4470" xr:uid="{E6E14CA7-AD49-4B2F-A8EB-DF1E97E8FF7E}"/>
    <cellStyle name="40% - Accent1 2 2 2 2 3 4" xfId="4471" xr:uid="{31500981-FACC-4683-83D3-44FE8A15D167}"/>
    <cellStyle name="40% - Accent1 2 2 2 2 4" xfId="4472" xr:uid="{71A12223-B792-428F-8A45-C40D871A14EC}"/>
    <cellStyle name="40% - Accent1 2 2 2 2 4 2" xfId="4473" xr:uid="{18243A27-1A92-4E1D-AC45-350AF72883D5}"/>
    <cellStyle name="40% - Accent1 2 2 2 2 4 2 2" xfId="4474" xr:uid="{062E24F3-8BD6-4F57-8405-2D4476160D07}"/>
    <cellStyle name="40% - Accent1 2 2 2 2 4 3" xfId="4475" xr:uid="{5F6764EF-7046-4574-AFCA-4CC5592F55C2}"/>
    <cellStyle name="40% - Accent1 2 2 2 2 5" xfId="4476" xr:uid="{F4227C40-119E-4DB9-A768-C48D44B2D2F3}"/>
    <cellStyle name="40% - Accent1 2 2 2 2 5 2" xfId="4477" xr:uid="{5E46B3F3-2733-4E97-9141-341C159E6C10}"/>
    <cellStyle name="40% - Accent1 2 2 2 2 6" xfId="4478" xr:uid="{3B38C760-A399-4CA5-A417-FE2251FA6099}"/>
    <cellStyle name="40% - Accent1 2 2 2 3" xfId="4479" xr:uid="{79C647F5-2258-4F16-AAA7-6636CB58518A}"/>
    <cellStyle name="40% - Accent1 2 2 2 3 2" xfId="4480" xr:uid="{F9B8ED14-7B4D-47D1-B3B5-D31D389D8CFD}"/>
    <cellStyle name="40% - Accent1 2 2 2 3 2 2" xfId="4481" xr:uid="{C8DEB14A-465F-4BF8-BD9F-7EF20FA4C9EF}"/>
    <cellStyle name="40% - Accent1 2 2 2 3 2 2 2" xfId="4482" xr:uid="{33418997-55BA-425E-8EE9-DE950D80BD86}"/>
    <cellStyle name="40% - Accent1 2 2 2 3 2 3" xfId="4483" xr:uid="{50B5C15E-E96F-483D-89FD-9D41A9780D8F}"/>
    <cellStyle name="40% - Accent1 2 2 2 3 3" xfId="4484" xr:uid="{F344A77C-0BFD-4768-A022-051E1C3300BA}"/>
    <cellStyle name="40% - Accent1 2 2 2 3 3 2" xfId="4485" xr:uid="{E1DCF182-3FB6-48ED-B8E8-F2803EB823FE}"/>
    <cellStyle name="40% - Accent1 2 2 2 3 4" xfId="4486" xr:uid="{AED0A830-0F23-4C9D-AC58-3C61229DAA27}"/>
    <cellStyle name="40% - Accent1 2 2 2 4" xfId="4487" xr:uid="{B94667BE-2D98-4747-89EA-A03C5AD32E3E}"/>
    <cellStyle name="40% - Accent1 2 2 2 4 2" xfId="4488" xr:uid="{27B66125-11C4-400E-AC70-3FAAA876FE6F}"/>
    <cellStyle name="40% - Accent1 2 2 2 4 2 2" xfId="4489" xr:uid="{1FE371C0-939A-4170-9388-28A129D9F9D2}"/>
    <cellStyle name="40% - Accent1 2 2 2 4 2 2 2" xfId="4490" xr:uid="{0B14DD8C-3525-468F-83CC-23AC87BDCB8F}"/>
    <cellStyle name="40% - Accent1 2 2 2 4 2 3" xfId="4491" xr:uid="{2031F335-6AB2-4494-AE88-52EA31B9532E}"/>
    <cellStyle name="40% - Accent1 2 2 2 4 3" xfId="4492" xr:uid="{9FE7440E-7A30-4B3E-B21D-CBB75E40FE31}"/>
    <cellStyle name="40% - Accent1 2 2 2 4 3 2" xfId="4493" xr:uid="{8B12927D-DE4A-409D-A420-B902F3AFBE6D}"/>
    <cellStyle name="40% - Accent1 2 2 2 4 4" xfId="4494" xr:uid="{29009D8B-7F55-48D3-AEED-4B36D0478550}"/>
    <cellStyle name="40% - Accent1 2 2 2 5" xfId="4495" xr:uid="{ABC4B5CC-5FD7-4B3A-BFB9-FDC8D4CC5A28}"/>
    <cellStyle name="40% - Accent1 2 2 2 5 2" xfId="4496" xr:uid="{19004D2D-0307-47C0-A3BE-C4E6CE6046FA}"/>
    <cellStyle name="40% - Accent1 2 2 2 5 2 2" xfId="4497" xr:uid="{44571B40-C538-4883-89BA-CDE72066F8D4}"/>
    <cellStyle name="40% - Accent1 2 2 2 5 3" xfId="4498" xr:uid="{D3562772-D4C9-43A2-AECF-E09B1E6FB813}"/>
    <cellStyle name="40% - Accent1 2 2 2 6" xfId="4499" xr:uid="{A0F09E35-6B9D-4B60-B96B-2C01C16A2751}"/>
    <cellStyle name="40% - Accent1 2 2 2 6 2" xfId="4500" xr:uid="{3C0800F5-67B0-4A17-BD1B-9786A7CA2225}"/>
    <cellStyle name="40% - Accent1 2 2 2 7" xfId="4501" xr:uid="{5A707BB4-427A-4E0E-A6DF-5816E3B6387B}"/>
    <cellStyle name="40% - Accent1 2 3" xfId="4502" xr:uid="{DF6AFD98-4A17-47C0-ACE6-22CBA44B759D}"/>
    <cellStyle name="40% - Accent1 2 4" xfId="4503" xr:uid="{0EEB1EDC-D0B6-4930-A501-FA0C4F37B0DA}"/>
    <cellStyle name="40% - Accent1 2 4 2" xfId="4504" xr:uid="{021541FF-1AFD-492E-83F2-0994A1F08BFB}"/>
    <cellStyle name="40% - Accent1 2 4 2 2" xfId="4505" xr:uid="{EF403FB7-6816-4296-A0B2-148788396E1D}"/>
    <cellStyle name="40% - Accent1 2 4 2 2 2" xfId="4506" xr:uid="{E97ECD65-BDD0-46D5-BF67-264637C27E19}"/>
    <cellStyle name="40% - Accent1 2 4 2 2 2 2" xfId="4507" xr:uid="{C7280ECE-EC0B-42C0-953F-43E393198585}"/>
    <cellStyle name="40% - Accent1 2 4 2 2 2 2 2" xfId="4508" xr:uid="{6872E25D-E60B-4AE6-8B50-777F138572FF}"/>
    <cellStyle name="40% - Accent1 2 4 2 2 2 3" xfId="4509" xr:uid="{C733B5BA-01C3-43F1-9C01-CB39A0BD50B5}"/>
    <cellStyle name="40% - Accent1 2 4 2 2 3" xfId="4510" xr:uid="{D0978A44-6424-4690-888E-264A365B3645}"/>
    <cellStyle name="40% - Accent1 2 4 2 2 3 2" xfId="4511" xr:uid="{CF614FCD-C635-46DE-B02B-1DA8112C951D}"/>
    <cellStyle name="40% - Accent1 2 4 2 2 4" xfId="4512" xr:uid="{ABA39305-C15D-44EC-8331-0E5181868A50}"/>
    <cellStyle name="40% - Accent1 2 4 2 3" xfId="4513" xr:uid="{D79F552D-F2D4-45C2-8AA9-E7E7B1ADCBE7}"/>
    <cellStyle name="40% - Accent1 2 4 2 3 2" xfId="4514" xr:uid="{8B420F52-61A8-4976-A1A8-F93B26EDF7AE}"/>
    <cellStyle name="40% - Accent1 2 4 2 3 2 2" xfId="4515" xr:uid="{B7B9DAB9-8F31-4AA1-BA97-F1F841E20443}"/>
    <cellStyle name="40% - Accent1 2 4 2 3 2 2 2" xfId="4516" xr:uid="{D92384EF-EEB5-4024-B001-9CA8B9AF8F75}"/>
    <cellStyle name="40% - Accent1 2 4 2 3 2 3" xfId="4517" xr:uid="{356BA138-68AA-43EC-BF75-0CF9BE7E2879}"/>
    <cellStyle name="40% - Accent1 2 4 2 3 3" xfId="4518" xr:uid="{F7C39E38-4CE2-457B-AF93-281FE4A493DF}"/>
    <cellStyle name="40% - Accent1 2 4 2 3 3 2" xfId="4519" xr:uid="{25322FA2-7E3F-4FC7-86B9-ED63653934F6}"/>
    <cellStyle name="40% - Accent1 2 4 2 3 4" xfId="4520" xr:uid="{642AA9FD-5597-4890-86E3-95EC2DD88318}"/>
    <cellStyle name="40% - Accent1 2 4 2 4" xfId="4521" xr:uid="{07E7E1DA-72D2-4647-9178-200A65D26E50}"/>
    <cellStyle name="40% - Accent1 2 4 2 4 2" xfId="4522" xr:uid="{53C104EA-9FD9-41BD-A3CD-110C788B77D8}"/>
    <cellStyle name="40% - Accent1 2 4 2 4 2 2" xfId="4523" xr:uid="{AFBC1D32-9F31-4ACF-A126-7611A8A9BD7A}"/>
    <cellStyle name="40% - Accent1 2 4 2 4 3" xfId="4524" xr:uid="{D1AB1FF3-9C68-4BBD-91FE-F73BFC5A82C9}"/>
    <cellStyle name="40% - Accent1 2 4 2 5" xfId="4525" xr:uid="{83CC24AC-F7F3-4222-9A6F-8CE2034C01C6}"/>
    <cellStyle name="40% - Accent1 2 4 2 5 2" xfId="4526" xr:uid="{F4F5ABF3-8613-4EF4-A892-5D595D786CAE}"/>
    <cellStyle name="40% - Accent1 2 4 2 6" xfId="4527" xr:uid="{364A2711-8C05-4A2E-BBCB-FDA2BFA62278}"/>
    <cellStyle name="40% - Accent1 2 4 3" xfId="4528" xr:uid="{7CF38E14-6A40-4B7B-9AB3-B3F166D4E946}"/>
    <cellStyle name="40% - Accent1 2 4 3 2" xfId="4529" xr:uid="{63EE0628-183C-4DE0-8223-DBB66CEE0A62}"/>
    <cellStyle name="40% - Accent1 2 4 3 2 2" xfId="4530" xr:uid="{E778DAB3-1614-4B7E-B82D-3516EFA1F03A}"/>
    <cellStyle name="40% - Accent1 2 4 3 2 2 2" xfId="4531" xr:uid="{2F0F8A0A-E5A2-461B-9497-703BF6311E30}"/>
    <cellStyle name="40% - Accent1 2 4 3 2 3" xfId="4532" xr:uid="{667657FF-AABD-4DBA-A4A2-89AF1D096468}"/>
    <cellStyle name="40% - Accent1 2 4 3 3" xfId="4533" xr:uid="{7B7D7FCE-1064-4280-AC20-8ED8FA7D137F}"/>
    <cellStyle name="40% - Accent1 2 4 3 3 2" xfId="4534" xr:uid="{D9B764CF-DD2C-4396-AD61-1F97A1CC882E}"/>
    <cellStyle name="40% - Accent1 2 4 3 4" xfId="4535" xr:uid="{2BC7DDFB-4B39-4BAB-BBD6-C006D95A13F3}"/>
    <cellStyle name="40% - Accent1 2 4 4" xfId="4536" xr:uid="{FB98A214-EDBE-4D75-950C-203F0845E196}"/>
    <cellStyle name="40% - Accent1 2 4 4 2" xfId="4537" xr:uid="{64F1E575-F926-41DF-AD40-4B247A0C93BC}"/>
    <cellStyle name="40% - Accent1 2 4 4 2 2" xfId="4538" xr:uid="{55990731-F7C6-4E81-8E95-83FBE7668403}"/>
    <cellStyle name="40% - Accent1 2 4 4 2 2 2" xfId="4539" xr:uid="{7A01D432-75EF-45B6-B994-B253CB050591}"/>
    <cellStyle name="40% - Accent1 2 4 4 2 3" xfId="4540" xr:uid="{CE3D3113-C46E-4146-A55C-6D1D643CBE32}"/>
    <cellStyle name="40% - Accent1 2 4 4 3" xfId="4541" xr:uid="{7F94580F-F44C-43D2-9ED2-33B4510DA360}"/>
    <cellStyle name="40% - Accent1 2 4 4 3 2" xfId="4542" xr:uid="{DE765A37-52A7-44F8-AC30-622785968568}"/>
    <cellStyle name="40% - Accent1 2 4 4 4" xfId="4543" xr:uid="{2E946095-A5B7-4F29-9A2F-83D1B81B8C72}"/>
    <cellStyle name="40% - Accent1 2 4 5" xfId="4544" xr:uid="{CBB46CB5-55AC-4463-BD4F-809A4EA50168}"/>
    <cellStyle name="40% - Accent1 2 4 5 2" xfId="4545" xr:uid="{6B2796EB-29F9-41C1-9D2E-DDEE75584B56}"/>
    <cellStyle name="40% - Accent1 2 4 5 2 2" xfId="4546" xr:uid="{A2700D64-8CCA-43CB-87FF-D390CFC944AC}"/>
    <cellStyle name="40% - Accent1 2 4 5 3" xfId="4547" xr:uid="{FE9EDEC7-E854-4318-A421-C04F714F57F3}"/>
    <cellStyle name="40% - Accent1 2 4 6" xfId="4548" xr:uid="{FE0D1C84-72F7-4C04-9680-2D2DA7112A8D}"/>
    <cellStyle name="40% - Accent1 2 4 6 2" xfId="4549" xr:uid="{1D02C563-3583-40E5-9B6F-6737CD3DF097}"/>
    <cellStyle name="40% - Accent1 2 4 7" xfId="4550" xr:uid="{6B005A2A-AFEE-40D7-BB9A-9AC7D15A817D}"/>
    <cellStyle name="40% - Accent1 2 5" xfId="4551" xr:uid="{BEB5525D-247B-46BB-9BB0-C7954D1B87F0}"/>
    <cellStyle name="40% - Accent1 2 6" xfId="4552" xr:uid="{A7FF8CF6-E5B8-4C21-B643-28CB23E88DA8}"/>
    <cellStyle name="40% - Accent1 2 6 2" xfId="4553" xr:uid="{FAB2EF81-1B61-48B1-B10A-D331549B6E54}"/>
    <cellStyle name="40% - Accent1 2 6 2 2" xfId="4554" xr:uid="{4D889871-78E2-4802-AAC7-42C3DA24DD4C}"/>
    <cellStyle name="40% - Accent1 2 6 2 2 2" xfId="4555" xr:uid="{C4C087A9-C1D5-4F40-90A4-9599DE5C7882}"/>
    <cellStyle name="40% - Accent1 2 6 2 2 2 2" xfId="4556" xr:uid="{12A0D5C7-F85D-4DC0-96AC-15FC1D7822E4}"/>
    <cellStyle name="40% - Accent1 2 6 2 2 3" xfId="4557" xr:uid="{B71A85A3-3744-4D5A-B534-947ADB7F1271}"/>
    <cellStyle name="40% - Accent1 2 6 2 3" xfId="4558" xr:uid="{1BE3C457-38BF-487E-8520-BB122C025CF2}"/>
    <cellStyle name="40% - Accent1 2 6 2 3 2" xfId="4559" xr:uid="{B11CA839-2FCB-4510-9255-5A3F58B84AF2}"/>
    <cellStyle name="40% - Accent1 2 6 2 4" xfId="4560" xr:uid="{C4807C6D-A141-4CBD-938E-E1DC7AC56738}"/>
    <cellStyle name="40% - Accent1 2 6 3" xfId="4561" xr:uid="{9CD06B6E-C684-4DE1-9564-D1DD193D43E5}"/>
    <cellStyle name="40% - Accent1 2 6 3 2" xfId="4562" xr:uid="{4166FD75-C5F7-4647-87CD-6DDE8944A518}"/>
    <cellStyle name="40% - Accent1 2 6 3 2 2" xfId="4563" xr:uid="{A8EF5CF8-E8C8-4297-BE53-4FB470113C7B}"/>
    <cellStyle name="40% - Accent1 2 6 3 2 2 2" xfId="4564" xr:uid="{29494154-ED07-46AF-82C9-3180BCF8306D}"/>
    <cellStyle name="40% - Accent1 2 6 3 2 3" xfId="4565" xr:uid="{D1B75407-F9C2-4B2C-9FE0-8AB31D2CC6A3}"/>
    <cellStyle name="40% - Accent1 2 6 3 3" xfId="4566" xr:uid="{F142457D-8D5E-4955-BE1B-200854515E97}"/>
    <cellStyle name="40% - Accent1 2 6 3 3 2" xfId="4567" xr:uid="{68940754-ECD1-4C6E-82C5-3C1B86CA8610}"/>
    <cellStyle name="40% - Accent1 2 6 3 4" xfId="4568" xr:uid="{F877A287-D4F2-4790-952E-A260F649C244}"/>
    <cellStyle name="40% - Accent1 2 6 4" xfId="4569" xr:uid="{BD1CDAAE-DEAB-4C08-9215-62D3603E71BC}"/>
    <cellStyle name="40% - Accent1 2 6 4 2" xfId="4570" xr:uid="{AD75DA50-8D75-4F37-B228-027EAC6EE6D9}"/>
    <cellStyle name="40% - Accent1 2 6 4 2 2" xfId="4571" xr:uid="{DC67E79E-F807-4234-83C3-253D1AA330DE}"/>
    <cellStyle name="40% - Accent1 2 6 4 3" xfId="4572" xr:uid="{665A33FF-F3DE-412B-B884-8F389DD25395}"/>
    <cellStyle name="40% - Accent1 2 6 5" xfId="4573" xr:uid="{3749EB17-B06E-4555-97CE-08649FEF6968}"/>
    <cellStyle name="40% - Accent1 2 6 5 2" xfId="4574" xr:uid="{28DED1F3-8D9F-472C-AAF5-CDD37D2E3226}"/>
    <cellStyle name="40% - Accent1 2 6 6" xfId="4575" xr:uid="{8B2C1FE6-A592-44CE-B529-3A43997C0184}"/>
    <cellStyle name="40% - Accent1 2 7" xfId="4576" xr:uid="{57D30BB2-894C-49A9-82C6-0B933BEC15B7}"/>
    <cellStyle name="40% - Accent1 2 8" xfId="4577" xr:uid="{893BBACE-CE74-40E9-97F2-F8AC2F78AC07}"/>
    <cellStyle name="40% - Accent1 2 8 2" xfId="4578" xr:uid="{9E1B23FB-629D-4CEE-91B5-1B77F7EFC697}"/>
    <cellStyle name="40% - Accent1 2 8 2 2" xfId="4579" xr:uid="{7466ADB0-4CC3-4CF6-ACC1-7137C12E2ED1}"/>
    <cellStyle name="40% - Accent1 2 8 2 2 2" xfId="4580" xr:uid="{52362991-FB19-4BD0-8FCF-043D00BFE7D5}"/>
    <cellStyle name="40% - Accent1 2 8 2 3" xfId="4581" xr:uid="{0482D92B-5F3C-4B0E-B6E0-D33B88815FEC}"/>
    <cellStyle name="40% - Accent1 2 8 3" xfId="4582" xr:uid="{773C8297-5BD8-46ED-826C-1C26B60C2900}"/>
    <cellStyle name="40% - Accent1 2 8 3 2" xfId="4583" xr:uid="{4AE0E0E2-4502-41B7-BA16-64C4D1F25821}"/>
    <cellStyle name="40% - Accent1 2 8 4" xfId="4584" xr:uid="{24AD8185-13DB-44D8-999B-BC599C7800A1}"/>
    <cellStyle name="40% - Accent1 2 9" xfId="4585" xr:uid="{4C1AD1A9-4C71-48FF-B944-4E1AEAB1DB05}"/>
    <cellStyle name="40% - Accent1 2 9 2" xfId="4586" xr:uid="{0A4FFAA8-29EF-45C3-A233-F50E0AD28DFC}"/>
    <cellStyle name="40% - Accent1 2 9 2 2" xfId="4587" xr:uid="{FA7AEBB6-8FDE-4609-9B61-FCC2C671AB5A}"/>
    <cellStyle name="40% - Accent1 2 9 2 2 2" xfId="4588" xr:uid="{425E5389-973E-4177-8CAB-D26225E0750E}"/>
    <cellStyle name="40% - Accent1 2 9 2 3" xfId="4589" xr:uid="{901E40C9-C83A-437F-9410-8ED0354EAD55}"/>
    <cellStyle name="40% - Accent1 2 9 3" xfId="4590" xr:uid="{E743C6DC-548D-4C8D-AA1D-5F0C42759926}"/>
    <cellStyle name="40% - Accent1 2 9 3 2" xfId="4591" xr:uid="{CA8226C0-5EF3-4D38-A44F-239103E1BBF6}"/>
    <cellStyle name="40% - Accent1 2 9 4" xfId="4592" xr:uid="{0B8B9E6B-0039-4CA0-9EBD-E9F4D8674A27}"/>
    <cellStyle name="40% - Accent1 3" xfId="4593" xr:uid="{E3D559F7-CDBC-456E-A589-6754F444D18F}"/>
    <cellStyle name="40% - Accent1 3 10" xfId="4594" xr:uid="{90C21E69-4F77-4BEF-BF5C-23B927165B9A}"/>
    <cellStyle name="40% - Accent1 3 10 2" xfId="4595" xr:uid="{01263BC6-99D7-48C9-B0BA-37766AEC114C}"/>
    <cellStyle name="40% - Accent1 3 11" xfId="4596" xr:uid="{DF70347B-EAB9-4147-8435-612648D6A78A}"/>
    <cellStyle name="40% - Accent1 3 12" xfId="4597" xr:uid="{9049E0D1-659C-448B-A767-9959B08D4DD3}"/>
    <cellStyle name="40% - Accent1 3 2" xfId="4598" xr:uid="{88337591-971E-461B-B2BB-F6C910988447}"/>
    <cellStyle name="40% - Accent1 3 2 2" xfId="4599" xr:uid="{9BE0293C-B3F7-43FB-947B-E4F755FC1736}"/>
    <cellStyle name="40% - Accent1 3 2 2 2" xfId="4600" xr:uid="{E5F00821-5936-4094-8814-5DA1D1A0337F}"/>
    <cellStyle name="40% - Accent1 3 2 2 2 2" xfId="4601" xr:uid="{2B0E7C53-6865-4467-85FE-443C1533EA25}"/>
    <cellStyle name="40% - Accent1 3 2 2 2 2 2" xfId="4602" xr:uid="{039034F3-B57E-4AF1-9C98-D273FF2186F0}"/>
    <cellStyle name="40% - Accent1 3 2 2 2 2 2 2" xfId="4603" xr:uid="{D97272F0-62D0-43EE-AF6D-5A4F4085365D}"/>
    <cellStyle name="40% - Accent1 3 2 2 2 2 2 2 2" xfId="4604" xr:uid="{357D31D5-3776-4932-81A6-E296D9B13108}"/>
    <cellStyle name="40% - Accent1 3 2 2 2 2 2 3" xfId="4605" xr:uid="{F7AACA98-5FCE-4209-9597-7316D99B014B}"/>
    <cellStyle name="40% - Accent1 3 2 2 2 2 3" xfId="4606" xr:uid="{9669ACEB-D17D-42FC-955D-94036E9452BD}"/>
    <cellStyle name="40% - Accent1 3 2 2 2 2 3 2" xfId="4607" xr:uid="{687F6C15-7A83-41B9-8338-E19FD95B4C59}"/>
    <cellStyle name="40% - Accent1 3 2 2 2 2 4" xfId="4608" xr:uid="{B5AA3B88-64A7-4D76-AAE2-93B51243AB43}"/>
    <cellStyle name="40% - Accent1 3 2 2 2 3" xfId="4609" xr:uid="{B00D91B7-EB94-4F4B-A0CE-6EC43B54DF9D}"/>
    <cellStyle name="40% - Accent1 3 2 2 2 3 2" xfId="4610" xr:uid="{B7D08B73-3B4A-4EA1-A80A-97CB1E4E3436}"/>
    <cellStyle name="40% - Accent1 3 2 2 2 3 2 2" xfId="4611" xr:uid="{9E94D6C8-EA64-46B2-9C5F-5EB06672DB08}"/>
    <cellStyle name="40% - Accent1 3 2 2 2 3 2 2 2" xfId="4612" xr:uid="{FA9F7816-E201-48D9-8726-942BF651A7AD}"/>
    <cellStyle name="40% - Accent1 3 2 2 2 3 2 3" xfId="4613" xr:uid="{803779F3-89C2-4CED-A42D-A1240EE4345B}"/>
    <cellStyle name="40% - Accent1 3 2 2 2 3 3" xfId="4614" xr:uid="{9F3BA582-582E-48B1-B49C-740C3205A322}"/>
    <cellStyle name="40% - Accent1 3 2 2 2 3 3 2" xfId="4615" xr:uid="{42F9FE5C-90F9-4BBC-8B3E-494FC388CB73}"/>
    <cellStyle name="40% - Accent1 3 2 2 2 3 4" xfId="4616" xr:uid="{767F3EE5-BE31-49F2-8818-1787BD623090}"/>
    <cellStyle name="40% - Accent1 3 2 2 2 4" xfId="4617" xr:uid="{B10C3FB4-5935-48A4-B15B-C5EE823940B4}"/>
    <cellStyle name="40% - Accent1 3 2 2 2 4 2" xfId="4618" xr:uid="{78367D05-F969-405A-A6F7-99951672FCFD}"/>
    <cellStyle name="40% - Accent1 3 2 2 2 4 2 2" xfId="4619" xr:uid="{44993B62-7DA9-4E9E-B5DD-5416B6FC7392}"/>
    <cellStyle name="40% - Accent1 3 2 2 2 4 3" xfId="4620" xr:uid="{F99C138F-D476-4FAB-948C-CA3438B4BD62}"/>
    <cellStyle name="40% - Accent1 3 2 2 2 5" xfId="4621" xr:uid="{02241CAE-8223-4A7C-9001-2D194D2D6E18}"/>
    <cellStyle name="40% - Accent1 3 2 2 2 5 2" xfId="4622" xr:uid="{6B5E9BEF-2F59-4492-8C42-2FE496BC3855}"/>
    <cellStyle name="40% - Accent1 3 2 2 2 6" xfId="4623" xr:uid="{3FC95907-D6B3-412A-BDB3-0C513FCD863B}"/>
    <cellStyle name="40% - Accent1 3 2 2 3" xfId="4624" xr:uid="{76972BFF-540D-4C67-81D6-8E09065FB4A1}"/>
    <cellStyle name="40% - Accent1 3 2 2 3 2" xfId="4625" xr:uid="{DB3B1B97-EF62-4179-B48E-851AD779187D}"/>
    <cellStyle name="40% - Accent1 3 2 2 3 2 2" xfId="4626" xr:uid="{7B212C1B-7763-4965-A53A-079D97016E36}"/>
    <cellStyle name="40% - Accent1 3 2 2 3 2 2 2" xfId="4627" xr:uid="{A1C8D2C2-E2DF-4C04-9425-5F37B0E14E88}"/>
    <cellStyle name="40% - Accent1 3 2 2 3 2 3" xfId="4628" xr:uid="{96CCE28F-4170-4FF8-9610-763C9FCE988F}"/>
    <cellStyle name="40% - Accent1 3 2 2 3 3" xfId="4629" xr:uid="{ADA1FC80-B3E6-4B18-B01C-B2B10A797E3C}"/>
    <cellStyle name="40% - Accent1 3 2 2 3 3 2" xfId="4630" xr:uid="{9696AE01-73E6-42AA-AADB-2B06DE73F82A}"/>
    <cellStyle name="40% - Accent1 3 2 2 3 4" xfId="4631" xr:uid="{0C378828-BCF9-40C9-9593-82F686B74948}"/>
    <cellStyle name="40% - Accent1 3 2 2 4" xfId="4632" xr:uid="{73C7D3A7-5FF8-411B-951E-C9D6CA88F533}"/>
    <cellStyle name="40% - Accent1 3 2 2 4 2" xfId="4633" xr:uid="{4029E3B0-5207-4E7F-9012-D2BCA410A5D3}"/>
    <cellStyle name="40% - Accent1 3 2 2 4 2 2" xfId="4634" xr:uid="{ED4427A6-FD3B-4CF6-9386-E8AF8521AE69}"/>
    <cellStyle name="40% - Accent1 3 2 2 4 2 2 2" xfId="4635" xr:uid="{EBA7FAA1-C065-487E-9A80-8F3B9C727022}"/>
    <cellStyle name="40% - Accent1 3 2 2 4 2 3" xfId="4636" xr:uid="{81C508CC-45FE-4154-BB43-ACFA370B452F}"/>
    <cellStyle name="40% - Accent1 3 2 2 4 3" xfId="4637" xr:uid="{8BEAF277-C162-4007-A65D-DD82ADEAD19D}"/>
    <cellStyle name="40% - Accent1 3 2 2 4 3 2" xfId="4638" xr:uid="{4C42501C-A627-490B-AD02-324653E5F796}"/>
    <cellStyle name="40% - Accent1 3 2 2 4 4" xfId="4639" xr:uid="{56E6ADD0-071A-4DCE-B477-23E5E4FE31B6}"/>
    <cellStyle name="40% - Accent1 3 2 2 5" xfId="4640" xr:uid="{C5FE7A4A-52FD-4405-A1D6-AE661D081077}"/>
    <cellStyle name="40% - Accent1 3 2 2 5 2" xfId="4641" xr:uid="{FEFFF575-7CB5-4588-A8D4-901F8C979C2D}"/>
    <cellStyle name="40% - Accent1 3 2 2 5 2 2" xfId="4642" xr:uid="{6221F814-56B8-45E6-86AC-4D11867D26D0}"/>
    <cellStyle name="40% - Accent1 3 2 2 5 3" xfId="4643" xr:uid="{2C7DB0E6-A55E-48E5-8B37-D79C71DE716F}"/>
    <cellStyle name="40% - Accent1 3 2 2 6" xfId="4644" xr:uid="{5FAF6A90-8053-4BC0-8C55-B428C3DD2DFD}"/>
    <cellStyle name="40% - Accent1 3 2 2 6 2" xfId="4645" xr:uid="{14B10650-7C04-4187-80DB-01D56103036D}"/>
    <cellStyle name="40% - Accent1 3 2 2 7" xfId="4646" xr:uid="{6B3F4387-D15F-451C-91B9-3DA103ED3B68}"/>
    <cellStyle name="40% - Accent1 3 2 2 8" xfId="4647" xr:uid="{20D39A54-5EAD-4277-B006-DC9D303FC205}"/>
    <cellStyle name="40% - Accent1 3 2 3" xfId="4648" xr:uid="{AF330D2C-2782-42DB-943B-09A6B82D1BAC}"/>
    <cellStyle name="40% - Accent1 3 2 3 2" xfId="4649" xr:uid="{CF1957AA-240A-4C42-804F-B5336EF7BF18}"/>
    <cellStyle name="40% - Accent1 3 2 3 2 2" xfId="4650" xr:uid="{8744B0FE-C94A-4C32-983F-435317CC01C9}"/>
    <cellStyle name="40% - Accent1 3 2 3 2 2 2" xfId="4651" xr:uid="{DE24E60C-DE55-4E89-B76E-8665CF2D93B6}"/>
    <cellStyle name="40% - Accent1 3 2 3 2 2 2 2" xfId="4652" xr:uid="{F9C26434-EA04-45D3-BE56-C782323B1311}"/>
    <cellStyle name="40% - Accent1 3 2 3 2 2 3" xfId="4653" xr:uid="{65EC69DF-52F5-467A-9224-EF4C663481AF}"/>
    <cellStyle name="40% - Accent1 3 2 3 2 3" xfId="4654" xr:uid="{C8E365C6-34EA-4DF5-8112-FBD5C18D2F58}"/>
    <cellStyle name="40% - Accent1 3 2 3 2 3 2" xfId="4655" xr:uid="{6040D194-5491-48A0-82A4-17FD5F7C3D3D}"/>
    <cellStyle name="40% - Accent1 3 2 3 2 4" xfId="4656" xr:uid="{3A157AF4-E9C8-4CFC-89B7-B333955D6EE4}"/>
    <cellStyle name="40% - Accent1 3 2 3 3" xfId="4657" xr:uid="{AFD03CA7-11E0-4644-81CD-112A0894F78A}"/>
    <cellStyle name="40% - Accent1 3 2 3 3 2" xfId="4658" xr:uid="{30325BC8-8809-4C93-A4A9-13B947BE605C}"/>
    <cellStyle name="40% - Accent1 3 2 3 3 2 2" xfId="4659" xr:uid="{4141948D-8020-4D49-9DAF-B1139ACFD8FE}"/>
    <cellStyle name="40% - Accent1 3 2 3 3 2 2 2" xfId="4660" xr:uid="{BBD12A7C-48A5-48DB-9AEE-BDA6766936FC}"/>
    <cellStyle name="40% - Accent1 3 2 3 3 2 3" xfId="4661" xr:uid="{CBC693DA-4CF1-4174-B022-D2DF85B72B58}"/>
    <cellStyle name="40% - Accent1 3 2 3 3 3" xfId="4662" xr:uid="{C738D170-CBFD-41A1-9F35-DAC296079913}"/>
    <cellStyle name="40% - Accent1 3 2 3 3 3 2" xfId="4663" xr:uid="{5A4AD48B-5B89-4637-ACF4-07F515FEC246}"/>
    <cellStyle name="40% - Accent1 3 2 3 3 4" xfId="4664" xr:uid="{2D371DAA-58C4-4755-877B-4EE339605CB0}"/>
    <cellStyle name="40% - Accent1 3 2 3 4" xfId="4665" xr:uid="{AB66D4A6-9C4F-4397-89E1-AAE7B0EAE6D4}"/>
    <cellStyle name="40% - Accent1 3 2 3 4 2" xfId="4666" xr:uid="{F70C7964-9C76-4AD5-9D66-80B031D03836}"/>
    <cellStyle name="40% - Accent1 3 2 3 4 2 2" xfId="4667" xr:uid="{6B3D31F4-BB3C-4A95-A19D-3B4F8C8EFCCD}"/>
    <cellStyle name="40% - Accent1 3 2 3 4 3" xfId="4668" xr:uid="{3DFC1F5F-C457-45C6-859A-40EF30D61268}"/>
    <cellStyle name="40% - Accent1 3 2 3 5" xfId="4669" xr:uid="{0E6EDE9F-6CE9-495C-9258-7981978AA575}"/>
    <cellStyle name="40% - Accent1 3 2 3 5 2" xfId="4670" xr:uid="{FEB5EA76-E396-4B36-B09F-0D7379898501}"/>
    <cellStyle name="40% - Accent1 3 2 3 6" xfId="4671" xr:uid="{93D73C67-2A65-426C-8C26-C367A142EB02}"/>
    <cellStyle name="40% - Accent1 3 2 4" xfId="4672" xr:uid="{5B206F41-42A7-4A4B-A5CC-53982AA61220}"/>
    <cellStyle name="40% - Accent1 3 2 4 2" xfId="4673" xr:uid="{DB279C46-1A75-4BFB-B89E-2D931A13E56B}"/>
    <cellStyle name="40% - Accent1 3 2 4 2 2" xfId="4674" xr:uid="{6B55559B-6B1D-40E7-9EB8-DA909108AFB8}"/>
    <cellStyle name="40% - Accent1 3 2 4 2 2 2" xfId="4675" xr:uid="{49A2C3DD-0664-4756-B390-2045EAD58A9D}"/>
    <cellStyle name="40% - Accent1 3 2 4 2 3" xfId="4676" xr:uid="{5B0EDC6D-DE48-4E3C-99AC-B82A3963CC5E}"/>
    <cellStyle name="40% - Accent1 3 2 4 3" xfId="4677" xr:uid="{272A06B4-DD1B-421E-9ABF-9AAB56EEA05B}"/>
    <cellStyle name="40% - Accent1 3 2 4 3 2" xfId="4678" xr:uid="{21BD3601-CF16-4628-B27D-ACB5D2364151}"/>
    <cellStyle name="40% - Accent1 3 2 4 4" xfId="4679" xr:uid="{247DD5BD-CC12-4544-854F-14D459DEB410}"/>
    <cellStyle name="40% - Accent1 3 2 5" xfId="4680" xr:uid="{B3038E4F-8AF4-4927-9E87-C2FC9EC911C6}"/>
    <cellStyle name="40% - Accent1 3 2 5 2" xfId="4681" xr:uid="{0914383C-FD44-47B8-A6B0-A3F936B1D733}"/>
    <cellStyle name="40% - Accent1 3 2 5 2 2" xfId="4682" xr:uid="{157A15A9-F45C-4970-B935-21F281C5E5C4}"/>
    <cellStyle name="40% - Accent1 3 2 5 2 2 2" xfId="4683" xr:uid="{A61B84B2-7699-4D9D-A379-977AFC525234}"/>
    <cellStyle name="40% - Accent1 3 2 5 2 3" xfId="4684" xr:uid="{607F28C1-813D-4F8A-818C-52F1F1212131}"/>
    <cellStyle name="40% - Accent1 3 2 5 3" xfId="4685" xr:uid="{CB057FD5-9DDA-48A0-B142-DAADD99CD7A4}"/>
    <cellStyle name="40% - Accent1 3 2 5 3 2" xfId="4686" xr:uid="{336D5E87-2E37-4CB8-AC59-F2588AFE4A1B}"/>
    <cellStyle name="40% - Accent1 3 2 5 4" xfId="4687" xr:uid="{53BBC11D-3AE7-4678-BA6B-A19A5E28CB8F}"/>
    <cellStyle name="40% - Accent1 3 2 6" xfId="4688" xr:uid="{EDF51AAE-57EE-485A-A925-1BE702E345D0}"/>
    <cellStyle name="40% - Accent1 3 2 6 2" xfId="4689" xr:uid="{4400A5F3-1E63-4DCB-80F6-D2BCF5B9EC1A}"/>
    <cellStyle name="40% - Accent1 3 2 6 2 2" xfId="4690" xr:uid="{025D2D36-5B42-40CE-B923-B6F03F9C9A6E}"/>
    <cellStyle name="40% - Accent1 3 2 6 3" xfId="4691" xr:uid="{94E0FD00-A91C-4F7F-9B97-389C6FDEBAFE}"/>
    <cellStyle name="40% - Accent1 3 2 7" xfId="4692" xr:uid="{EF3EDFB2-B83B-47AF-B827-607A18A10B31}"/>
    <cellStyle name="40% - Accent1 3 2 7 2" xfId="4693" xr:uid="{C1CABE61-BA7D-434C-AA98-2B7400FE093E}"/>
    <cellStyle name="40% - Accent1 3 2 8" xfId="4694" xr:uid="{724D2F1F-93CB-4C95-8B36-50806FA20BF7}"/>
    <cellStyle name="40% - Accent1 3 2 9" xfId="4695" xr:uid="{F2C68AFF-88C8-475E-AF5D-3042DC7CB14F}"/>
    <cellStyle name="40% - Accent1 3 3" xfId="4696" xr:uid="{00583DB1-0106-454F-90E9-3998C6B88688}"/>
    <cellStyle name="40% - Accent1 3 3 2" xfId="4697" xr:uid="{3353F7C2-DC1D-4FA8-A921-6400F746437A}"/>
    <cellStyle name="40% - Accent1 3 4" xfId="4698" xr:uid="{9BCEA45F-F7D5-4D88-A721-DEF31787B26F}"/>
    <cellStyle name="40% - Accent1 3 4 2" xfId="4699" xr:uid="{50C79243-22B2-40FB-ADB0-B238E4D1E941}"/>
    <cellStyle name="40% - Accent1 3 4 2 2" xfId="4700" xr:uid="{7849162C-7EFD-4055-9207-9A2675A47B6B}"/>
    <cellStyle name="40% - Accent1 3 4 2 2 2" xfId="4701" xr:uid="{94539FA6-907A-4B74-9BAF-53048E6B3781}"/>
    <cellStyle name="40% - Accent1 3 4 2 2 2 2" xfId="4702" xr:uid="{E8033FE4-3994-42E0-8AC2-6CF64BF9719E}"/>
    <cellStyle name="40% - Accent1 3 4 2 2 2 2 2" xfId="4703" xr:uid="{740D30CB-8862-4A23-A5DF-A0C749024C29}"/>
    <cellStyle name="40% - Accent1 3 4 2 2 2 3" xfId="4704" xr:uid="{8A140543-B181-410A-A26F-EF12D7D0D4D3}"/>
    <cellStyle name="40% - Accent1 3 4 2 2 3" xfId="4705" xr:uid="{38B51378-A6D5-4B8D-B50D-39BBF6860432}"/>
    <cellStyle name="40% - Accent1 3 4 2 2 3 2" xfId="4706" xr:uid="{9D5E90A8-6863-4196-922E-ED5F60D7F51D}"/>
    <cellStyle name="40% - Accent1 3 4 2 2 4" xfId="4707" xr:uid="{D74004F6-94D3-43B3-8B76-37125FEA9D0E}"/>
    <cellStyle name="40% - Accent1 3 4 2 3" xfId="4708" xr:uid="{A4B20ABD-E14C-41A8-8E6A-AA3EAF7716F3}"/>
    <cellStyle name="40% - Accent1 3 4 2 3 2" xfId="4709" xr:uid="{358C5FF7-950F-4F94-8FDB-89BAA4A5EF96}"/>
    <cellStyle name="40% - Accent1 3 4 2 3 2 2" xfId="4710" xr:uid="{8BB44EF2-4C29-443D-891A-1600FE2F8112}"/>
    <cellStyle name="40% - Accent1 3 4 2 3 2 2 2" xfId="4711" xr:uid="{F1F75072-9FFF-43CF-BF7C-FE1768CDD1D0}"/>
    <cellStyle name="40% - Accent1 3 4 2 3 2 3" xfId="4712" xr:uid="{4A7A21E6-132E-42A2-BE70-DB7F40AA6C0D}"/>
    <cellStyle name="40% - Accent1 3 4 2 3 3" xfId="4713" xr:uid="{44C3E631-A748-4EE6-9EC2-EBA9F36DB859}"/>
    <cellStyle name="40% - Accent1 3 4 2 3 3 2" xfId="4714" xr:uid="{E7628602-A104-4174-9095-1F1AD398E8F3}"/>
    <cellStyle name="40% - Accent1 3 4 2 3 4" xfId="4715" xr:uid="{36BF68AC-581C-4CD2-A533-E2FC61CEF084}"/>
    <cellStyle name="40% - Accent1 3 4 2 4" xfId="4716" xr:uid="{F5FA4BA0-A489-49D6-9CA6-6E3AA51370B3}"/>
    <cellStyle name="40% - Accent1 3 4 2 4 2" xfId="4717" xr:uid="{224A6915-17B5-4A30-A07B-544A473EFF20}"/>
    <cellStyle name="40% - Accent1 3 4 2 4 2 2" xfId="4718" xr:uid="{F53227D2-7BEA-41E0-B11C-A27AD3747E37}"/>
    <cellStyle name="40% - Accent1 3 4 2 4 3" xfId="4719" xr:uid="{36CA5BAB-7858-402F-ACAE-BC1A0E9E2618}"/>
    <cellStyle name="40% - Accent1 3 4 2 5" xfId="4720" xr:uid="{E518D300-E586-4835-8B84-5E5B415E701D}"/>
    <cellStyle name="40% - Accent1 3 4 2 5 2" xfId="4721" xr:uid="{7E4D3A73-AAE1-46B5-83B2-165EB837E9BC}"/>
    <cellStyle name="40% - Accent1 3 4 2 6" xfId="4722" xr:uid="{D1A7BD1C-D91C-4A09-84AE-ABE0BBE64700}"/>
    <cellStyle name="40% - Accent1 3 4 3" xfId="4723" xr:uid="{73201F2E-270D-40CD-8B9F-428CD49A04DE}"/>
    <cellStyle name="40% - Accent1 3 4 3 2" xfId="4724" xr:uid="{C5DAFE33-2CA2-4F0F-BA15-AEDD5003A59E}"/>
    <cellStyle name="40% - Accent1 3 4 3 2 2" xfId="4725" xr:uid="{5B2A4221-FEDC-418F-997E-EB9D1BA6920B}"/>
    <cellStyle name="40% - Accent1 3 4 3 2 2 2" xfId="4726" xr:uid="{F286A6DB-AA33-4BC1-93A2-307753BF754F}"/>
    <cellStyle name="40% - Accent1 3 4 3 2 3" xfId="4727" xr:uid="{0082884E-AEDA-4CA9-B2DF-D19FF54E3689}"/>
    <cellStyle name="40% - Accent1 3 4 3 3" xfId="4728" xr:uid="{1B70FB0B-4F66-44E3-B241-1912293A15BD}"/>
    <cellStyle name="40% - Accent1 3 4 3 3 2" xfId="4729" xr:uid="{93813B60-98CC-49BA-A62C-909E4E9863EB}"/>
    <cellStyle name="40% - Accent1 3 4 3 4" xfId="4730" xr:uid="{C7ADAB7B-38C5-4082-94DE-BA5BA6AD2384}"/>
    <cellStyle name="40% - Accent1 3 4 4" xfId="4731" xr:uid="{E483AB33-7CDB-4C4F-AD55-71F3D7653EDA}"/>
    <cellStyle name="40% - Accent1 3 4 4 2" xfId="4732" xr:uid="{ECD82E7E-359A-4E7E-8050-AED78BD21538}"/>
    <cellStyle name="40% - Accent1 3 4 4 2 2" xfId="4733" xr:uid="{A5D0322A-ADA7-460D-8944-2D51356F4CEB}"/>
    <cellStyle name="40% - Accent1 3 4 4 2 2 2" xfId="4734" xr:uid="{DCBD8769-2695-4C54-8A9D-EE9F1E780397}"/>
    <cellStyle name="40% - Accent1 3 4 4 2 3" xfId="4735" xr:uid="{BB7161D9-B189-4A8D-910F-1D6C5533E00C}"/>
    <cellStyle name="40% - Accent1 3 4 4 3" xfId="4736" xr:uid="{19FD14A7-46B0-443D-AA3B-3304584F02CE}"/>
    <cellStyle name="40% - Accent1 3 4 4 3 2" xfId="4737" xr:uid="{D536FE3D-9415-4063-A6CE-7CD9BF2272D1}"/>
    <cellStyle name="40% - Accent1 3 4 4 4" xfId="4738" xr:uid="{CAA143EF-C0B7-40AD-8A5D-5811AFF9286E}"/>
    <cellStyle name="40% - Accent1 3 4 5" xfId="4739" xr:uid="{6E8C783E-5318-4629-A1FC-79361B8FEAEC}"/>
    <cellStyle name="40% - Accent1 3 4 5 2" xfId="4740" xr:uid="{375EB109-5F19-488E-BF52-DEDE5086C1B7}"/>
    <cellStyle name="40% - Accent1 3 4 5 2 2" xfId="4741" xr:uid="{6979C160-05CA-4D3E-B839-4A42A4A5A6CA}"/>
    <cellStyle name="40% - Accent1 3 4 5 3" xfId="4742" xr:uid="{059A4EE8-F72D-49C0-98BF-B1A8F2E31BC7}"/>
    <cellStyle name="40% - Accent1 3 4 6" xfId="4743" xr:uid="{26336DFC-0407-46B2-885D-C5E3659EF5B2}"/>
    <cellStyle name="40% - Accent1 3 4 6 2" xfId="4744" xr:uid="{1F7FB3F0-C59A-4777-A33D-FE390DDA2EE0}"/>
    <cellStyle name="40% - Accent1 3 4 7" xfId="4745" xr:uid="{C3025C9B-2FE9-4B17-A1C4-1A6D861EEC3A}"/>
    <cellStyle name="40% - Accent1 3 5" xfId="4746" xr:uid="{0006C170-D633-4380-BC19-8F014691C8C7}"/>
    <cellStyle name="40% - Accent1 3 5 2" xfId="4747" xr:uid="{885A0B99-4DC2-49A5-8AF7-50A6873CF73B}"/>
    <cellStyle name="40% - Accent1 3 5 2 2" xfId="4748" xr:uid="{7FC8E6DE-BF02-4FB9-9892-7A84C2BE73C0}"/>
    <cellStyle name="40% - Accent1 3 5 2 2 2" xfId="4749" xr:uid="{296E5E4C-0F05-4F9F-A613-6E9994EC3E27}"/>
    <cellStyle name="40% - Accent1 3 5 2 2 2 2" xfId="4750" xr:uid="{ACA9F4E5-8B6A-4E30-9383-289514C5A663}"/>
    <cellStyle name="40% - Accent1 3 5 2 2 2 2 2" xfId="4751" xr:uid="{759F5A69-5A9A-480C-B70A-F17FBF97601B}"/>
    <cellStyle name="40% - Accent1 3 5 2 2 2 3" xfId="4752" xr:uid="{23BA8BDB-59BD-4121-B161-DBC9671D94D6}"/>
    <cellStyle name="40% - Accent1 3 5 2 2 3" xfId="4753" xr:uid="{809270F4-F2FD-4BF9-B61E-EAF30EF6055E}"/>
    <cellStyle name="40% - Accent1 3 5 2 2 3 2" xfId="4754" xr:uid="{4C7886E8-C27B-44FF-9C6F-EEE969179B87}"/>
    <cellStyle name="40% - Accent1 3 5 2 2 4" xfId="4755" xr:uid="{AF28D8AD-1403-49DE-A638-592F1116855D}"/>
    <cellStyle name="40% - Accent1 3 5 2 3" xfId="4756" xr:uid="{DFF0B891-5143-40D8-A923-108EB61BC951}"/>
    <cellStyle name="40% - Accent1 3 5 2 3 2" xfId="4757" xr:uid="{D849EB9C-2B2F-4674-BEFE-16FC937F0522}"/>
    <cellStyle name="40% - Accent1 3 5 2 3 2 2" xfId="4758" xr:uid="{E045ECE5-F478-47F2-954D-E958C1FB8C02}"/>
    <cellStyle name="40% - Accent1 3 5 2 3 2 2 2" xfId="4759" xr:uid="{17373885-202A-4434-AE16-FED37A30B717}"/>
    <cellStyle name="40% - Accent1 3 5 2 3 2 3" xfId="4760" xr:uid="{A7015AC5-91E8-4E07-9EDD-6E3694FD5A2B}"/>
    <cellStyle name="40% - Accent1 3 5 2 3 3" xfId="4761" xr:uid="{1B99DAFA-58A6-40BE-8377-CA750396D204}"/>
    <cellStyle name="40% - Accent1 3 5 2 3 3 2" xfId="4762" xr:uid="{37E47645-2B7A-46DF-ADFF-45A6B66362A0}"/>
    <cellStyle name="40% - Accent1 3 5 2 3 4" xfId="4763" xr:uid="{8F5482BF-98E1-4490-8D75-A9421D9A5691}"/>
    <cellStyle name="40% - Accent1 3 5 2 4" xfId="4764" xr:uid="{1CBC3537-B52E-4922-B462-6CAF29AA148A}"/>
    <cellStyle name="40% - Accent1 3 5 2 4 2" xfId="4765" xr:uid="{C2BD8C4A-E0D4-418F-9143-8856D3D5EC80}"/>
    <cellStyle name="40% - Accent1 3 5 2 4 2 2" xfId="4766" xr:uid="{14D9D167-10A5-4698-9627-6B7D637B3698}"/>
    <cellStyle name="40% - Accent1 3 5 2 4 3" xfId="4767" xr:uid="{20C6BCC5-4764-4382-ABE0-7F4AF6AA904B}"/>
    <cellStyle name="40% - Accent1 3 5 2 5" xfId="4768" xr:uid="{67CAB504-9E12-4AAF-87F5-10D2D2FADD8B}"/>
    <cellStyle name="40% - Accent1 3 5 2 5 2" xfId="4769" xr:uid="{A58FC376-03E5-45A6-86F0-EB958231F3FA}"/>
    <cellStyle name="40% - Accent1 3 5 2 6" xfId="4770" xr:uid="{888838F3-F487-48FB-95B7-F0F47C66BE82}"/>
    <cellStyle name="40% - Accent1 3 5 3" xfId="4771" xr:uid="{B6B51C55-0C06-46F7-8324-977FD983C2C4}"/>
    <cellStyle name="40% - Accent1 3 5 3 2" xfId="4772" xr:uid="{ED84F52E-5106-4DD4-9378-1B8A5199DB5B}"/>
    <cellStyle name="40% - Accent1 3 5 3 2 2" xfId="4773" xr:uid="{8DD16971-8C18-45A2-9198-207EDFC1B7F8}"/>
    <cellStyle name="40% - Accent1 3 5 3 2 2 2" xfId="4774" xr:uid="{2A549659-85F6-49C3-9BE6-DE7E3C6BD89B}"/>
    <cellStyle name="40% - Accent1 3 5 3 2 3" xfId="4775" xr:uid="{E82B510D-5C0F-4A6A-9703-B6200538759F}"/>
    <cellStyle name="40% - Accent1 3 5 3 3" xfId="4776" xr:uid="{420F4354-E902-4B4C-934E-9788A91020DB}"/>
    <cellStyle name="40% - Accent1 3 5 3 3 2" xfId="4777" xr:uid="{113DA77B-32BF-456C-A39B-703EC8E0F316}"/>
    <cellStyle name="40% - Accent1 3 5 3 4" xfId="4778" xr:uid="{AA985707-7911-4D10-B5EB-1BFADC25C8D7}"/>
    <cellStyle name="40% - Accent1 3 5 4" xfId="4779" xr:uid="{084A1BDE-7ADC-4F8B-8FE5-3DDA382B3FBA}"/>
    <cellStyle name="40% - Accent1 3 5 4 2" xfId="4780" xr:uid="{F4F3BED0-27A8-48B9-9720-AD88391C9807}"/>
    <cellStyle name="40% - Accent1 3 5 4 2 2" xfId="4781" xr:uid="{32CAD904-33A9-4263-9972-21A72A7E99E6}"/>
    <cellStyle name="40% - Accent1 3 5 4 2 2 2" xfId="4782" xr:uid="{67879FFF-5949-4FC7-B547-1E6BAD7069F2}"/>
    <cellStyle name="40% - Accent1 3 5 4 2 3" xfId="4783" xr:uid="{0E03E693-1DA1-40C7-9D82-008A6BD36FF8}"/>
    <cellStyle name="40% - Accent1 3 5 4 3" xfId="4784" xr:uid="{F5E9F4D2-CB3F-407F-B6A6-B21068BD4CB7}"/>
    <cellStyle name="40% - Accent1 3 5 4 3 2" xfId="4785" xr:uid="{BA4BD564-B633-4D74-8BFD-CB44BD80E1A0}"/>
    <cellStyle name="40% - Accent1 3 5 4 4" xfId="4786" xr:uid="{D565A5C7-7152-4A57-A50C-A66A397ED614}"/>
    <cellStyle name="40% - Accent1 3 5 5" xfId="4787" xr:uid="{C9C7FD45-20A6-404C-A606-A680A97940A7}"/>
    <cellStyle name="40% - Accent1 3 5 5 2" xfId="4788" xr:uid="{26EFD622-C489-47BC-BF36-94D95A7D1189}"/>
    <cellStyle name="40% - Accent1 3 5 5 2 2" xfId="4789" xr:uid="{E4A8EB8F-D5C4-4EAB-9730-3204C3EA9ECD}"/>
    <cellStyle name="40% - Accent1 3 5 5 3" xfId="4790" xr:uid="{5D03488B-25D9-4D5B-8B6C-E55EC9C23D96}"/>
    <cellStyle name="40% - Accent1 3 5 6" xfId="4791" xr:uid="{6EED14B0-9EA8-41FD-9372-DFB367A66B14}"/>
    <cellStyle name="40% - Accent1 3 5 6 2" xfId="4792" xr:uid="{868DBB27-3C6A-45FE-906D-9BA1CE3233E0}"/>
    <cellStyle name="40% - Accent1 3 5 7" xfId="4793" xr:uid="{34DECCBA-0D23-4336-A747-D31F570DFEF7}"/>
    <cellStyle name="40% - Accent1 3 6" xfId="4794" xr:uid="{E6C4228A-08C0-4BEC-9B3B-E1454F93B704}"/>
    <cellStyle name="40% - Accent1 3 6 2" xfId="4795" xr:uid="{7D0B8CCB-80D1-468F-A8E7-377372E44325}"/>
    <cellStyle name="40% - Accent1 3 6 2 2" xfId="4796" xr:uid="{753BBD99-6686-4B99-92E0-128A335B14F4}"/>
    <cellStyle name="40% - Accent1 3 6 2 2 2" xfId="4797" xr:uid="{E24FB0BD-8C50-4FBF-B8DB-F19DDEB036DB}"/>
    <cellStyle name="40% - Accent1 3 6 2 2 2 2" xfId="4798" xr:uid="{8EB8E4EC-CDDC-4A40-B473-CA6E4A114A82}"/>
    <cellStyle name="40% - Accent1 3 6 2 2 3" xfId="4799" xr:uid="{1ACFDF58-B236-4F03-A47E-B65A418C4648}"/>
    <cellStyle name="40% - Accent1 3 6 2 3" xfId="4800" xr:uid="{9D7FC74E-9433-4C97-BCAB-46A96A98596F}"/>
    <cellStyle name="40% - Accent1 3 6 2 3 2" xfId="4801" xr:uid="{39F27C0D-8E39-49F0-9AB2-A8997ECA8AD1}"/>
    <cellStyle name="40% - Accent1 3 6 2 4" xfId="4802" xr:uid="{E983DF6A-5EED-48C7-AF44-907705A4488C}"/>
    <cellStyle name="40% - Accent1 3 6 3" xfId="4803" xr:uid="{58F48428-5B5C-4C0D-AFE7-A6F273157C83}"/>
    <cellStyle name="40% - Accent1 3 6 3 2" xfId="4804" xr:uid="{9EC3C456-6393-4DCE-AAA4-101318464D03}"/>
    <cellStyle name="40% - Accent1 3 6 3 2 2" xfId="4805" xr:uid="{31A7519C-635B-4413-9E28-F44E1B52644B}"/>
    <cellStyle name="40% - Accent1 3 6 3 2 2 2" xfId="4806" xr:uid="{7E2BB021-C556-4611-ABF2-B620E64915CC}"/>
    <cellStyle name="40% - Accent1 3 6 3 2 3" xfId="4807" xr:uid="{F5DF962D-2E03-4049-8135-F011FC1A4EE7}"/>
    <cellStyle name="40% - Accent1 3 6 3 3" xfId="4808" xr:uid="{372D88A5-EE2B-4A5C-9949-F777AC234CDC}"/>
    <cellStyle name="40% - Accent1 3 6 3 3 2" xfId="4809" xr:uid="{54D03F8B-E0B5-43BE-96A4-456C4A9EBE0E}"/>
    <cellStyle name="40% - Accent1 3 6 3 4" xfId="4810" xr:uid="{E2260B89-EB60-41EA-8BEB-402B69F5B348}"/>
    <cellStyle name="40% - Accent1 3 6 4" xfId="4811" xr:uid="{FFB173EB-440C-4897-A867-7D04686B337B}"/>
    <cellStyle name="40% - Accent1 3 6 4 2" xfId="4812" xr:uid="{115F38FD-A725-482F-8F8F-3D44B42840D0}"/>
    <cellStyle name="40% - Accent1 3 6 4 2 2" xfId="4813" xr:uid="{39EF5312-8F40-4088-9E63-D5C6C1E9478C}"/>
    <cellStyle name="40% - Accent1 3 6 4 3" xfId="4814" xr:uid="{47D5BA42-13C8-4D4D-9A67-227DD6286C10}"/>
    <cellStyle name="40% - Accent1 3 6 5" xfId="4815" xr:uid="{F99603DD-AA32-42D5-92C2-397DDE85C90F}"/>
    <cellStyle name="40% - Accent1 3 6 5 2" xfId="4816" xr:uid="{7403B030-089E-473B-ACE9-D4AB500C6A47}"/>
    <cellStyle name="40% - Accent1 3 6 6" xfId="4817" xr:uid="{C430F905-4B6C-464F-B942-E5CF23012225}"/>
    <cellStyle name="40% - Accent1 3 7" xfId="4818" xr:uid="{5D80C01B-C672-431A-8698-D05A9129DB08}"/>
    <cellStyle name="40% - Accent1 3 7 2" xfId="4819" xr:uid="{43798DB6-BC3D-4E82-8FC9-5D07F645BF96}"/>
    <cellStyle name="40% - Accent1 3 7 2 2" xfId="4820" xr:uid="{FF580801-DF61-4990-B77B-F7AB6A59D0E3}"/>
    <cellStyle name="40% - Accent1 3 7 2 2 2" xfId="4821" xr:uid="{EA2C4C6A-5929-4705-AA59-C34F7D72D293}"/>
    <cellStyle name="40% - Accent1 3 7 2 3" xfId="4822" xr:uid="{33B43BFE-861C-4A93-971D-D27563A246B6}"/>
    <cellStyle name="40% - Accent1 3 7 3" xfId="4823" xr:uid="{BFE4BD9E-3D0D-4A23-B60F-ECB074451DA9}"/>
    <cellStyle name="40% - Accent1 3 7 3 2" xfId="4824" xr:uid="{48281294-4372-4BCD-B17B-59D1D1697468}"/>
    <cellStyle name="40% - Accent1 3 7 4" xfId="4825" xr:uid="{2B5ABA74-6C96-45D3-AB4E-0563C489A26E}"/>
    <cellStyle name="40% - Accent1 3 8" xfId="4826" xr:uid="{68AAB0C5-A88E-45DF-A162-7B4105D68609}"/>
    <cellStyle name="40% - Accent1 3 8 2" xfId="4827" xr:uid="{F7E638C8-EE4F-4032-95C2-6D0CD1333B47}"/>
    <cellStyle name="40% - Accent1 3 8 2 2" xfId="4828" xr:uid="{54412F59-3320-4B6C-AACB-43EEF9523DBB}"/>
    <cellStyle name="40% - Accent1 3 8 2 2 2" xfId="4829" xr:uid="{F62CE954-FDA0-44F2-BD46-EEF441A5D95E}"/>
    <cellStyle name="40% - Accent1 3 8 2 3" xfId="4830" xr:uid="{7B23CEE9-DE29-4234-8126-4EFF8017A15F}"/>
    <cellStyle name="40% - Accent1 3 8 3" xfId="4831" xr:uid="{B126BD04-F361-421A-A274-ACC0B4E17241}"/>
    <cellStyle name="40% - Accent1 3 8 3 2" xfId="4832" xr:uid="{20E15F66-7A53-483B-9689-D4E0A99D1156}"/>
    <cellStyle name="40% - Accent1 3 8 4" xfId="4833" xr:uid="{8E3FAB34-09FF-423D-AE8A-12368B1F5B12}"/>
    <cellStyle name="40% - Accent1 3 9" xfId="4834" xr:uid="{C242A4B4-5C92-4718-A93D-0843C40755BE}"/>
    <cellStyle name="40% - Accent1 3 9 2" xfId="4835" xr:uid="{AAC0E32C-9F67-43E7-A268-1313C373BDD9}"/>
    <cellStyle name="40% - Accent1 3 9 2 2" xfId="4836" xr:uid="{5A9C825A-1011-41C9-9491-1BD20E558215}"/>
    <cellStyle name="40% - Accent1 3 9 3" xfId="4837" xr:uid="{5937E640-F013-4F59-9C76-827C2CC97E05}"/>
    <cellStyle name="40% - Accent1 4" xfId="4838" xr:uid="{185C2AFD-231A-4357-92DA-5937A41C09D5}"/>
    <cellStyle name="40% - Accent1 4 2" xfId="4839" xr:uid="{A695B42A-A395-4105-B8B8-3A8B325DB83D}"/>
    <cellStyle name="40% - Accent1 4 2 2" xfId="4840" xr:uid="{2584B94E-913F-4390-B871-F306D815B9AA}"/>
    <cellStyle name="40% - Accent1 4 2 2 2" xfId="4841" xr:uid="{A89AE549-636E-478F-A29D-0D70C73996B1}"/>
    <cellStyle name="40% - Accent1 4 2 2 2 2" xfId="4842" xr:uid="{D1FC4133-C11A-4E8B-90A1-B5C111C8ED6C}"/>
    <cellStyle name="40% - Accent1 4 2 2 2 2 2" xfId="4843" xr:uid="{92FC0113-7643-4C12-9DC6-203F39046443}"/>
    <cellStyle name="40% - Accent1 4 2 2 2 2 2 2" xfId="4844" xr:uid="{6790DE45-4BF1-4218-987D-EC16F2AD04BC}"/>
    <cellStyle name="40% - Accent1 4 2 2 2 2 3" xfId="4845" xr:uid="{746439E0-3511-433E-B7DA-E4E11250E485}"/>
    <cellStyle name="40% - Accent1 4 2 2 2 3" xfId="4846" xr:uid="{FA883BEE-308C-42A3-BC26-484FE211EBB2}"/>
    <cellStyle name="40% - Accent1 4 2 2 2 3 2" xfId="4847" xr:uid="{7C3BC54A-D49E-477A-8AB4-F2335180B482}"/>
    <cellStyle name="40% - Accent1 4 2 2 2 4" xfId="4848" xr:uid="{B93F3B92-7764-4373-9EAC-562B27A5CF3F}"/>
    <cellStyle name="40% - Accent1 4 2 2 3" xfId="4849" xr:uid="{7FA8398F-BE7E-4E82-AEB7-E515520789C0}"/>
    <cellStyle name="40% - Accent1 4 2 2 3 2" xfId="4850" xr:uid="{91A3E2EE-1670-49E7-8C5D-B7396C465511}"/>
    <cellStyle name="40% - Accent1 4 2 2 3 2 2" xfId="4851" xr:uid="{49FD1142-1536-4A2C-A76B-8A1463113D14}"/>
    <cellStyle name="40% - Accent1 4 2 2 3 2 2 2" xfId="4852" xr:uid="{F10BB49E-8FD8-4445-945A-E2D8F4D56841}"/>
    <cellStyle name="40% - Accent1 4 2 2 3 2 3" xfId="4853" xr:uid="{981DDADC-861C-472B-ABC8-CB789241737B}"/>
    <cellStyle name="40% - Accent1 4 2 2 3 3" xfId="4854" xr:uid="{3F233272-019E-478B-BB21-D35BF3ED4FED}"/>
    <cellStyle name="40% - Accent1 4 2 2 3 3 2" xfId="4855" xr:uid="{1471687E-A842-4454-AB9E-19AF0BB5280D}"/>
    <cellStyle name="40% - Accent1 4 2 2 3 4" xfId="4856" xr:uid="{7F351F10-F7A5-4F7F-861F-E67A50560B9D}"/>
    <cellStyle name="40% - Accent1 4 2 2 4" xfId="4857" xr:uid="{08EEB375-8983-4AFE-92CD-AEE4C94FF2D7}"/>
    <cellStyle name="40% - Accent1 4 2 2 4 2" xfId="4858" xr:uid="{2EFC4C29-E9B7-4D43-BFCD-3CFDFB91489C}"/>
    <cellStyle name="40% - Accent1 4 2 2 4 2 2" xfId="4859" xr:uid="{5930CB96-92F0-4EE8-B682-4145D12B52DA}"/>
    <cellStyle name="40% - Accent1 4 2 2 4 3" xfId="4860" xr:uid="{8F338A8D-B578-4298-A21E-E676F6F2FB63}"/>
    <cellStyle name="40% - Accent1 4 2 2 5" xfId="4861" xr:uid="{6A2FD0C3-FEC7-45F7-84EE-0D217EB8741D}"/>
    <cellStyle name="40% - Accent1 4 2 2 5 2" xfId="4862" xr:uid="{A0FB16DB-776D-4424-BD9C-6223EC6FC6B7}"/>
    <cellStyle name="40% - Accent1 4 2 2 6" xfId="4863" xr:uid="{7BE3C5DE-6B1D-45C5-B170-0D8BE3B5AD9D}"/>
    <cellStyle name="40% - Accent1 4 2 3" xfId="4864" xr:uid="{F85D98F1-58A6-4077-AA53-4E4A6FE1544A}"/>
    <cellStyle name="40% - Accent1 4 2 3 2" xfId="4865" xr:uid="{CD286080-052A-4590-A740-45A7ECF415E4}"/>
    <cellStyle name="40% - Accent1 4 2 3 2 2" xfId="4866" xr:uid="{E71BBA6E-F430-4961-AEB3-9C8B6B3EFC60}"/>
    <cellStyle name="40% - Accent1 4 2 3 2 2 2" xfId="4867" xr:uid="{90C7D11A-733E-4720-833C-11CC571528D0}"/>
    <cellStyle name="40% - Accent1 4 2 3 2 3" xfId="4868" xr:uid="{FA483BE6-DDAC-477B-9741-1F2A1F1AD1D9}"/>
    <cellStyle name="40% - Accent1 4 2 3 3" xfId="4869" xr:uid="{4980240C-5B96-43E9-AF98-E030714A40FB}"/>
    <cellStyle name="40% - Accent1 4 2 3 3 2" xfId="4870" xr:uid="{735C6517-AAFC-4CAB-9AEB-85FD3646B3D1}"/>
    <cellStyle name="40% - Accent1 4 2 3 4" xfId="4871" xr:uid="{3C735891-F3D7-4F2D-9B52-78A404302A90}"/>
    <cellStyle name="40% - Accent1 4 2 4" xfId="4872" xr:uid="{54FC85D3-8297-4E98-8B83-14F78A7624CD}"/>
    <cellStyle name="40% - Accent1 4 2 4 2" xfId="4873" xr:uid="{E7AA4CA9-F44A-41C4-98E9-63B476FA7F78}"/>
    <cellStyle name="40% - Accent1 4 2 4 2 2" xfId="4874" xr:uid="{2E9C41B4-85FF-40DB-B771-96BD511CC3DF}"/>
    <cellStyle name="40% - Accent1 4 2 4 2 2 2" xfId="4875" xr:uid="{E34B83C4-883A-4C39-9787-7D8959B5D3E5}"/>
    <cellStyle name="40% - Accent1 4 2 4 2 3" xfId="4876" xr:uid="{C6456522-4C48-4AF4-A3F8-A9FE4E425DEF}"/>
    <cellStyle name="40% - Accent1 4 2 4 3" xfId="4877" xr:uid="{5DB7B634-6677-4F78-BE24-383C1BE82596}"/>
    <cellStyle name="40% - Accent1 4 2 4 3 2" xfId="4878" xr:uid="{31A88E9F-123F-4BD8-8139-4B21CA7EAAFC}"/>
    <cellStyle name="40% - Accent1 4 2 4 4" xfId="4879" xr:uid="{51494D31-79CF-4C08-AD90-BEEF0565D26A}"/>
    <cellStyle name="40% - Accent1 4 2 5" xfId="4880" xr:uid="{876251C6-04F3-4D61-B003-018062E97270}"/>
    <cellStyle name="40% - Accent1 4 2 5 2" xfId="4881" xr:uid="{1E286CC3-DE1A-42FE-B732-7AA2C0D2DE9A}"/>
    <cellStyle name="40% - Accent1 4 2 5 2 2" xfId="4882" xr:uid="{C8371DB8-82B4-40CE-867B-8125DF63ACDE}"/>
    <cellStyle name="40% - Accent1 4 2 5 3" xfId="4883" xr:uid="{DBA4947D-60B3-40C5-BFBB-433AAC420385}"/>
    <cellStyle name="40% - Accent1 4 2 6" xfId="4884" xr:uid="{2EA72A41-19DF-4C85-A865-AB59602F9D37}"/>
    <cellStyle name="40% - Accent1 4 2 6 2" xfId="4885" xr:uid="{702FAF5F-0D40-4941-9583-11F91F5D01A8}"/>
    <cellStyle name="40% - Accent1 4 2 7" xfId="4886" xr:uid="{4B93BFB8-4453-41D2-B123-66CC0513797B}"/>
    <cellStyle name="40% - Accent1 4 2 8" xfId="4887" xr:uid="{26C0437F-6B57-4668-8F02-C845D000BACF}"/>
    <cellStyle name="40% - Accent1 4 3" xfId="4888" xr:uid="{B512B080-642E-4ACE-A527-14E78944A661}"/>
    <cellStyle name="40% - Accent1 4 3 2" xfId="4889" xr:uid="{75F0EC73-9D88-4D9B-AFE1-51512A7D8CE1}"/>
    <cellStyle name="40% - Accent1 4 3 2 2" xfId="4890" xr:uid="{B159F532-C1D6-405F-92BD-F7EE57ABC35A}"/>
    <cellStyle name="40% - Accent1 4 3 2 2 2" xfId="4891" xr:uid="{A8663A27-3DA2-47E6-A4DC-18254F61E951}"/>
    <cellStyle name="40% - Accent1 4 3 2 2 2 2" xfId="4892" xr:uid="{F67BC32A-D0BD-41CD-B0B3-D4491E1B429D}"/>
    <cellStyle name="40% - Accent1 4 3 2 2 3" xfId="4893" xr:uid="{22B1C276-245A-470E-9854-98AC4C950257}"/>
    <cellStyle name="40% - Accent1 4 3 2 3" xfId="4894" xr:uid="{19BF8597-1CAE-477C-96C5-FC84798512EF}"/>
    <cellStyle name="40% - Accent1 4 3 2 3 2" xfId="4895" xr:uid="{DD75EAEF-AB26-4E6A-815C-2E59611A8ABD}"/>
    <cellStyle name="40% - Accent1 4 3 2 4" xfId="4896" xr:uid="{026A1273-B973-48A1-9C0C-CFB25E8A8151}"/>
    <cellStyle name="40% - Accent1 4 3 3" xfId="4897" xr:uid="{E508C49F-EB76-4CB3-B2F2-41245E6D76A8}"/>
    <cellStyle name="40% - Accent1 4 3 3 2" xfId="4898" xr:uid="{4229BE60-0295-4CDB-A7AE-27DD1F0219C6}"/>
    <cellStyle name="40% - Accent1 4 3 3 2 2" xfId="4899" xr:uid="{888B2C9C-59DA-464E-8959-CB478516FFC2}"/>
    <cellStyle name="40% - Accent1 4 3 3 2 2 2" xfId="4900" xr:uid="{28A47020-834E-47D8-A7DB-8F12FC34E4A9}"/>
    <cellStyle name="40% - Accent1 4 3 3 2 3" xfId="4901" xr:uid="{370031CB-08BE-40D4-BF62-9594267CF7DE}"/>
    <cellStyle name="40% - Accent1 4 3 3 3" xfId="4902" xr:uid="{A58F6DD7-AE87-408E-8676-201295B87199}"/>
    <cellStyle name="40% - Accent1 4 3 3 3 2" xfId="4903" xr:uid="{EEA8C10F-E531-4D3E-B5AE-FB8FD13374EE}"/>
    <cellStyle name="40% - Accent1 4 3 3 4" xfId="4904" xr:uid="{B6196376-7633-42EB-BD4B-E0184F499D18}"/>
    <cellStyle name="40% - Accent1 4 3 4" xfId="4905" xr:uid="{F5673FE7-0D78-4469-A939-409686B420FE}"/>
    <cellStyle name="40% - Accent1 4 3 4 2" xfId="4906" xr:uid="{D17DCE0E-5878-4833-B87B-A620E3441BAD}"/>
    <cellStyle name="40% - Accent1 4 3 4 2 2" xfId="4907" xr:uid="{D031041A-FFC3-486F-B92F-F5838A537D70}"/>
    <cellStyle name="40% - Accent1 4 3 4 3" xfId="4908" xr:uid="{1BD57163-F199-476C-AF1F-38E6A4467430}"/>
    <cellStyle name="40% - Accent1 4 3 5" xfId="4909" xr:uid="{DAFD134D-828F-4BB8-847C-A4242B63B33E}"/>
    <cellStyle name="40% - Accent1 4 3 5 2" xfId="4910" xr:uid="{9C97F6A6-8EF1-499B-90AB-E49F457D3694}"/>
    <cellStyle name="40% - Accent1 4 3 6" xfId="4911" xr:uid="{B9AB4B35-59BF-4D4B-B386-56B69C76CC8B}"/>
    <cellStyle name="40% - Accent1 4 4" xfId="4912" xr:uid="{E8D0D3FB-1A2C-4B3C-88C2-D8FE9593A808}"/>
    <cellStyle name="40% - Accent1 4 4 2" xfId="4913" xr:uid="{233B5005-7685-4834-88CA-58003C9AE6F7}"/>
    <cellStyle name="40% - Accent1 4 4 2 2" xfId="4914" xr:uid="{B06AEDB7-F604-49E9-BACB-DAC6B9770DD1}"/>
    <cellStyle name="40% - Accent1 4 4 2 2 2" xfId="4915" xr:uid="{86502C68-9F26-46B6-B235-F104847F7B15}"/>
    <cellStyle name="40% - Accent1 4 4 2 3" xfId="4916" xr:uid="{68C26268-38A8-4A34-B00C-AEE7216C3A0A}"/>
    <cellStyle name="40% - Accent1 4 4 3" xfId="4917" xr:uid="{E83BFA34-1A8D-46D8-914B-EA7A9B2C20A0}"/>
    <cellStyle name="40% - Accent1 4 4 3 2" xfId="4918" xr:uid="{4EB48706-D810-4A23-9893-5DC2030C1A08}"/>
    <cellStyle name="40% - Accent1 4 4 4" xfId="4919" xr:uid="{C894004E-950A-440E-B1DA-9BA442EA9D61}"/>
    <cellStyle name="40% - Accent1 4 5" xfId="4920" xr:uid="{404CCFB9-E26A-44C5-9735-9B962FB3CF35}"/>
    <cellStyle name="40% - Accent1 4 5 2" xfId="4921" xr:uid="{FB59823D-365F-46F7-8A6B-C2E41555BA9A}"/>
    <cellStyle name="40% - Accent1 4 5 2 2" xfId="4922" xr:uid="{3B83F33F-3842-4E48-8458-A468E68ED850}"/>
    <cellStyle name="40% - Accent1 4 5 2 2 2" xfId="4923" xr:uid="{BE558F4F-4535-430F-9ECF-B6E5C51C7EE2}"/>
    <cellStyle name="40% - Accent1 4 5 2 3" xfId="4924" xr:uid="{13E17315-EE25-46BA-A93E-FFF055B23B6A}"/>
    <cellStyle name="40% - Accent1 4 5 3" xfId="4925" xr:uid="{31777B69-0B03-4D3B-ADFA-D4E464EC8E02}"/>
    <cellStyle name="40% - Accent1 4 5 3 2" xfId="4926" xr:uid="{2285962B-3DFB-46E6-A02C-C2052C7A66BC}"/>
    <cellStyle name="40% - Accent1 4 5 4" xfId="4927" xr:uid="{E980E325-6668-4F4F-9453-3525DF04C972}"/>
    <cellStyle name="40% - Accent1 4 6" xfId="4928" xr:uid="{39277339-680E-4B14-9555-5EFF4480A608}"/>
    <cellStyle name="40% - Accent1 4 6 2" xfId="4929" xr:uid="{747018A6-DE56-4A5A-88C2-DA08BF2C0CE7}"/>
    <cellStyle name="40% - Accent1 4 6 2 2" xfId="4930" xr:uid="{BA4900B2-71A2-439C-9A7E-0D450CA39E46}"/>
    <cellStyle name="40% - Accent1 4 6 3" xfId="4931" xr:uid="{15CBB729-D179-4EAB-BBD8-76CF7A0C4F63}"/>
    <cellStyle name="40% - Accent1 4 7" xfId="4932" xr:uid="{7225EC0D-EEDD-42B8-B1C5-8FC78C41D4E2}"/>
    <cellStyle name="40% - Accent1 4 7 2" xfId="4933" xr:uid="{92A81642-CCCA-4E6D-9C06-3AB945961462}"/>
    <cellStyle name="40% - Accent1 4 8" xfId="4934" xr:uid="{FCB3081A-9F0E-4E69-A99B-B1F383225F63}"/>
    <cellStyle name="40% - Accent1 4 9" xfId="4935" xr:uid="{7CE0BC1A-C065-4708-9401-4D31662FDB12}"/>
    <cellStyle name="40% - Accent1 5" xfId="4936" xr:uid="{8CFFE53B-5B7C-4AA1-8291-9B22D8FBC029}"/>
    <cellStyle name="40% - Accent1 5 2" xfId="4937" xr:uid="{ACCE6BCB-1EF3-48D0-8A2B-3251358A37EF}"/>
    <cellStyle name="40% - Accent1 5 2 2" xfId="4938" xr:uid="{D56A0C9B-32EB-4A50-952B-46818CCD8320}"/>
    <cellStyle name="40% - Accent1 5 2 2 2" xfId="4939" xr:uid="{5502B10F-663B-4F1D-A2A4-BFE294CD1F83}"/>
    <cellStyle name="40% - Accent1 5 2 2 2 2" xfId="4940" xr:uid="{2A0FC468-B5BE-4573-9FAB-1F0050A1AF77}"/>
    <cellStyle name="40% - Accent1 5 2 2 2 2 2" xfId="4941" xr:uid="{7D2567B9-7D48-443F-A205-12CF32128C17}"/>
    <cellStyle name="40% - Accent1 5 2 2 2 2 2 2" xfId="4942" xr:uid="{6374B59F-2275-48E3-96D4-DB4A6CF88D32}"/>
    <cellStyle name="40% - Accent1 5 2 2 2 2 3" xfId="4943" xr:uid="{84F3CDEA-EADF-4C29-95D3-09F0419E3570}"/>
    <cellStyle name="40% - Accent1 5 2 2 2 3" xfId="4944" xr:uid="{C220EC1B-CD3C-4DDE-B119-98E2567FC2A6}"/>
    <cellStyle name="40% - Accent1 5 2 2 2 3 2" xfId="4945" xr:uid="{B095E122-EB67-4C34-B811-48B4B74FD3BF}"/>
    <cellStyle name="40% - Accent1 5 2 2 2 4" xfId="4946" xr:uid="{CFDFC065-45EE-4714-8746-BDE94220E33F}"/>
    <cellStyle name="40% - Accent1 5 2 2 3" xfId="4947" xr:uid="{1A74B34D-FF49-486C-9602-E620020697B0}"/>
    <cellStyle name="40% - Accent1 5 2 2 3 2" xfId="4948" xr:uid="{F45AC69E-ABFC-4B64-85B6-1BF24364BCF5}"/>
    <cellStyle name="40% - Accent1 5 2 2 3 2 2" xfId="4949" xr:uid="{2DBD8449-448E-4C24-8F13-2EC3B192AAD8}"/>
    <cellStyle name="40% - Accent1 5 2 2 3 2 2 2" xfId="4950" xr:uid="{526B9463-5E64-43F0-82F0-94128BD1E16C}"/>
    <cellStyle name="40% - Accent1 5 2 2 3 2 3" xfId="4951" xr:uid="{6B3F167B-A2A4-4154-8900-659021D1B7C7}"/>
    <cellStyle name="40% - Accent1 5 2 2 3 3" xfId="4952" xr:uid="{168A6209-3382-437E-BDB3-3040B0746DD1}"/>
    <cellStyle name="40% - Accent1 5 2 2 3 3 2" xfId="4953" xr:uid="{601E709C-7447-4E77-A3CC-4CDAD4DCB508}"/>
    <cellStyle name="40% - Accent1 5 2 2 3 4" xfId="4954" xr:uid="{6F2BABD9-A513-455B-93D4-AEE2E1B1146F}"/>
    <cellStyle name="40% - Accent1 5 2 2 4" xfId="4955" xr:uid="{4B3D8B9E-B6B5-4E4D-A04E-D94825234CBF}"/>
    <cellStyle name="40% - Accent1 5 2 2 4 2" xfId="4956" xr:uid="{612E4EFF-89D3-47D3-A079-E2E5D33A0FE6}"/>
    <cellStyle name="40% - Accent1 5 2 2 4 2 2" xfId="4957" xr:uid="{576C7210-8C71-440E-B494-47D989747BED}"/>
    <cellStyle name="40% - Accent1 5 2 2 4 3" xfId="4958" xr:uid="{B2631D81-81AD-4A9D-A221-041B0C735BC3}"/>
    <cellStyle name="40% - Accent1 5 2 2 5" xfId="4959" xr:uid="{42112E1B-2EBC-4B26-8DF5-FABD18DD4E7E}"/>
    <cellStyle name="40% - Accent1 5 2 2 5 2" xfId="4960" xr:uid="{117BD2F5-03FA-43A0-AD9B-65B0D91695C1}"/>
    <cellStyle name="40% - Accent1 5 2 2 6" xfId="4961" xr:uid="{351B964E-4D0C-4EA6-8F5C-BE133420CDF9}"/>
    <cellStyle name="40% - Accent1 5 2 3" xfId="4962" xr:uid="{10539B6D-6642-4D10-B3BC-804BB9C36736}"/>
    <cellStyle name="40% - Accent1 5 2 3 2" xfId="4963" xr:uid="{669A84C9-789E-44E1-A4DB-8A7255A24767}"/>
    <cellStyle name="40% - Accent1 5 2 3 2 2" xfId="4964" xr:uid="{01F040AC-7309-4EB2-A4F0-2A96B08EDD3E}"/>
    <cellStyle name="40% - Accent1 5 2 3 2 2 2" xfId="4965" xr:uid="{D948D740-5D5E-40A4-9062-048661D57D06}"/>
    <cellStyle name="40% - Accent1 5 2 3 2 3" xfId="4966" xr:uid="{592AD686-AF13-4410-82A7-AEC4CE2CA6B4}"/>
    <cellStyle name="40% - Accent1 5 2 3 3" xfId="4967" xr:uid="{9F084091-1DF0-46C8-AC08-87C7AC1D408B}"/>
    <cellStyle name="40% - Accent1 5 2 3 3 2" xfId="4968" xr:uid="{29C69CAE-EE48-42CC-9A23-006DB2E1995F}"/>
    <cellStyle name="40% - Accent1 5 2 3 4" xfId="4969" xr:uid="{3499B540-094A-4DCE-B9C6-E466D6E4A940}"/>
    <cellStyle name="40% - Accent1 5 2 4" xfId="4970" xr:uid="{39F63BF4-5936-4619-AE61-BF42AC038ECB}"/>
    <cellStyle name="40% - Accent1 5 2 4 2" xfId="4971" xr:uid="{53AF277D-F788-47A4-A6EF-0D187E96B291}"/>
    <cellStyle name="40% - Accent1 5 2 4 2 2" xfId="4972" xr:uid="{D0F373F8-6A4B-4494-AAAD-0994D5EFD886}"/>
    <cellStyle name="40% - Accent1 5 2 4 2 2 2" xfId="4973" xr:uid="{BDF08ABB-8733-42AA-BABD-902436303E96}"/>
    <cellStyle name="40% - Accent1 5 2 4 2 3" xfId="4974" xr:uid="{12FBB43E-E223-4DB8-81A5-123320BD6ED4}"/>
    <cellStyle name="40% - Accent1 5 2 4 3" xfId="4975" xr:uid="{77C7C6B2-78DB-4BDC-8BF1-D53007D499A7}"/>
    <cellStyle name="40% - Accent1 5 2 4 3 2" xfId="4976" xr:uid="{DBC3B83C-AC61-4636-A9F2-72319EBE0694}"/>
    <cellStyle name="40% - Accent1 5 2 4 4" xfId="4977" xr:uid="{4AA2A477-C064-4F11-94AC-1E3D09D2D957}"/>
    <cellStyle name="40% - Accent1 5 2 5" xfId="4978" xr:uid="{CC3EBED4-54EC-4C84-B518-1F07A52FD37A}"/>
    <cellStyle name="40% - Accent1 5 2 5 2" xfId="4979" xr:uid="{CA56B129-DC23-4FC6-87FA-2FDDD0FA3ABE}"/>
    <cellStyle name="40% - Accent1 5 2 5 2 2" xfId="4980" xr:uid="{50B71D9F-1655-4694-9D35-755CBAFC3E39}"/>
    <cellStyle name="40% - Accent1 5 2 5 3" xfId="4981" xr:uid="{786557D5-DF68-43FE-BF52-E8B4C363607D}"/>
    <cellStyle name="40% - Accent1 5 2 6" xfId="4982" xr:uid="{6B062A77-C35F-4783-B6B9-896B30A96C07}"/>
    <cellStyle name="40% - Accent1 5 2 6 2" xfId="4983" xr:uid="{FF11D996-5053-4604-A224-F8D8B7894392}"/>
    <cellStyle name="40% - Accent1 5 2 7" xfId="4984" xr:uid="{1A833346-3E95-4997-BDEF-61830CF8228B}"/>
    <cellStyle name="40% - Accent1 5 2 8" xfId="4985" xr:uid="{678061DB-D4A6-4033-80C2-78C0B827C86C}"/>
    <cellStyle name="40% - Accent1 5 3" xfId="4986" xr:uid="{DC43CDC6-7499-4B5B-B244-8D5414A32F28}"/>
    <cellStyle name="40% - Accent1 5 3 2" xfId="4987" xr:uid="{A804B689-0F65-4B3C-ACC3-8BAB4C8124C2}"/>
    <cellStyle name="40% - Accent1 5 3 2 2" xfId="4988" xr:uid="{66AC895B-D6A0-4CB4-9AAA-0CE24B9C2F44}"/>
    <cellStyle name="40% - Accent1 5 3 2 2 2" xfId="4989" xr:uid="{A59F346D-CFB2-46A2-AA98-29BF1ED55CBC}"/>
    <cellStyle name="40% - Accent1 5 3 2 2 2 2" xfId="4990" xr:uid="{C93511F8-8AA5-4D8A-B2DB-56E9963659BE}"/>
    <cellStyle name="40% - Accent1 5 3 2 2 3" xfId="4991" xr:uid="{19362AA9-1DC2-4D79-A9FD-ED2C6DB6C917}"/>
    <cellStyle name="40% - Accent1 5 3 2 3" xfId="4992" xr:uid="{29A21049-E0C7-41ED-8A19-1FD8D9EFDEA0}"/>
    <cellStyle name="40% - Accent1 5 3 2 3 2" xfId="4993" xr:uid="{884F14D4-9627-4CA4-83F0-AEC2483FBC0B}"/>
    <cellStyle name="40% - Accent1 5 3 2 4" xfId="4994" xr:uid="{3916DF98-E226-4C02-B437-C5A9A7E086F4}"/>
    <cellStyle name="40% - Accent1 5 3 3" xfId="4995" xr:uid="{81DE932A-CC91-4595-A7AE-D11A34867093}"/>
    <cellStyle name="40% - Accent1 5 3 3 2" xfId="4996" xr:uid="{0BD40304-AAF4-4B76-BB5D-42D5A28F1E27}"/>
    <cellStyle name="40% - Accent1 5 3 3 2 2" xfId="4997" xr:uid="{0129456B-47AF-4E3F-8B43-05562B403EBE}"/>
    <cellStyle name="40% - Accent1 5 3 3 2 2 2" xfId="4998" xr:uid="{B815F820-E768-4D08-BD3F-34944E1C57B2}"/>
    <cellStyle name="40% - Accent1 5 3 3 2 3" xfId="4999" xr:uid="{AB02F33E-D90E-4EE4-8BB0-34A9AB97449D}"/>
    <cellStyle name="40% - Accent1 5 3 3 3" xfId="5000" xr:uid="{5327B378-4C5E-4F5A-A156-6391298A8A73}"/>
    <cellStyle name="40% - Accent1 5 3 3 3 2" xfId="5001" xr:uid="{4F05AB58-AC84-4C71-A0DB-955C00D6F794}"/>
    <cellStyle name="40% - Accent1 5 3 3 4" xfId="5002" xr:uid="{B8E4155B-964E-4379-AAB1-3812C378677D}"/>
    <cellStyle name="40% - Accent1 5 3 4" xfId="5003" xr:uid="{DE8E3B77-613C-4CFC-B100-BCECAC2FE5B3}"/>
    <cellStyle name="40% - Accent1 5 3 4 2" xfId="5004" xr:uid="{8C4B46B7-FC3A-4C8E-8D3E-CCE326968202}"/>
    <cellStyle name="40% - Accent1 5 3 4 2 2" xfId="5005" xr:uid="{C53369B5-2CB5-4362-B62E-BE0E52A7A2A8}"/>
    <cellStyle name="40% - Accent1 5 3 4 3" xfId="5006" xr:uid="{E602E084-6236-4ADB-97F2-FDFCCE3B6131}"/>
    <cellStyle name="40% - Accent1 5 3 5" xfId="5007" xr:uid="{1BDC7E70-D2F3-41BB-9636-5BDFC82663E5}"/>
    <cellStyle name="40% - Accent1 5 3 5 2" xfId="5008" xr:uid="{B8E6ACB1-8AE8-443A-9053-D5DF68D8E318}"/>
    <cellStyle name="40% - Accent1 5 3 6" xfId="5009" xr:uid="{B3B4FB31-B115-4B03-8F12-7B7F4A4C9B01}"/>
    <cellStyle name="40% - Accent1 5 4" xfId="5010" xr:uid="{3F8D43C5-8762-406A-8CF9-A0143A027716}"/>
    <cellStyle name="40% - Accent1 5 4 2" xfId="5011" xr:uid="{E406B128-A508-4A94-961C-D53EFD9578D9}"/>
    <cellStyle name="40% - Accent1 5 4 2 2" xfId="5012" xr:uid="{0AFC0802-50D1-438D-A9A0-E91A3F018B2D}"/>
    <cellStyle name="40% - Accent1 5 4 2 2 2" xfId="5013" xr:uid="{B89EEDA4-DE54-4ED4-B5D9-068BFA5A6D66}"/>
    <cellStyle name="40% - Accent1 5 4 2 3" xfId="5014" xr:uid="{E43225E3-23D7-4900-A82A-FD022E42EB72}"/>
    <cellStyle name="40% - Accent1 5 4 3" xfId="5015" xr:uid="{D9384968-37AE-4C4D-BF1C-EF72EFCAD43D}"/>
    <cellStyle name="40% - Accent1 5 4 3 2" xfId="5016" xr:uid="{FF0274B0-DA45-4F89-8BA7-7EF046F52D7A}"/>
    <cellStyle name="40% - Accent1 5 4 4" xfId="5017" xr:uid="{0056357B-F6B8-45B6-9B0C-438142EE5260}"/>
    <cellStyle name="40% - Accent1 5 5" xfId="5018" xr:uid="{E8E877D4-5F4F-487E-9AD4-5D1395FE973C}"/>
    <cellStyle name="40% - Accent1 5 5 2" xfId="5019" xr:uid="{6163A141-1FEF-4269-AE27-C5844503BCDD}"/>
    <cellStyle name="40% - Accent1 5 5 2 2" xfId="5020" xr:uid="{3DB1E5E8-F0AC-4089-8987-AFF23EFD8B97}"/>
    <cellStyle name="40% - Accent1 5 5 2 2 2" xfId="5021" xr:uid="{102AA1F4-DD40-431D-BF3C-4D3D8EE0AAB0}"/>
    <cellStyle name="40% - Accent1 5 5 2 3" xfId="5022" xr:uid="{A8BD4742-60D6-47D6-B378-AF45C5D7674F}"/>
    <cellStyle name="40% - Accent1 5 5 3" xfId="5023" xr:uid="{61F3C67D-6D99-446C-8A6C-3D129E6F70D7}"/>
    <cellStyle name="40% - Accent1 5 5 3 2" xfId="5024" xr:uid="{E08B76E4-C009-4ACD-94F1-1EA75FB4B31C}"/>
    <cellStyle name="40% - Accent1 5 5 4" xfId="5025" xr:uid="{856124B0-71D6-451C-89A4-91ED1CEC573D}"/>
    <cellStyle name="40% - Accent1 5 6" xfId="5026" xr:uid="{B5D8FCC0-8C14-482D-89B6-22E4B7663956}"/>
    <cellStyle name="40% - Accent1 5 6 2" xfId="5027" xr:uid="{B7B3D5B6-1B41-4D68-AC37-60CFCB41FF13}"/>
    <cellStyle name="40% - Accent1 5 6 2 2" xfId="5028" xr:uid="{54F307A1-C4DC-4FC3-AE06-1683685D84FA}"/>
    <cellStyle name="40% - Accent1 5 6 3" xfId="5029" xr:uid="{ADC6E9D4-E9E9-462D-9A5A-E01D893DB2AB}"/>
    <cellStyle name="40% - Accent1 5 7" xfId="5030" xr:uid="{15A2131B-0BA1-4CFB-9C66-9F61B14573B5}"/>
    <cellStyle name="40% - Accent1 5 7 2" xfId="5031" xr:uid="{792D1338-2884-4777-AEB4-AF520DFC56FE}"/>
    <cellStyle name="40% - Accent1 5 8" xfId="5032" xr:uid="{99B22816-A378-43E0-B0FB-728B07EE2D18}"/>
    <cellStyle name="40% - Accent1 5 9" xfId="5033" xr:uid="{F09FCCAB-FEA5-4246-B189-E8FD5F38019F}"/>
    <cellStyle name="40% - Accent1 6" xfId="5034" xr:uid="{B0E29D2C-5D4B-420B-939D-7E26DA41E89E}"/>
    <cellStyle name="40% - Accent1 6 2" xfId="5035" xr:uid="{6B7E3052-5273-4CC9-B297-F1C6C1B42498}"/>
    <cellStyle name="40% - Accent1 6 2 2" xfId="5036" xr:uid="{35E9459C-FEE3-44E1-BD5D-0D99B7A99A3C}"/>
    <cellStyle name="40% - Accent1 6 2 2 2" xfId="5037" xr:uid="{0D1E4049-E819-4DCF-B551-D8B73BBFDF21}"/>
    <cellStyle name="40% - Accent1 6 2 2 2 2" xfId="5038" xr:uid="{F39E5931-EE5F-4253-9E81-6D50DCE4D671}"/>
    <cellStyle name="40% - Accent1 6 2 2 2 2 2" xfId="5039" xr:uid="{CACA0E88-AD50-49CA-94D9-87D606855224}"/>
    <cellStyle name="40% - Accent1 6 2 2 2 3" xfId="5040" xr:uid="{AB0839EA-A5DF-4FD2-BBE2-81F07C49063A}"/>
    <cellStyle name="40% - Accent1 6 2 2 3" xfId="5041" xr:uid="{905FF5CE-6C4F-4EAD-86F4-8527EE64E86F}"/>
    <cellStyle name="40% - Accent1 6 2 2 3 2" xfId="5042" xr:uid="{29234CFD-97C4-4F74-8853-72712713446A}"/>
    <cellStyle name="40% - Accent1 6 2 2 4" xfId="5043" xr:uid="{7E1B69DF-6322-4B4F-B406-0CB620856113}"/>
    <cellStyle name="40% - Accent1 6 2 3" xfId="5044" xr:uid="{7BF3F19C-C97F-411C-94E0-BAFD840A5EE4}"/>
    <cellStyle name="40% - Accent1 6 2 3 2" xfId="5045" xr:uid="{4B8CA858-E5FF-41C6-9F73-2EFD0771F26B}"/>
    <cellStyle name="40% - Accent1 6 2 3 2 2" xfId="5046" xr:uid="{823E8CAD-EDC7-4661-826D-61BEC4AC3421}"/>
    <cellStyle name="40% - Accent1 6 2 3 2 2 2" xfId="5047" xr:uid="{DA024946-0341-4850-958C-E18E838A9F08}"/>
    <cellStyle name="40% - Accent1 6 2 3 2 3" xfId="5048" xr:uid="{E316F466-474D-4727-8914-C0F4CE40E29D}"/>
    <cellStyle name="40% - Accent1 6 2 3 3" xfId="5049" xr:uid="{F31B9CEC-BDE4-417E-8FF5-C8964236A9C7}"/>
    <cellStyle name="40% - Accent1 6 2 3 3 2" xfId="5050" xr:uid="{FCA13432-0CA5-4848-8749-A0EDE498307B}"/>
    <cellStyle name="40% - Accent1 6 2 3 4" xfId="5051" xr:uid="{70A5DDB7-9ECD-4233-9DA5-C685182FBD29}"/>
    <cellStyle name="40% - Accent1 6 2 4" xfId="5052" xr:uid="{25EFB671-6E2B-4F02-BDAF-34A10BC2DBC0}"/>
    <cellStyle name="40% - Accent1 6 2 4 2" xfId="5053" xr:uid="{F044B3F4-19C5-4BB1-B25E-A61AA29206FB}"/>
    <cellStyle name="40% - Accent1 6 2 4 2 2" xfId="5054" xr:uid="{801FA5D9-68FA-4D6C-9BB7-DA45B6BA966C}"/>
    <cellStyle name="40% - Accent1 6 2 4 3" xfId="5055" xr:uid="{AD740071-3219-4F42-AEE4-05A02E70C577}"/>
    <cellStyle name="40% - Accent1 6 2 5" xfId="5056" xr:uid="{61B9F1F0-7E90-480E-87D3-07C930CBE6C7}"/>
    <cellStyle name="40% - Accent1 6 2 5 2" xfId="5057" xr:uid="{EAF80DE6-4287-45BB-A9C6-4A4567FE4A6C}"/>
    <cellStyle name="40% - Accent1 6 2 6" xfId="5058" xr:uid="{77595F66-15D3-4413-9F62-E9728CCD06A4}"/>
    <cellStyle name="40% - Accent1 6 3" xfId="5059" xr:uid="{2D102D06-2427-463E-802E-E25563904006}"/>
    <cellStyle name="40% - Accent1 6 3 2" xfId="5060" xr:uid="{36058A20-37C3-4613-B3D0-EC5DF70307D0}"/>
    <cellStyle name="40% - Accent1 6 3 2 2" xfId="5061" xr:uid="{EDD8A920-DD0F-4F61-9B12-4CD419C891D9}"/>
    <cellStyle name="40% - Accent1 6 3 2 2 2" xfId="5062" xr:uid="{84E96202-A962-468D-A64A-397DE9D40FB2}"/>
    <cellStyle name="40% - Accent1 6 3 2 3" xfId="5063" xr:uid="{35EA1108-BB90-4E4E-898F-767FE8115A0E}"/>
    <cellStyle name="40% - Accent1 6 3 3" xfId="5064" xr:uid="{3F2841E4-A03D-4A0A-9D6B-1B44D15D7029}"/>
    <cellStyle name="40% - Accent1 6 3 3 2" xfId="5065" xr:uid="{D0FDEBA3-AF7F-4789-983E-CA3C3A1CCC54}"/>
    <cellStyle name="40% - Accent1 6 3 4" xfId="5066" xr:uid="{4721F58F-4A0C-4CF4-9E01-52320EA71D79}"/>
    <cellStyle name="40% - Accent1 6 4" xfId="5067" xr:uid="{B21FA1A4-19CC-463D-85D9-5BE14768C122}"/>
    <cellStyle name="40% - Accent1 6 4 2" xfId="5068" xr:uid="{2665613E-CE1D-4C82-8B79-2A176399B0F7}"/>
    <cellStyle name="40% - Accent1 6 4 2 2" xfId="5069" xr:uid="{950A729E-0D6A-4E8B-B530-70C79493A740}"/>
    <cellStyle name="40% - Accent1 6 4 2 2 2" xfId="5070" xr:uid="{1723BE8C-0745-4D9A-9811-704252FD1449}"/>
    <cellStyle name="40% - Accent1 6 4 2 3" xfId="5071" xr:uid="{9E189905-98B7-4336-99D6-0E168E1D56C8}"/>
    <cellStyle name="40% - Accent1 6 4 3" xfId="5072" xr:uid="{06853C65-DE9E-4304-97FB-58FD3F8B75BF}"/>
    <cellStyle name="40% - Accent1 6 4 3 2" xfId="5073" xr:uid="{B0E68232-1CBC-426A-B6E4-276302EA992E}"/>
    <cellStyle name="40% - Accent1 6 4 4" xfId="5074" xr:uid="{C2016A7B-3F65-4DB3-9247-BEC025DF5CE8}"/>
    <cellStyle name="40% - Accent1 6 5" xfId="5075" xr:uid="{BFB25F9D-BF9E-4A4B-A0BA-4C90911C1176}"/>
    <cellStyle name="40% - Accent1 6 5 2" xfId="5076" xr:uid="{824224FB-1527-4D16-B74C-26496D9F6125}"/>
    <cellStyle name="40% - Accent1 6 5 2 2" xfId="5077" xr:uid="{2DB0B3EC-AF1F-4233-AB12-2BCFC46F812F}"/>
    <cellStyle name="40% - Accent1 6 5 3" xfId="5078" xr:uid="{A8A64583-10CD-419B-A039-0CB2A8AC8870}"/>
    <cellStyle name="40% - Accent1 6 6" xfId="5079" xr:uid="{9EA06EA4-E9EC-40AF-B70C-B7CB4CAE7D1C}"/>
    <cellStyle name="40% - Accent1 6 6 2" xfId="5080" xr:uid="{756716B4-6415-4BB3-B5E8-CB955884B355}"/>
    <cellStyle name="40% - Accent1 6 7" xfId="5081" xr:uid="{804CAEAC-57D6-480F-8FFE-C38A0DE8178D}"/>
    <cellStyle name="40% - Accent1 7" xfId="5082" xr:uid="{98EA8A70-CC50-434F-AF31-E90C0DA30E64}"/>
    <cellStyle name="40% - Accent1 7 2" xfId="5083" xr:uid="{A60A81CC-3ABE-4B81-99D9-3141708102E3}"/>
    <cellStyle name="40% - Accent1 7 2 2" xfId="5084" xr:uid="{71773EAD-62D9-430B-BF52-0A13655C792B}"/>
    <cellStyle name="40% - Accent1 7 2 2 2" xfId="5085" xr:uid="{A96B4929-653E-4765-8876-887FAF29FA34}"/>
    <cellStyle name="40% - Accent1 7 2 2 2 2" xfId="5086" xr:uid="{C8128EFD-CC05-477B-BDBA-E2D1315195C0}"/>
    <cellStyle name="40% - Accent1 7 2 2 2 2 2" xfId="5087" xr:uid="{248131DC-EDBD-44C1-8C5A-EF67384473F2}"/>
    <cellStyle name="40% - Accent1 7 2 2 2 3" xfId="5088" xr:uid="{713ECEC4-CC64-480C-ADC5-B91BC62F54FB}"/>
    <cellStyle name="40% - Accent1 7 2 2 3" xfId="5089" xr:uid="{6EBD1B7A-3870-4F21-8351-8E594B7DFDA5}"/>
    <cellStyle name="40% - Accent1 7 2 2 3 2" xfId="5090" xr:uid="{2C8A490A-91BA-4F90-89D3-990332F13F46}"/>
    <cellStyle name="40% - Accent1 7 2 2 4" xfId="5091" xr:uid="{28FCA264-72E3-4694-91BF-B00384CF8080}"/>
    <cellStyle name="40% - Accent1 7 2 3" xfId="5092" xr:uid="{644857E8-635B-4011-A2DD-FD0AD5540709}"/>
    <cellStyle name="40% - Accent1 7 2 3 2" xfId="5093" xr:uid="{785126DB-2204-4B10-9070-02063FF2E9A3}"/>
    <cellStyle name="40% - Accent1 7 2 3 2 2" xfId="5094" xr:uid="{6EAB0306-3A1A-4699-98F8-A9E46E58CB0E}"/>
    <cellStyle name="40% - Accent1 7 2 3 2 2 2" xfId="5095" xr:uid="{94AD5119-338B-4C37-BBD6-EE0B484C19CE}"/>
    <cellStyle name="40% - Accent1 7 2 3 2 3" xfId="5096" xr:uid="{6907B4EE-25F0-4F66-B618-B9196B816EF0}"/>
    <cellStyle name="40% - Accent1 7 2 3 3" xfId="5097" xr:uid="{E2C6C56C-CB61-4CBE-9866-B76B82E662EE}"/>
    <cellStyle name="40% - Accent1 7 2 3 3 2" xfId="5098" xr:uid="{17341EA7-2822-45A7-9C8E-6C3A8D019854}"/>
    <cellStyle name="40% - Accent1 7 2 3 4" xfId="5099" xr:uid="{FDF1A63E-1992-4293-8FC6-E0F9B79BCE28}"/>
    <cellStyle name="40% - Accent1 7 2 4" xfId="5100" xr:uid="{1A4CA41E-3109-4D30-8D1C-0A777CC68B06}"/>
    <cellStyle name="40% - Accent1 7 2 4 2" xfId="5101" xr:uid="{7D9FBA06-BD37-410A-BD6A-252522B1A747}"/>
    <cellStyle name="40% - Accent1 7 2 4 2 2" xfId="5102" xr:uid="{3A25FF5C-AAC2-434D-A975-FE73C4D238AF}"/>
    <cellStyle name="40% - Accent1 7 2 4 3" xfId="5103" xr:uid="{08B80887-1F20-4C1B-BA88-85B70174642A}"/>
    <cellStyle name="40% - Accent1 7 2 5" xfId="5104" xr:uid="{8E62DB4E-80A1-40CA-8F06-035C90D99FE3}"/>
    <cellStyle name="40% - Accent1 7 2 5 2" xfId="5105" xr:uid="{B59BA7F3-7B26-4E7C-BDA2-93770FE5F251}"/>
    <cellStyle name="40% - Accent1 7 2 6" xfId="5106" xr:uid="{74E4CC2A-0E75-4627-AD08-F6ADA0F90C52}"/>
    <cellStyle name="40% - Accent1 7 3" xfId="5107" xr:uid="{4EECDDED-519F-4226-A43D-F091452ABB38}"/>
    <cellStyle name="40% - Accent1 7 3 2" xfId="5108" xr:uid="{816FC9BB-5517-4261-959D-C11D31DFF20D}"/>
    <cellStyle name="40% - Accent1 7 3 2 2" xfId="5109" xr:uid="{33AA5E45-3047-4FC5-842E-99359C7622DA}"/>
    <cellStyle name="40% - Accent1 7 3 2 2 2" xfId="5110" xr:uid="{F22BBA6B-CB2C-4982-9980-1E4332A77C66}"/>
    <cellStyle name="40% - Accent1 7 3 2 3" xfId="5111" xr:uid="{29F08ABE-7EA1-424F-B49F-A6A88F3ED424}"/>
    <cellStyle name="40% - Accent1 7 3 3" xfId="5112" xr:uid="{17FE01AD-BA4A-4122-A402-0CF5378085D6}"/>
    <cellStyle name="40% - Accent1 7 3 3 2" xfId="5113" xr:uid="{0176A3BD-166F-48F2-8913-29A5E1B4DF15}"/>
    <cellStyle name="40% - Accent1 7 3 4" xfId="5114" xr:uid="{D57A90AF-9F1A-4079-9B04-3BE0CF92FAB8}"/>
    <cellStyle name="40% - Accent1 7 4" xfId="5115" xr:uid="{36ACF0C7-83E9-4DF7-A83B-EE9248D1135D}"/>
    <cellStyle name="40% - Accent1 7 4 2" xfId="5116" xr:uid="{107F798B-7248-4198-8ADA-792E262D0673}"/>
    <cellStyle name="40% - Accent1 7 4 2 2" xfId="5117" xr:uid="{1D64C40F-0950-43FF-8E14-0653B4EFBD98}"/>
    <cellStyle name="40% - Accent1 7 4 2 2 2" xfId="5118" xr:uid="{16BE886B-1EEF-4275-AB47-EE4932A9AF4C}"/>
    <cellStyle name="40% - Accent1 7 4 2 3" xfId="5119" xr:uid="{51A5200E-9255-47F2-B2A6-3A5C9C63A138}"/>
    <cellStyle name="40% - Accent1 7 4 3" xfId="5120" xr:uid="{DFC435B3-EBAF-4995-A318-F36E6358E890}"/>
    <cellStyle name="40% - Accent1 7 4 3 2" xfId="5121" xr:uid="{5B17B5F2-AE55-4A8A-BC61-61F114578CA7}"/>
    <cellStyle name="40% - Accent1 7 4 4" xfId="5122" xr:uid="{E326BA99-D547-4271-8915-4DC5AEC31765}"/>
    <cellStyle name="40% - Accent1 7 5" xfId="5123" xr:uid="{0A2051E7-8FB6-40F6-942E-B83C63BDAC85}"/>
    <cellStyle name="40% - Accent1 7 5 2" xfId="5124" xr:uid="{F27B4CC8-541F-42C3-A942-737F763157A3}"/>
    <cellStyle name="40% - Accent1 7 5 2 2" xfId="5125" xr:uid="{FB25000E-DF0F-4320-B69A-356377737135}"/>
    <cellStyle name="40% - Accent1 7 5 3" xfId="5126" xr:uid="{7D327A92-B4D6-4B70-8141-14E304ABDC49}"/>
    <cellStyle name="40% - Accent1 7 6" xfId="5127" xr:uid="{CC15AB29-1DBD-48B5-A69C-C22D81388B1F}"/>
    <cellStyle name="40% - Accent1 7 6 2" xfId="5128" xr:uid="{7906D4E6-2BFC-4FDB-A7D1-C034A33C31E4}"/>
    <cellStyle name="40% - Accent1 7 7" xfId="5129" xr:uid="{F56518C1-0A5F-4664-8594-5ABB7FC3AF45}"/>
    <cellStyle name="40% - Accent1 8" xfId="5130" xr:uid="{5C3D6B39-221D-45EC-9179-24C7A9FCE7D2}"/>
    <cellStyle name="40% - Accent1 8 2" xfId="5131" xr:uid="{BC0609A7-59FF-4C0A-9725-55D6699E6325}"/>
    <cellStyle name="40% - Accent1 8 2 2" xfId="5132" xr:uid="{A53211F5-D3EA-454D-AFE4-4D2C579DA6CA}"/>
    <cellStyle name="40% - Accent1 8 2 2 2" xfId="5133" xr:uid="{ED1B3726-1A2B-42E8-9D20-68E575551CE4}"/>
    <cellStyle name="40% - Accent1 8 2 2 2 2" xfId="5134" xr:uid="{6F9ADAF7-C5E7-4463-A0A9-A32EC05F5F71}"/>
    <cellStyle name="40% - Accent1 8 2 2 3" xfId="5135" xr:uid="{369B30CA-93F0-46D7-B4E7-E2380D237929}"/>
    <cellStyle name="40% - Accent1 8 2 3" xfId="5136" xr:uid="{418E1F66-C881-4994-A2B1-9A6B3D75E8C5}"/>
    <cellStyle name="40% - Accent1 8 2 3 2" xfId="5137" xr:uid="{CCBF3FB0-561B-4936-9F74-C524041041A3}"/>
    <cellStyle name="40% - Accent1 8 2 4" xfId="5138" xr:uid="{FAEE2DF6-7503-433B-B8B2-DD7E35DF0B9A}"/>
    <cellStyle name="40% - Accent1 8 3" xfId="5139" xr:uid="{46841074-0716-4C3C-940F-91E27C961060}"/>
    <cellStyle name="40% - Accent1 8 3 2" xfId="5140" xr:uid="{615A104C-F48C-4D36-AB84-426E65287E18}"/>
    <cellStyle name="40% - Accent1 8 3 2 2" xfId="5141" xr:uid="{9CE8255C-AAF6-4299-82B9-028055277ECE}"/>
    <cellStyle name="40% - Accent1 8 3 2 2 2" xfId="5142" xr:uid="{A5C42060-E421-45BF-91D9-F6B64B86AF1A}"/>
    <cellStyle name="40% - Accent1 8 3 2 3" xfId="5143" xr:uid="{D84A6208-36DE-4912-B7F4-FE5D4D8E7F6A}"/>
    <cellStyle name="40% - Accent1 8 3 3" xfId="5144" xr:uid="{997837C6-9745-4A43-9BD4-5B18FD7741BE}"/>
    <cellStyle name="40% - Accent1 8 3 3 2" xfId="5145" xr:uid="{EEE8B5FA-8585-466E-8207-95F4A16B927C}"/>
    <cellStyle name="40% - Accent1 8 3 4" xfId="5146" xr:uid="{910875D9-BF1D-45DF-8E57-126D3612EFF0}"/>
    <cellStyle name="40% - Accent1 8 4" xfId="5147" xr:uid="{FE1414CB-26F6-4C6F-A151-611998ED7F9E}"/>
    <cellStyle name="40% - Accent1 8 4 2" xfId="5148" xr:uid="{55704763-510B-4F28-80D3-FB8F64076ADF}"/>
    <cellStyle name="40% - Accent1 8 4 2 2" xfId="5149" xr:uid="{597992B7-6052-46E9-91D5-1D71B6B3B833}"/>
    <cellStyle name="40% - Accent1 8 4 3" xfId="5150" xr:uid="{832C6CBD-8AA3-4CD5-A7B7-9AAE31D70E20}"/>
    <cellStyle name="40% - Accent1 8 5" xfId="5151" xr:uid="{F7F6D9CD-5932-4202-B0D2-EC9A031A532D}"/>
    <cellStyle name="40% - Accent1 8 5 2" xfId="5152" xr:uid="{DE9E66F6-68AE-419F-AE05-E80469E9CF7C}"/>
    <cellStyle name="40% - Accent1 8 6" xfId="5153" xr:uid="{E1BCF011-B2B8-4E77-8887-86A79C1BE5B6}"/>
    <cellStyle name="40% - Accent1 9" xfId="5154" xr:uid="{AE87C44F-BFC8-4FDD-8E8F-92DAD87912E7}"/>
    <cellStyle name="40% - Accent1 9 2" xfId="5155" xr:uid="{E24EADC1-C226-4738-8538-30F0B53AC177}"/>
    <cellStyle name="40% - Accent1 9 2 2" xfId="5156" xr:uid="{9D700C9F-88F9-45A8-871E-6A5376FE5BB6}"/>
    <cellStyle name="40% - Accent1 9 2 2 2" xfId="5157" xr:uid="{3F11EFF1-7D55-4519-BA28-8CB364B18A54}"/>
    <cellStyle name="40% - Accent1 9 2 3" xfId="5158" xr:uid="{6F815120-7081-45FA-9ACF-3FBB021F367D}"/>
    <cellStyle name="40% - Accent1 9 3" xfId="5159" xr:uid="{B9416060-D798-4FE4-A528-8690926D818C}"/>
    <cellStyle name="40% - Accent1 9 3 2" xfId="5160" xr:uid="{2A892A3D-221F-4E3D-94D9-E8E2D6B3EAE2}"/>
    <cellStyle name="40% - Accent1 9 4" xfId="5161" xr:uid="{4AD03641-85B0-4332-A16F-C9268B61418E}"/>
    <cellStyle name="40% - Accent2" xfId="5162" builtinId="35" customBuiltin="1"/>
    <cellStyle name="40% - Accent2 10" xfId="5163" xr:uid="{20F1D7BA-BA94-4813-A6F2-081350A18436}"/>
    <cellStyle name="40% - Accent2 10 2" xfId="5164" xr:uid="{CF3A5639-711B-49CA-8218-FCFC35ACD1D0}"/>
    <cellStyle name="40% - Accent2 10 2 2" xfId="5165" xr:uid="{A4256DAC-89AF-41EE-A725-3A9040E46EB9}"/>
    <cellStyle name="40% - Accent2 10 2 2 2" xfId="5166" xr:uid="{EF3EC5AF-55A2-45A8-BDD9-7E97029A5514}"/>
    <cellStyle name="40% - Accent2 10 2 3" xfId="5167" xr:uid="{442B1749-4FEC-45F2-A17B-6DC340527E13}"/>
    <cellStyle name="40% - Accent2 10 3" xfId="5168" xr:uid="{72BB6160-E4CE-4865-9FD2-370FDEFF719E}"/>
    <cellStyle name="40% - Accent2 10 3 2" xfId="5169" xr:uid="{6E1D1A9F-11CF-4352-906E-27CFBF863926}"/>
    <cellStyle name="40% - Accent2 10 4" xfId="5170" xr:uid="{98F7E8C5-CCE3-448D-B724-5A9C7329AF4D}"/>
    <cellStyle name="40% - Accent2 11" xfId="5171" xr:uid="{9EE4D182-A65E-48E3-B4CF-07F3B0FDE6F7}"/>
    <cellStyle name="40% - Accent2 11 2" xfId="5172" xr:uid="{01C8CABC-0677-487D-985D-5E41DDFB3DA8}"/>
    <cellStyle name="40% - Accent2 11 2 2" xfId="5173" xr:uid="{A1A468F8-1F5A-4581-8C1D-CC997C68EC07}"/>
    <cellStyle name="40% - Accent2 11 3" xfId="5174" xr:uid="{69204BF5-212E-4149-B3E9-A4D5EDA0EE91}"/>
    <cellStyle name="40% - Accent2 12" xfId="5175" xr:uid="{5888EF9C-20F1-426E-A5B4-0FC043849C6F}"/>
    <cellStyle name="40% - Accent2 12 2" xfId="5176" xr:uid="{33C09CCD-9E2C-48FF-B338-AE4B149E3BCF}"/>
    <cellStyle name="40% - Accent2 13" xfId="5177" xr:uid="{D822113C-B540-4608-B229-ED2E9892C1AD}"/>
    <cellStyle name="40% - Accent2 13 2" xfId="5178" xr:uid="{D4206FE2-5374-428D-BC71-726E52060404}"/>
    <cellStyle name="40% - Accent2 14" xfId="5179" xr:uid="{D7763768-EE43-4E2F-82D4-889F1B240DBE}"/>
    <cellStyle name="40% - Accent2 15" xfId="5180" xr:uid="{4F656539-3CF3-4165-BDD3-D52AC3883A3C}"/>
    <cellStyle name="40% - Accent2 2" xfId="5181" xr:uid="{579F2536-DF08-4C9A-B1A4-A3A16EF33751}"/>
    <cellStyle name="40% - Accent2 2 10" xfId="5182" xr:uid="{30FFCED6-786E-467C-B3D0-DD7FC57C82A1}"/>
    <cellStyle name="40% - Accent2 2 10 2" xfId="5183" xr:uid="{1F79F80B-A219-4F76-82FB-98AF028C67A2}"/>
    <cellStyle name="40% - Accent2 2 10 2 2" xfId="5184" xr:uid="{C661CF72-EA88-4B69-8F87-A7A7B37D8EEE}"/>
    <cellStyle name="40% - Accent2 2 10 3" xfId="5185" xr:uid="{55B36ACA-43BD-4BCC-8F6F-903D27A20820}"/>
    <cellStyle name="40% - Accent2 2 11" xfId="5186" xr:uid="{ED64F7F8-262F-465B-BF3E-49DFABBA4B6F}"/>
    <cellStyle name="40% - Accent2 2 11 2" xfId="5187" xr:uid="{CB69552F-439A-465A-AB74-2EEE0BB63356}"/>
    <cellStyle name="40% - Accent2 2 12" xfId="5188" xr:uid="{D41D889C-E30D-481B-A034-446A32AF7510}"/>
    <cellStyle name="40% - Accent2 2 13" xfId="5189" xr:uid="{8C14D3AD-37EA-4479-B281-164970651825}"/>
    <cellStyle name="40% - Accent2 2 2" xfId="5190" xr:uid="{92B7AB8C-BB99-4EE4-9C2A-E628BDF6296D}"/>
    <cellStyle name="40% - Accent2 2 2 2" xfId="5191" xr:uid="{DE8B4FA0-75E1-4B35-9410-71BD39CC7D74}"/>
    <cellStyle name="40% - Accent2 2 2 2 2" xfId="5192" xr:uid="{934E9D4C-028D-4759-8972-F186A992A708}"/>
    <cellStyle name="40% - Accent2 2 2 2 2 2" xfId="5193" xr:uid="{6BE4C0CA-0355-48A9-96C8-E132B84832D0}"/>
    <cellStyle name="40% - Accent2 2 2 2 2 2 2" xfId="5194" xr:uid="{D7785016-D1A2-45E2-9B8E-822720D08309}"/>
    <cellStyle name="40% - Accent2 2 2 2 2 2 2 2" xfId="5195" xr:uid="{CE5245B2-3BD5-4259-8776-D2C8CEE0A799}"/>
    <cellStyle name="40% - Accent2 2 2 2 2 2 2 2 2" xfId="5196" xr:uid="{B61878C3-3F0D-45E7-AA8D-EBCEE628F58A}"/>
    <cellStyle name="40% - Accent2 2 2 2 2 2 2 3" xfId="5197" xr:uid="{74244FDB-6855-4781-A64A-79C77FBBB4C4}"/>
    <cellStyle name="40% - Accent2 2 2 2 2 2 3" xfId="5198" xr:uid="{D054F14A-83D1-425A-8E02-46BC1F6E5AD6}"/>
    <cellStyle name="40% - Accent2 2 2 2 2 2 3 2" xfId="5199" xr:uid="{5CFF337C-2E21-41A9-A0C7-FC1D764837D5}"/>
    <cellStyle name="40% - Accent2 2 2 2 2 2 4" xfId="5200" xr:uid="{C9E6A946-8C54-4C24-A384-3872A3D1A1B1}"/>
    <cellStyle name="40% - Accent2 2 2 2 2 3" xfId="5201" xr:uid="{3B7560C8-3670-45A7-9911-A9BFB9BFA25D}"/>
    <cellStyle name="40% - Accent2 2 2 2 2 3 2" xfId="5202" xr:uid="{234D4559-73D2-4439-908A-0823B989B3D0}"/>
    <cellStyle name="40% - Accent2 2 2 2 2 3 2 2" xfId="5203" xr:uid="{01F71798-8418-4CCB-A723-AD4AC303A221}"/>
    <cellStyle name="40% - Accent2 2 2 2 2 3 2 2 2" xfId="5204" xr:uid="{CAE583EE-A1C7-487D-BE16-E01EF8A962CF}"/>
    <cellStyle name="40% - Accent2 2 2 2 2 3 2 3" xfId="5205" xr:uid="{035E203B-15FC-42EE-9E59-4FD505855235}"/>
    <cellStyle name="40% - Accent2 2 2 2 2 3 3" xfId="5206" xr:uid="{3BC75477-B6E2-4389-BC20-4B03EAB9C38C}"/>
    <cellStyle name="40% - Accent2 2 2 2 2 3 3 2" xfId="5207" xr:uid="{1CE414DA-06CB-45E7-A3B2-65FCB5CCDD13}"/>
    <cellStyle name="40% - Accent2 2 2 2 2 3 4" xfId="5208" xr:uid="{BCE2E35A-49A9-4D96-9B08-E75877BD11E9}"/>
    <cellStyle name="40% - Accent2 2 2 2 2 4" xfId="5209" xr:uid="{0569A28A-4E42-444E-A39F-2F4725E9D09A}"/>
    <cellStyle name="40% - Accent2 2 2 2 2 4 2" xfId="5210" xr:uid="{EC36B598-250C-44B4-B50C-69CD343225EE}"/>
    <cellStyle name="40% - Accent2 2 2 2 2 4 2 2" xfId="5211" xr:uid="{6B1B2F54-2E9F-4188-9C1C-1F24B823EDDF}"/>
    <cellStyle name="40% - Accent2 2 2 2 2 4 3" xfId="5212" xr:uid="{4761FF91-CAB4-4BB3-BA33-6BDC79781C3D}"/>
    <cellStyle name="40% - Accent2 2 2 2 2 5" xfId="5213" xr:uid="{8325680A-AE4A-4747-86F1-4BB95BBCA06A}"/>
    <cellStyle name="40% - Accent2 2 2 2 2 5 2" xfId="5214" xr:uid="{28859BEA-1366-4833-B98C-483BF608C011}"/>
    <cellStyle name="40% - Accent2 2 2 2 2 6" xfId="5215" xr:uid="{E199391A-A3F9-4EC5-8F90-041C82EDB495}"/>
    <cellStyle name="40% - Accent2 2 2 2 3" xfId="5216" xr:uid="{D3327BD0-198F-4B53-B84C-A8776D1E0475}"/>
    <cellStyle name="40% - Accent2 2 2 2 3 2" xfId="5217" xr:uid="{61EE3333-9F13-4BCE-8D61-4192A983AAC9}"/>
    <cellStyle name="40% - Accent2 2 2 2 3 2 2" xfId="5218" xr:uid="{D6466331-40BE-47AA-8FDD-75B16775527E}"/>
    <cellStyle name="40% - Accent2 2 2 2 3 2 2 2" xfId="5219" xr:uid="{E8CF7A64-AB29-4D7A-BE44-AA290FB10FAA}"/>
    <cellStyle name="40% - Accent2 2 2 2 3 2 3" xfId="5220" xr:uid="{0FEE3702-0907-4BE5-BBD6-5E20DE34491D}"/>
    <cellStyle name="40% - Accent2 2 2 2 3 3" xfId="5221" xr:uid="{132CDC96-15EF-4157-B29E-8B33C4C416CF}"/>
    <cellStyle name="40% - Accent2 2 2 2 3 3 2" xfId="5222" xr:uid="{823E0924-9BF2-4F39-942A-717BB3806924}"/>
    <cellStyle name="40% - Accent2 2 2 2 3 4" xfId="5223" xr:uid="{8E4461FB-C934-4661-8714-C9929E7887A4}"/>
    <cellStyle name="40% - Accent2 2 2 2 4" xfId="5224" xr:uid="{D9241C5F-00E1-4B1C-A9A6-A56DD45EB4B2}"/>
    <cellStyle name="40% - Accent2 2 2 2 4 2" xfId="5225" xr:uid="{9246A637-2DA2-4D32-9DC8-5762D58C369D}"/>
    <cellStyle name="40% - Accent2 2 2 2 4 2 2" xfId="5226" xr:uid="{6B9DDAB4-41F3-4C21-8CB5-1A09FA82FD22}"/>
    <cellStyle name="40% - Accent2 2 2 2 4 2 2 2" xfId="5227" xr:uid="{6FBB23CB-6A87-4073-8949-9C4F79ECFAFC}"/>
    <cellStyle name="40% - Accent2 2 2 2 4 2 3" xfId="5228" xr:uid="{8C663967-0821-48B2-A458-A66A43857EF1}"/>
    <cellStyle name="40% - Accent2 2 2 2 4 3" xfId="5229" xr:uid="{5481818D-8B21-4280-BD39-05C256EEA04D}"/>
    <cellStyle name="40% - Accent2 2 2 2 4 3 2" xfId="5230" xr:uid="{0FF1A421-82E0-4413-A298-3329EA87E071}"/>
    <cellStyle name="40% - Accent2 2 2 2 4 4" xfId="5231" xr:uid="{00B2577F-03DE-4397-9D27-4F6976A168D0}"/>
    <cellStyle name="40% - Accent2 2 2 2 5" xfId="5232" xr:uid="{F8A213BD-6F64-420A-93FC-01CEF946E163}"/>
    <cellStyle name="40% - Accent2 2 2 2 5 2" xfId="5233" xr:uid="{91FBB5E9-3C31-4A10-9402-90442A5D5643}"/>
    <cellStyle name="40% - Accent2 2 2 2 5 2 2" xfId="5234" xr:uid="{97947CFB-7028-460A-87B4-F2E68F4C7BF2}"/>
    <cellStyle name="40% - Accent2 2 2 2 5 3" xfId="5235" xr:uid="{C44BCE96-752C-45B1-BF84-0EB60B06634F}"/>
    <cellStyle name="40% - Accent2 2 2 2 6" xfId="5236" xr:uid="{693DD659-EF2F-42F3-9FC0-B508B8720964}"/>
    <cellStyle name="40% - Accent2 2 2 2 6 2" xfId="5237" xr:uid="{DE281C6B-EB82-4CBA-BED8-49F28B1FDD98}"/>
    <cellStyle name="40% - Accent2 2 2 2 7" xfId="5238" xr:uid="{5BE3C72C-E550-44C6-9121-2E2ACBC7A48B}"/>
    <cellStyle name="40% - Accent2 2 3" xfId="5239" xr:uid="{2ADBD78C-2A5F-4C62-9028-A42508043ADA}"/>
    <cellStyle name="40% - Accent2 2 4" xfId="5240" xr:uid="{8246D7C9-F1BC-4618-AE11-FA45FF217B24}"/>
    <cellStyle name="40% - Accent2 2 4 2" xfId="5241" xr:uid="{5FC74B93-A1B4-44DE-AD34-395461501D07}"/>
    <cellStyle name="40% - Accent2 2 4 2 2" xfId="5242" xr:uid="{AEF1D116-EE95-40AE-A8DE-02F4204669FF}"/>
    <cellStyle name="40% - Accent2 2 4 2 2 2" xfId="5243" xr:uid="{9B9090F6-64FE-4A5C-B1FB-2832CBFCFEA0}"/>
    <cellStyle name="40% - Accent2 2 4 2 2 2 2" xfId="5244" xr:uid="{BA86EFA9-E9B6-46B9-9A62-BCC5B0BDA603}"/>
    <cellStyle name="40% - Accent2 2 4 2 2 2 2 2" xfId="5245" xr:uid="{4AF8F8A2-F5DE-42F4-9C8C-C9AF45066A6A}"/>
    <cellStyle name="40% - Accent2 2 4 2 2 2 3" xfId="5246" xr:uid="{2D4BD604-2B25-4F1D-BA70-F1478D2614DE}"/>
    <cellStyle name="40% - Accent2 2 4 2 2 3" xfId="5247" xr:uid="{BF2F4822-8394-43CD-8545-F12E8F75E476}"/>
    <cellStyle name="40% - Accent2 2 4 2 2 3 2" xfId="5248" xr:uid="{51750763-E0EE-4603-8D39-0B68820BAE11}"/>
    <cellStyle name="40% - Accent2 2 4 2 2 4" xfId="5249" xr:uid="{83602F23-307B-4F33-83A2-F3B12CD94673}"/>
    <cellStyle name="40% - Accent2 2 4 2 3" xfId="5250" xr:uid="{73982AD2-0283-4E8F-AF15-ECE7CEF02B1D}"/>
    <cellStyle name="40% - Accent2 2 4 2 3 2" xfId="5251" xr:uid="{4299F780-C0C5-440E-8BD0-89BDC19E848A}"/>
    <cellStyle name="40% - Accent2 2 4 2 3 2 2" xfId="5252" xr:uid="{167D9063-010D-426D-B392-2327DD056A45}"/>
    <cellStyle name="40% - Accent2 2 4 2 3 2 2 2" xfId="5253" xr:uid="{FC415632-03B2-44F1-B547-A359EC197267}"/>
    <cellStyle name="40% - Accent2 2 4 2 3 2 3" xfId="5254" xr:uid="{0F67CEE7-226E-4113-9EFD-0A969CBBCAC8}"/>
    <cellStyle name="40% - Accent2 2 4 2 3 3" xfId="5255" xr:uid="{2006CB68-33E5-4D14-85CB-0EBCFC559A2A}"/>
    <cellStyle name="40% - Accent2 2 4 2 3 3 2" xfId="5256" xr:uid="{B287A34D-13F4-4C2C-88A4-78037E6716FE}"/>
    <cellStyle name="40% - Accent2 2 4 2 3 4" xfId="5257" xr:uid="{10E6BABA-DD5B-4BDB-BDA4-79E692806714}"/>
    <cellStyle name="40% - Accent2 2 4 2 4" xfId="5258" xr:uid="{96181F86-9014-41B9-BAD3-94CF4C39E17D}"/>
    <cellStyle name="40% - Accent2 2 4 2 4 2" xfId="5259" xr:uid="{7CAAFAD5-D001-4908-807C-3C8C4956B1DD}"/>
    <cellStyle name="40% - Accent2 2 4 2 4 2 2" xfId="5260" xr:uid="{1653066B-ECD4-4194-8080-9BD78BB196E6}"/>
    <cellStyle name="40% - Accent2 2 4 2 4 3" xfId="5261" xr:uid="{DBE7E3D8-62F0-4C5F-89DE-241F652BC454}"/>
    <cellStyle name="40% - Accent2 2 4 2 5" xfId="5262" xr:uid="{FD57AC40-8077-4C69-96D2-A6BDFADDE662}"/>
    <cellStyle name="40% - Accent2 2 4 2 5 2" xfId="5263" xr:uid="{635D04F3-6847-4421-A116-815BDB7F6A68}"/>
    <cellStyle name="40% - Accent2 2 4 2 6" xfId="5264" xr:uid="{09FE1C3D-CE1E-44FB-B523-286E8F475CB8}"/>
    <cellStyle name="40% - Accent2 2 4 3" xfId="5265" xr:uid="{A2AD3D63-19C1-4DB3-A901-CBF3204BD3DB}"/>
    <cellStyle name="40% - Accent2 2 4 3 2" xfId="5266" xr:uid="{42C43A57-007B-4C45-9FE5-5728685D5FC4}"/>
    <cellStyle name="40% - Accent2 2 4 3 2 2" xfId="5267" xr:uid="{C80F5EB9-F3F6-4D69-857F-BEC1C61FE066}"/>
    <cellStyle name="40% - Accent2 2 4 3 2 2 2" xfId="5268" xr:uid="{0DE0BB5D-61D0-4D58-9D0C-C8F6B64F7A72}"/>
    <cellStyle name="40% - Accent2 2 4 3 2 3" xfId="5269" xr:uid="{C7A3E9D4-6A96-40E6-9707-40F74EF34198}"/>
    <cellStyle name="40% - Accent2 2 4 3 3" xfId="5270" xr:uid="{8E4568DD-DC56-41D2-926A-1066F3EA8819}"/>
    <cellStyle name="40% - Accent2 2 4 3 3 2" xfId="5271" xr:uid="{070A6447-ECD0-4BE7-B5FB-0641350FC12D}"/>
    <cellStyle name="40% - Accent2 2 4 3 4" xfId="5272" xr:uid="{8486491F-29D9-46C2-9A36-4C18390CA64A}"/>
    <cellStyle name="40% - Accent2 2 4 4" xfId="5273" xr:uid="{9AD8912B-052B-40F3-BC8C-AE22483520BF}"/>
    <cellStyle name="40% - Accent2 2 4 4 2" xfId="5274" xr:uid="{94A2E134-7B8A-4AD1-9E04-0E7CAFDEC129}"/>
    <cellStyle name="40% - Accent2 2 4 4 2 2" xfId="5275" xr:uid="{D26F53EF-E989-4A05-AF95-BADFB7BFB636}"/>
    <cellStyle name="40% - Accent2 2 4 4 2 2 2" xfId="5276" xr:uid="{08D45B5E-3534-49A7-A3B0-F845CAAEAE32}"/>
    <cellStyle name="40% - Accent2 2 4 4 2 3" xfId="5277" xr:uid="{AABFE225-F32F-4030-B653-11586B6F77AC}"/>
    <cellStyle name="40% - Accent2 2 4 4 3" xfId="5278" xr:uid="{370EDAD5-B084-4258-BB38-71793DFB0BA0}"/>
    <cellStyle name="40% - Accent2 2 4 4 3 2" xfId="5279" xr:uid="{20F32D4F-C528-4A36-9B76-F5FF58D72FDE}"/>
    <cellStyle name="40% - Accent2 2 4 4 4" xfId="5280" xr:uid="{6E4C2B92-E69E-4D29-9F42-EA5CD1D09A16}"/>
    <cellStyle name="40% - Accent2 2 4 5" xfId="5281" xr:uid="{6FED14C8-1229-4AE3-BB5E-86BDB854C926}"/>
    <cellStyle name="40% - Accent2 2 4 5 2" xfId="5282" xr:uid="{9F46F74C-B0A5-4A5E-83B3-D97087DBFFCA}"/>
    <cellStyle name="40% - Accent2 2 4 5 2 2" xfId="5283" xr:uid="{8958338C-BACB-4705-8BFD-2E349D52586F}"/>
    <cellStyle name="40% - Accent2 2 4 5 3" xfId="5284" xr:uid="{001CA204-4996-42D1-ACFE-BA2948F054B5}"/>
    <cellStyle name="40% - Accent2 2 4 6" xfId="5285" xr:uid="{B725E2A3-97BC-4792-9E16-F4B0D4572A2F}"/>
    <cellStyle name="40% - Accent2 2 4 6 2" xfId="5286" xr:uid="{0F1270C8-DB2D-4816-8BA5-3D9AB1DE4A11}"/>
    <cellStyle name="40% - Accent2 2 4 7" xfId="5287" xr:uid="{74C875D2-0EAC-4DCE-9E2D-DF37C054E7D7}"/>
    <cellStyle name="40% - Accent2 2 5" xfId="5288" xr:uid="{1776521D-E707-4EF3-9237-157B9455CCA0}"/>
    <cellStyle name="40% - Accent2 2 6" xfId="5289" xr:uid="{FD888952-0B60-431F-B2A4-261435254B5C}"/>
    <cellStyle name="40% - Accent2 2 6 2" xfId="5290" xr:uid="{ADAB2E76-17AA-4B53-B375-46BA69A3DAA9}"/>
    <cellStyle name="40% - Accent2 2 6 2 2" xfId="5291" xr:uid="{2965B74F-F8A9-4C46-95B6-CE2CB6A50D86}"/>
    <cellStyle name="40% - Accent2 2 6 2 2 2" xfId="5292" xr:uid="{729AC67E-8FB7-4188-B9E0-73DC8A8E8D68}"/>
    <cellStyle name="40% - Accent2 2 6 2 2 2 2" xfId="5293" xr:uid="{5D007CB5-327D-4627-94B7-2B84AF6A4843}"/>
    <cellStyle name="40% - Accent2 2 6 2 2 3" xfId="5294" xr:uid="{2A42B985-7861-4BBB-956D-4E787B79EF9D}"/>
    <cellStyle name="40% - Accent2 2 6 2 3" xfId="5295" xr:uid="{E4215FC4-878A-431D-8BEC-32DD182524E5}"/>
    <cellStyle name="40% - Accent2 2 6 2 3 2" xfId="5296" xr:uid="{0CA4EE0A-CEA6-4C2C-B29C-AE5E0854D7FD}"/>
    <cellStyle name="40% - Accent2 2 6 2 4" xfId="5297" xr:uid="{E00951CC-023B-4368-9E40-57BF72267DAE}"/>
    <cellStyle name="40% - Accent2 2 6 3" xfId="5298" xr:uid="{819EB90D-0B05-45E6-B0EB-642A17029E3B}"/>
    <cellStyle name="40% - Accent2 2 6 3 2" xfId="5299" xr:uid="{EC7AC972-3FE2-4797-8D2D-B2EDDE021918}"/>
    <cellStyle name="40% - Accent2 2 6 3 2 2" xfId="5300" xr:uid="{60AA08F8-BF6C-433E-A516-B4F4428C3E04}"/>
    <cellStyle name="40% - Accent2 2 6 3 2 2 2" xfId="5301" xr:uid="{BD940F2B-9415-4B90-9699-E3BF24D37E2E}"/>
    <cellStyle name="40% - Accent2 2 6 3 2 3" xfId="5302" xr:uid="{B7B3D3A9-64D4-43E1-9DF5-4E96ED79F69F}"/>
    <cellStyle name="40% - Accent2 2 6 3 3" xfId="5303" xr:uid="{964D8A3A-2FFD-41A9-8FC5-5BEAACDD1CE4}"/>
    <cellStyle name="40% - Accent2 2 6 3 3 2" xfId="5304" xr:uid="{222E4210-591C-41F7-A021-8C74724328FC}"/>
    <cellStyle name="40% - Accent2 2 6 3 4" xfId="5305" xr:uid="{4BFC2761-2694-4D74-AF77-4E569802DF84}"/>
    <cellStyle name="40% - Accent2 2 6 4" xfId="5306" xr:uid="{AF624FC8-190A-41DE-8124-EC4F2D372835}"/>
    <cellStyle name="40% - Accent2 2 6 4 2" xfId="5307" xr:uid="{D6FA590A-C95A-435D-8CDA-BC5F0037460B}"/>
    <cellStyle name="40% - Accent2 2 6 4 2 2" xfId="5308" xr:uid="{750CEE34-D4EF-44FD-8E80-AF43C8024BFA}"/>
    <cellStyle name="40% - Accent2 2 6 4 3" xfId="5309" xr:uid="{0936DF6E-6C94-4ABB-83B4-BCAACF5A9AF7}"/>
    <cellStyle name="40% - Accent2 2 6 5" xfId="5310" xr:uid="{09A6F9CF-D233-494F-A461-6D279C162638}"/>
    <cellStyle name="40% - Accent2 2 6 5 2" xfId="5311" xr:uid="{E03D8CA1-C21D-48F6-BF90-35A665B0701C}"/>
    <cellStyle name="40% - Accent2 2 6 6" xfId="5312" xr:uid="{3BFCEC80-9FC1-4E57-80E8-569F5EC03882}"/>
    <cellStyle name="40% - Accent2 2 7" xfId="5313" xr:uid="{A182C112-120A-4D89-87DD-41CC727C1495}"/>
    <cellStyle name="40% - Accent2 2 8" xfId="5314" xr:uid="{A079508B-8691-40CB-8791-870EF3808742}"/>
    <cellStyle name="40% - Accent2 2 8 2" xfId="5315" xr:uid="{14DCAEE8-51D7-4950-B39C-63EAA60EE914}"/>
    <cellStyle name="40% - Accent2 2 8 2 2" xfId="5316" xr:uid="{19F88F79-B44C-4929-A0AC-D41272C28238}"/>
    <cellStyle name="40% - Accent2 2 8 2 2 2" xfId="5317" xr:uid="{19E0409F-8581-4068-97BE-56A4959BA58E}"/>
    <cellStyle name="40% - Accent2 2 8 2 3" xfId="5318" xr:uid="{20404646-574E-40F1-A3AF-034D9355CD62}"/>
    <cellStyle name="40% - Accent2 2 8 3" xfId="5319" xr:uid="{33F7E3BA-ED11-422C-BF28-50FA597A70AD}"/>
    <cellStyle name="40% - Accent2 2 8 3 2" xfId="5320" xr:uid="{71EA7F40-E8D4-4D2C-BE9F-7F5AB9CBA056}"/>
    <cellStyle name="40% - Accent2 2 8 4" xfId="5321" xr:uid="{FA59C1C0-993E-4F0C-B4C1-6A5B5C907AB5}"/>
    <cellStyle name="40% - Accent2 2 9" xfId="5322" xr:uid="{C7DF6156-D370-47E6-824E-8BC90F3F3D21}"/>
    <cellStyle name="40% - Accent2 2 9 2" xfId="5323" xr:uid="{51E2BEFA-FD62-4528-8B5A-486061CBE493}"/>
    <cellStyle name="40% - Accent2 2 9 2 2" xfId="5324" xr:uid="{AD5E2C01-D3F5-4032-A5C5-06F2B2CCCB66}"/>
    <cellStyle name="40% - Accent2 2 9 2 2 2" xfId="5325" xr:uid="{020E4B63-A13A-4A86-AB28-F29495BAA8EC}"/>
    <cellStyle name="40% - Accent2 2 9 2 3" xfId="5326" xr:uid="{FE444F8D-4EBF-4D64-9B49-D4F5184D1403}"/>
    <cellStyle name="40% - Accent2 2 9 3" xfId="5327" xr:uid="{7C8BE983-FEA9-4AE9-A491-FF474D564A57}"/>
    <cellStyle name="40% - Accent2 2 9 3 2" xfId="5328" xr:uid="{59910BAC-A70A-431E-BDE4-D485C95D720A}"/>
    <cellStyle name="40% - Accent2 2 9 4" xfId="5329" xr:uid="{277D488F-1139-431E-BC42-13A3332DD694}"/>
    <cellStyle name="40% - Accent2 3" xfId="5330" xr:uid="{AECF0ADE-B19C-416B-8C15-613EC5B599A3}"/>
    <cellStyle name="40% - Accent2 3 10" xfId="5331" xr:uid="{107D2E3D-2C4A-42F7-BF0B-257CC5921E06}"/>
    <cellStyle name="40% - Accent2 3 10 2" xfId="5332" xr:uid="{95809FF4-1819-4D8B-9D97-7D649197A900}"/>
    <cellStyle name="40% - Accent2 3 11" xfId="5333" xr:uid="{0E61C637-D976-45F1-8240-8D2A9A1ECDC9}"/>
    <cellStyle name="40% - Accent2 3 12" xfId="5334" xr:uid="{DF18A024-1757-4CDC-ABA4-C3491D845CA5}"/>
    <cellStyle name="40% - Accent2 3 2" xfId="5335" xr:uid="{F928BDF8-0BB1-4068-85D2-B85D3398E172}"/>
    <cellStyle name="40% - Accent2 3 2 2" xfId="5336" xr:uid="{52771E50-509D-4738-BD16-49F5A24A6BE2}"/>
    <cellStyle name="40% - Accent2 3 2 2 2" xfId="5337" xr:uid="{19506D07-7811-4278-A848-B8343C8B2E6A}"/>
    <cellStyle name="40% - Accent2 3 2 2 2 2" xfId="5338" xr:uid="{5703385B-054B-4EB8-AAF2-992F86D88552}"/>
    <cellStyle name="40% - Accent2 3 2 2 2 2 2" xfId="5339" xr:uid="{981789B4-D782-4CEA-8388-4399B8B7A536}"/>
    <cellStyle name="40% - Accent2 3 2 2 2 2 2 2" xfId="5340" xr:uid="{5C43A510-BC67-4AD8-A764-16BD9E02110A}"/>
    <cellStyle name="40% - Accent2 3 2 2 2 2 2 2 2" xfId="5341" xr:uid="{A0E03814-91BB-446F-91E4-12362A25FD2C}"/>
    <cellStyle name="40% - Accent2 3 2 2 2 2 2 3" xfId="5342" xr:uid="{EA309FB0-206B-49F3-9C05-B430BF6E773F}"/>
    <cellStyle name="40% - Accent2 3 2 2 2 2 3" xfId="5343" xr:uid="{01A62695-91D2-4D21-AD30-8ED5A9D614EA}"/>
    <cellStyle name="40% - Accent2 3 2 2 2 2 3 2" xfId="5344" xr:uid="{D2168638-244D-44ED-95C1-2F10C890A4B5}"/>
    <cellStyle name="40% - Accent2 3 2 2 2 2 4" xfId="5345" xr:uid="{17859A0E-CFD5-4EBB-8B04-FC3A2A68119A}"/>
    <cellStyle name="40% - Accent2 3 2 2 2 3" xfId="5346" xr:uid="{7D4E9E1C-F4BA-41FB-A077-D013B549ECF0}"/>
    <cellStyle name="40% - Accent2 3 2 2 2 3 2" xfId="5347" xr:uid="{3C393446-C437-421A-9451-F64CE6E6AE76}"/>
    <cellStyle name="40% - Accent2 3 2 2 2 3 2 2" xfId="5348" xr:uid="{1AF79599-530A-4C7C-BE53-13D32D18FD26}"/>
    <cellStyle name="40% - Accent2 3 2 2 2 3 2 2 2" xfId="5349" xr:uid="{D8D9809D-C5B1-42AD-91F1-17F97850724B}"/>
    <cellStyle name="40% - Accent2 3 2 2 2 3 2 3" xfId="5350" xr:uid="{F6374A53-6EF4-4565-8AC1-F4B8BC1D187F}"/>
    <cellStyle name="40% - Accent2 3 2 2 2 3 3" xfId="5351" xr:uid="{72C58FD1-DCE9-43C0-A5EE-B000DF697C68}"/>
    <cellStyle name="40% - Accent2 3 2 2 2 3 3 2" xfId="5352" xr:uid="{6EFC2301-DE6E-48E9-868C-1B0AD0F74C06}"/>
    <cellStyle name="40% - Accent2 3 2 2 2 3 4" xfId="5353" xr:uid="{3C018600-25C9-439E-931C-2FAF7D3AFA57}"/>
    <cellStyle name="40% - Accent2 3 2 2 2 4" xfId="5354" xr:uid="{31017B40-56EE-40BA-836D-FA3CA26D14C0}"/>
    <cellStyle name="40% - Accent2 3 2 2 2 4 2" xfId="5355" xr:uid="{AACB1918-B221-4C74-A745-3385E660874E}"/>
    <cellStyle name="40% - Accent2 3 2 2 2 4 2 2" xfId="5356" xr:uid="{80791FB5-9E54-4A84-89E7-2F31314EDB3F}"/>
    <cellStyle name="40% - Accent2 3 2 2 2 4 3" xfId="5357" xr:uid="{C0D57CCA-4463-4A0A-97D6-CF7CA768C745}"/>
    <cellStyle name="40% - Accent2 3 2 2 2 5" xfId="5358" xr:uid="{881B8EC9-A888-4D65-9692-F70684857450}"/>
    <cellStyle name="40% - Accent2 3 2 2 2 5 2" xfId="5359" xr:uid="{217F68D6-C57E-4DEA-9B14-839E3CE68819}"/>
    <cellStyle name="40% - Accent2 3 2 2 2 6" xfId="5360" xr:uid="{9E643A2E-207E-48A9-93EB-B4CD585574A0}"/>
    <cellStyle name="40% - Accent2 3 2 2 3" xfId="5361" xr:uid="{863FCBA3-74A4-4F60-A032-DF0330BE6462}"/>
    <cellStyle name="40% - Accent2 3 2 2 3 2" xfId="5362" xr:uid="{EFD576CC-1DBB-4C31-8B89-686ABC0C472B}"/>
    <cellStyle name="40% - Accent2 3 2 2 3 2 2" xfId="5363" xr:uid="{AD7E51F9-9410-4C44-8B32-ECE612466E9C}"/>
    <cellStyle name="40% - Accent2 3 2 2 3 2 2 2" xfId="5364" xr:uid="{56B6BD21-7294-497F-A249-1EDF3D0B6E34}"/>
    <cellStyle name="40% - Accent2 3 2 2 3 2 3" xfId="5365" xr:uid="{6C85B779-163D-488C-AFCD-A03D7B7664A2}"/>
    <cellStyle name="40% - Accent2 3 2 2 3 3" xfId="5366" xr:uid="{66855DAE-C608-4537-B4F3-42CE2FABB212}"/>
    <cellStyle name="40% - Accent2 3 2 2 3 3 2" xfId="5367" xr:uid="{2B1C5FFD-0D7D-48CF-997D-779D63F33A4B}"/>
    <cellStyle name="40% - Accent2 3 2 2 3 4" xfId="5368" xr:uid="{2696444D-9F77-4711-9BF3-AA7BF6ADD339}"/>
    <cellStyle name="40% - Accent2 3 2 2 4" xfId="5369" xr:uid="{E603E771-2B88-4EF6-B3C2-BFC5CDE47757}"/>
    <cellStyle name="40% - Accent2 3 2 2 4 2" xfId="5370" xr:uid="{BC674A68-5A16-4A7B-B344-B6875C36C0AC}"/>
    <cellStyle name="40% - Accent2 3 2 2 4 2 2" xfId="5371" xr:uid="{4D8D759D-6541-4787-B80F-C63F406F5C1E}"/>
    <cellStyle name="40% - Accent2 3 2 2 4 2 2 2" xfId="5372" xr:uid="{40C0D757-64BE-49D8-A02B-9D9A3F32BBD5}"/>
    <cellStyle name="40% - Accent2 3 2 2 4 2 3" xfId="5373" xr:uid="{4F3D280C-7B3B-4E53-9D43-0E4BABF4577D}"/>
    <cellStyle name="40% - Accent2 3 2 2 4 3" xfId="5374" xr:uid="{AE1A596E-4D2C-4EBE-8F7A-C4AFC9AE27B4}"/>
    <cellStyle name="40% - Accent2 3 2 2 4 3 2" xfId="5375" xr:uid="{EEC15E92-0BC6-4C5D-9312-CCD727DDCC88}"/>
    <cellStyle name="40% - Accent2 3 2 2 4 4" xfId="5376" xr:uid="{61611AB9-332C-43B6-AAC3-A0B2E6FB5741}"/>
    <cellStyle name="40% - Accent2 3 2 2 5" xfId="5377" xr:uid="{31D7A34B-2A93-48A8-ACD2-FBF00C2735B6}"/>
    <cellStyle name="40% - Accent2 3 2 2 5 2" xfId="5378" xr:uid="{CA9F291D-AEB4-453C-A20C-818BB21040E5}"/>
    <cellStyle name="40% - Accent2 3 2 2 5 2 2" xfId="5379" xr:uid="{7C16504B-016F-4EB4-929B-B5A3A83AAF8B}"/>
    <cellStyle name="40% - Accent2 3 2 2 5 3" xfId="5380" xr:uid="{EC293884-39E0-4082-BEBC-BB7D43EBDCB0}"/>
    <cellStyle name="40% - Accent2 3 2 2 6" xfId="5381" xr:uid="{0D5FB5C6-2A49-480E-888A-769B264C96A4}"/>
    <cellStyle name="40% - Accent2 3 2 2 6 2" xfId="5382" xr:uid="{D21B2740-1B68-495E-AC0D-8571953E2EE2}"/>
    <cellStyle name="40% - Accent2 3 2 2 7" xfId="5383" xr:uid="{0F5400C4-1288-4833-BAA2-DC67D2F7DCD5}"/>
    <cellStyle name="40% - Accent2 3 2 2 8" xfId="5384" xr:uid="{3B3574CF-5BBD-4493-B6B7-BB7D2C2D08F3}"/>
    <cellStyle name="40% - Accent2 3 2 3" xfId="5385" xr:uid="{0EC1712B-FE38-448E-907E-BD3F20A0BDB6}"/>
    <cellStyle name="40% - Accent2 3 2 3 2" xfId="5386" xr:uid="{A7359D0C-D4EC-4D4E-8CA5-82949B6663EE}"/>
    <cellStyle name="40% - Accent2 3 2 3 2 2" xfId="5387" xr:uid="{F8021BD1-684C-44CC-9FD5-551EC19F9BD4}"/>
    <cellStyle name="40% - Accent2 3 2 3 2 2 2" xfId="5388" xr:uid="{609CB1FD-65AF-46C3-9EA2-96709853559F}"/>
    <cellStyle name="40% - Accent2 3 2 3 2 2 2 2" xfId="5389" xr:uid="{8B3497A2-5B0C-4FF2-B4B2-92AA3AA2747C}"/>
    <cellStyle name="40% - Accent2 3 2 3 2 2 3" xfId="5390" xr:uid="{B9567A3F-B450-4D44-BA96-3520CD767211}"/>
    <cellStyle name="40% - Accent2 3 2 3 2 3" xfId="5391" xr:uid="{2CACFD90-7031-4230-B020-9EEF445D00D9}"/>
    <cellStyle name="40% - Accent2 3 2 3 2 3 2" xfId="5392" xr:uid="{07C4ECEC-527B-4737-965A-FFD9400C3B3C}"/>
    <cellStyle name="40% - Accent2 3 2 3 2 4" xfId="5393" xr:uid="{575A1C47-5B19-4D14-863D-0F574FC71B7D}"/>
    <cellStyle name="40% - Accent2 3 2 3 3" xfId="5394" xr:uid="{7419433D-C090-4451-B655-F928AC06042C}"/>
    <cellStyle name="40% - Accent2 3 2 3 3 2" xfId="5395" xr:uid="{38BBAFC4-65EE-4DE3-AD30-C75B376BE7AF}"/>
    <cellStyle name="40% - Accent2 3 2 3 3 2 2" xfId="5396" xr:uid="{33461D87-D8F8-4519-A8EF-56AFBE5DC6D8}"/>
    <cellStyle name="40% - Accent2 3 2 3 3 2 2 2" xfId="5397" xr:uid="{39D09799-74E4-4CBD-A5C1-F14597FDDD58}"/>
    <cellStyle name="40% - Accent2 3 2 3 3 2 3" xfId="5398" xr:uid="{ABE9D9B8-20B1-41AF-B98F-4211F17D1B66}"/>
    <cellStyle name="40% - Accent2 3 2 3 3 3" xfId="5399" xr:uid="{62E8E3AB-BFC6-4FBC-8DA1-B052991ABCD9}"/>
    <cellStyle name="40% - Accent2 3 2 3 3 3 2" xfId="5400" xr:uid="{653638FB-6816-41AB-A3AB-845EE643A9F2}"/>
    <cellStyle name="40% - Accent2 3 2 3 3 4" xfId="5401" xr:uid="{A2A74BC6-085C-4FEC-B5BE-8C533FB6E592}"/>
    <cellStyle name="40% - Accent2 3 2 3 4" xfId="5402" xr:uid="{26E11283-450E-4E11-9153-D8ED410A5ADD}"/>
    <cellStyle name="40% - Accent2 3 2 3 4 2" xfId="5403" xr:uid="{D77CEEB3-C645-4362-B965-82B6A3FEB8DA}"/>
    <cellStyle name="40% - Accent2 3 2 3 4 2 2" xfId="5404" xr:uid="{5EAC3B69-4A36-480A-83C2-415DF17CCA50}"/>
    <cellStyle name="40% - Accent2 3 2 3 4 3" xfId="5405" xr:uid="{379C1AC2-2085-4C0F-8619-C64A8ED5C6D8}"/>
    <cellStyle name="40% - Accent2 3 2 3 5" xfId="5406" xr:uid="{35855721-BFF0-4A2D-AA87-D87B05D93F61}"/>
    <cellStyle name="40% - Accent2 3 2 3 5 2" xfId="5407" xr:uid="{134268BA-0031-4088-9E72-99619002CDA4}"/>
    <cellStyle name="40% - Accent2 3 2 3 6" xfId="5408" xr:uid="{449E4AA6-9E82-485B-8B5D-2FE5A02D8B72}"/>
    <cellStyle name="40% - Accent2 3 2 4" xfId="5409" xr:uid="{D7ACCFDE-68AB-4A03-849A-DCE51AC60D03}"/>
    <cellStyle name="40% - Accent2 3 2 4 2" xfId="5410" xr:uid="{124016F3-5B63-4A1E-A260-6F37E8CDE3EF}"/>
    <cellStyle name="40% - Accent2 3 2 4 2 2" xfId="5411" xr:uid="{E4949B27-6826-4208-B2FD-921C4FF7BBAA}"/>
    <cellStyle name="40% - Accent2 3 2 4 2 2 2" xfId="5412" xr:uid="{75AB0352-1EB3-4CAD-BDD8-23F147A5F4AF}"/>
    <cellStyle name="40% - Accent2 3 2 4 2 3" xfId="5413" xr:uid="{656E3BF4-67DA-4985-AB47-92ED978C30D8}"/>
    <cellStyle name="40% - Accent2 3 2 4 3" xfId="5414" xr:uid="{86B9927B-DFDE-4851-BF33-7B88F7DAD145}"/>
    <cellStyle name="40% - Accent2 3 2 4 3 2" xfId="5415" xr:uid="{01B639BF-D0F4-4D09-93FC-529A45984DA6}"/>
    <cellStyle name="40% - Accent2 3 2 4 4" xfId="5416" xr:uid="{2ACB53BA-052B-414A-AA8C-E7D6C6386755}"/>
    <cellStyle name="40% - Accent2 3 2 5" xfId="5417" xr:uid="{95E725B0-A57A-40EC-9896-6C71A4690398}"/>
    <cellStyle name="40% - Accent2 3 2 5 2" xfId="5418" xr:uid="{7E5E4C99-EF45-4C84-B243-CF6B49ED9398}"/>
    <cellStyle name="40% - Accent2 3 2 5 2 2" xfId="5419" xr:uid="{B8A854BF-83A3-4AE2-81E4-5F77DDDC80F5}"/>
    <cellStyle name="40% - Accent2 3 2 5 2 2 2" xfId="5420" xr:uid="{0EB28577-4FEA-43DB-A9BD-0B61F926F224}"/>
    <cellStyle name="40% - Accent2 3 2 5 2 3" xfId="5421" xr:uid="{0B51B391-2A4D-464A-94D3-A0DDB31A07AA}"/>
    <cellStyle name="40% - Accent2 3 2 5 3" xfId="5422" xr:uid="{7A67D6F7-A1C8-4E66-B320-23B98A2CFB79}"/>
    <cellStyle name="40% - Accent2 3 2 5 3 2" xfId="5423" xr:uid="{57C3E773-F9CC-4D02-99AC-175B823D3920}"/>
    <cellStyle name="40% - Accent2 3 2 5 4" xfId="5424" xr:uid="{B7E9E557-CB5C-48C0-8D48-C535464BA9BF}"/>
    <cellStyle name="40% - Accent2 3 2 6" xfId="5425" xr:uid="{06ACB263-00AC-4CE1-B4FA-3D251D98A4D5}"/>
    <cellStyle name="40% - Accent2 3 2 6 2" xfId="5426" xr:uid="{ECB6DC5F-33EC-472A-A1AE-2CF206C00E6B}"/>
    <cellStyle name="40% - Accent2 3 2 6 2 2" xfId="5427" xr:uid="{1C1E2421-AA8A-4784-AC2E-BE1032F2EDF5}"/>
    <cellStyle name="40% - Accent2 3 2 6 3" xfId="5428" xr:uid="{C7842A0E-A535-4750-92C0-47E250E829BF}"/>
    <cellStyle name="40% - Accent2 3 2 7" xfId="5429" xr:uid="{ACC53923-E5F4-46F7-BDAF-AE7259B12F4B}"/>
    <cellStyle name="40% - Accent2 3 2 7 2" xfId="5430" xr:uid="{96778C58-608B-4531-8277-023060E05C54}"/>
    <cellStyle name="40% - Accent2 3 2 8" xfId="5431" xr:uid="{32F03313-70FC-4832-A051-29BE5AF53820}"/>
    <cellStyle name="40% - Accent2 3 2 9" xfId="5432" xr:uid="{59AFCDB4-5785-405F-83C7-E05B072D86E9}"/>
    <cellStyle name="40% - Accent2 3 3" xfId="5433" xr:uid="{28C3588C-C038-42FB-8672-3909ED4EACF8}"/>
    <cellStyle name="40% - Accent2 3 3 2" xfId="5434" xr:uid="{F69EACA4-EED3-4998-8963-2166B1AFC913}"/>
    <cellStyle name="40% - Accent2 3 4" xfId="5435" xr:uid="{DA08671E-6787-4696-B065-A21D69DD55D2}"/>
    <cellStyle name="40% - Accent2 3 4 2" xfId="5436" xr:uid="{B4BA90B9-1293-47C0-8960-FFA82B013689}"/>
    <cellStyle name="40% - Accent2 3 4 2 2" xfId="5437" xr:uid="{C3EC1BD5-62C3-4603-B015-060CD68093F4}"/>
    <cellStyle name="40% - Accent2 3 4 2 2 2" xfId="5438" xr:uid="{FD47D592-0491-4DD3-B754-4300D761F067}"/>
    <cellStyle name="40% - Accent2 3 4 2 2 2 2" xfId="5439" xr:uid="{23D391D3-63B0-4CB1-BCB5-04E75CCD1AFB}"/>
    <cellStyle name="40% - Accent2 3 4 2 2 2 2 2" xfId="5440" xr:uid="{B966ED60-580E-4898-B532-D061A9E7BF51}"/>
    <cellStyle name="40% - Accent2 3 4 2 2 2 3" xfId="5441" xr:uid="{47F39E5E-0211-4C9E-9676-676F652075FD}"/>
    <cellStyle name="40% - Accent2 3 4 2 2 3" xfId="5442" xr:uid="{DFCCD873-2A6B-4745-96B2-967ABD035DAD}"/>
    <cellStyle name="40% - Accent2 3 4 2 2 3 2" xfId="5443" xr:uid="{F5C33EAA-B6EC-44E4-958D-87729DD99302}"/>
    <cellStyle name="40% - Accent2 3 4 2 2 4" xfId="5444" xr:uid="{DB676C36-5615-4BE6-891B-83258434280C}"/>
    <cellStyle name="40% - Accent2 3 4 2 3" xfId="5445" xr:uid="{1EF90942-7850-4E7B-AC4C-10F94391DAAA}"/>
    <cellStyle name="40% - Accent2 3 4 2 3 2" xfId="5446" xr:uid="{31E157C3-85C1-43DC-AEA0-91A9A7905465}"/>
    <cellStyle name="40% - Accent2 3 4 2 3 2 2" xfId="5447" xr:uid="{DAF59210-285B-4785-AEBA-73CEA07B3836}"/>
    <cellStyle name="40% - Accent2 3 4 2 3 2 2 2" xfId="5448" xr:uid="{2B47764C-A830-4EF5-BF06-5E8F53E6CCF0}"/>
    <cellStyle name="40% - Accent2 3 4 2 3 2 3" xfId="5449" xr:uid="{35D29389-F2E8-48BA-A465-3ABFF8A7DF07}"/>
    <cellStyle name="40% - Accent2 3 4 2 3 3" xfId="5450" xr:uid="{C80DD6E4-D2AD-4094-82AF-A0BA71ADE69E}"/>
    <cellStyle name="40% - Accent2 3 4 2 3 3 2" xfId="5451" xr:uid="{92ABA792-1609-4BBF-B689-0FC5D76B2F41}"/>
    <cellStyle name="40% - Accent2 3 4 2 3 4" xfId="5452" xr:uid="{1CE1E0CF-B18B-48AD-87E7-0B4C22D2BDE8}"/>
    <cellStyle name="40% - Accent2 3 4 2 4" xfId="5453" xr:uid="{4729C2EC-4651-47F3-9095-DD561758DC29}"/>
    <cellStyle name="40% - Accent2 3 4 2 4 2" xfId="5454" xr:uid="{D413F517-46EC-42DD-8BA3-37B8C95CB2BE}"/>
    <cellStyle name="40% - Accent2 3 4 2 4 2 2" xfId="5455" xr:uid="{00A4CCA3-79F9-441B-9756-44C716C4A7BE}"/>
    <cellStyle name="40% - Accent2 3 4 2 4 3" xfId="5456" xr:uid="{3C8843FB-BED9-4B1A-88B6-EA1794A18174}"/>
    <cellStyle name="40% - Accent2 3 4 2 5" xfId="5457" xr:uid="{6F9EEA64-2085-4DBE-9E0E-12364472B4C0}"/>
    <cellStyle name="40% - Accent2 3 4 2 5 2" xfId="5458" xr:uid="{9F0449CC-F6B4-4FF7-A62E-71A0A37FBACE}"/>
    <cellStyle name="40% - Accent2 3 4 2 6" xfId="5459" xr:uid="{B425F0EB-B1FB-4D7F-A6A0-1894A87CCD5D}"/>
    <cellStyle name="40% - Accent2 3 4 3" xfId="5460" xr:uid="{63A47FB8-9F66-4987-BECE-49D5BA4919A2}"/>
    <cellStyle name="40% - Accent2 3 4 3 2" xfId="5461" xr:uid="{291575C6-FCD1-4A96-B06F-8DE3947D843A}"/>
    <cellStyle name="40% - Accent2 3 4 3 2 2" xfId="5462" xr:uid="{E964412C-371A-4648-91BC-2F4C2C565F3D}"/>
    <cellStyle name="40% - Accent2 3 4 3 2 2 2" xfId="5463" xr:uid="{2A4CEBBA-552F-4CF6-B35B-9825A38D37AC}"/>
    <cellStyle name="40% - Accent2 3 4 3 2 3" xfId="5464" xr:uid="{12083344-A108-423E-B4D1-67D7480CC07F}"/>
    <cellStyle name="40% - Accent2 3 4 3 3" xfId="5465" xr:uid="{B3AF65D7-3718-46F3-AB8C-F099F0B219A2}"/>
    <cellStyle name="40% - Accent2 3 4 3 3 2" xfId="5466" xr:uid="{44B43B48-3991-45DA-8B3A-C7A6EB8264C5}"/>
    <cellStyle name="40% - Accent2 3 4 3 4" xfId="5467" xr:uid="{DE01A423-A5A7-4029-BF49-3687A05CD3AB}"/>
    <cellStyle name="40% - Accent2 3 4 4" xfId="5468" xr:uid="{4D33CBF4-9037-4511-BB33-BA7001D47939}"/>
    <cellStyle name="40% - Accent2 3 4 4 2" xfId="5469" xr:uid="{A5140891-C300-4F55-B48A-0D8273397390}"/>
    <cellStyle name="40% - Accent2 3 4 4 2 2" xfId="5470" xr:uid="{26EE68C6-D3EF-4E71-ADA6-1A4F528A4F94}"/>
    <cellStyle name="40% - Accent2 3 4 4 2 2 2" xfId="5471" xr:uid="{ABCE413E-3A5F-4DD4-AB8D-7C11B3FBE016}"/>
    <cellStyle name="40% - Accent2 3 4 4 2 3" xfId="5472" xr:uid="{91272F7A-8F5C-45E1-AFD1-4DBCF881E431}"/>
    <cellStyle name="40% - Accent2 3 4 4 3" xfId="5473" xr:uid="{44720E91-509D-480C-9042-4329ECF3F5F3}"/>
    <cellStyle name="40% - Accent2 3 4 4 3 2" xfId="5474" xr:uid="{E5C498C3-AAA1-42C9-B5CC-76D651C13A99}"/>
    <cellStyle name="40% - Accent2 3 4 4 4" xfId="5475" xr:uid="{BD6233E7-9857-4058-B5C0-EE4B56504912}"/>
    <cellStyle name="40% - Accent2 3 4 5" xfId="5476" xr:uid="{D3F22146-2D94-48A6-8358-A7E55FE35068}"/>
    <cellStyle name="40% - Accent2 3 4 5 2" xfId="5477" xr:uid="{FACCE29D-96ED-4BC1-BD35-702CD82CD4E8}"/>
    <cellStyle name="40% - Accent2 3 4 5 2 2" xfId="5478" xr:uid="{C5FE4186-FB23-4996-9437-B70C0BE18282}"/>
    <cellStyle name="40% - Accent2 3 4 5 3" xfId="5479" xr:uid="{EA1135EE-5241-480B-8E9D-DF8F4C26C87F}"/>
    <cellStyle name="40% - Accent2 3 4 6" xfId="5480" xr:uid="{0F387BEE-B395-49EF-9808-487615169921}"/>
    <cellStyle name="40% - Accent2 3 4 6 2" xfId="5481" xr:uid="{14F3175A-D5AA-461F-8F70-179E047CAC1D}"/>
    <cellStyle name="40% - Accent2 3 4 7" xfId="5482" xr:uid="{48309602-911B-41B6-B42C-3840FA8D4A5F}"/>
    <cellStyle name="40% - Accent2 3 5" xfId="5483" xr:uid="{CCB6891F-5598-42BD-9639-0C9595B6B305}"/>
    <cellStyle name="40% - Accent2 3 5 2" xfId="5484" xr:uid="{FDE2F1B0-0FDA-4827-B90F-18CB042DAC12}"/>
    <cellStyle name="40% - Accent2 3 5 2 2" xfId="5485" xr:uid="{7524CAC8-2F48-4AA3-A65A-1B7A0D8FB42D}"/>
    <cellStyle name="40% - Accent2 3 5 2 2 2" xfId="5486" xr:uid="{B42B5A68-DB76-4010-8C7F-1318620DE4DA}"/>
    <cellStyle name="40% - Accent2 3 5 2 2 2 2" xfId="5487" xr:uid="{B10D30A4-A67F-4A7E-AD4F-49830D291319}"/>
    <cellStyle name="40% - Accent2 3 5 2 2 2 2 2" xfId="5488" xr:uid="{B87820C4-2009-43F4-990F-41C5F067EDF0}"/>
    <cellStyle name="40% - Accent2 3 5 2 2 2 3" xfId="5489" xr:uid="{FE3B1534-E5B4-473A-804C-ACFD14D9DAEC}"/>
    <cellStyle name="40% - Accent2 3 5 2 2 3" xfId="5490" xr:uid="{0BE91B0F-FB02-4383-B7F3-F000F65448A6}"/>
    <cellStyle name="40% - Accent2 3 5 2 2 3 2" xfId="5491" xr:uid="{BE344193-35B6-4C35-A353-9B6A3DA25034}"/>
    <cellStyle name="40% - Accent2 3 5 2 2 4" xfId="5492" xr:uid="{D39F3DF7-C8AA-469F-B8A1-F7E3AE5202AD}"/>
    <cellStyle name="40% - Accent2 3 5 2 3" xfId="5493" xr:uid="{41B4B3CA-7A5F-44A8-B641-DC3D3A0837F0}"/>
    <cellStyle name="40% - Accent2 3 5 2 3 2" xfId="5494" xr:uid="{26291DDB-0CEE-48AB-83ED-2F348F695547}"/>
    <cellStyle name="40% - Accent2 3 5 2 3 2 2" xfId="5495" xr:uid="{78847524-7FCF-4472-8DCB-A7E952189940}"/>
    <cellStyle name="40% - Accent2 3 5 2 3 2 2 2" xfId="5496" xr:uid="{EAA41770-1618-4313-852F-9C530E0D800D}"/>
    <cellStyle name="40% - Accent2 3 5 2 3 2 3" xfId="5497" xr:uid="{7EDBBFD4-D139-407B-8B0D-EB8775554E47}"/>
    <cellStyle name="40% - Accent2 3 5 2 3 3" xfId="5498" xr:uid="{8059AE3D-8F6F-474C-8E21-68E968E5AC8F}"/>
    <cellStyle name="40% - Accent2 3 5 2 3 3 2" xfId="5499" xr:uid="{85767788-DA78-4167-9616-49998DFAEE91}"/>
    <cellStyle name="40% - Accent2 3 5 2 3 4" xfId="5500" xr:uid="{D1D063BD-91DC-4D13-86D7-286B08E5B7A2}"/>
    <cellStyle name="40% - Accent2 3 5 2 4" xfId="5501" xr:uid="{E22BF5E7-D8A5-45A3-A2B1-AB820E521C2A}"/>
    <cellStyle name="40% - Accent2 3 5 2 4 2" xfId="5502" xr:uid="{B4FC1749-FB8D-460B-A340-43588D726FEF}"/>
    <cellStyle name="40% - Accent2 3 5 2 4 2 2" xfId="5503" xr:uid="{1ED7089D-DA46-4D3B-A886-E1B3D2DF331C}"/>
    <cellStyle name="40% - Accent2 3 5 2 4 3" xfId="5504" xr:uid="{80B26C25-D940-4C94-917E-4E0AE55200D7}"/>
    <cellStyle name="40% - Accent2 3 5 2 5" xfId="5505" xr:uid="{A260E4C5-BA8B-4934-B436-89FFB2674B86}"/>
    <cellStyle name="40% - Accent2 3 5 2 5 2" xfId="5506" xr:uid="{B2D64B86-BACA-467B-B3A7-487D38520655}"/>
    <cellStyle name="40% - Accent2 3 5 2 6" xfId="5507" xr:uid="{7EE4BCAF-BB79-4DE1-ABEA-A48FACBF06F3}"/>
    <cellStyle name="40% - Accent2 3 5 3" xfId="5508" xr:uid="{B2817108-0057-4C90-892D-949987B5C7DD}"/>
    <cellStyle name="40% - Accent2 3 5 3 2" xfId="5509" xr:uid="{308BE6FD-26D5-4FC6-A7DA-2ACFC2856F0D}"/>
    <cellStyle name="40% - Accent2 3 5 3 2 2" xfId="5510" xr:uid="{892B8055-F54A-44BF-BAAD-E0E0B25E803A}"/>
    <cellStyle name="40% - Accent2 3 5 3 2 2 2" xfId="5511" xr:uid="{15C8904A-4FF9-4B2F-BD2D-A5F46CE43F73}"/>
    <cellStyle name="40% - Accent2 3 5 3 2 3" xfId="5512" xr:uid="{58568A01-6433-47D2-AB07-622118AA6E2C}"/>
    <cellStyle name="40% - Accent2 3 5 3 3" xfId="5513" xr:uid="{A9E697F5-7A48-478F-B7EA-7410CBDA8584}"/>
    <cellStyle name="40% - Accent2 3 5 3 3 2" xfId="5514" xr:uid="{48EA22B4-2A0A-4E62-8DBD-79D114617E2D}"/>
    <cellStyle name="40% - Accent2 3 5 3 4" xfId="5515" xr:uid="{917F84C5-EB49-45D2-A626-658ADE83F208}"/>
    <cellStyle name="40% - Accent2 3 5 4" xfId="5516" xr:uid="{D85AD998-C4D7-44AE-929D-F7611525D15B}"/>
    <cellStyle name="40% - Accent2 3 5 4 2" xfId="5517" xr:uid="{B751DB3F-AE41-4332-A4E0-E1D4E646FF7A}"/>
    <cellStyle name="40% - Accent2 3 5 4 2 2" xfId="5518" xr:uid="{E092C5A5-BA4E-43D5-999B-A9FBE0E6539D}"/>
    <cellStyle name="40% - Accent2 3 5 4 2 2 2" xfId="5519" xr:uid="{AF9F79FC-0E4F-4178-AA27-6486E7BA5958}"/>
    <cellStyle name="40% - Accent2 3 5 4 2 3" xfId="5520" xr:uid="{EA935788-EA17-4ADC-B7CA-6A88099755D7}"/>
    <cellStyle name="40% - Accent2 3 5 4 3" xfId="5521" xr:uid="{68DF4C0A-564E-4A0B-9A41-499927021B5C}"/>
    <cellStyle name="40% - Accent2 3 5 4 3 2" xfId="5522" xr:uid="{8DA87775-97E5-4E39-9442-EFC75CD2A62D}"/>
    <cellStyle name="40% - Accent2 3 5 4 4" xfId="5523" xr:uid="{89D8AF49-7259-4ECE-8258-3A6F852058FE}"/>
    <cellStyle name="40% - Accent2 3 5 5" xfId="5524" xr:uid="{79FB96C8-F94E-4099-AA48-81F27F2D62A8}"/>
    <cellStyle name="40% - Accent2 3 5 5 2" xfId="5525" xr:uid="{463B9DB5-3F34-4415-8E17-326ECFC21138}"/>
    <cellStyle name="40% - Accent2 3 5 5 2 2" xfId="5526" xr:uid="{A94B56AB-F113-40D6-BDE6-2E37BA07231A}"/>
    <cellStyle name="40% - Accent2 3 5 5 3" xfId="5527" xr:uid="{DEB91E06-C920-477E-AFC5-1E413759F6ED}"/>
    <cellStyle name="40% - Accent2 3 5 6" xfId="5528" xr:uid="{87C81925-3CAD-44E1-8076-41F52C487AD6}"/>
    <cellStyle name="40% - Accent2 3 5 6 2" xfId="5529" xr:uid="{25976E7A-EAA0-427A-B920-9320964CEB66}"/>
    <cellStyle name="40% - Accent2 3 5 7" xfId="5530" xr:uid="{38A95AE9-117D-4CB3-BDC7-1BB8C9127490}"/>
    <cellStyle name="40% - Accent2 3 6" xfId="5531" xr:uid="{88271723-48F2-468B-85C2-8BE9B73B746F}"/>
    <cellStyle name="40% - Accent2 3 6 2" xfId="5532" xr:uid="{EF7A3DFF-9AC8-4342-BACA-0B1633D70335}"/>
    <cellStyle name="40% - Accent2 3 6 2 2" xfId="5533" xr:uid="{E525D8CA-3D6A-4106-B448-2326F45BB6EC}"/>
    <cellStyle name="40% - Accent2 3 6 2 2 2" xfId="5534" xr:uid="{539C8735-C12B-40C7-A165-45A95783BA6E}"/>
    <cellStyle name="40% - Accent2 3 6 2 2 2 2" xfId="5535" xr:uid="{A67899A8-3DF8-472F-9A74-0C8C12F3EBFD}"/>
    <cellStyle name="40% - Accent2 3 6 2 2 3" xfId="5536" xr:uid="{E7D5952F-F786-4FFF-94D9-F03D29627D3A}"/>
    <cellStyle name="40% - Accent2 3 6 2 3" xfId="5537" xr:uid="{5E1EA9BF-D2CD-4981-9ABE-44B35A6F478D}"/>
    <cellStyle name="40% - Accent2 3 6 2 3 2" xfId="5538" xr:uid="{986BABB8-960F-4A0E-AFA4-060D68980E2A}"/>
    <cellStyle name="40% - Accent2 3 6 2 4" xfId="5539" xr:uid="{FD9F3672-1AC3-4876-AD58-09DD9DE11CA8}"/>
    <cellStyle name="40% - Accent2 3 6 3" xfId="5540" xr:uid="{230F434B-B9FA-4CA5-9D3D-B2BB31C37193}"/>
    <cellStyle name="40% - Accent2 3 6 3 2" xfId="5541" xr:uid="{506E25E6-53A6-4EAD-B2B1-4121959727C2}"/>
    <cellStyle name="40% - Accent2 3 6 3 2 2" xfId="5542" xr:uid="{BAC52F6F-48F4-4145-9954-10A4C2C20CBC}"/>
    <cellStyle name="40% - Accent2 3 6 3 2 2 2" xfId="5543" xr:uid="{CCC7057A-1F44-496E-BEE5-14D2FFEE908E}"/>
    <cellStyle name="40% - Accent2 3 6 3 2 3" xfId="5544" xr:uid="{B9AC0B4C-610A-44CE-B92E-B5D72EDBC616}"/>
    <cellStyle name="40% - Accent2 3 6 3 3" xfId="5545" xr:uid="{F165A9C0-8DC0-47E0-A938-30ED4F0B168E}"/>
    <cellStyle name="40% - Accent2 3 6 3 3 2" xfId="5546" xr:uid="{3800E213-93F7-4301-9EB0-19D9889A78A2}"/>
    <cellStyle name="40% - Accent2 3 6 3 4" xfId="5547" xr:uid="{1C56FFB8-DE77-414E-95A9-1EE726F0DD95}"/>
    <cellStyle name="40% - Accent2 3 6 4" xfId="5548" xr:uid="{61C150CB-CD85-4219-98CC-75EEC6B4B49C}"/>
    <cellStyle name="40% - Accent2 3 6 4 2" xfId="5549" xr:uid="{07364508-6D5D-4B88-B1C2-5A734A7330FD}"/>
    <cellStyle name="40% - Accent2 3 6 4 2 2" xfId="5550" xr:uid="{65EAF068-D8D8-4277-AA4C-CDCEBA95AE56}"/>
    <cellStyle name="40% - Accent2 3 6 4 3" xfId="5551" xr:uid="{B3558732-E15B-480A-B11E-C414E9999FC8}"/>
    <cellStyle name="40% - Accent2 3 6 5" xfId="5552" xr:uid="{6866F164-5AB8-4930-B673-2D543DC3FBCA}"/>
    <cellStyle name="40% - Accent2 3 6 5 2" xfId="5553" xr:uid="{EE9731BC-F2A4-4F7E-8A53-629CC61B8FA1}"/>
    <cellStyle name="40% - Accent2 3 6 6" xfId="5554" xr:uid="{F3D0E004-27A1-4B37-868F-C9C3B6813BD1}"/>
    <cellStyle name="40% - Accent2 3 7" xfId="5555" xr:uid="{ED83DC36-5678-43BA-81D1-ABDD64654212}"/>
    <cellStyle name="40% - Accent2 3 7 2" xfId="5556" xr:uid="{904E456D-FE1F-4277-A123-AA4B46BA38F6}"/>
    <cellStyle name="40% - Accent2 3 7 2 2" xfId="5557" xr:uid="{9424C6D4-2530-4006-AC73-8356B4603EB8}"/>
    <cellStyle name="40% - Accent2 3 7 2 2 2" xfId="5558" xr:uid="{1A505841-748C-47FD-81B9-6BB19966818F}"/>
    <cellStyle name="40% - Accent2 3 7 2 3" xfId="5559" xr:uid="{22248216-08F6-4A76-A6FA-11CA2DBC36BC}"/>
    <cellStyle name="40% - Accent2 3 7 3" xfId="5560" xr:uid="{03483D52-5178-44CE-A3BD-AD9D94084D27}"/>
    <cellStyle name="40% - Accent2 3 7 3 2" xfId="5561" xr:uid="{77974BA4-EAE4-474D-A56C-CC51827A3C52}"/>
    <cellStyle name="40% - Accent2 3 7 4" xfId="5562" xr:uid="{D972D054-B317-4A20-AFBF-4D58082F818A}"/>
    <cellStyle name="40% - Accent2 3 8" xfId="5563" xr:uid="{09FE14AB-CC1C-4C3C-A780-989FE614525C}"/>
    <cellStyle name="40% - Accent2 3 8 2" xfId="5564" xr:uid="{5EAD51FB-23F1-4280-829E-DEBFC07F0E8A}"/>
    <cellStyle name="40% - Accent2 3 8 2 2" xfId="5565" xr:uid="{1669A89C-511C-447A-890E-F2228FFEF57A}"/>
    <cellStyle name="40% - Accent2 3 8 2 2 2" xfId="5566" xr:uid="{719D2C3C-DF52-41C0-8BDB-2E7A96B2BB39}"/>
    <cellStyle name="40% - Accent2 3 8 2 3" xfId="5567" xr:uid="{CEA1E46D-5D4B-4A27-A57E-0FFBDDB1F52F}"/>
    <cellStyle name="40% - Accent2 3 8 3" xfId="5568" xr:uid="{7A4EB4BA-A1A1-4E60-8FD0-2B0544B2E74C}"/>
    <cellStyle name="40% - Accent2 3 8 3 2" xfId="5569" xr:uid="{04E31217-57C8-4A97-8105-6B1E49C5DE8E}"/>
    <cellStyle name="40% - Accent2 3 8 4" xfId="5570" xr:uid="{D3A1612B-C0EC-4F16-9F14-6E652D4C1CE3}"/>
    <cellStyle name="40% - Accent2 3 9" xfId="5571" xr:uid="{2883BE6C-5315-4DF0-B52E-213C4D9EDA56}"/>
    <cellStyle name="40% - Accent2 3 9 2" xfId="5572" xr:uid="{1A50032B-F4BB-4B1F-9061-46A3D721F19F}"/>
    <cellStyle name="40% - Accent2 3 9 2 2" xfId="5573" xr:uid="{7BF3BC63-FF54-4A8D-B458-369A697698A3}"/>
    <cellStyle name="40% - Accent2 3 9 3" xfId="5574" xr:uid="{4A012D01-8995-4E27-BF6F-BDD49ACC3276}"/>
    <cellStyle name="40% - Accent2 4" xfId="5575" xr:uid="{CFF0933E-0A4F-49ED-A20D-22D18248BFB6}"/>
    <cellStyle name="40% - Accent2 4 2" xfId="5576" xr:uid="{C7772455-7094-4E35-BDE0-FD95AB2B55C3}"/>
    <cellStyle name="40% - Accent2 4 2 2" xfId="5577" xr:uid="{CEE14D95-7C73-43DA-9750-198B51FB422A}"/>
    <cellStyle name="40% - Accent2 4 2 2 2" xfId="5578" xr:uid="{AD24989E-CDAF-4EEF-AE48-1137242931CD}"/>
    <cellStyle name="40% - Accent2 4 2 2 2 2" xfId="5579" xr:uid="{977DBAAF-4CCD-4CF6-9632-18E8112CA059}"/>
    <cellStyle name="40% - Accent2 4 2 2 2 2 2" xfId="5580" xr:uid="{69FAF61B-C4CB-4623-84B1-C79762DE461F}"/>
    <cellStyle name="40% - Accent2 4 2 2 2 2 2 2" xfId="5581" xr:uid="{F4615590-0CC3-438D-9C3A-B13312CAFF36}"/>
    <cellStyle name="40% - Accent2 4 2 2 2 2 3" xfId="5582" xr:uid="{EBF1B609-F470-4B04-8AAB-0ADCA447BFF4}"/>
    <cellStyle name="40% - Accent2 4 2 2 2 3" xfId="5583" xr:uid="{5906EF0A-0879-47E9-984F-D926532E4F51}"/>
    <cellStyle name="40% - Accent2 4 2 2 2 3 2" xfId="5584" xr:uid="{FA8CCB70-EACC-46D7-A113-55CD5DC8B177}"/>
    <cellStyle name="40% - Accent2 4 2 2 2 4" xfId="5585" xr:uid="{E19F3C17-6CC7-455E-8284-B910C1B9BBD9}"/>
    <cellStyle name="40% - Accent2 4 2 2 3" xfId="5586" xr:uid="{93089969-378D-45CA-860F-AD9C9895DFD7}"/>
    <cellStyle name="40% - Accent2 4 2 2 3 2" xfId="5587" xr:uid="{EB71F4C9-A592-4B2B-96A7-69B99C58316C}"/>
    <cellStyle name="40% - Accent2 4 2 2 3 2 2" xfId="5588" xr:uid="{A1C4C34C-5D95-4DB9-89FB-80E32146EF5A}"/>
    <cellStyle name="40% - Accent2 4 2 2 3 2 2 2" xfId="5589" xr:uid="{441DCDD7-BDA7-4084-BB7C-4D299C4E4F4E}"/>
    <cellStyle name="40% - Accent2 4 2 2 3 2 3" xfId="5590" xr:uid="{B48F4086-6D0E-46EC-8059-91C2F48C67E9}"/>
    <cellStyle name="40% - Accent2 4 2 2 3 3" xfId="5591" xr:uid="{51CEF896-919C-4844-B37A-7B924BCDE933}"/>
    <cellStyle name="40% - Accent2 4 2 2 3 3 2" xfId="5592" xr:uid="{A1940F17-1E80-4C6D-8EE5-047EEBA9B51C}"/>
    <cellStyle name="40% - Accent2 4 2 2 3 4" xfId="5593" xr:uid="{FEF4C584-AE99-4CCB-86A6-627F923C61B7}"/>
    <cellStyle name="40% - Accent2 4 2 2 4" xfId="5594" xr:uid="{9F0113ED-5C93-4DB7-A148-2EB028C504C2}"/>
    <cellStyle name="40% - Accent2 4 2 2 4 2" xfId="5595" xr:uid="{ADB77186-DCD0-4646-B271-22403334E823}"/>
    <cellStyle name="40% - Accent2 4 2 2 4 2 2" xfId="5596" xr:uid="{DFC5C1E2-4E59-444D-BFCD-E702D7C1C48F}"/>
    <cellStyle name="40% - Accent2 4 2 2 4 3" xfId="5597" xr:uid="{6F8D5B9F-D29F-43B7-B981-183B7F2AE41D}"/>
    <cellStyle name="40% - Accent2 4 2 2 5" xfId="5598" xr:uid="{5D159690-5751-44FE-BE7F-442E7616958A}"/>
    <cellStyle name="40% - Accent2 4 2 2 5 2" xfId="5599" xr:uid="{C58E2CB2-A001-4CC6-A3C0-E552CF1E24DF}"/>
    <cellStyle name="40% - Accent2 4 2 2 6" xfId="5600" xr:uid="{79599797-9195-4A4A-A244-70C9F7D6D7E1}"/>
    <cellStyle name="40% - Accent2 4 2 3" xfId="5601" xr:uid="{11AABC6C-4AA4-4365-A52E-BFEE901A855E}"/>
    <cellStyle name="40% - Accent2 4 2 3 2" xfId="5602" xr:uid="{E8E6D26D-598A-4559-8CE8-CF755DDF5290}"/>
    <cellStyle name="40% - Accent2 4 2 3 2 2" xfId="5603" xr:uid="{05F6AF1D-FB67-4909-ABAE-A8E7E8C68B50}"/>
    <cellStyle name="40% - Accent2 4 2 3 2 2 2" xfId="5604" xr:uid="{F90F1793-D0C8-44F9-A7FA-09A502FF5819}"/>
    <cellStyle name="40% - Accent2 4 2 3 2 3" xfId="5605" xr:uid="{F6784E81-E817-4D66-B40C-D7BC88E4343D}"/>
    <cellStyle name="40% - Accent2 4 2 3 3" xfId="5606" xr:uid="{65BC6F2E-45FC-43DA-9500-E8E3282C531D}"/>
    <cellStyle name="40% - Accent2 4 2 3 3 2" xfId="5607" xr:uid="{CDEA7AB0-6CCF-44B5-9F2B-B1323F612F0E}"/>
    <cellStyle name="40% - Accent2 4 2 3 4" xfId="5608" xr:uid="{0F70CD7B-ED0B-4B50-AFBD-E1D605AB7B09}"/>
    <cellStyle name="40% - Accent2 4 2 4" xfId="5609" xr:uid="{9D274DC5-6924-4F53-AF2E-664A31B59097}"/>
    <cellStyle name="40% - Accent2 4 2 4 2" xfId="5610" xr:uid="{412CE415-2062-40C7-82F5-FD4D7B4FC17C}"/>
    <cellStyle name="40% - Accent2 4 2 4 2 2" xfId="5611" xr:uid="{DF126B1F-4353-41E6-812C-F7A03F033B5F}"/>
    <cellStyle name="40% - Accent2 4 2 4 2 2 2" xfId="5612" xr:uid="{170AE731-E1B0-49FD-8E56-F28ABF5E203C}"/>
    <cellStyle name="40% - Accent2 4 2 4 2 3" xfId="5613" xr:uid="{C7FE016E-99D2-40BA-B956-A21A065E154E}"/>
    <cellStyle name="40% - Accent2 4 2 4 3" xfId="5614" xr:uid="{38D290BA-D3BE-4DB5-BC22-76EF92E9EC7F}"/>
    <cellStyle name="40% - Accent2 4 2 4 3 2" xfId="5615" xr:uid="{C73FC857-30DA-4679-A12D-A8351E0DB862}"/>
    <cellStyle name="40% - Accent2 4 2 4 4" xfId="5616" xr:uid="{CC73112A-366A-465F-86E0-E312F654B695}"/>
    <cellStyle name="40% - Accent2 4 2 5" xfId="5617" xr:uid="{99A366CF-BD37-4A50-AF57-B9B466E8F658}"/>
    <cellStyle name="40% - Accent2 4 2 5 2" xfId="5618" xr:uid="{6FEA8C7F-9876-4BFE-A452-DCA4EFC279DA}"/>
    <cellStyle name="40% - Accent2 4 2 5 2 2" xfId="5619" xr:uid="{DCDADAB9-266A-48EF-A25B-5F48059C310B}"/>
    <cellStyle name="40% - Accent2 4 2 5 3" xfId="5620" xr:uid="{C736CBE3-6F48-4EC8-B3F2-3A388371F2EA}"/>
    <cellStyle name="40% - Accent2 4 2 6" xfId="5621" xr:uid="{831C56A6-B88A-4759-B334-9D2617F4D972}"/>
    <cellStyle name="40% - Accent2 4 2 6 2" xfId="5622" xr:uid="{29727BD2-3ECE-4C47-AE8C-57B33ECF85CE}"/>
    <cellStyle name="40% - Accent2 4 2 7" xfId="5623" xr:uid="{FBD850F9-BCE3-4B88-9A9B-021C86DBE138}"/>
    <cellStyle name="40% - Accent2 4 2 8" xfId="5624" xr:uid="{C63F633C-E5F3-479E-AC1F-C24FAEC87E72}"/>
    <cellStyle name="40% - Accent2 4 3" xfId="5625" xr:uid="{B08A30EC-E9CD-4488-B6D1-375B8C2930B8}"/>
    <cellStyle name="40% - Accent2 4 3 2" xfId="5626" xr:uid="{1189DE79-CFB8-4755-A27E-6DBC4740B08B}"/>
    <cellStyle name="40% - Accent2 4 3 2 2" xfId="5627" xr:uid="{52871D71-61F3-4FC7-B84A-113A8DB6F984}"/>
    <cellStyle name="40% - Accent2 4 3 2 2 2" xfId="5628" xr:uid="{808C109C-89DF-41E4-B533-0D4829F905D3}"/>
    <cellStyle name="40% - Accent2 4 3 2 2 2 2" xfId="5629" xr:uid="{84CBF086-145B-491F-AFBF-3D59BBFB7D5C}"/>
    <cellStyle name="40% - Accent2 4 3 2 2 3" xfId="5630" xr:uid="{75370868-F4F4-418E-8935-DB7D4EB03DA0}"/>
    <cellStyle name="40% - Accent2 4 3 2 3" xfId="5631" xr:uid="{DE6B7C62-6D21-43CC-9C31-539BF8344194}"/>
    <cellStyle name="40% - Accent2 4 3 2 3 2" xfId="5632" xr:uid="{EEA6C695-7201-4A34-BD24-6BCE31E7C812}"/>
    <cellStyle name="40% - Accent2 4 3 2 4" xfId="5633" xr:uid="{8B2540FA-4808-4E67-ACF3-59EB43E3794D}"/>
    <cellStyle name="40% - Accent2 4 3 3" xfId="5634" xr:uid="{EDFD5E48-848C-477C-A47A-42463E9BE771}"/>
    <cellStyle name="40% - Accent2 4 3 3 2" xfId="5635" xr:uid="{A2488F48-7CBD-4981-9DCA-A4D22B2B2992}"/>
    <cellStyle name="40% - Accent2 4 3 3 2 2" xfId="5636" xr:uid="{10D51C1B-783D-4DCC-B21C-AD9111E422D9}"/>
    <cellStyle name="40% - Accent2 4 3 3 2 2 2" xfId="5637" xr:uid="{F9C8A6C4-84E4-49DB-A8C3-6D23408268C9}"/>
    <cellStyle name="40% - Accent2 4 3 3 2 3" xfId="5638" xr:uid="{578362B1-146B-4A43-A08D-102E13ACA4AC}"/>
    <cellStyle name="40% - Accent2 4 3 3 3" xfId="5639" xr:uid="{D2E3BA32-51E0-4A71-8DFF-7A046A672E77}"/>
    <cellStyle name="40% - Accent2 4 3 3 3 2" xfId="5640" xr:uid="{024C08A1-2CA3-48CC-9EAD-BEC1880FC13D}"/>
    <cellStyle name="40% - Accent2 4 3 3 4" xfId="5641" xr:uid="{2EEFD55F-5609-4DF9-A1EF-6E88B36B719B}"/>
    <cellStyle name="40% - Accent2 4 3 4" xfId="5642" xr:uid="{0F9F4C42-25F0-4EEF-BA6A-7B9F38626879}"/>
    <cellStyle name="40% - Accent2 4 3 4 2" xfId="5643" xr:uid="{09C182B0-8EB9-419E-94D1-8591C4A647C9}"/>
    <cellStyle name="40% - Accent2 4 3 4 2 2" xfId="5644" xr:uid="{9B235B13-AD05-43CD-8EFF-D6B4E7908040}"/>
    <cellStyle name="40% - Accent2 4 3 4 3" xfId="5645" xr:uid="{1BB4AB10-9824-4F0F-92DB-A12BCF6D1D00}"/>
    <cellStyle name="40% - Accent2 4 3 5" xfId="5646" xr:uid="{E86F030A-04DC-4DB1-91B0-0ACBAB006D6D}"/>
    <cellStyle name="40% - Accent2 4 3 5 2" xfId="5647" xr:uid="{8B60C217-7EB8-49CC-9694-894F9745850B}"/>
    <cellStyle name="40% - Accent2 4 3 6" xfId="5648" xr:uid="{F49D72A0-081D-4A74-BA0E-B0FCA060577B}"/>
    <cellStyle name="40% - Accent2 4 4" xfId="5649" xr:uid="{1AF34879-D30E-48B5-8F92-025FCFBDFFC9}"/>
    <cellStyle name="40% - Accent2 4 4 2" xfId="5650" xr:uid="{2590717B-6BDC-4265-AFE1-6EBBCF393CA8}"/>
    <cellStyle name="40% - Accent2 4 4 2 2" xfId="5651" xr:uid="{D5EABF7E-5265-4DEC-B698-8E9DA338826C}"/>
    <cellStyle name="40% - Accent2 4 4 2 2 2" xfId="5652" xr:uid="{0FF28AC5-2374-4431-8B03-BAE29E6D0680}"/>
    <cellStyle name="40% - Accent2 4 4 2 3" xfId="5653" xr:uid="{F4828077-7A1D-4542-A32C-6A97C9F27AD2}"/>
    <cellStyle name="40% - Accent2 4 4 3" xfId="5654" xr:uid="{497A5CAA-E3B0-4E04-9721-3553500A14AF}"/>
    <cellStyle name="40% - Accent2 4 4 3 2" xfId="5655" xr:uid="{D80EBBF4-8493-446C-AE93-35EB185F51EB}"/>
    <cellStyle name="40% - Accent2 4 4 4" xfId="5656" xr:uid="{FFD72D43-DCA4-4203-A626-577637094AD1}"/>
    <cellStyle name="40% - Accent2 4 5" xfId="5657" xr:uid="{3B53BCF9-CDBC-412D-91E6-39FF9E6D4639}"/>
    <cellStyle name="40% - Accent2 4 5 2" xfId="5658" xr:uid="{42C1C62E-A87D-4501-A17F-F51F02885B4B}"/>
    <cellStyle name="40% - Accent2 4 5 2 2" xfId="5659" xr:uid="{B1E6F1D3-90C4-4D3D-A5FC-AE4DC1ABFFDE}"/>
    <cellStyle name="40% - Accent2 4 5 2 2 2" xfId="5660" xr:uid="{F17AF1F0-5F7B-40A2-B505-7ADED8F47231}"/>
    <cellStyle name="40% - Accent2 4 5 2 3" xfId="5661" xr:uid="{92EC9FC0-293B-40AC-8EBD-51FC6EFB6AB6}"/>
    <cellStyle name="40% - Accent2 4 5 3" xfId="5662" xr:uid="{4A0FBB2D-F863-497F-9B07-3A05C2E90AE2}"/>
    <cellStyle name="40% - Accent2 4 5 3 2" xfId="5663" xr:uid="{22E4F992-765A-4F54-9C44-DB85DF8B1370}"/>
    <cellStyle name="40% - Accent2 4 5 4" xfId="5664" xr:uid="{76E65BE7-D96F-4C65-9A67-EBD53F3FF52E}"/>
    <cellStyle name="40% - Accent2 4 6" xfId="5665" xr:uid="{D0E5B400-A422-4F77-9DA6-FF0BF7469AE2}"/>
    <cellStyle name="40% - Accent2 4 6 2" xfId="5666" xr:uid="{22BBE366-500A-43EA-A651-ED968E6D9B0C}"/>
    <cellStyle name="40% - Accent2 4 6 2 2" xfId="5667" xr:uid="{84BDB89A-129C-4515-B586-B16DC6A9FC4A}"/>
    <cellStyle name="40% - Accent2 4 6 3" xfId="5668" xr:uid="{B673FD2B-B8B0-4419-AF2E-2F446EC097F8}"/>
    <cellStyle name="40% - Accent2 4 7" xfId="5669" xr:uid="{572C1905-143D-4B72-BF91-5F05F8F41CF4}"/>
    <cellStyle name="40% - Accent2 4 7 2" xfId="5670" xr:uid="{7923FA3F-4F63-4CBD-983B-9D15DFC40371}"/>
    <cellStyle name="40% - Accent2 4 8" xfId="5671" xr:uid="{E0E7A230-98B8-4575-A55A-EEDC5F0B257A}"/>
    <cellStyle name="40% - Accent2 4 9" xfId="5672" xr:uid="{B03815B6-ADCE-4D95-9D1B-410DC6FE6BA1}"/>
    <cellStyle name="40% - Accent2 5" xfId="5673" xr:uid="{35E400EC-36AA-4911-81A8-06811ECEF174}"/>
    <cellStyle name="40% - Accent2 5 2" xfId="5674" xr:uid="{E998E3EB-1ED4-4FCE-9945-D0C23CB6FE5D}"/>
    <cellStyle name="40% - Accent2 5 2 2" xfId="5675" xr:uid="{6ED602A2-E125-423D-BD08-33A826959180}"/>
    <cellStyle name="40% - Accent2 5 2 2 2" xfId="5676" xr:uid="{B3BAA4CF-5818-480B-AC60-C8F57CB74968}"/>
    <cellStyle name="40% - Accent2 5 2 2 2 2" xfId="5677" xr:uid="{FC46F3DD-D411-4053-B511-C814125513F7}"/>
    <cellStyle name="40% - Accent2 5 2 2 2 2 2" xfId="5678" xr:uid="{944EAC5E-5EF2-4DD3-B4D9-102E65C09F41}"/>
    <cellStyle name="40% - Accent2 5 2 2 2 2 2 2" xfId="5679" xr:uid="{191F809A-33A2-4C49-9CF5-9C643A520B47}"/>
    <cellStyle name="40% - Accent2 5 2 2 2 2 3" xfId="5680" xr:uid="{A12BCBDE-2440-4367-905C-37395BD9F98E}"/>
    <cellStyle name="40% - Accent2 5 2 2 2 3" xfId="5681" xr:uid="{0FE6F46C-1AB5-4BA7-8492-F01670BE999F}"/>
    <cellStyle name="40% - Accent2 5 2 2 2 3 2" xfId="5682" xr:uid="{002A5170-F03B-4480-9A09-D5B1AA07BC46}"/>
    <cellStyle name="40% - Accent2 5 2 2 2 4" xfId="5683" xr:uid="{050F9972-DBB0-425D-A931-97459B556FE3}"/>
    <cellStyle name="40% - Accent2 5 2 2 3" xfId="5684" xr:uid="{D1159F25-74C0-4B31-B4D9-0457C6BB1C1F}"/>
    <cellStyle name="40% - Accent2 5 2 2 3 2" xfId="5685" xr:uid="{4F1E5D7B-0044-49E0-8960-C2EA052D6E7E}"/>
    <cellStyle name="40% - Accent2 5 2 2 3 2 2" xfId="5686" xr:uid="{09C423C0-68CD-471D-A6B0-B823FADEB568}"/>
    <cellStyle name="40% - Accent2 5 2 2 3 2 2 2" xfId="5687" xr:uid="{CE008118-72A6-4390-9911-96B9B22D78B8}"/>
    <cellStyle name="40% - Accent2 5 2 2 3 2 3" xfId="5688" xr:uid="{2DF9A6C7-EA51-4E1A-B085-30F01E4E5391}"/>
    <cellStyle name="40% - Accent2 5 2 2 3 3" xfId="5689" xr:uid="{C59825F2-3CC0-4F8A-9212-141A0ED23522}"/>
    <cellStyle name="40% - Accent2 5 2 2 3 3 2" xfId="5690" xr:uid="{146533C5-AA54-40CA-A960-0C39247BBF1C}"/>
    <cellStyle name="40% - Accent2 5 2 2 3 4" xfId="5691" xr:uid="{C85B8E3E-A8C1-49DD-98C9-D74E1C093997}"/>
    <cellStyle name="40% - Accent2 5 2 2 4" xfId="5692" xr:uid="{CAB67F71-4F7E-4C7A-82F6-E4286510E3D9}"/>
    <cellStyle name="40% - Accent2 5 2 2 4 2" xfId="5693" xr:uid="{4397D6A2-5F4F-4A1B-92EB-42696977E5D2}"/>
    <cellStyle name="40% - Accent2 5 2 2 4 2 2" xfId="5694" xr:uid="{06AB86DF-8257-4631-9236-012760BE3A04}"/>
    <cellStyle name="40% - Accent2 5 2 2 4 3" xfId="5695" xr:uid="{475CA705-5623-4D2A-BE64-9CBA1C9B4D84}"/>
    <cellStyle name="40% - Accent2 5 2 2 5" xfId="5696" xr:uid="{BA8BF187-F83E-4E36-A8A7-8F08E469496E}"/>
    <cellStyle name="40% - Accent2 5 2 2 5 2" xfId="5697" xr:uid="{56707F44-0CFA-4DCE-9CBA-1C0FA2AC4E9F}"/>
    <cellStyle name="40% - Accent2 5 2 2 6" xfId="5698" xr:uid="{A770A35B-95DD-4A39-9A19-1243BA88701F}"/>
    <cellStyle name="40% - Accent2 5 2 3" xfId="5699" xr:uid="{63E350EA-D6CA-4ABE-B8B9-0DE41FBBC7A1}"/>
    <cellStyle name="40% - Accent2 5 2 3 2" xfId="5700" xr:uid="{F9C735A6-0C22-422A-AB9D-05094A9E0AA9}"/>
    <cellStyle name="40% - Accent2 5 2 3 2 2" xfId="5701" xr:uid="{ADB2AACC-38EC-4101-A3D9-C9A35F052558}"/>
    <cellStyle name="40% - Accent2 5 2 3 2 2 2" xfId="5702" xr:uid="{9072F37E-53A1-4188-BA7C-9095FB2A1AC1}"/>
    <cellStyle name="40% - Accent2 5 2 3 2 3" xfId="5703" xr:uid="{6112C9A4-B749-4419-B723-E04F01D4F26F}"/>
    <cellStyle name="40% - Accent2 5 2 3 3" xfId="5704" xr:uid="{CE2D0778-D2A4-4A24-A14A-048A74939844}"/>
    <cellStyle name="40% - Accent2 5 2 3 3 2" xfId="5705" xr:uid="{65EA328D-ED15-4CD6-AD0B-3D3F550CBB71}"/>
    <cellStyle name="40% - Accent2 5 2 3 4" xfId="5706" xr:uid="{3B63477F-409C-485E-81D1-5CA549ED18E9}"/>
    <cellStyle name="40% - Accent2 5 2 4" xfId="5707" xr:uid="{C04ABA38-7E57-461A-B96C-63F107E2EA2A}"/>
    <cellStyle name="40% - Accent2 5 2 4 2" xfId="5708" xr:uid="{970B7629-70C5-490D-B598-35AF5681DFDB}"/>
    <cellStyle name="40% - Accent2 5 2 4 2 2" xfId="5709" xr:uid="{D32F3B18-A525-4062-AE05-6C03DA5B08FF}"/>
    <cellStyle name="40% - Accent2 5 2 4 2 2 2" xfId="5710" xr:uid="{D396467E-7C8A-4C32-990D-0370F08E7056}"/>
    <cellStyle name="40% - Accent2 5 2 4 2 3" xfId="5711" xr:uid="{1CE09725-852E-43F1-B9A7-554C4AEA89FF}"/>
    <cellStyle name="40% - Accent2 5 2 4 3" xfId="5712" xr:uid="{86C86229-914F-46CD-8F4C-0BA08AA25FF8}"/>
    <cellStyle name="40% - Accent2 5 2 4 3 2" xfId="5713" xr:uid="{FB8178A0-70A1-4CAB-9A1C-E5236B4EE604}"/>
    <cellStyle name="40% - Accent2 5 2 4 4" xfId="5714" xr:uid="{07319931-7948-4504-B296-075EE1AFCBD8}"/>
    <cellStyle name="40% - Accent2 5 2 5" xfId="5715" xr:uid="{F5CF0902-E8BE-4374-900F-9A8585309124}"/>
    <cellStyle name="40% - Accent2 5 2 5 2" xfId="5716" xr:uid="{63FDC24C-F96B-4250-9AEA-81E702DA27DC}"/>
    <cellStyle name="40% - Accent2 5 2 5 2 2" xfId="5717" xr:uid="{79C50953-C67C-4A2B-AC59-F0483C0150C8}"/>
    <cellStyle name="40% - Accent2 5 2 5 3" xfId="5718" xr:uid="{BAE81582-E548-4B72-8514-091C59F40466}"/>
    <cellStyle name="40% - Accent2 5 2 6" xfId="5719" xr:uid="{56CEAAB7-6BBC-4D4D-B76A-06AE3AE0C2D7}"/>
    <cellStyle name="40% - Accent2 5 2 6 2" xfId="5720" xr:uid="{FF14C6E6-F280-4371-B75E-669C043CBA0B}"/>
    <cellStyle name="40% - Accent2 5 2 7" xfId="5721" xr:uid="{60B97DDC-74AB-4CFC-BBBF-C27602853182}"/>
    <cellStyle name="40% - Accent2 5 2 8" xfId="5722" xr:uid="{3508EEBC-C3B0-4459-B0ED-5709530E2BE8}"/>
    <cellStyle name="40% - Accent2 5 3" xfId="5723" xr:uid="{C2A91E8F-E01A-4011-ABC2-FC535E0DE8DF}"/>
    <cellStyle name="40% - Accent2 5 3 2" xfId="5724" xr:uid="{7F515F49-982A-4D7F-A1E1-F48ADF5395C1}"/>
    <cellStyle name="40% - Accent2 5 3 2 2" xfId="5725" xr:uid="{53E376C8-45BE-496A-9182-6719E9513CB9}"/>
    <cellStyle name="40% - Accent2 5 3 2 2 2" xfId="5726" xr:uid="{EB2043ED-4530-456A-A163-E1D3B9A7FB0D}"/>
    <cellStyle name="40% - Accent2 5 3 2 2 2 2" xfId="5727" xr:uid="{FE9AB144-D300-42CB-83EF-B97061ED39DC}"/>
    <cellStyle name="40% - Accent2 5 3 2 2 3" xfId="5728" xr:uid="{AF1113F3-8B39-4540-ABDB-74AF0A0C5E3D}"/>
    <cellStyle name="40% - Accent2 5 3 2 3" xfId="5729" xr:uid="{18419BA7-C8E6-4869-91BD-4D59EFA38B66}"/>
    <cellStyle name="40% - Accent2 5 3 2 3 2" xfId="5730" xr:uid="{AFFA912A-CAB3-467C-B548-3A4EC7C7443A}"/>
    <cellStyle name="40% - Accent2 5 3 2 4" xfId="5731" xr:uid="{D9C4A758-3163-4D18-8B81-9CF0AB261A26}"/>
    <cellStyle name="40% - Accent2 5 3 3" xfId="5732" xr:uid="{6E486DF0-8EFD-4FBB-95DB-B235C4F25C5F}"/>
    <cellStyle name="40% - Accent2 5 3 3 2" xfId="5733" xr:uid="{9AB6346B-8E8D-4104-B3CF-F57DC535A2C5}"/>
    <cellStyle name="40% - Accent2 5 3 3 2 2" xfId="5734" xr:uid="{D314E3A5-D1E2-488D-8D1F-CDEE97372EF9}"/>
    <cellStyle name="40% - Accent2 5 3 3 2 2 2" xfId="5735" xr:uid="{6A392165-174C-4F9B-8A38-AA9A0ADA8522}"/>
    <cellStyle name="40% - Accent2 5 3 3 2 3" xfId="5736" xr:uid="{D47A5B89-AD57-4019-A46A-AAF68DA393B1}"/>
    <cellStyle name="40% - Accent2 5 3 3 3" xfId="5737" xr:uid="{1D60192F-D83F-47C7-B95D-F4501662FC98}"/>
    <cellStyle name="40% - Accent2 5 3 3 3 2" xfId="5738" xr:uid="{CEB3D50D-1021-4311-A2DC-027E027F77C9}"/>
    <cellStyle name="40% - Accent2 5 3 3 4" xfId="5739" xr:uid="{FA2B6AFA-C460-4A60-9E99-8881708F7CCC}"/>
    <cellStyle name="40% - Accent2 5 3 4" xfId="5740" xr:uid="{E0422AD1-5F1D-4C12-B693-DE8396F506FC}"/>
    <cellStyle name="40% - Accent2 5 3 4 2" xfId="5741" xr:uid="{91B28B46-98C7-4F17-B18F-CAE31B781439}"/>
    <cellStyle name="40% - Accent2 5 3 4 2 2" xfId="5742" xr:uid="{43B5AB50-6D8F-4AC8-9E45-21D71F22A150}"/>
    <cellStyle name="40% - Accent2 5 3 4 3" xfId="5743" xr:uid="{8BEB4674-4CF9-4092-87BE-67E4D4CBD02C}"/>
    <cellStyle name="40% - Accent2 5 3 5" xfId="5744" xr:uid="{6F1F2ED1-1196-4465-A4AD-CFC9ACD21053}"/>
    <cellStyle name="40% - Accent2 5 3 5 2" xfId="5745" xr:uid="{7353BDDC-E56A-409F-BAB4-5B61EC9EBD72}"/>
    <cellStyle name="40% - Accent2 5 3 6" xfId="5746" xr:uid="{F17D0166-C9ED-49A3-9FEC-793BDCC2BB22}"/>
    <cellStyle name="40% - Accent2 5 4" xfId="5747" xr:uid="{0D86F4D1-E8D7-4518-8BD0-9CB931EAAD75}"/>
    <cellStyle name="40% - Accent2 5 4 2" xfId="5748" xr:uid="{335767F4-18FF-4510-9CBF-F816794F1BA9}"/>
    <cellStyle name="40% - Accent2 5 4 2 2" xfId="5749" xr:uid="{44A6F3A9-0F73-4D73-88AC-F26FA4AA81C0}"/>
    <cellStyle name="40% - Accent2 5 4 2 2 2" xfId="5750" xr:uid="{4332424D-D2C4-4359-BF2A-7E2BC7D093DD}"/>
    <cellStyle name="40% - Accent2 5 4 2 3" xfId="5751" xr:uid="{09D9ADA5-7ABE-4A1C-89E4-E09A87253090}"/>
    <cellStyle name="40% - Accent2 5 4 3" xfId="5752" xr:uid="{FB323ABA-70EB-41F8-9C0E-10EC2DB85869}"/>
    <cellStyle name="40% - Accent2 5 4 3 2" xfId="5753" xr:uid="{0EBE38AF-A9AD-46A8-BB5A-CCBF47EB9A14}"/>
    <cellStyle name="40% - Accent2 5 4 4" xfId="5754" xr:uid="{EC0DFB21-CAD5-4178-9398-23074FB4AF76}"/>
    <cellStyle name="40% - Accent2 5 5" xfId="5755" xr:uid="{F3CDE695-F780-4E2B-AD7B-A641C5EDAEBB}"/>
    <cellStyle name="40% - Accent2 5 5 2" xfId="5756" xr:uid="{0F5A452C-F5E8-4CE9-8423-AF7926E52106}"/>
    <cellStyle name="40% - Accent2 5 5 2 2" xfId="5757" xr:uid="{FA62E566-C7E7-44B7-BED4-71AA482DAE6A}"/>
    <cellStyle name="40% - Accent2 5 5 2 2 2" xfId="5758" xr:uid="{AAE7F272-E4F2-40D2-889E-20AC21C74BFB}"/>
    <cellStyle name="40% - Accent2 5 5 2 3" xfId="5759" xr:uid="{84D2B7FD-80D2-4C3A-AB85-6B86C55573EC}"/>
    <cellStyle name="40% - Accent2 5 5 3" xfId="5760" xr:uid="{92E3F362-B5BC-4A7F-BB39-A136F185C5BF}"/>
    <cellStyle name="40% - Accent2 5 5 3 2" xfId="5761" xr:uid="{32AB0718-0A5E-4B0F-A5AF-A3CAFA0C5561}"/>
    <cellStyle name="40% - Accent2 5 5 4" xfId="5762" xr:uid="{58C7A111-B732-43F3-BBBB-2510F1DACEC6}"/>
    <cellStyle name="40% - Accent2 5 6" xfId="5763" xr:uid="{A8376F57-634B-4B2C-ABA1-CD062369E4D5}"/>
    <cellStyle name="40% - Accent2 5 6 2" xfId="5764" xr:uid="{6FE3EBD0-E955-412D-B630-DC9EE80B024D}"/>
    <cellStyle name="40% - Accent2 5 6 2 2" xfId="5765" xr:uid="{985BB0D4-C5F0-447E-BE79-42D624638842}"/>
    <cellStyle name="40% - Accent2 5 6 3" xfId="5766" xr:uid="{50DC1149-CC85-41ED-9073-8298BC37D296}"/>
    <cellStyle name="40% - Accent2 5 7" xfId="5767" xr:uid="{F09B3C03-8C94-49DB-9677-42C69B5F6946}"/>
    <cellStyle name="40% - Accent2 5 7 2" xfId="5768" xr:uid="{CA4B7F56-8A76-4D7E-95AC-767237078A76}"/>
    <cellStyle name="40% - Accent2 5 8" xfId="5769" xr:uid="{9225D34E-5E64-4F60-81BB-7892A46F2D1E}"/>
    <cellStyle name="40% - Accent2 5 9" xfId="5770" xr:uid="{EC039D93-E6B9-4F06-A9BA-1F9FC56711FF}"/>
    <cellStyle name="40% - Accent2 6" xfId="5771" xr:uid="{81F41EC4-3EDC-42CE-83AB-379C838FA37C}"/>
    <cellStyle name="40% - Accent2 6 2" xfId="5772" xr:uid="{D639D631-F1F6-4BEF-A418-93F606724C06}"/>
    <cellStyle name="40% - Accent2 6 2 2" xfId="5773" xr:uid="{5F3F76A3-22D0-4465-88E6-05AB062FBD2E}"/>
    <cellStyle name="40% - Accent2 6 2 2 2" xfId="5774" xr:uid="{7FC02998-C291-427D-9AF8-89F2677B56E8}"/>
    <cellStyle name="40% - Accent2 6 2 2 2 2" xfId="5775" xr:uid="{1E740FEE-A090-42BA-A1E6-5FC479EDFCBE}"/>
    <cellStyle name="40% - Accent2 6 2 2 2 2 2" xfId="5776" xr:uid="{16D68ED5-707B-4E07-8FD8-3FFE76743538}"/>
    <cellStyle name="40% - Accent2 6 2 2 2 3" xfId="5777" xr:uid="{1582E58A-04FB-433B-8086-528205105520}"/>
    <cellStyle name="40% - Accent2 6 2 2 3" xfId="5778" xr:uid="{CF056EC9-B0F4-4F68-98BC-69DE1D638BF4}"/>
    <cellStyle name="40% - Accent2 6 2 2 3 2" xfId="5779" xr:uid="{4D6D9DB6-1A71-4E5B-97B4-2EFA54056DEB}"/>
    <cellStyle name="40% - Accent2 6 2 2 4" xfId="5780" xr:uid="{25A5F0F3-0099-4CF7-8A84-760A75F0CEC2}"/>
    <cellStyle name="40% - Accent2 6 2 3" xfId="5781" xr:uid="{B0F6E41A-C72F-4313-98C2-F8F05E2C1B25}"/>
    <cellStyle name="40% - Accent2 6 2 3 2" xfId="5782" xr:uid="{8C8062C4-79CB-47BB-BFCE-6C8EB3BB74CE}"/>
    <cellStyle name="40% - Accent2 6 2 3 2 2" xfId="5783" xr:uid="{016FF5F5-3B19-48B5-AF69-C00207B25A1F}"/>
    <cellStyle name="40% - Accent2 6 2 3 2 2 2" xfId="5784" xr:uid="{10346EB3-20FE-41AA-BA57-22D7711F487C}"/>
    <cellStyle name="40% - Accent2 6 2 3 2 3" xfId="5785" xr:uid="{6849EAEB-6943-49C1-BF31-9669A67AF64F}"/>
    <cellStyle name="40% - Accent2 6 2 3 3" xfId="5786" xr:uid="{7201FF1E-DFEE-439D-B20B-19FC44F0A47A}"/>
    <cellStyle name="40% - Accent2 6 2 3 3 2" xfId="5787" xr:uid="{5328137B-C513-487C-9534-5E52391BA74C}"/>
    <cellStyle name="40% - Accent2 6 2 3 4" xfId="5788" xr:uid="{1BA26A96-831A-4B7A-8E1D-95974BD76CD8}"/>
    <cellStyle name="40% - Accent2 6 2 4" xfId="5789" xr:uid="{F24A05AF-90CC-4314-BC37-2CE608BD7EFB}"/>
    <cellStyle name="40% - Accent2 6 2 4 2" xfId="5790" xr:uid="{C8AEC0AE-85EF-44B4-8673-2B4009761A6E}"/>
    <cellStyle name="40% - Accent2 6 2 4 2 2" xfId="5791" xr:uid="{5F41A57F-FF7E-41F0-AE45-BFFA10907D94}"/>
    <cellStyle name="40% - Accent2 6 2 4 3" xfId="5792" xr:uid="{60FED76F-0C45-4E09-B5B7-70793757DC4F}"/>
    <cellStyle name="40% - Accent2 6 2 5" xfId="5793" xr:uid="{7C957766-A377-4BC6-8068-E1852B17C462}"/>
    <cellStyle name="40% - Accent2 6 2 5 2" xfId="5794" xr:uid="{1D4A17E1-1D83-40E3-8E2D-809F560C63DE}"/>
    <cellStyle name="40% - Accent2 6 2 6" xfId="5795" xr:uid="{DAE60F6E-D01A-4068-A415-3576536DBB81}"/>
    <cellStyle name="40% - Accent2 6 3" xfId="5796" xr:uid="{BBF7730F-F790-422E-8A94-9B2E67F3037C}"/>
    <cellStyle name="40% - Accent2 6 3 2" xfId="5797" xr:uid="{982EF472-EA63-4E0A-A94F-73743DF94210}"/>
    <cellStyle name="40% - Accent2 6 3 2 2" xfId="5798" xr:uid="{EEF5FFA8-711E-4548-81CA-C19C06A59B61}"/>
    <cellStyle name="40% - Accent2 6 3 2 2 2" xfId="5799" xr:uid="{10DB9980-8711-4C1F-97E1-EFCF4E2C1171}"/>
    <cellStyle name="40% - Accent2 6 3 2 3" xfId="5800" xr:uid="{B06B43DB-581A-40C7-9504-3538112E3432}"/>
    <cellStyle name="40% - Accent2 6 3 3" xfId="5801" xr:uid="{05562B94-C21D-4065-B43E-980039976C1B}"/>
    <cellStyle name="40% - Accent2 6 3 3 2" xfId="5802" xr:uid="{A3E2F473-D35C-4BB1-B2B2-ACFAFAB1AE94}"/>
    <cellStyle name="40% - Accent2 6 3 4" xfId="5803" xr:uid="{BDE29076-48AA-451B-968F-13A3D395FA5E}"/>
    <cellStyle name="40% - Accent2 6 4" xfId="5804" xr:uid="{96C18DAE-D602-49DC-84D3-74F222C13234}"/>
    <cellStyle name="40% - Accent2 6 4 2" xfId="5805" xr:uid="{88CC251F-52D5-441A-AD42-BCA8D950874F}"/>
    <cellStyle name="40% - Accent2 6 4 2 2" xfId="5806" xr:uid="{239ED4B5-DB10-4E1A-8A81-0D30E5878984}"/>
    <cellStyle name="40% - Accent2 6 4 2 2 2" xfId="5807" xr:uid="{8AB0737C-6BC1-4D06-A8F4-366BA6FC1201}"/>
    <cellStyle name="40% - Accent2 6 4 2 3" xfId="5808" xr:uid="{16438242-D6FF-4878-B58C-22F10F1ED4FD}"/>
    <cellStyle name="40% - Accent2 6 4 3" xfId="5809" xr:uid="{58D9985E-2882-4757-9CA0-B52436685542}"/>
    <cellStyle name="40% - Accent2 6 4 3 2" xfId="5810" xr:uid="{52CB72AE-B89C-422E-A74E-3F413B0AA1EE}"/>
    <cellStyle name="40% - Accent2 6 4 4" xfId="5811" xr:uid="{58956331-FBCE-47D0-B22F-EFC3A6039916}"/>
    <cellStyle name="40% - Accent2 6 5" xfId="5812" xr:uid="{2A974935-5165-4E7C-9FB9-B4F6F733C912}"/>
    <cellStyle name="40% - Accent2 6 5 2" xfId="5813" xr:uid="{312BFA81-597F-4332-A49C-EEFB48AED051}"/>
    <cellStyle name="40% - Accent2 6 5 2 2" xfId="5814" xr:uid="{093D19CB-41C5-4993-9BDB-A9998AB6D827}"/>
    <cellStyle name="40% - Accent2 6 5 3" xfId="5815" xr:uid="{F86BE350-CB8B-4D51-B481-CDD2E76FD844}"/>
    <cellStyle name="40% - Accent2 6 6" xfId="5816" xr:uid="{4577D08C-2650-4B8D-9650-79EC9DAEFFEE}"/>
    <cellStyle name="40% - Accent2 6 6 2" xfId="5817" xr:uid="{8FEF9D5B-AB44-437E-B20D-50212D3FF3A2}"/>
    <cellStyle name="40% - Accent2 6 7" xfId="5818" xr:uid="{71829A62-1052-4554-ADFA-581552F17352}"/>
    <cellStyle name="40% - Accent2 7" xfId="5819" xr:uid="{C3E01687-4731-4098-B37F-4CEF81E2E0AE}"/>
    <cellStyle name="40% - Accent2 7 2" xfId="5820" xr:uid="{381A6C4D-2D3A-46B0-98C0-9F9F1698E924}"/>
    <cellStyle name="40% - Accent2 7 2 2" xfId="5821" xr:uid="{10CA3FBC-8554-4546-9BE0-FDBDD844DC8C}"/>
    <cellStyle name="40% - Accent2 7 2 2 2" xfId="5822" xr:uid="{C25FC707-919A-4437-B14D-1B9FA7511908}"/>
    <cellStyle name="40% - Accent2 7 2 2 2 2" xfId="5823" xr:uid="{580B4E94-CB9A-445B-9702-0E666380F3AE}"/>
    <cellStyle name="40% - Accent2 7 2 2 2 2 2" xfId="5824" xr:uid="{5CDB7D7E-CC64-4483-AF97-F2A919A0AF37}"/>
    <cellStyle name="40% - Accent2 7 2 2 2 3" xfId="5825" xr:uid="{F83B6EDD-2B9D-4BF1-A6AC-388D7A9DFF3E}"/>
    <cellStyle name="40% - Accent2 7 2 2 3" xfId="5826" xr:uid="{BB51FD6B-8DA8-44A0-B32F-6CCC6E2980F6}"/>
    <cellStyle name="40% - Accent2 7 2 2 3 2" xfId="5827" xr:uid="{D9A8C1B4-54FE-4D43-B34E-6EC96DDA6D25}"/>
    <cellStyle name="40% - Accent2 7 2 2 4" xfId="5828" xr:uid="{FF335E80-44B3-4725-B7BC-0EC0F00950C2}"/>
    <cellStyle name="40% - Accent2 7 2 3" xfId="5829" xr:uid="{D909B595-B5FB-4BF6-AFF3-615EE92FE781}"/>
    <cellStyle name="40% - Accent2 7 2 3 2" xfId="5830" xr:uid="{2119993E-F563-4401-B2AF-CD1D7DA4059A}"/>
    <cellStyle name="40% - Accent2 7 2 3 2 2" xfId="5831" xr:uid="{1EAC6E71-EC52-4D09-AE76-A80FAD4EF4D4}"/>
    <cellStyle name="40% - Accent2 7 2 3 2 2 2" xfId="5832" xr:uid="{A5C2DC0A-FA3E-49C1-B687-E6476057ECC3}"/>
    <cellStyle name="40% - Accent2 7 2 3 2 3" xfId="5833" xr:uid="{9550FC4E-8057-433E-86E2-0B41E7EE8968}"/>
    <cellStyle name="40% - Accent2 7 2 3 3" xfId="5834" xr:uid="{40F26FEC-E84C-4815-96C1-464A846F08F7}"/>
    <cellStyle name="40% - Accent2 7 2 3 3 2" xfId="5835" xr:uid="{4D97F655-F15D-4A22-A437-881984A14F9B}"/>
    <cellStyle name="40% - Accent2 7 2 3 4" xfId="5836" xr:uid="{134F56A4-F7D4-48DE-929D-62594EB3C72B}"/>
    <cellStyle name="40% - Accent2 7 2 4" xfId="5837" xr:uid="{84BA1CF4-A3BC-433B-ABED-0CB9582ED6DD}"/>
    <cellStyle name="40% - Accent2 7 2 4 2" xfId="5838" xr:uid="{38AB038D-680A-49AE-B50F-35F70E99FB46}"/>
    <cellStyle name="40% - Accent2 7 2 4 2 2" xfId="5839" xr:uid="{7E90B85A-BB02-4797-93AB-A5C7F62ADF1F}"/>
    <cellStyle name="40% - Accent2 7 2 4 3" xfId="5840" xr:uid="{A2004020-A4C9-4FF5-AAEF-B96561B42AF4}"/>
    <cellStyle name="40% - Accent2 7 2 5" xfId="5841" xr:uid="{56CBB726-4CEC-46A2-A653-F1B05AB74AB1}"/>
    <cellStyle name="40% - Accent2 7 2 5 2" xfId="5842" xr:uid="{4D16397F-F704-4826-84C6-ED3F7ED187E4}"/>
    <cellStyle name="40% - Accent2 7 2 6" xfId="5843" xr:uid="{E58F2EFA-8BBA-4752-86E4-0F81B7EDEFBA}"/>
    <cellStyle name="40% - Accent2 7 3" xfId="5844" xr:uid="{4546ADAD-45DE-462B-BA99-B571ED4DA49E}"/>
    <cellStyle name="40% - Accent2 7 3 2" xfId="5845" xr:uid="{E556EED8-5BF1-467A-B03C-F69E9B8AB8B5}"/>
    <cellStyle name="40% - Accent2 7 3 2 2" xfId="5846" xr:uid="{CDE8AB53-247E-4BE9-9EC0-EC1A846A81EC}"/>
    <cellStyle name="40% - Accent2 7 3 2 2 2" xfId="5847" xr:uid="{8848A4E5-9E30-4029-A295-9E41779B60AF}"/>
    <cellStyle name="40% - Accent2 7 3 2 3" xfId="5848" xr:uid="{24ABF4F4-61E8-4CF3-B893-32D9C6EB41AE}"/>
    <cellStyle name="40% - Accent2 7 3 3" xfId="5849" xr:uid="{AE83425C-B9CC-4A54-8811-B6745DD39348}"/>
    <cellStyle name="40% - Accent2 7 3 3 2" xfId="5850" xr:uid="{EDB14F8F-C017-4600-A121-99E11086CAB6}"/>
    <cellStyle name="40% - Accent2 7 3 4" xfId="5851" xr:uid="{BCCC6561-32D9-4F16-A0E1-BDB9AB6AB34E}"/>
    <cellStyle name="40% - Accent2 7 4" xfId="5852" xr:uid="{CE097F68-8150-4521-B484-125126310090}"/>
    <cellStyle name="40% - Accent2 7 4 2" xfId="5853" xr:uid="{490BC8E1-740B-4878-9D89-B01723D58ACD}"/>
    <cellStyle name="40% - Accent2 7 4 2 2" xfId="5854" xr:uid="{507DD42C-BDF8-4B4B-9057-0B240CA13090}"/>
    <cellStyle name="40% - Accent2 7 4 2 2 2" xfId="5855" xr:uid="{8B2427A0-5910-4C92-8AAE-A711EB73901C}"/>
    <cellStyle name="40% - Accent2 7 4 2 3" xfId="5856" xr:uid="{CABC3B34-F237-443E-9C0A-65C8899DC3AF}"/>
    <cellStyle name="40% - Accent2 7 4 3" xfId="5857" xr:uid="{568AB610-6F4B-4A76-9125-E2D45B4F1557}"/>
    <cellStyle name="40% - Accent2 7 4 3 2" xfId="5858" xr:uid="{EE4DD6CD-C650-4D1A-A95F-AB0F3D8C846F}"/>
    <cellStyle name="40% - Accent2 7 4 4" xfId="5859" xr:uid="{C832DFCD-9C3D-4F2A-80DD-A12F65FBD505}"/>
    <cellStyle name="40% - Accent2 7 5" xfId="5860" xr:uid="{A2F9FCCA-D71F-425C-86D9-B8B9822FE11F}"/>
    <cellStyle name="40% - Accent2 7 5 2" xfId="5861" xr:uid="{E846AB82-34C8-409F-B37A-A6DC37C83C14}"/>
    <cellStyle name="40% - Accent2 7 5 2 2" xfId="5862" xr:uid="{2EA8521D-9204-4F75-9BF2-BEC5CE23C34F}"/>
    <cellStyle name="40% - Accent2 7 5 3" xfId="5863" xr:uid="{373A67EE-2EF7-4F3A-BEC6-A24EC2F03046}"/>
    <cellStyle name="40% - Accent2 7 6" xfId="5864" xr:uid="{B07C0739-18E9-4577-BE89-FF5A988B0D16}"/>
    <cellStyle name="40% - Accent2 7 6 2" xfId="5865" xr:uid="{278F262D-AD8D-4A59-8F23-0AC9E157BA03}"/>
    <cellStyle name="40% - Accent2 7 7" xfId="5866" xr:uid="{2A58B5FE-BAB3-4028-ACC6-5304134887B5}"/>
    <cellStyle name="40% - Accent2 8" xfId="5867" xr:uid="{F4E8AA6A-21B1-4076-8477-43E80A6F22A7}"/>
    <cellStyle name="40% - Accent2 8 2" xfId="5868" xr:uid="{D6DB7286-68A5-4CB0-8A72-232EBEF56F92}"/>
    <cellStyle name="40% - Accent2 8 2 2" xfId="5869" xr:uid="{5AB48940-90E4-461F-89C8-B57208AA0530}"/>
    <cellStyle name="40% - Accent2 8 2 2 2" xfId="5870" xr:uid="{E195AF20-96C9-4FA8-9A10-3FA17C624CD2}"/>
    <cellStyle name="40% - Accent2 8 2 2 2 2" xfId="5871" xr:uid="{175BA7CF-3E47-4F28-B6B6-585A7FC0A5BE}"/>
    <cellStyle name="40% - Accent2 8 2 2 3" xfId="5872" xr:uid="{87B0C52B-0F20-4C74-9666-3981C82AEC4A}"/>
    <cellStyle name="40% - Accent2 8 2 3" xfId="5873" xr:uid="{88CC20D1-ACB0-4490-A9B8-1AD1C3801A50}"/>
    <cellStyle name="40% - Accent2 8 2 3 2" xfId="5874" xr:uid="{1239949F-3721-4412-95D2-D300B6930A5A}"/>
    <cellStyle name="40% - Accent2 8 2 4" xfId="5875" xr:uid="{74CBA049-79B5-4441-973B-7F005AEFB702}"/>
    <cellStyle name="40% - Accent2 8 3" xfId="5876" xr:uid="{07F5FA14-B395-4255-92EE-311489BB36DF}"/>
    <cellStyle name="40% - Accent2 8 3 2" xfId="5877" xr:uid="{A537682C-D534-403C-8177-99405294ED9E}"/>
    <cellStyle name="40% - Accent2 8 3 2 2" xfId="5878" xr:uid="{D6E67345-9B8C-450B-B725-D5886E0AFECC}"/>
    <cellStyle name="40% - Accent2 8 3 2 2 2" xfId="5879" xr:uid="{D916FEE3-2318-48D8-BF17-AD3664D02E7B}"/>
    <cellStyle name="40% - Accent2 8 3 2 3" xfId="5880" xr:uid="{E87FE745-AF16-4F0B-820B-D14EB4C7D822}"/>
    <cellStyle name="40% - Accent2 8 3 3" xfId="5881" xr:uid="{81BB3D17-9BE2-47E6-8C0B-324FEEC06029}"/>
    <cellStyle name="40% - Accent2 8 3 3 2" xfId="5882" xr:uid="{957431B3-9D76-4B69-9C09-1B89C57C7AA9}"/>
    <cellStyle name="40% - Accent2 8 3 4" xfId="5883" xr:uid="{7BF96F5A-252E-4E9F-AFEE-E45C0340648D}"/>
    <cellStyle name="40% - Accent2 8 4" xfId="5884" xr:uid="{249771A2-BD26-43A3-B0FD-0AEE784AD7A2}"/>
    <cellStyle name="40% - Accent2 8 4 2" xfId="5885" xr:uid="{74A5E1F7-0BA7-4C0E-A42D-3CA34C84E444}"/>
    <cellStyle name="40% - Accent2 8 4 2 2" xfId="5886" xr:uid="{23DF1102-3692-4A7B-8E9F-05F5FA5943DF}"/>
    <cellStyle name="40% - Accent2 8 4 3" xfId="5887" xr:uid="{5583E87B-02CF-41E0-8F9C-68B3EE7BB33D}"/>
    <cellStyle name="40% - Accent2 8 5" xfId="5888" xr:uid="{26562E6A-1F7A-4453-A584-9FD91C00546D}"/>
    <cellStyle name="40% - Accent2 8 5 2" xfId="5889" xr:uid="{BD67E8DC-6E53-4D9B-A492-002A8B76584D}"/>
    <cellStyle name="40% - Accent2 8 6" xfId="5890" xr:uid="{561D2F10-BE35-4052-8B89-669DA376035D}"/>
    <cellStyle name="40% - Accent2 9" xfId="5891" xr:uid="{B8F8DED3-AC8E-42F3-B6F6-5A5463C84B95}"/>
    <cellStyle name="40% - Accent2 9 2" xfId="5892" xr:uid="{5A40479A-8ED4-40E6-8941-49BB0CDE57DA}"/>
    <cellStyle name="40% - Accent2 9 2 2" xfId="5893" xr:uid="{3C66F665-79F8-4AC6-BEF4-3D9B2EA7A454}"/>
    <cellStyle name="40% - Accent2 9 2 2 2" xfId="5894" xr:uid="{E48218E3-997E-4576-97CA-DE6AF2F58F80}"/>
    <cellStyle name="40% - Accent2 9 2 3" xfId="5895" xr:uid="{F1BF5A1D-8674-4E80-9F0A-60263ADE3BFB}"/>
    <cellStyle name="40% - Accent2 9 3" xfId="5896" xr:uid="{7C7572FC-0B25-4589-AF6B-26AF8E1B3F59}"/>
    <cellStyle name="40% - Accent2 9 3 2" xfId="5897" xr:uid="{E7E575A7-6DE6-47D1-BFEB-4E7CB4B38E6F}"/>
    <cellStyle name="40% - Accent2 9 4" xfId="5898" xr:uid="{AD5B932A-F4CE-460F-BD5A-E9E741125586}"/>
    <cellStyle name="40% - Accent3" xfId="5899" builtinId="39" customBuiltin="1"/>
    <cellStyle name="40% - Accent3 10" xfId="5900" xr:uid="{CA0DE50E-E75A-44AA-98F6-0147BA1395F7}"/>
    <cellStyle name="40% - Accent3 10 2" xfId="5901" xr:uid="{39C0F595-A837-4497-B775-4D727781E16F}"/>
    <cellStyle name="40% - Accent3 10 2 2" xfId="5902" xr:uid="{042C6287-94D5-4386-A8D3-A7AF7D142410}"/>
    <cellStyle name="40% - Accent3 10 2 2 2" xfId="5903" xr:uid="{F3DFD711-A461-419E-96B2-1BDBE5E19DD7}"/>
    <cellStyle name="40% - Accent3 10 2 3" xfId="5904" xr:uid="{B5388025-1CFB-4D13-9BFB-3E9B435F5834}"/>
    <cellStyle name="40% - Accent3 10 3" xfId="5905" xr:uid="{440BB7D2-B1F3-48FB-97E6-3EA50FFA0652}"/>
    <cellStyle name="40% - Accent3 10 3 2" xfId="5906" xr:uid="{ECBA036B-B683-4AEF-95C2-3878FE734508}"/>
    <cellStyle name="40% - Accent3 10 4" xfId="5907" xr:uid="{835D71CF-C716-488A-87E5-55738C84376B}"/>
    <cellStyle name="40% - Accent3 11" xfId="5908" xr:uid="{4237B338-CB66-4CC2-AA83-4481A2B4F50A}"/>
    <cellStyle name="40% - Accent3 11 2" xfId="5909" xr:uid="{EF67C892-C901-4B79-8378-23A38BB9FC19}"/>
    <cellStyle name="40% - Accent3 11 2 2" xfId="5910" xr:uid="{7BCFF4F8-D729-41F3-84E8-6C339FE87D44}"/>
    <cellStyle name="40% - Accent3 11 3" xfId="5911" xr:uid="{05D36795-B573-4BF2-AA12-30D57874D0E5}"/>
    <cellStyle name="40% - Accent3 12" xfId="5912" xr:uid="{0A8C1A26-B3E3-4228-8EAE-8313DD68935D}"/>
    <cellStyle name="40% - Accent3 12 2" xfId="5913" xr:uid="{AEBBF53F-AF0E-4F84-BD36-15C8A62C4D4B}"/>
    <cellStyle name="40% - Accent3 13" xfId="5914" xr:uid="{129E2AAF-3E7C-4DB7-979C-B15308E16085}"/>
    <cellStyle name="40% - Accent3 13 2" xfId="5915" xr:uid="{89CAF8A8-9979-46F4-B7E4-F1FDE6571EAF}"/>
    <cellStyle name="40% - Accent3 14" xfId="5916" xr:uid="{3EBEA169-2A79-4615-B4CF-8DFD02263E02}"/>
    <cellStyle name="40% - Accent3 15" xfId="5917" xr:uid="{F808FD23-34D7-433F-9BE8-5162E4E069CF}"/>
    <cellStyle name="40% - Accent3 2" xfId="5918" xr:uid="{030300BE-F72D-4287-87D9-2F28109811D6}"/>
    <cellStyle name="40% - Accent3 2 10" xfId="5919" xr:uid="{F9267D8C-4628-4B5A-A94F-0D47B6158865}"/>
    <cellStyle name="40% - Accent3 2 10 2" xfId="5920" xr:uid="{17CB2C7F-EC8B-4C1F-9980-18D5505239C0}"/>
    <cellStyle name="40% - Accent3 2 10 2 2" xfId="5921" xr:uid="{6C0DE0D8-B190-4A8E-92AA-9327BBA2D58D}"/>
    <cellStyle name="40% - Accent3 2 10 3" xfId="5922" xr:uid="{3DCCF55B-4AB4-41EA-897D-D1F26C22B7C5}"/>
    <cellStyle name="40% - Accent3 2 11" xfId="5923" xr:uid="{F7A1BA09-D5FC-41EF-9742-6C8BF70B2C57}"/>
    <cellStyle name="40% - Accent3 2 11 2" xfId="5924" xr:uid="{C8FEAC96-BC20-41DE-9224-26545A87F3A1}"/>
    <cellStyle name="40% - Accent3 2 12" xfId="5925" xr:uid="{3A4B3E1B-9133-47B4-9731-301B67121F15}"/>
    <cellStyle name="40% - Accent3 2 13" xfId="5926" xr:uid="{82FBC51C-B077-43CD-AADF-3B3B39494917}"/>
    <cellStyle name="40% - Accent3 2 2" xfId="5927" xr:uid="{E0C286CC-0441-4C30-8774-76A403539596}"/>
    <cellStyle name="40% - Accent3 2 2 2" xfId="5928" xr:uid="{8DF67F41-22DA-4752-A446-91029AB4DB10}"/>
    <cellStyle name="40% - Accent3 2 2 2 2" xfId="5929" xr:uid="{9B2C9826-62B8-4F19-B5E7-C194677004A9}"/>
    <cellStyle name="40% - Accent3 2 2 2 2 2" xfId="5930" xr:uid="{ED95890C-EA22-473A-BD65-9361177337C0}"/>
    <cellStyle name="40% - Accent3 2 2 2 2 2 2" xfId="5931" xr:uid="{370FF735-56E4-4521-96CE-662B0B20B5EA}"/>
    <cellStyle name="40% - Accent3 2 2 2 2 2 2 2" xfId="5932" xr:uid="{A8C92E6C-7D24-49D7-8C5F-1E18ABD5176E}"/>
    <cellStyle name="40% - Accent3 2 2 2 2 2 2 2 2" xfId="5933" xr:uid="{9800B95D-60D4-43E8-970D-9840E477C73A}"/>
    <cellStyle name="40% - Accent3 2 2 2 2 2 2 3" xfId="5934" xr:uid="{0D94519E-0183-41D6-B3EB-F69C7E310A71}"/>
    <cellStyle name="40% - Accent3 2 2 2 2 2 3" xfId="5935" xr:uid="{CE7DA105-D3A0-4192-8330-017956B2DC41}"/>
    <cellStyle name="40% - Accent3 2 2 2 2 2 3 2" xfId="5936" xr:uid="{03049AAC-2B27-449A-A40F-8F2FF9716B47}"/>
    <cellStyle name="40% - Accent3 2 2 2 2 2 4" xfId="5937" xr:uid="{6CA0E42C-75AC-4BFF-AB24-3434E21E5454}"/>
    <cellStyle name="40% - Accent3 2 2 2 2 3" xfId="5938" xr:uid="{2F2CB69A-2FE7-4C8F-9635-E35727B9DECB}"/>
    <cellStyle name="40% - Accent3 2 2 2 2 3 2" xfId="5939" xr:uid="{C2DB3764-1993-4934-84C8-DFA9A9E82BED}"/>
    <cellStyle name="40% - Accent3 2 2 2 2 3 2 2" xfId="5940" xr:uid="{08E6A5C3-18DB-40CD-8BC7-C961F8BC905A}"/>
    <cellStyle name="40% - Accent3 2 2 2 2 3 2 2 2" xfId="5941" xr:uid="{E8CA9291-5A15-49B5-A1AE-36ED8EDA4BC7}"/>
    <cellStyle name="40% - Accent3 2 2 2 2 3 2 3" xfId="5942" xr:uid="{D32816E5-85DC-46FD-A221-89DD8C48A8E9}"/>
    <cellStyle name="40% - Accent3 2 2 2 2 3 3" xfId="5943" xr:uid="{1479E3A5-A570-4DDD-9B37-E2990601C5E8}"/>
    <cellStyle name="40% - Accent3 2 2 2 2 3 3 2" xfId="5944" xr:uid="{4CE30C99-9866-493A-8024-28B8FDB11C73}"/>
    <cellStyle name="40% - Accent3 2 2 2 2 3 4" xfId="5945" xr:uid="{657B7C67-92A2-433E-A9BD-AC98BDFE2472}"/>
    <cellStyle name="40% - Accent3 2 2 2 2 4" xfId="5946" xr:uid="{52AF1B48-874D-4C35-B75C-D913CFF4AEB4}"/>
    <cellStyle name="40% - Accent3 2 2 2 2 4 2" xfId="5947" xr:uid="{BE89B66A-A351-46AF-BC55-48E5AB06CB48}"/>
    <cellStyle name="40% - Accent3 2 2 2 2 4 2 2" xfId="5948" xr:uid="{64F4D45A-B182-49F6-94C9-7E79FE6A6FC5}"/>
    <cellStyle name="40% - Accent3 2 2 2 2 4 3" xfId="5949" xr:uid="{6248EE62-1880-4725-B210-CBE95A28E0BE}"/>
    <cellStyle name="40% - Accent3 2 2 2 2 5" xfId="5950" xr:uid="{7EE3A7D2-4124-4C56-8A59-7E421740E558}"/>
    <cellStyle name="40% - Accent3 2 2 2 2 5 2" xfId="5951" xr:uid="{3FD6D157-522A-4199-BB9A-09D60D33E66D}"/>
    <cellStyle name="40% - Accent3 2 2 2 2 6" xfId="5952" xr:uid="{AD3FB6ED-001E-4344-9E83-576F9D454E88}"/>
    <cellStyle name="40% - Accent3 2 2 2 3" xfId="5953" xr:uid="{47DFD03E-CC87-421B-9F93-767DD953ABEB}"/>
    <cellStyle name="40% - Accent3 2 2 2 3 2" xfId="5954" xr:uid="{2536E73E-0DAC-4C9A-A8EA-A617690DFD8B}"/>
    <cellStyle name="40% - Accent3 2 2 2 3 2 2" xfId="5955" xr:uid="{75E5746C-71B5-4DC9-B362-ED0DBF1AA907}"/>
    <cellStyle name="40% - Accent3 2 2 2 3 2 2 2" xfId="5956" xr:uid="{97C9ED1D-24A9-4581-9527-5A400069C205}"/>
    <cellStyle name="40% - Accent3 2 2 2 3 2 3" xfId="5957" xr:uid="{C2B5580A-BA45-4163-B327-453AFD34FDA5}"/>
    <cellStyle name="40% - Accent3 2 2 2 3 3" xfId="5958" xr:uid="{FB03683F-CC15-48E0-8409-A156F9E597E8}"/>
    <cellStyle name="40% - Accent3 2 2 2 3 3 2" xfId="5959" xr:uid="{85A4638B-35A8-4E77-BC9C-C01D1954EDA1}"/>
    <cellStyle name="40% - Accent3 2 2 2 3 4" xfId="5960" xr:uid="{39581FF4-9327-472F-B08C-1CAD7DEC758F}"/>
    <cellStyle name="40% - Accent3 2 2 2 4" xfId="5961" xr:uid="{825FFFC0-8E54-4484-AE95-328AFE37D01B}"/>
    <cellStyle name="40% - Accent3 2 2 2 4 2" xfId="5962" xr:uid="{C93FB627-2DA4-43DC-8D3D-24BD661D8812}"/>
    <cellStyle name="40% - Accent3 2 2 2 4 2 2" xfId="5963" xr:uid="{DE4F5234-78B6-4F10-8823-BFF15F1F6C67}"/>
    <cellStyle name="40% - Accent3 2 2 2 4 2 2 2" xfId="5964" xr:uid="{2E4C26BC-ECC8-4297-93BE-F7E7E572F252}"/>
    <cellStyle name="40% - Accent3 2 2 2 4 2 3" xfId="5965" xr:uid="{79B366A6-354A-4C3D-BB6C-C348CB270C37}"/>
    <cellStyle name="40% - Accent3 2 2 2 4 3" xfId="5966" xr:uid="{9C010357-DE42-4596-B86F-3BF1F748AB0A}"/>
    <cellStyle name="40% - Accent3 2 2 2 4 3 2" xfId="5967" xr:uid="{38097FA1-885B-4A3C-BEFD-34F3B302F6B5}"/>
    <cellStyle name="40% - Accent3 2 2 2 4 4" xfId="5968" xr:uid="{BA7FABF1-BCF5-4D07-8EDC-2E301C9A332F}"/>
    <cellStyle name="40% - Accent3 2 2 2 5" xfId="5969" xr:uid="{788ED1EA-D937-40BD-B94C-2AA1407B3299}"/>
    <cellStyle name="40% - Accent3 2 2 2 5 2" xfId="5970" xr:uid="{D057398E-A9D3-45CE-9F18-11FA4E6D7E21}"/>
    <cellStyle name="40% - Accent3 2 2 2 5 2 2" xfId="5971" xr:uid="{A64D01BA-063E-4259-8D6D-0C55483C28CA}"/>
    <cellStyle name="40% - Accent3 2 2 2 5 3" xfId="5972" xr:uid="{2CFFDA0E-D725-432E-9CA5-8F04EE209426}"/>
    <cellStyle name="40% - Accent3 2 2 2 6" xfId="5973" xr:uid="{C5C27347-9FED-4357-BE39-65A445BA4CB8}"/>
    <cellStyle name="40% - Accent3 2 2 2 6 2" xfId="5974" xr:uid="{5FDA8701-B296-4BD1-AB42-BBAA3EC60992}"/>
    <cellStyle name="40% - Accent3 2 2 2 7" xfId="5975" xr:uid="{0D5D37AA-AB71-4F59-823D-4DB5957B4E89}"/>
    <cellStyle name="40% - Accent3 2 3" xfId="5976" xr:uid="{0B368751-642A-4AA9-B218-B8FDBBFC823B}"/>
    <cellStyle name="40% - Accent3 2 4" xfId="5977" xr:uid="{112995D0-D811-4C43-B13C-5F88FDDF53DB}"/>
    <cellStyle name="40% - Accent3 2 4 2" xfId="5978" xr:uid="{C5B60ED3-28AC-4447-9BCD-5F83F5FABC8C}"/>
    <cellStyle name="40% - Accent3 2 4 2 2" xfId="5979" xr:uid="{0C60A3CE-4663-4525-A02F-D10B5C3BCEDF}"/>
    <cellStyle name="40% - Accent3 2 4 2 2 2" xfId="5980" xr:uid="{371A10E9-6862-4125-A907-CD7D9346B2B1}"/>
    <cellStyle name="40% - Accent3 2 4 2 2 2 2" xfId="5981" xr:uid="{3D4FBA26-9AEA-4C46-ADE7-3AF470A9F520}"/>
    <cellStyle name="40% - Accent3 2 4 2 2 2 2 2" xfId="5982" xr:uid="{D5DD921E-E2DA-4663-8800-07BB48589E45}"/>
    <cellStyle name="40% - Accent3 2 4 2 2 2 3" xfId="5983" xr:uid="{C61FED7A-8557-4213-8955-3F8D3A3257DE}"/>
    <cellStyle name="40% - Accent3 2 4 2 2 3" xfId="5984" xr:uid="{1EFEE376-1088-4CC4-9BB2-24372640879C}"/>
    <cellStyle name="40% - Accent3 2 4 2 2 3 2" xfId="5985" xr:uid="{C974DF9C-6227-415E-8555-477AB549816E}"/>
    <cellStyle name="40% - Accent3 2 4 2 2 4" xfId="5986" xr:uid="{239F0058-98B4-4F99-91FA-C11BC5935316}"/>
    <cellStyle name="40% - Accent3 2 4 2 3" xfId="5987" xr:uid="{C843829A-05B4-45DF-B142-86A399091443}"/>
    <cellStyle name="40% - Accent3 2 4 2 3 2" xfId="5988" xr:uid="{90AE6194-94BA-4E77-A36A-45E6F385CAE1}"/>
    <cellStyle name="40% - Accent3 2 4 2 3 2 2" xfId="5989" xr:uid="{9469E862-EE43-4A09-908C-23598B5B7A06}"/>
    <cellStyle name="40% - Accent3 2 4 2 3 2 2 2" xfId="5990" xr:uid="{52608499-7BFE-43AA-9C02-010487F87A4D}"/>
    <cellStyle name="40% - Accent3 2 4 2 3 2 3" xfId="5991" xr:uid="{C78DC0CE-8135-410C-955A-C786A6808DC6}"/>
    <cellStyle name="40% - Accent3 2 4 2 3 3" xfId="5992" xr:uid="{6FAE7327-6C7B-45EB-B0E9-449B9A75BF6B}"/>
    <cellStyle name="40% - Accent3 2 4 2 3 3 2" xfId="5993" xr:uid="{7D7E00AC-162B-4BA3-83C5-3B7351B9FF7B}"/>
    <cellStyle name="40% - Accent3 2 4 2 3 4" xfId="5994" xr:uid="{28993634-04CF-4F96-B09F-448ADC23DC3E}"/>
    <cellStyle name="40% - Accent3 2 4 2 4" xfId="5995" xr:uid="{C96A0391-9DEA-41F8-8CE7-CF944C000383}"/>
    <cellStyle name="40% - Accent3 2 4 2 4 2" xfId="5996" xr:uid="{9AD7FA61-839D-49C9-8888-A2328537ABAD}"/>
    <cellStyle name="40% - Accent3 2 4 2 4 2 2" xfId="5997" xr:uid="{55048D4A-75C3-4147-88A9-64FD66FD538D}"/>
    <cellStyle name="40% - Accent3 2 4 2 4 3" xfId="5998" xr:uid="{FECA3261-3D55-42E3-8555-5FE197308C04}"/>
    <cellStyle name="40% - Accent3 2 4 2 5" xfId="5999" xr:uid="{9BC451EC-A212-4866-8873-05F575E64C3B}"/>
    <cellStyle name="40% - Accent3 2 4 2 5 2" xfId="6000" xr:uid="{9DE555B1-CB6A-45B8-81DE-5EEEEDB6BEA7}"/>
    <cellStyle name="40% - Accent3 2 4 2 6" xfId="6001" xr:uid="{3B417B5D-421A-4795-AAD1-77877540E906}"/>
    <cellStyle name="40% - Accent3 2 4 3" xfId="6002" xr:uid="{2BCF5BF1-3B31-4796-A7A5-743161D470A6}"/>
    <cellStyle name="40% - Accent3 2 4 3 2" xfId="6003" xr:uid="{58E24EA5-50E3-4781-959E-0EFCAEF6E129}"/>
    <cellStyle name="40% - Accent3 2 4 3 2 2" xfId="6004" xr:uid="{1F9D4282-91FB-4758-857C-92FA516F1AD7}"/>
    <cellStyle name="40% - Accent3 2 4 3 2 2 2" xfId="6005" xr:uid="{A2172DEA-1BE6-4210-81B1-0060AC5B54A3}"/>
    <cellStyle name="40% - Accent3 2 4 3 2 3" xfId="6006" xr:uid="{F6B22B28-9105-44D4-879B-665D2B6F0144}"/>
    <cellStyle name="40% - Accent3 2 4 3 3" xfId="6007" xr:uid="{2FC89614-B2E4-44C5-8DB5-549F69EFF848}"/>
    <cellStyle name="40% - Accent3 2 4 3 3 2" xfId="6008" xr:uid="{91EB7E1D-1226-4A77-AA6C-03B065B3DB8F}"/>
    <cellStyle name="40% - Accent3 2 4 3 4" xfId="6009" xr:uid="{ED4708CC-73AE-48F3-8624-1F3E18267978}"/>
    <cellStyle name="40% - Accent3 2 4 4" xfId="6010" xr:uid="{16B9F7FC-224E-4F22-9D9B-31CCB03C4E4C}"/>
    <cellStyle name="40% - Accent3 2 4 4 2" xfId="6011" xr:uid="{0BBB82A3-C571-419E-B419-F2D8623C3F74}"/>
    <cellStyle name="40% - Accent3 2 4 4 2 2" xfId="6012" xr:uid="{FF8C1C0D-94F1-4D12-8318-77F4EED9EABF}"/>
    <cellStyle name="40% - Accent3 2 4 4 2 2 2" xfId="6013" xr:uid="{80FC6C1D-97ED-428D-93EA-21020A2ACB9B}"/>
    <cellStyle name="40% - Accent3 2 4 4 2 3" xfId="6014" xr:uid="{14ACC3E0-AB2E-4EC3-8CD5-DFD5DB3731DE}"/>
    <cellStyle name="40% - Accent3 2 4 4 3" xfId="6015" xr:uid="{6F2B08C9-8F89-4BB7-AA10-CE9E0FAB804B}"/>
    <cellStyle name="40% - Accent3 2 4 4 3 2" xfId="6016" xr:uid="{758B193E-F64C-4666-AE0B-1CAF97502F25}"/>
    <cellStyle name="40% - Accent3 2 4 4 4" xfId="6017" xr:uid="{989DEF5D-41C1-40AE-B66F-583B8D6BFD79}"/>
    <cellStyle name="40% - Accent3 2 4 5" xfId="6018" xr:uid="{3FF416FD-15D8-4B4A-862F-944C830835C6}"/>
    <cellStyle name="40% - Accent3 2 4 5 2" xfId="6019" xr:uid="{B69CD103-9CDF-441E-8B74-6C57B300FCAE}"/>
    <cellStyle name="40% - Accent3 2 4 5 2 2" xfId="6020" xr:uid="{1F76E2AD-CD7B-40FA-99D7-E4435CC72264}"/>
    <cellStyle name="40% - Accent3 2 4 5 3" xfId="6021" xr:uid="{202DCF88-00B8-4D1B-933E-B6BB68DD31FB}"/>
    <cellStyle name="40% - Accent3 2 4 6" xfId="6022" xr:uid="{ACA2CB93-B472-49EC-A4C8-8FA39C7F6CC7}"/>
    <cellStyle name="40% - Accent3 2 4 6 2" xfId="6023" xr:uid="{2A137FAB-EB47-434F-93DC-B3BFB3FB0F56}"/>
    <cellStyle name="40% - Accent3 2 4 7" xfId="6024" xr:uid="{7DBA470F-93A0-44F6-A3B6-ED1A02F6654D}"/>
    <cellStyle name="40% - Accent3 2 5" xfId="6025" xr:uid="{A8333120-D03E-4E44-A029-E4FA38D9AFD7}"/>
    <cellStyle name="40% - Accent3 2 6" xfId="6026" xr:uid="{1B65C4D7-8769-4FB9-9DF7-F8C024BA4B0D}"/>
    <cellStyle name="40% - Accent3 2 6 2" xfId="6027" xr:uid="{85E1EDF8-754E-44A5-8542-300F29C60A37}"/>
    <cellStyle name="40% - Accent3 2 6 2 2" xfId="6028" xr:uid="{5A675FE5-DABF-4E82-8CEA-01D2A8CA8720}"/>
    <cellStyle name="40% - Accent3 2 6 2 2 2" xfId="6029" xr:uid="{DBD2A488-FAC4-4A80-8121-CF0C053FA8A1}"/>
    <cellStyle name="40% - Accent3 2 6 2 2 2 2" xfId="6030" xr:uid="{A00EBA8D-AE7E-4D70-8BB5-90FE227F0F9E}"/>
    <cellStyle name="40% - Accent3 2 6 2 2 3" xfId="6031" xr:uid="{5FD71109-3A94-480D-94B6-E63756921389}"/>
    <cellStyle name="40% - Accent3 2 6 2 3" xfId="6032" xr:uid="{C0E2E7A4-3011-41B8-A093-D3DD048C43B1}"/>
    <cellStyle name="40% - Accent3 2 6 2 3 2" xfId="6033" xr:uid="{FC0EAA74-073D-413A-B754-CE3A95A12DDD}"/>
    <cellStyle name="40% - Accent3 2 6 2 4" xfId="6034" xr:uid="{3A00FDAE-7B0C-4BF9-BDBC-F092025FBF6C}"/>
    <cellStyle name="40% - Accent3 2 6 3" xfId="6035" xr:uid="{789DB0E5-56E6-4D66-97E1-D0EEF5BB5DB7}"/>
    <cellStyle name="40% - Accent3 2 6 3 2" xfId="6036" xr:uid="{318326A4-03AC-4789-8360-4A1641A0ECAC}"/>
    <cellStyle name="40% - Accent3 2 6 3 2 2" xfId="6037" xr:uid="{CD56186F-1C8B-40B5-881A-7E5ECA719C0B}"/>
    <cellStyle name="40% - Accent3 2 6 3 2 2 2" xfId="6038" xr:uid="{900D4EBE-E54B-4FBC-B8F6-EEBE7200E172}"/>
    <cellStyle name="40% - Accent3 2 6 3 2 3" xfId="6039" xr:uid="{E0B0410B-15F9-44C7-A233-CA8EA9DBA5DF}"/>
    <cellStyle name="40% - Accent3 2 6 3 3" xfId="6040" xr:uid="{2A52C285-5EBB-4C4D-8494-66115C1B1C93}"/>
    <cellStyle name="40% - Accent3 2 6 3 3 2" xfId="6041" xr:uid="{F8E23C50-3643-4B7C-8061-39A2E5108436}"/>
    <cellStyle name="40% - Accent3 2 6 3 4" xfId="6042" xr:uid="{8906FB13-ECBF-4F52-AFE2-80C163959D02}"/>
    <cellStyle name="40% - Accent3 2 6 4" xfId="6043" xr:uid="{EA2C342E-DF30-43D8-941E-7B0027ED0C58}"/>
    <cellStyle name="40% - Accent3 2 6 4 2" xfId="6044" xr:uid="{18B003A3-23B8-40BE-BA23-762F493B07C1}"/>
    <cellStyle name="40% - Accent3 2 6 4 2 2" xfId="6045" xr:uid="{28BEC6C8-F372-4F6A-B66E-748679B56D8F}"/>
    <cellStyle name="40% - Accent3 2 6 4 3" xfId="6046" xr:uid="{32F6080F-7D1A-4B12-A1D0-6ABB1BA53813}"/>
    <cellStyle name="40% - Accent3 2 6 5" xfId="6047" xr:uid="{D4082CB1-C58A-4CA8-A8A8-B83FA6F35BEC}"/>
    <cellStyle name="40% - Accent3 2 6 5 2" xfId="6048" xr:uid="{9D564567-C502-4624-B45F-A49120199D69}"/>
    <cellStyle name="40% - Accent3 2 6 6" xfId="6049" xr:uid="{CD59647E-025D-42BF-864F-82E6C16A2D8F}"/>
    <cellStyle name="40% - Accent3 2 7" xfId="6050" xr:uid="{12363074-4686-4365-BF60-0665CABCC4FD}"/>
    <cellStyle name="40% - Accent3 2 8" xfId="6051" xr:uid="{3E5E5222-5BBC-4DA0-8092-A54DD11B112C}"/>
    <cellStyle name="40% - Accent3 2 8 2" xfId="6052" xr:uid="{9AC6D57B-5BA4-4988-A242-2A955DEAA7FB}"/>
    <cellStyle name="40% - Accent3 2 8 2 2" xfId="6053" xr:uid="{56D1BFE8-DC61-42BF-9200-CC80242F272A}"/>
    <cellStyle name="40% - Accent3 2 8 2 2 2" xfId="6054" xr:uid="{8EDAD392-FE67-476A-93A7-46200717D5B9}"/>
    <cellStyle name="40% - Accent3 2 8 2 3" xfId="6055" xr:uid="{D2461F04-F46D-4554-A240-5B28E2E4CFDE}"/>
    <cellStyle name="40% - Accent3 2 8 3" xfId="6056" xr:uid="{708C71AA-393C-406C-8515-BF05D8BDEAE9}"/>
    <cellStyle name="40% - Accent3 2 8 3 2" xfId="6057" xr:uid="{7D971789-4EC5-47EA-BD09-A153A5A4DBAD}"/>
    <cellStyle name="40% - Accent3 2 8 4" xfId="6058" xr:uid="{883AE41F-4B7F-4802-A8B6-6408C6167D9C}"/>
    <cellStyle name="40% - Accent3 2 9" xfId="6059" xr:uid="{F8B11C84-C283-4013-8CC6-877F1CCAE095}"/>
    <cellStyle name="40% - Accent3 2 9 2" xfId="6060" xr:uid="{F01A5B9B-3611-42B1-9B6F-E691E94CD7D9}"/>
    <cellStyle name="40% - Accent3 2 9 2 2" xfId="6061" xr:uid="{2654C8C3-4433-486F-ACCC-872C060EC9D9}"/>
    <cellStyle name="40% - Accent3 2 9 2 2 2" xfId="6062" xr:uid="{D1C2EABA-F1A4-45A6-8B7E-899F59860BED}"/>
    <cellStyle name="40% - Accent3 2 9 2 3" xfId="6063" xr:uid="{7CA9D2B5-A031-454D-A15E-0067B59A8A8F}"/>
    <cellStyle name="40% - Accent3 2 9 3" xfId="6064" xr:uid="{E180CC1F-6D33-44C3-8861-40CA0EDAEB0A}"/>
    <cellStyle name="40% - Accent3 2 9 3 2" xfId="6065" xr:uid="{F1DAEFB8-A637-493C-8CBB-078F8051B7EA}"/>
    <cellStyle name="40% - Accent3 2 9 4" xfId="6066" xr:uid="{34CBCD4F-FD38-4DE9-8FD4-9061FAA587FB}"/>
    <cellStyle name="40% - Accent3 3" xfId="6067" xr:uid="{6F7932DD-FB93-4C32-9DCB-A1CDBD9475FC}"/>
    <cellStyle name="40% - Accent3 3 10" xfId="6068" xr:uid="{58BE7C92-8E2D-49C7-87F9-E159167D2FAA}"/>
    <cellStyle name="40% - Accent3 3 10 2" xfId="6069" xr:uid="{DD2107C1-62FB-4CB9-8024-3248D563B311}"/>
    <cellStyle name="40% - Accent3 3 11" xfId="6070" xr:uid="{7DA31764-6400-4E0E-82AC-DBD85A5CA1C7}"/>
    <cellStyle name="40% - Accent3 3 12" xfId="6071" xr:uid="{D19DFAFE-E5A1-4EF1-A72B-367C5FD084F7}"/>
    <cellStyle name="40% - Accent3 3 2" xfId="6072" xr:uid="{19BF4690-CB40-4BF2-A5B9-FA1282828EC1}"/>
    <cellStyle name="40% - Accent3 3 2 2" xfId="6073" xr:uid="{3EB364C7-7B22-4138-AB28-5F144AECD71C}"/>
    <cellStyle name="40% - Accent3 3 2 2 2" xfId="6074" xr:uid="{C4E556BB-A342-4D59-A55C-9731D24AB342}"/>
    <cellStyle name="40% - Accent3 3 2 2 2 2" xfId="6075" xr:uid="{C44CCCC1-30B7-46C0-8E8D-D5D96B614D9A}"/>
    <cellStyle name="40% - Accent3 3 2 2 2 2 2" xfId="6076" xr:uid="{92110897-10D6-4122-8A0F-89F46D01B676}"/>
    <cellStyle name="40% - Accent3 3 2 2 2 2 2 2" xfId="6077" xr:uid="{7F8E6CA9-0001-483A-900A-D51D18A775AB}"/>
    <cellStyle name="40% - Accent3 3 2 2 2 2 2 2 2" xfId="6078" xr:uid="{B34A4F71-AC5C-474D-AA62-36A726D481E9}"/>
    <cellStyle name="40% - Accent3 3 2 2 2 2 2 3" xfId="6079" xr:uid="{F8D75A70-7DCA-4D60-810F-C63621A50942}"/>
    <cellStyle name="40% - Accent3 3 2 2 2 2 3" xfId="6080" xr:uid="{42B14120-6085-48D5-9C64-662AD4A2D0A6}"/>
    <cellStyle name="40% - Accent3 3 2 2 2 2 3 2" xfId="6081" xr:uid="{DECE77AA-83E4-4359-8133-63F3886DF8D2}"/>
    <cellStyle name="40% - Accent3 3 2 2 2 2 4" xfId="6082" xr:uid="{9A91DCCC-4F27-4D0A-BDE4-04EE83045638}"/>
    <cellStyle name="40% - Accent3 3 2 2 2 3" xfId="6083" xr:uid="{C7CA4D82-6997-4928-B7D4-EC3C82F16D79}"/>
    <cellStyle name="40% - Accent3 3 2 2 2 3 2" xfId="6084" xr:uid="{8628E126-33E7-4241-B52F-FA7B0C0715E3}"/>
    <cellStyle name="40% - Accent3 3 2 2 2 3 2 2" xfId="6085" xr:uid="{E73A65E5-9289-46E9-883D-61021007C01E}"/>
    <cellStyle name="40% - Accent3 3 2 2 2 3 2 2 2" xfId="6086" xr:uid="{CF69099C-946A-4A0E-83C0-DE86E8F1D079}"/>
    <cellStyle name="40% - Accent3 3 2 2 2 3 2 3" xfId="6087" xr:uid="{1C4CFB07-ADDB-4A17-9CEB-D557897AC4FD}"/>
    <cellStyle name="40% - Accent3 3 2 2 2 3 3" xfId="6088" xr:uid="{75EBA7C8-0465-42ED-A4A4-AD81B191AB4D}"/>
    <cellStyle name="40% - Accent3 3 2 2 2 3 3 2" xfId="6089" xr:uid="{72E2CC14-5AF8-4C58-9C33-653F4E29D1DA}"/>
    <cellStyle name="40% - Accent3 3 2 2 2 3 4" xfId="6090" xr:uid="{28C73FF5-4E41-4234-9D12-A6B02F9CBD0C}"/>
    <cellStyle name="40% - Accent3 3 2 2 2 4" xfId="6091" xr:uid="{B623B9D6-8A72-41E8-A826-2C2A6CDFB847}"/>
    <cellStyle name="40% - Accent3 3 2 2 2 4 2" xfId="6092" xr:uid="{36D37FFA-A79E-475F-A4B8-CEBCFBEC8E1E}"/>
    <cellStyle name="40% - Accent3 3 2 2 2 4 2 2" xfId="6093" xr:uid="{2B30882D-B511-44E2-AB23-D7A92C11D68F}"/>
    <cellStyle name="40% - Accent3 3 2 2 2 4 3" xfId="6094" xr:uid="{7C2C6920-9E4D-441F-9F08-9F3A9C8A7BFE}"/>
    <cellStyle name="40% - Accent3 3 2 2 2 5" xfId="6095" xr:uid="{8A751AED-4E0A-4D90-B2CD-C75C7F862A92}"/>
    <cellStyle name="40% - Accent3 3 2 2 2 5 2" xfId="6096" xr:uid="{A30FABEE-C67F-44B2-9FDC-D71F86043F91}"/>
    <cellStyle name="40% - Accent3 3 2 2 2 6" xfId="6097" xr:uid="{80F038D8-BFBA-4D48-9B27-1CA46C784F93}"/>
    <cellStyle name="40% - Accent3 3 2 2 3" xfId="6098" xr:uid="{75E38E7F-E554-459F-A356-26ADAF6E261A}"/>
    <cellStyle name="40% - Accent3 3 2 2 3 2" xfId="6099" xr:uid="{8FD75FA0-0F00-4F4C-9912-71163F3C1E56}"/>
    <cellStyle name="40% - Accent3 3 2 2 3 2 2" xfId="6100" xr:uid="{BF737897-5FA0-4A8F-861F-3745447C51F0}"/>
    <cellStyle name="40% - Accent3 3 2 2 3 2 2 2" xfId="6101" xr:uid="{F7F69FA3-60F9-484F-B6BF-D2EE5B878989}"/>
    <cellStyle name="40% - Accent3 3 2 2 3 2 3" xfId="6102" xr:uid="{7CAFE1F2-5803-4285-99FA-62BBC0C66721}"/>
    <cellStyle name="40% - Accent3 3 2 2 3 3" xfId="6103" xr:uid="{E219DFE3-DE17-454F-9DA5-6BDDA52EB8CD}"/>
    <cellStyle name="40% - Accent3 3 2 2 3 3 2" xfId="6104" xr:uid="{462E8E6F-81ED-49FA-BCF6-682B9EE17BE2}"/>
    <cellStyle name="40% - Accent3 3 2 2 3 4" xfId="6105" xr:uid="{A4D7A9CD-2AD2-486E-82F6-B0726D386A86}"/>
    <cellStyle name="40% - Accent3 3 2 2 4" xfId="6106" xr:uid="{E1EF48F1-8912-432C-82BA-E15DFE9E527D}"/>
    <cellStyle name="40% - Accent3 3 2 2 4 2" xfId="6107" xr:uid="{CAFB414E-2B1A-4D07-BF0E-5B4992534FE4}"/>
    <cellStyle name="40% - Accent3 3 2 2 4 2 2" xfId="6108" xr:uid="{3BDE3E33-8AD6-4A76-8D78-89A0E2018A05}"/>
    <cellStyle name="40% - Accent3 3 2 2 4 2 2 2" xfId="6109" xr:uid="{46552157-41FB-4252-B1D4-FE987AAB9DB8}"/>
    <cellStyle name="40% - Accent3 3 2 2 4 2 3" xfId="6110" xr:uid="{61C1B200-2576-46B1-A1D7-502303709A09}"/>
    <cellStyle name="40% - Accent3 3 2 2 4 3" xfId="6111" xr:uid="{3560D48A-B73E-48BA-9B99-870BEFDBF806}"/>
    <cellStyle name="40% - Accent3 3 2 2 4 3 2" xfId="6112" xr:uid="{A86D7AAC-5880-4D11-9759-0C81975A4D28}"/>
    <cellStyle name="40% - Accent3 3 2 2 4 4" xfId="6113" xr:uid="{05BA969E-77C0-48E7-8C5A-E8CFDCC6633A}"/>
    <cellStyle name="40% - Accent3 3 2 2 5" xfId="6114" xr:uid="{14E2F1B0-224F-4EBF-A6B4-254DE3D80612}"/>
    <cellStyle name="40% - Accent3 3 2 2 5 2" xfId="6115" xr:uid="{44167A95-D90D-43A1-98AD-CE18878D4B92}"/>
    <cellStyle name="40% - Accent3 3 2 2 5 2 2" xfId="6116" xr:uid="{BEF5AFC5-6886-41ED-B595-ACCEC660740E}"/>
    <cellStyle name="40% - Accent3 3 2 2 5 3" xfId="6117" xr:uid="{4BF2AB80-B881-43CF-A840-BAD944DA518F}"/>
    <cellStyle name="40% - Accent3 3 2 2 6" xfId="6118" xr:uid="{A61419A9-EC8C-439A-992A-DAF91A5A3A60}"/>
    <cellStyle name="40% - Accent3 3 2 2 6 2" xfId="6119" xr:uid="{93F3BA2A-B647-4DA7-AD5C-AFFD4C9C497F}"/>
    <cellStyle name="40% - Accent3 3 2 2 7" xfId="6120" xr:uid="{FD414738-301A-4E14-94CA-F7C0634A0445}"/>
    <cellStyle name="40% - Accent3 3 2 2 8" xfId="6121" xr:uid="{FA8E43D1-2DF3-4612-8E67-46FFBCB1E527}"/>
    <cellStyle name="40% - Accent3 3 2 3" xfId="6122" xr:uid="{931D57E8-CAF9-46F7-A0D9-60B15FCB1F74}"/>
    <cellStyle name="40% - Accent3 3 2 3 2" xfId="6123" xr:uid="{9545129B-74B5-4CFA-9257-120F1FBD835C}"/>
    <cellStyle name="40% - Accent3 3 2 3 2 2" xfId="6124" xr:uid="{D2F6645A-9DC3-4AC6-85D7-E47BC27B75CC}"/>
    <cellStyle name="40% - Accent3 3 2 3 2 2 2" xfId="6125" xr:uid="{BBF81224-79A5-4667-866E-41BD27F1D6FA}"/>
    <cellStyle name="40% - Accent3 3 2 3 2 2 2 2" xfId="6126" xr:uid="{C16EFDE4-9445-49DF-A531-99184461B08C}"/>
    <cellStyle name="40% - Accent3 3 2 3 2 2 3" xfId="6127" xr:uid="{402AAAA2-E599-4A2F-8473-8770B90F20E2}"/>
    <cellStyle name="40% - Accent3 3 2 3 2 3" xfId="6128" xr:uid="{EB59905B-73B6-4701-B834-42B26F1A0B89}"/>
    <cellStyle name="40% - Accent3 3 2 3 2 3 2" xfId="6129" xr:uid="{BEEB97D4-AF4E-4C15-8412-3198819ACA6F}"/>
    <cellStyle name="40% - Accent3 3 2 3 2 4" xfId="6130" xr:uid="{0C93B00F-9713-4514-9B44-5D021B7829DB}"/>
    <cellStyle name="40% - Accent3 3 2 3 3" xfId="6131" xr:uid="{EDE9BFE8-597B-43A1-8D48-DA67FFC948FC}"/>
    <cellStyle name="40% - Accent3 3 2 3 3 2" xfId="6132" xr:uid="{2CCC7E41-CD5A-4FF6-912D-434376F93705}"/>
    <cellStyle name="40% - Accent3 3 2 3 3 2 2" xfId="6133" xr:uid="{2FAD3852-3001-44E6-B5FF-732ED881AAD1}"/>
    <cellStyle name="40% - Accent3 3 2 3 3 2 2 2" xfId="6134" xr:uid="{52391C28-3B7A-4A10-8C00-7F989FCBC5DC}"/>
    <cellStyle name="40% - Accent3 3 2 3 3 2 3" xfId="6135" xr:uid="{B1046B76-D0A7-4C47-AF71-CC7BA5777E7D}"/>
    <cellStyle name="40% - Accent3 3 2 3 3 3" xfId="6136" xr:uid="{B55AE99B-2708-40E1-A531-F473AC7C3712}"/>
    <cellStyle name="40% - Accent3 3 2 3 3 3 2" xfId="6137" xr:uid="{D11A772D-1DE2-4FCC-B270-DC549A1E5D32}"/>
    <cellStyle name="40% - Accent3 3 2 3 3 4" xfId="6138" xr:uid="{89FA9C78-CA7B-4F24-A704-EB5242CAE631}"/>
    <cellStyle name="40% - Accent3 3 2 3 4" xfId="6139" xr:uid="{24DCFFAE-8E67-4BFB-B8B9-E1BACAD52DA4}"/>
    <cellStyle name="40% - Accent3 3 2 3 4 2" xfId="6140" xr:uid="{A4F35044-86A5-437A-904D-AFF971D499A8}"/>
    <cellStyle name="40% - Accent3 3 2 3 4 2 2" xfId="6141" xr:uid="{A7232B08-DA8B-4CAF-8007-2BABFC5FA38D}"/>
    <cellStyle name="40% - Accent3 3 2 3 4 3" xfId="6142" xr:uid="{38C16951-0D11-4792-9DAD-24B6DAAAACC8}"/>
    <cellStyle name="40% - Accent3 3 2 3 5" xfId="6143" xr:uid="{261D0E1B-CA80-4559-8ADF-9FAEBF650C30}"/>
    <cellStyle name="40% - Accent3 3 2 3 5 2" xfId="6144" xr:uid="{7FC85B2E-52D6-45F6-8E41-603C8F883188}"/>
    <cellStyle name="40% - Accent3 3 2 3 6" xfId="6145" xr:uid="{44DFCFE3-8336-4F55-A153-3BE4BDB721F3}"/>
    <cellStyle name="40% - Accent3 3 2 4" xfId="6146" xr:uid="{6E4C2BE9-7738-4498-92E9-DD50C6ADB872}"/>
    <cellStyle name="40% - Accent3 3 2 4 2" xfId="6147" xr:uid="{70B397CB-7DE7-40C4-BD01-AD1B4C706AA3}"/>
    <cellStyle name="40% - Accent3 3 2 4 2 2" xfId="6148" xr:uid="{ED842021-612B-47D0-B741-C9801419D9BB}"/>
    <cellStyle name="40% - Accent3 3 2 4 2 2 2" xfId="6149" xr:uid="{B5A45F0A-64D6-482E-93D8-F81A38502AEC}"/>
    <cellStyle name="40% - Accent3 3 2 4 2 3" xfId="6150" xr:uid="{175E87E1-678B-4E92-BC56-3AA9B786A6D6}"/>
    <cellStyle name="40% - Accent3 3 2 4 3" xfId="6151" xr:uid="{54399EEE-5BE4-48B6-8502-47625294D122}"/>
    <cellStyle name="40% - Accent3 3 2 4 3 2" xfId="6152" xr:uid="{1FBA28E3-3233-4C53-988A-951B21F80924}"/>
    <cellStyle name="40% - Accent3 3 2 4 4" xfId="6153" xr:uid="{432027C6-8893-43EE-B162-91FED35AD509}"/>
    <cellStyle name="40% - Accent3 3 2 5" xfId="6154" xr:uid="{1EBDEF69-CFC1-45C7-89DB-50ED87CC9088}"/>
    <cellStyle name="40% - Accent3 3 2 5 2" xfId="6155" xr:uid="{A3287BA1-0000-429C-959E-E6ACFD68CA5E}"/>
    <cellStyle name="40% - Accent3 3 2 5 2 2" xfId="6156" xr:uid="{8FF408A9-9271-4566-9D33-3B82A85A0181}"/>
    <cellStyle name="40% - Accent3 3 2 5 2 2 2" xfId="6157" xr:uid="{3458316F-C772-4DA0-8C33-05F8996875A2}"/>
    <cellStyle name="40% - Accent3 3 2 5 2 3" xfId="6158" xr:uid="{FF886E79-B535-404E-9920-9B6968BBB25E}"/>
    <cellStyle name="40% - Accent3 3 2 5 3" xfId="6159" xr:uid="{C2B7C5A3-C96A-49D2-8810-58B5FFFCFA26}"/>
    <cellStyle name="40% - Accent3 3 2 5 3 2" xfId="6160" xr:uid="{F2AD34BD-A977-45E0-A35A-2EA6AFD76E27}"/>
    <cellStyle name="40% - Accent3 3 2 5 4" xfId="6161" xr:uid="{DF936E22-A6B2-45A5-93A7-0D09CE60199F}"/>
    <cellStyle name="40% - Accent3 3 2 6" xfId="6162" xr:uid="{95DC9EB0-8E28-43FF-8A80-31F97A74C7B3}"/>
    <cellStyle name="40% - Accent3 3 2 6 2" xfId="6163" xr:uid="{9050FDF7-22A1-42F6-A9C4-8939A3A425D4}"/>
    <cellStyle name="40% - Accent3 3 2 6 2 2" xfId="6164" xr:uid="{BAE49878-CF6C-4FF6-B0FE-1C3EF40C5449}"/>
    <cellStyle name="40% - Accent3 3 2 6 3" xfId="6165" xr:uid="{7B6C3036-6DFA-4257-84C0-83A5779CFD4D}"/>
    <cellStyle name="40% - Accent3 3 2 7" xfId="6166" xr:uid="{8C197D48-DA4A-415D-A6BE-2BCAE6960D1F}"/>
    <cellStyle name="40% - Accent3 3 2 7 2" xfId="6167" xr:uid="{3C1C8CA4-E4FF-455B-B39E-45D80A18616B}"/>
    <cellStyle name="40% - Accent3 3 2 8" xfId="6168" xr:uid="{53076549-EFB7-4690-A7D1-62449D22F7E9}"/>
    <cellStyle name="40% - Accent3 3 2 9" xfId="6169" xr:uid="{2A985BC0-A6A5-42FB-A8FA-17516B6117E8}"/>
    <cellStyle name="40% - Accent3 3 3" xfId="6170" xr:uid="{07A88A2B-7D56-4CCE-8DD3-5520C5780EB6}"/>
    <cellStyle name="40% - Accent3 3 3 2" xfId="6171" xr:uid="{99E58DD2-82FA-4A70-A159-9EA642E120F0}"/>
    <cellStyle name="40% - Accent3 3 4" xfId="6172" xr:uid="{9060BD83-0D88-43AB-BA68-EE90CA00EFB6}"/>
    <cellStyle name="40% - Accent3 3 4 2" xfId="6173" xr:uid="{C618029A-F95D-41E1-A099-1E84E10E2F98}"/>
    <cellStyle name="40% - Accent3 3 4 2 2" xfId="6174" xr:uid="{971927BF-C48F-49CF-8516-0F4976CE5875}"/>
    <cellStyle name="40% - Accent3 3 4 2 2 2" xfId="6175" xr:uid="{E42267F0-9022-4424-95C3-A0059AA8D23A}"/>
    <cellStyle name="40% - Accent3 3 4 2 2 2 2" xfId="6176" xr:uid="{F726CB50-2141-43F8-BD39-227C641FDCC1}"/>
    <cellStyle name="40% - Accent3 3 4 2 2 2 2 2" xfId="6177" xr:uid="{58FE015A-5D52-486C-B4D6-294BD9FC5515}"/>
    <cellStyle name="40% - Accent3 3 4 2 2 2 3" xfId="6178" xr:uid="{22B60018-7F45-41DA-BB98-06A34BF8AB66}"/>
    <cellStyle name="40% - Accent3 3 4 2 2 3" xfId="6179" xr:uid="{A407EA9B-DF71-452E-9A71-77C52A27AD80}"/>
    <cellStyle name="40% - Accent3 3 4 2 2 3 2" xfId="6180" xr:uid="{DABCA350-476A-495C-AF65-9E8C8F5E8AD0}"/>
    <cellStyle name="40% - Accent3 3 4 2 2 4" xfId="6181" xr:uid="{E729F147-7345-4817-B787-3C63C0FF909F}"/>
    <cellStyle name="40% - Accent3 3 4 2 3" xfId="6182" xr:uid="{A58B26C0-5631-495F-9193-2C25379CD7CC}"/>
    <cellStyle name="40% - Accent3 3 4 2 3 2" xfId="6183" xr:uid="{5A231D15-0CF9-45D9-A463-6298946916E1}"/>
    <cellStyle name="40% - Accent3 3 4 2 3 2 2" xfId="6184" xr:uid="{3A2B66F3-08A0-4AA4-8B7B-78FF360B4FC7}"/>
    <cellStyle name="40% - Accent3 3 4 2 3 2 2 2" xfId="6185" xr:uid="{923C67F8-141F-4673-9D64-11E48B98E1B0}"/>
    <cellStyle name="40% - Accent3 3 4 2 3 2 3" xfId="6186" xr:uid="{183A92FB-B690-4F26-A3CF-B883BE4C730F}"/>
    <cellStyle name="40% - Accent3 3 4 2 3 3" xfId="6187" xr:uid="{3623B102-6622-405D-9318-948DB8E5EAA8}"/>
    <cellStyle name="40% - Accent3 3 4 2 3 3 2" xfId="6188" xr:uid="{5665884F-067F-4824-8E32-BE35AEAC8403}"/>
    <cellStyle name="40% - Accent3 3 4 2 3 4" xfId="6189" xr:uid="{713BBCDD-89DC-4EBA-B16A-83F3BECAB48B}"/>
    <cellStyle name="40% - Accent3 3 4 2 4" xfId="6190" xr:uid="{E2BEB8FB-34CA-4873-A05C-6FA83276B4F5}"/>
    <cellStyle name="40% - Accent3 3 4 2 4 2" xfId="6191" xr:uid="{FC91A0E4-83A9-4B71-9471-BFAD9F72E53F}"/>
    <cellStyle name="40% - Accent3 3 4 2 4 2 2" xfId="6192" xr:uid="{DA65BB57-62FC-448A-97B1-0935DAF1EC56}"/>
    <cellStyle name="40% - Accent3 3 4 2 4 3" xfId="6193" xr:uid="{3CDE5F18-FA6C-40BB-81BA-286B0663A1AC}"/>
    <cellStyle name="40% - Accent3 3 4 2 5" xfId="6194" xr:uid="{C4EC6050-AECD-4BA4-9F72-6D7A6BDAC23D}"/>
    <cellStyle name="40% - Accent3 3 4 2 5 2" xfId="6195" xr:uid="{63CAFD07-FDE7-4B4A-BD69-1AF833A90E90}"/>
    <cellStyle name="40% - Accent3 3 4 2 6" xfId="6196" xr:uid="{EE47C07A-A8A0-423A-A04E-2BBF804239F8}"/>
    <cellStyle name="40% - Accent3 3 4 3" xfId="6197" xr:uid="{19383D36-85CE-4F36-8C02-9FCE0892E3AF}"/>
    <cellStyle name="40% - Accent3 3 4 3 2" xfId="6198" xr:uid="{CAB28348-151A-414A-A442-1CE3FCBFEB6A}"/>
    <cellStyle name="40% - Accent3 3 4 3 2 2" xfId="6199" xr:uid="{49121604-4D00-40DB-B5FA-7DAB56F608B4}"/>
    <cellStyle name="40% - Accent3 3 4 3 2 2 2" xfId="6200" xr:uid="{EB3C5C56-E063-4964-9432-2196EE03BD2D}"/>
    <cellStyle name="40% - Accent3 3 4 3 2 3" xfId="6201" xr:uid="{9E224C42-19E1-4CE4-8CC3-B3FAC1ABF286}"/>
    <cellStyle name="40% - Accent3 3 4 3 3" xfId="6202" xr:uid="{B2B475E9-6C67-4493-BAF0-559170B26284}"/>
    <cellStyle name="40% - Accent3 3 4 3 3 2" xfId="6203" xr:uid="{9D9F0796-5848-45E2-A34E-13366C8ADE8D}"/>
    <cellStyle name="40% - Accent3 3 4 3 4" xfId="6204" xr:uid="{0DC5701F-77D4-4FEB-BCDA-338C06A6B704}"/>
    <cellStyle name="40% - Accent3 3 4 4" xfId="6205" xr:uid="{3AE7DD89-4521-4F0A-A57A-D17EEC41EA72}"/>
    <cellStyle name="40% - Accent3 3 4 4 2" xfId="6206" xr:uid="{51D67500-1D18-4948-BB4C-F4F1EFE2540B}"/>
    <cellStyle name="40% - Accent3 3 4 4 2 2" xfId="6207" xr:uid="{BFA28A8B-681A-4BFB-BDA3-583E914DFA65}"/>
    <cellStyle name="40% - Accent3 3 4 4 2 2 2" xfId="6208" xr:uid="{CFE0E788-8576-4F15-902A-D9CBBB12AEAD}"/>
    <cellStyle name="40% - Accent3 3 4 4 2 3" xfId="6209" xr:uid="{9A959812-CD49-4E62-A61C-97E275E8AACE}"/>
    <cellStyle name="40% - Accent3 3 4 4 3" xfId="6210" xr:uid="{E6922F12-EC2F-415C-BC3C-24FFA26523D6}"/>
    <cellStyle name="40% - Accent3 3 4 4 3 2" xfId="6211" xr:uid="{9A00B234-6556-48D0-A240-2E0EF7DBD1AB}"/>
    <cellStyle name="40% - Accent3 3 4 4 4" xfId="6212" xr:uid="{583D92DF-2388-4C69-A08C-AC6EF8339612}"/>
    <cellStyle name="40% - Accent3 3 4 5" xfId="6213" xr:uid="{D907F3AD-3AE3-499B-A2B0-5C5AABC3A639}"/>
    <cellStyle name="40% - Accent3 3 4 5 2" xfId="6214" xr:uid="{00F9987F-1129-4F81-BF95-D85390F0B2FE}"/>
    <cellStyle name="40% - Accent3 3 4 5 2 2" xfId="6215" xr:uid="{BD12BAB3-9E73-4A8A-BE2B-9112B62DFB28}"/>
    <cellStyle name="40% - Accent3 3 4 5 3" xfId="6216" xr:uid="{C0D6C2CA-5B9A-45A7-97D5-FA2C04366099}"/>
    <cellStyle name="40% - Accent3 3 4 6" xfId="6217" xr:uid="{0FB512D6-9338-4582-AD68-7EE2DDD9EB57}"/>
    <cellStyle name="40% - Accent3 3 4 6 2" xfId="6218" xr:uid="{64C4812D-6965-4661-8F20-B8A8799EFB56}"/>
    <cellStyle name="40% - Accent3 3 4 7" xfId="6219" xr:uid="{A68B329A-B63B-4751-A505-D4C1B4F855F4}"/>
    <cellStyle name="40% - Accent3 3 5" xfId="6220" xr:uid="{71A0AE87-CEF4-4175-9CD5-CF12E770B4BB}"/>
    <cellStyle name="40% - Accent3 3 5 2" xfId="6221" xr:uid="{7C056B38-B3B3-405A-A317-5F607FE8C165}"/>
    <cellStyle name="40% - Accent3 3 5 2 2" xfId="6222" xr:uid="{3FBAAC19-B5DA-47E1-B94D-FE1B3F0F8903}"/>
    <cellStyle name="40% - Accent3 3 5 2 2 2" xfId="6223" xr:uid="{C8AF5AA2-069C-4D7D-B1A5-9F717BBDD4E4}"/>
    <cellStyle name="40% - Accent3 3 5 2 2 2 2" xfId="6224" xr:uid="{EEB62477-989B-4D09-87A8-6C8A9C09E25D}"/>
    <cellStyle name="40% - Accent3 3 5 2 2 2 2 2" xfId="6225" xr:uid="{2CF53F31-68BD-451F-8F6F-341D659128DE}"/>
    <cellStyle name="40% - Accent3 3 5 2 2 2 3" xfId="6226" xr:uid="{ED068BDD-87F4-4B36-8761-2B0D109EDE63}"/>
    <cellStyle name="40% - Accent3 3 5 2 2 3" xfId="6227" xr:uid="{5DE12591-48D5-4138-AA8B-C70B420F5ADF}"/>
    <cellStyle name="40% - Accent3 3 5 2 2 3 2" xfId="6228" xr:uid="{7BB46B37-7E43-4ED8-B012-E4B619BF823B}"/>
    <cellStyle name="40% - Accent3 3 5 2 2 4" xfId="6229" xr:uid="{A5B45B5B-52D3-4A60-9C1D-163FAD40B132}"/>
    <cellStyle name="40% - Accent3 3 5 2 3" xfId="6230" xr:uid="{11D8E4B2-04B5-4743-BA7E-98AA5D83CD15}"/>
    <cellStyle name="40% - Accent3 3 5 2 3 2" xfId="6231" xr:uid="{A1CB6E2B-860A-4DAD-B534-EC0D9AB87A45}"/>
    <cellStyle name="40% - Accent3 3 5 2 3 2 2" xfId="6232" xr:uid="{74A20E0F-332B-4307-A27D-C8F23528A266}"/>
    <cellStyle name="40% - Accent3 3 5 2 3 2 2 2" xfId="6233" xr:uid="{9DEB237F-64DF-4DC1-A6DA-86832426774A}"/>
    <cellStyle name="40% - Accent3 3 5 2 3 2 3" xfId="6234" xr:uid="{0A45043C-A531-4C63-8E84-7823005EC183}"/>
    <cellStyle name="40% - Accent3 3 5 2 3 3" xfId="6235" xr:uid="{FC4F7C66-943F-4968-82D4-AE6F6F900368}"/>
    <cellStyle name="40% - Accent3 3 5 2 3 3 2" xfId="6236" xr:uid="{8D06181F-4086-4859-AF71-64DE82AA07A0}"/>
    <cellStyle name="40% - Accent3 3 5 2 3 4" xfId="6237" xr:uid="{112AB738-91E3-4DB7-BD3B-F2F4F1E5EB50}"/>
    <cellStyle name="40% - Accent3 3 5 2 4" xfId="6238" xr:uid="{2B4696B8-9C26-44C1-A207-78C98C0357B3}"/>
    <cellStyle name="40% - Accent3 3 5 2 4 2" xfId="6239" xr:uid="{8345993E-90F0-4A22-A339-F896A02073EC}"/>
    <cellStyle name="40% - Accent3 3 5 2 4 2 2" xfId="6240" xr:uid="{F2F32D47-CB64-4AAD-9B03-C4DFC3A0F118}"/>
    <cellStyle name="40% - Accent3 3 5 2 4 3" xfId="6241" xr:uid="{C084D546-D913-4969-A966-021169BE0182}"/>
    <cellStyle name="40% - Accent3 3 5 2 5" xfId="6242" xr:uid="{4321125E-F43E-4543-91F3-8EDEA6BF4171}"/>
    <cellStyle name="40% - Accent3 3 5 2 5 2" xfId="6243" xr:uid="{78DE3F2A-61DF-4E92-AA8D-809547B9FC62}"/>
    <cellStyle name="40% - Accent3 3 5 2 6" xfId="6244" xr:uid="{0426FDFB-367F-44D7-B87D-B57C0B85948C}"/>
    <cellStyle name="40% - Accent3 3 5 3" xfId="6245" xr:uid="{DA1AC3AB-49CB-44A0-B9F4-DA24872F4655}"/>
    <cellStyle name="40% - Accent3 3 5 3 2" xfId="6246" xr:uid="{7EB5E44D-0672-4929-9227-A61C448984AB}"/>
    <cellStyle name="40% - Accent3 3 5 3 2 2" xfId="6247" xr:uid="{51D92E62-C086-4BA6-8841-3CA89251EE67}"/>
    <cellStyle name="40% - Accent3 3 5 3 2 2 2" xfId="6248" xr:uid="{97F6888C-BE5B-4410-BBAF-5BD7B2C14E16}"/>
    <cellStyle name="40% - Accent3 3 5 3 2 3" xfId="6249" xr:uid="{631D5C14-A55F-4EA7-B929-05AC5D0A040C}"/>
    <cellStyle name="40% - Accent3 3 5 3 3" xfId="6250" xr:uid="{0F42EC54-0996-4DCA-A174-F13C760C7893}"/>
    <cellStyle name="40% - Accent3 3 5 3 3 2" xfId="6251" xr:uid="{C5D6498B-CC64-4775-B195-60C235FA97A1}"/>
    <cellStyle name="40% - Accent3 3 5 3 4" xfId="6252" xr:uid="{5423C9F5-B51C-4A45-96F7-87401CECA4CC}"/>
    <cellStyle name="40% - Accent3 3 5 4" xfId="6253" xr:uid="{343CFD79-6F38-4A6B-90B5-ADFAB0CC90FB}"/>
    <cellStyle name="40% - Accent3 3 5 4 2" xfId="6254" xr:uid="{CA9B2E9E-92D5-4CC3-97AF-D52AA4195484}"/>
    <cellStyle name="40% - Accent3 3 5 4 2 2" xfId="6255" xr:uid="{A4D8CB9A-2921-4B0B-BA0C-496CC11ACD9D}"/>
    <cellStyle name="40% - Accent3 3 5 4 2 2 2" xfId="6256" xr:uid="{CFA53F4A-F62E-45A3-AFFC-FBD244F42ED3}"/>
    <cellStyle name="40% - Accent3 3 5 4 2 3" xfId="6257" xr:uid="{DB897A59-4A82-4CA6-9597-5CF330D561AE}"/>
    <cellStyle name="40% - Accent3 3 5 4 3" xfId="6258" xr:uid="{52758DB6-EA13-4C9D-8CED-815C0D1F63DD}"/>
    <cellStyle name="40% - Accent3 3 5 4 3 2" xfId="6259" xr:uid="{754A8EB2-4DD1-47FC-9FA9-CA1054A5DCBF}"/>
    <cellStyle name="40% - Accent3 3 5 4 4" xfId="6260" xr:uid="{6177607F-5804-40A4-91DF-0C07CF7210DB}"/>
    <cellStyle name="40% - Accent3 3 5 5" xfId="6261" xr:uid="{EB7E6D70-9F28-41B7-9DAA-AAFF4B235A57}"/>
    <cellStyle name="40% - Accent3 3 5 5 2" xfId="6262" xr:uid="{81E2CD80-38CC-4BB1-8190-8273D2FC30A8}"/>
    <cellStyle name="40% - Accent3 3 5 5 2 2" xfId="6263" xr:uid="{C32CE171-951A-4A19-9533-1292C2F756EE}"/>
    <cellStyle name="40% - Accent3 3 5 5 3" xfId="6264" xr:uid="{F054CA7D-9E7C-49A9-8D78-EC8EF5298FA3}"/>
    <cellStyle name="40% - Accent3 3 5 6" xfId="6265" xr:uid="{75F1B059-EEBE-41F0-94A5-DBA28B79EA71}"/>
    <cellStyle name="40% - Accent3 3 5 6 2" xfId="6266" xr:uid="{CAFFD493-B015-45A9-B32F-733BABC07199}"/>
    <cellStyle name="40% - Accent3 3 5 7" xfId="6267" xr:uid="{FE0859EF-F80A-4016-976D-BEE58F6E7A1A}"/>
    <cellStyle name="40% - Accent3 3 6" xfId="6268" xr:uid="{B79637D4-9241-47D3-A492-8B3F6D9DA4D7}"/>
    <cellStyle name="40% - Accent3 3 6 2" xfId="6269" xr:uid="{8AC153EE-6180-4061-99B8-E045215422EC}"/>
    <cellStyle name="40% - Accent3 3 6 2 2" xfId="6270" xr:uid="{E9265B90-B974-431C-B255-A39F35D31FA5}"/>
    <cellStyle name="40% - Accent3 3 6 2 2 2" xfId="6271" xr:uid="{AB3872E6-79CE-4265-9432-79772CD6347D}"/>
    <cellStyle name="40% - Accent3 3 6 2 2 2 2" xfId="6272" xr:uid="{4D8734C8-28D6-4FCF-95C9-822EEA8F6CFF}"/>
    <cellStyle name="40% - Accent3 3 6 2 2 3" xfId="6273" xr:uid="{B71010DB-32B4-4D55-ABDE-B33BFDB20D35}"/>
    <cellStyle name="40% - Accent3 3 6 2 3" xfId="6274" xr:uid="{70053573-E74E-4E8B-982D-8EFFDD0D8606}"/>
    <cellStyle name="40% - Accent3 3 6 2 3 2" xfId="6275" xr:uid="{F895D9CA-7A9D-4D45-870A-D3DF9F1B274A}"/>
    <cellStyle name="40% - Accent3 3 6 2 4" xfId="6276" xr:uid="{AA7A0FFE-7397-482D-B31A-795C8988B372}"/>
    <cellStyle name="40% - Accent3 3 6 3" xfId="6277" xr:uid="{48AC6491-3C37-4AA5-9CFC-B4C6969102CB}"/>
    <cellStyle name="40% - Accent3 3 6 3 2" xfId="6278" xr:uid="{647F6474-077C-4EDC-A711-55CE2781031C}"/>
    <cellStyle name="40% - Accent3 3 6 3 2 2" xfId="6279" xr:uid="{D75B2B32-4147-458A-B60C-C8E94E35F931}"/>
    <cellStyle name="40% - Accent3 3 6 3 2 2 2" xfId="6280" xr:uid="{537A9D3C-C4E7-41DF-A555-A51E71167C25}"/>
    <cellStyle name="40% - Accent3 3 6 3 2 3" xfId="6281" xr:uid="{B583B873-32AF-4EEA-8BA4-4210BA71FBE8}"/>
    <cellStyle name="40% - Accent3 3 6 3 3" xfId="6282" xr:uid="{C4CCCECE-CACB-44E1-91F7-8FB21D1DB200}"/>
    <cellStyle name="40% - Accent3 3 6 3 3 2" xfId="6283" xr:uid="{7336362B-75A9-4632-B202-DB1E1AF03359}"/>
    <cellStyle name="40% - Accent3 3 6 3 4" xfId="6284" xr:uid="{92B1329C-BBA8-40FF-A926-71C2064B0758}"/>
    <cellStyle name="40% - Accent3 3 6 4" xfId="6285" xr:uid="{54645265-BAAA-4558-A705-AC7530A4BB86}"/>
    <cellStyle name="40% - Accent3 3 6 4 2" xfId="6286" xr:uid="{F0624910-4F70-440A-A0A0-84586FA2EB0E}"/>
    <cellStyle name="40% - Accent3 3 6 4 2 2" xfId="6287" xr:uid="{53AC97C2-D70A-4272-8F4E-9D90DA51D03C}"/>
    <cellStyle name="40% - Accent3 3 6 4 3" xfId="6288" xr:uid="{8C7AF7E8-939E-4C70-A690-030B9EA16966}"/>
    <cellStyle name="40% - Accent3 3 6 5" xfId="6289" xr:uid="{7F34EE91-E942-41A4-A698-996494E98DEE}"/>
    <cellStyle name="40% - Accent3 3 6 5 2" xfId="6290" xr:uid="{4D20759F-C018-4C4B-9A9F-080AE866AA35}"/>
    <cellStyle name="40% - Accent3 3 6 6" xfId="6291" xr:uid="{25DAEF71-1FA9-425C-81EF-6C941D691179}"/>
    <cellStyle name="40% - Accent3 3 7" xfId="6292" xr:uid="{E5849ADC-9793-49CE-B39C-0CDFF89D2A79}"/>
    <cellStyle name="40% - Accent3 3 7 2" xfId="6293" xr:uid="{9018783A-F0CA-41A2-BCBE-2579BBCAB875}"/>
    <cellStyle name="40% - Accent3 3 7 2 2" xfId="6294" xr:uid="{A1B91D7A-1E69-4FED-9CDB-1B484F711551}"/>
    <cellStyle name="40% - Accent3 3 7 2 2 2" xfId="6295" xr:uid="{D547EC70-2AE8-42FC-A3F9-3B3F10331110}"/>
    <cellStyle name="40% - Accent3 3 7 2 3" xfId="6296" xr:uid="{AE2E28F2-E04B-47A4-AC78-A2D868E65B04}"/>
    <cellStyle name="40% - Accent3 3 7 3" xfId="6297" xr:uid="{6B723200-4C44-4E20-A1B9-65F0CBEF0B9C}"/>
    <cellStyle name="40% - Accent3 3 7 3 2" xfId="6298" xr:uid="{90703415-1FF8-4303-B48A-658593FFB122}"/>
    <cellStyle name="40% - Accent3 3 7 4" xfId="6299" xr:uid="{1501672B-DC4F-41A8-B74B-822838FE188D}"/>
    <cellStyle name="40% - Accent3 3 8" xfId="6300" xr:uid="{AE2ED291-86AC-41C2-99E6-58993653F47A}"/>
    <cellStyle name="40% - Accent3 3 8 2" xfId="6301" xr:uid="{CBF70884-60D9-486B-B171-277DAEA5C465}"/>
    <cellStyle name="40% - Accent3 3 8 2 2" xfId="6302" xr:uid="{A2B9359E-ADF2-4D51-8150-A9BFC79F6780}"/>
    <cellStyle name="40% - Accent3 3 8 2 2 2" xfId="6303" xr:uid="{463A5E63-EE03-4C40-9E05-FD26683F84A1}"/>
    <cellStyle name="40% - Accent3 3 8 2 3" xfId="6304" xr:uid="{56D303D6-8F87-473E-A4EA-79B24D3DD9CC}"/>
    <cellStyle name="40% - Accent3 3 8 3" xfId="6305" xr:uid="{A504C379-1AE7-49C6-AAEC-14F2D64B4478}"/>
    <cellStyle name="40% - Accent3 3 8 3 2" xfId="6306" xr:uid="{2C1F2FA0-5C9A-4A88-B9C5-9F7D4A7C4FD2}"/>
    <cellStyle name="40% - Accent3 3 8 4" xfId="6307" xr:uid="{39B0AECC-3C63-4F52-8C09-8AC924853981}"/>
    <cellStyle name="40% - Accent3 3 9" xfId="6308" xr:uid="{91FCB894-30A5-4902-ACE7-1804F60F4353}"/>
    <cellStyle name="40% - Accent3 3 9 2" xfId="6309" xr:uid="{7F93C14D-97F1-4982-B41A-4B4A7BD0FF07}"/>
    <cellStyle name="40% - Accent3 3 9 2 2" xfId="6310" xr:uid="{91CCEEEF-2D23-4F75-9879-211AFB7ED496}"/>
    <cellStyle name="40% - Accent3 3 9 3" xfId="6311" xr:uid="{12ABC61F-26AC-4B29-904F-E68716ABCC1B}"/>
    <cellStyle name="40% - Accent3 4" xfId="6312" xr:uid="{076F1A02-16B5-446B-A3F0-786F47AA94CC}"/>
    <cellStyle name="40% - Accent3 4 2" xfId="6313" xr:uid="{E0CB3FBB-F6F2-446D-8FE0-5F251A2B392E}"/>
    <cellStyle name="40% - Accent3 4 2 2" xfId="6314" xr:uid="{C44A8140-D4C7-48CD-A7A1-799C0B7BE74E}"/>
    <cellStyle name="40% - Accent3 4 2 2 2" xfId="6315" xr:uid="{E877EA31-BC52-414A-90E8-C0DBB48916E2}"/>
    <cellStyle name="40% - Accent3 4 2 2 2 2" xfId="6316" xr:uid="{ADC5C923-ECF3-420E-B800-7FD5F6F5EC78}"/>
    <cellStyle name="40% - Accent3 4 2 2 2 2 2" xfId="6317" xr:uid="{692022AB-E2AB-4A37-BDA4-F1C10E3897C2}"/>
    <cellStyle name="40% - Accent3 4 2 2 2 2 2 2" xfId="6318" xr:uid="{9556A63F-38F6-49ED-B379-E5727AEF4BAB}"/>
    <cellStyle name="40% - Accent3 4 2 2 2 2 3" xfId="6319" xr:uid="{925B7241-8C8F-4C28-948D-C47580DD11A8}"/>
    <cellStyle name="40% - Accent3 4 2 2 2 3" xfId="6320" xr:uid="{A2517F54-4527-4DEC-93F7-30389FD0876B}"/>
    <cellStyle name="40% - Accent3 4 2 2 2 3 2" xfId="6321" xr:uid="{7A4DE0F0-EFF9-454B-8105-A4FC9D4CC4DD}"/>
    <cellStyle name="40% - Accent3 4 2 2 2 4" xfId="6322" xr:uid="{55655793-FA34-4559-A227-FE95B4E23A15}"/>
    <cellStyle name="40% - Accent3 4 2 2 3" xfId="6323" xr:uid="{6EB5ADC0-6CD3-429F-9C6E-09C37AC039D7}"/>
    <cellStyle name="40% - Accent3 4 2 2 3 2" xfId="6324" xr:uid="{48277D25-9657-473E-A709-081A15756034}"/>
    <cellStyle name="40% - Accent3 4 2 2 3 2 2" xfId="6325" xr:uid="{6E23963A-BE73-4F50-85F7-9F9B1A1F9E01}"/>
    <cellStyle name="40% - Accent3 4 2 2 3 2 2 2" xfId="6326" xr:uid="{2B73B923-2DBA-4B13-B69D-29B113A5EEEC}"/>
    <cellStyle name="40% - Accent3 4 2 2 3 2 3" xfId="6327" xr:uid="{049B9C35-3C88-49E7-A182-3011D8C2E57E}"/>
    <cellStyle name="40% - Accent3 4 2 2 3 3" xfId="6328" xr:uid="{77BD963F-A711-4138-939D-710DA21A141B}"/>
    <cellStyle name="40% - Accent3 4 2 2 3 3 2" xfId="6329" xr:uid="{54D54C93-DC3F-4AE6-8D9C-C4D4008A4BF2}"/>
    <cellStyle name="40% - Accent3 4 2 2 3 4" xfId="6330" xr:uid="{15866FD4-38F3-4D4B-812D-92016400F12D}"/>
    <cellStyle name="40% - Accent3 4 2 2 4" xfId="6331" xr:uid="{84E26E52-B025-40DA-BE89-CD35CFC445EC}"/>
    <cellStyle name="40% - Accent3 4 2 2 4 2" xfId="6332" xr:uid="{38FAAEA5-4624-4B50-A127-DBB9456342BD}"/>
    <cellStyle name="40% - Accent3 4 2 2 4 2 2" xfId="6333" xr:uid="{513431FB-C6D0-4606-9E5B-B71C6F42EA6A}"/>
    <cellStyle name="40% - Accent3 4 2 2 4 3" xfId="6334" xr:uid="{CFBC2FDD-E494-4184-BD0B-DFE5078F24ED}"/>
    <cellStyle name="40% - Accent3 4 2 2 5" xfId="6335" xr:uid="{CDCAD9E1-FC23-4492-A3BC-4D49755995CA}"/>
    <cellStyle name="40% - Accent3 4 2 2 5 2" xfId="6336" xr:uid="{28ED316C-6C1B-4171-A0BE-53DE0940D903}"/>
    <cellStyle name="40% - Accent3 4 2 2 6" xfId="6337" xr:uid="{2EC9CBDE-76B6-463C-9AAB-A4AC7D65803E}"/>
    <cellStyle name="40% - Accent3 4 2 3" xfId="6338" xr:uid="{B310E1F9-9AA9-48FD-86C8-8DCBCDC1D749}"/>
    <cellStyle name="40% - Accent3 4 2 3 2" xfId="6339" xr:uid="{E395C80A-848F-47AD-96CA-670CFEB4424F}"/>
    <cellStyle name="40% - Accent3 4 2 3 2 2" xfId="6340" xr:uid="{2FC2285B-8264-4094-BC2E-82BA31F9D6B0}"/>
    <cellStyle name="40% - Accent3 4 2 3 2 2 2" xfId="6341" xr:uid="{F48DAC7B-41F5-45DB-96A9-BE33F66DC0A4}"/>
    <cellStyle name="40% - Accent3 4 2 3 2 3" xfId="6342" xr:uid="{B0C68165-3C04-45DB-AF90-5FE36DF1C06A}"/>
    <cellStyle name="40% - Accent3 4 2 3 3" xfId="6343" xr:uid="{CF83A5DA-1242-46A6-B803-B5411800270D}"/>
    <cellStyle name="40% - Accent3 4 2 3 3 2" xfId="6344" xr:uid="{0724E3D0-CF03-49A9-BF46-13707CAE3914}"/>
    <cellStyle name="40% - Accent3 4 2 3 4" xfId="6345" xr:uid="{12A3C4AF-FF96-4E4A-917B-51C7F456E7DB}"/>
    <cellStyle name="40% - Accent3 4 2 4" xfId="6346" xr:uid="{9163776B-2EF0-4DC5-B06F-DF5698143542}"/>
    <cellStyle name="40% - Accent3 4 2 4 2" xfId="6347" xr:uid="{596B792A-D563-46CC-8255-33E3EE6EAC32}"/>
    <cellStyle name="40% - Accent3 4 2 4 2 2" xfId="6348" xr:uid="{EF33FD23-E8A4-409E-84C9-0D3F9D0699CF}"/>
    <cellStyle name="40% - Accent3 4 2 4 2 2 2" xfId="6349" xr:uid="{2644129B-F933-4E3C-8089-295FEA664B27}"/>
    <cellStyle name="40% - Accent3 4 2 4 2 3" xfId="6350" xr:uid="{BA01C5AF-889D-4336-A657-4734B43A6571}"/>
    <cellStyle name="40% - Accent3 4 2 4 3" xfId="6351" xr:uid="{8C1F9C0B-1652-4A4F-95BC-5EAD6EF6AE8F}"/>
    <cellStyle name="40% - Accent3 4 2 4 3 2" xfId="6352" xr:uid="{B6584DA7-7A41-46D2-8156-1D67E2F1CE8E}"/>
    <cellStyle name="40% - Accent3 4 2 4 4" xfId="6353" xr:uid="{40D4912F-DC01-4E9A-994A-988339797ED9}"/>
    <cellStyle name="40% - Accent3 4 2 5" xfId="6354" xr:uid="{68127F23-0DD6-4425-8119-FAB782B1D491}"/>
    <cellStyle name="40% - Accent3 4 2 5 2" xfId="6355" xr:uid="{935DA14F-A36B-47AC-9F69-5AA86491FF07}"/>
    <cellStyle name="40% - Accent3 4 2 5 2 2" xfId="6356" xr:uid="{518B72D1-1A56-4F22-A2FA-A639E26D29D1}"/>
    <cellStyle name="40% - Accent3 4 2 5 3" xfId="6357" xr:uid="{12EB155C-84D1-4E4E-B371-478EEB1D2D7E}"/>
    <cellStyle name="40% - Accent3 4 2 6" xfId="6358" xr:uid="{5FC6C56F-EA03-4CC2-B7FF-022298414635}"/>
    <cellStyle name="40% - Accent3 4 2 6 2" xfId="6359" xr:uid="{920E9B03-3F78-4622-8DE3-9D8FAE1C5339}"/>
    <cellStyle name="40% - Accent3 4 2 7" xfId="6360" xr:uid="{51F87635-53C9-42E1-B3DD-E777B4FF9493}"/>
    <cellStyle name="40% - Accent3 4 2 8" xfId="6361" xr:uid="{8FE19F3D-C8C4-4C0D-B40D-D0EAE1C5F730}"/>
    <cellStyle name="40% - Accent3 4 3" xfId="6362" xr:uid="{6E2CBED4-4FCD-4488-9F14-C3710057BEA8}"/>
    <cellStyle name="40% - Accent3 4 3 2" xfId="6363" xr:uid="{B1FA3359-1283-435E-B287-DC92A8D33A66}"/>
    <cellStyle name="40% - Accent3 4 3 2 2" xfId="6364" xr:uid="{48E37893-0F10-451D-BF78-12AB611D47F1}"/>
    <cellStyle name="40% - Accent3 4 3 2 2 2" xfId="6365" xr:uid="{65034BD9-15CC-4415-8B59-A32608C6FD87}"/>
    <cellStyle name="40% - Accent3 4 3 2 2 2 2" xfId="6366" xr:uid="{E40E5840-090B-4E74-BE64-1014921E82FB}"/>
    <cellStyle name="40% - Accent3 4 3 2 2 3" xfId="6367" xr:uid="{7911F4A3-BAAD-4E34-8DE6-32EC811074F0}"/>
    <cellStyle name="40% - Accent3 4 3 2 3" xfId="6368" xr:uid="{746D9902-5920-4F06-A864-6DE67732FC26}"/>
    <cellStyle name="40% - Accent3 4 3 2 3 2" xfId="6369" xr:uid="{4986C138-85BF-4456-8AEB-E76F0221B265}"/>
    <cellStyle name="40% - Accent3 4 3 2 4" xfId="6370" xr:uid="{9125C5C9-5C58-4657-BA50-23F43A2D9213}"/>
    <cellStyle name="40% - Accent3 4 3 3" xfId="6371" xr:uid="{98B15F49-2070-4EC3-8FE5-2EF29892CEB1}"/>
    <cellStyle name="40% - Accent3 4 3 3 2" xfId="6372" xr:uid="{2DF9A4A0-2A55-486E-8A85-8F8F551A4ACC}"/>
    <cellStyle name="40% - Accent3 4 3 3 2 2" xfId="6373" xr:uid="{3F141DF4-7784-41F5-BAA2-8ED7FC985F1E}"/>
    <cellStyle name="40% - Accent3 4 3 3 2 2 2" xfId="6374" xr:uid="{D37674FD-5CEB-4AF0-B1B4-A0EDA3DAA70F}"/>
    <cellStyle name="40% - Accent3 4 3 3 2 3" xfId="6375" xr:uid="{1808F928-CECB-4D66-BE93-9A98A03C2510}"/>
    <cellStyle name="40% - Accent3 4 3 3 3" xfId="6376" xr:uid="{AF0BD46F-51B5-4814-A6B2-4269C346D2CA}"/>
    <cellStyle name="40% - Accent3 4 3 3 3 2" xfId="6377" xr:uid="{76C24713-784A-4BE5-BC91-0EA227A481B1}"/>
    <cellStyle name="40% - Accent3 4 3 3 4" xfId="6378" xr:uid="{D44AAB52-7340-432A-BD7F-6C1E3A43FE34}"/>
    <cellStyle name="40% - Accent3 4 3 4" xfId="6379" xr:uid="{E6AA60A3-1B17-44F2-9347-51F0747EAD2A}"/>
    <cellStyle name="40% - Accent3 4 3 4 2" xfId="6380" xr:uid="{8683D577-550A-4C30-8937-5209066E3A9A}"/>
    <cellStyle name="40% - Accent3 4 3 4 2 2" xfId="6381" xr:uid="{D12BB219-8D02-44D5-86FC-2571317A410A}"/>
    <cellStyle name="40% - Accent3 4 3 4 3" xfId="6382" xr:uid="{9405A717-5422-4D0E-9281-9EAC5C30953B}"/>
    <cellStyle name="40% - Accent3 4 3 5" xfId="6383" xr:uid="{B66CD4EE-63B2-4CF9-A34C-8E3291E6EB86}"/>
    <cellStyle name="40% - Accent3 4 3 5 2" xfId="6384" xr:uid="{765A7D8D-2ED3-48A7-8500-6279AB6BBD04}"/>
    <cellStyle name="40% - Accent3 4 3 6" xfId="6385" xr:uid="{5F387213-9B13-43B7-8EEA-C4E1F9AF414A}"/>
    <cellStyle name="40% - Accent3 4 4" xfId="6386" xr:uid="{0B814558-ACBB-4027-AA33-701B6A510BB0}"/>
    <cellStyle name="40% - Accent3 4 4 2" xfId="6387" xr:uid="{E1F7DE60-90B9-431E-80E7-57B9109332E1}"/>
    <cellStyle name="40% - Accent3 4 4 2 2" xfId="6388" xr:uid="{B5D32B36-9DB2-4F3A-B886-C24521F6F75A}"/>
    <cellStyle name="40% - Accent3 4 4 2 2 2" xfId="6389" xr:uid="{850A11B5-E886-47AA-9794-B742A7816336}"/>
    <cellStyle name="40% - Accent3 4 4 2 3" xfId="6390" xr:uid="{2F62C6B5-D6B8-4645-BCF0-FE245876DD64}"/>
    <cellStyle name="40% - Accent3 4 4 3" xfId="6391" xr:uid="{4BA9851F-E68A-471D-AA5F-AEECEF5D91D7}"/>
    <cellStyle name="40% - Accent3 4 4 3 2" xfId="6392" xr:uid="{76792331-9564-49F9-83FC-FE019F1927CE}"/>
    <cellStyle name="40% - Accent3 4 4 4" xfId="6393" xr:uid="{CDAEA396-0C40-4463-900B-8B9F521F53A5}"/>
    <cellStyle name="40% - Accent3 4 5" xfId="6394" xr:uid="{01774B6D-D7EA-49F7-A899-FF71D80550F3}"/>
    <cellStyle name="40% - Accent3 4 5 2" xfId="6395" xr:uid="{F65019B8-C083-4DC5-9E64-8AA83BEBC017}"/>
    <cellStyle name="40% - Accent3 4 5 2 2" xfId="6396" xr:uid="{73007ACE-9333-4B2D-87C0-6099196DF276}"/>
    <cellStyle name="40% - Accent3 4 5 2 2 2" xfId="6397" xr:uid="{72EC42A0-B617-465C-8A84-444DED164E0F}"/>
    <cellStyle name="40% - Accent3 4 5 2 3" xfId="6398" xr:uid="{8F8B9CFC-4B46-4996-AD00-1F43F9AA1985}"/>
    <cellStyle name="40% - Accent3 4 5 3" xfId="6399" xr:uid="{5510B222-A5CF-4F80-918B-24334546BA19}"/>
    <cellStyle name="40% - Accent3 4 5 3 2" xfId="6400" xr:uid="{74357FA7-BC52-4B9A-91C3-9B461D144649}"/>
    <cellStyle name="40% - Accent3 4 5 4" xfId="6401" xr:uid="{F62030DE-18F9-40E4-B152-C550ADF4E970}"/>
    <cellStyle name="40% - Accent3 4 6" xfId="6402" xr:uid="{877E9A64-49C3-4A60-A777-7ED8FEBF227D}"/>
    <cellStyle name="40% - Accent3 4 6 2" xfId="6403" xr:uid="{DD9D35DB-587B-463B-A3A4-4186DB649766}"/>
    <cellStyle name="40% - Accent3 4 6 2 2" xfId="6404" xr:uid="{88AD6803-53F3-4EC5-9D83-13452242102E}"/>
    <cellStyle name="40% - Accent3 4 6 3" xfId="6405" xr:uid="{EC684FAC-0B82-48AF-B921-CA5E7E553EB7}"/>
    <cellStyle name="40% - Accent3 4 7" xfId="6406" xr:uid="{8E264BFD-A058-46C7-AB37-2A936302E982}"/>
    <cellStyle name="40% - Accent3 4 7 2" xfId="6407" xr:uid="{B02DC414-3B77-496C-B0E9-2F7E2D21B061}"/>
    <cellStyle name="40% - Accent3 4 8" xfId="6408" xr:uid="{FBCBDE1D-8FB6-48D9-84A7-28554FFAD99A}"/>
    <cellStyle name="40% - Accent3 4 9" xfId="6409" xr:uid="{51F86A5D-2DD2-4AD1-959C-D1B041D21C0C}"/>
    <cellStyle name="40% - Accent3 5" xfId="6410" xr:uid="{D7C26F1F-D573-4141-ADFF-DDCB39EC93ED}"/>
    <cellStyle name="40% - Accent3 5 2" xfId="6411" xr:uid="{B902AE42-24D5-48D6-AE74-64883C1CE9BF}"/>
    <cellStyle name="40% - Accent3 5 2 2" xfId="6412" xr:uid="{DB96885F-D510-4FC4-9A84-5CBD8F495C6A}"/>
    <cellStyle name="40% - Accent3 5 2 2 2" xfId="6413" xr:uid="{8AB3F6F5-7A48-4A0D-A804-1552DE0E6006}"/>
    <cellStyle name="40% - Accent3 5 2 2 2 2" xfId="6414" xr:uid="{9F650174-A88D-416C-90AB-AE8EA116E06A}"/>
    <cellStyle name="40% - Accent3 5 2 2 2 2 2" xfId="6415" xr:uid="{EB76B332-ABB7-4A45-8711-812EDF4CC869}"/>
    <cellStyle name="40% - Accent3 5 2 2 2 2 2 2" xfId="6416" xr:uid="{646C5B10-82AF-4C89-8C65-D76F4B1BCEA6}"/>
    <cellStyle name="40% - Accent3 5 2 2 2 2 3" xfId="6417" xr:uid="{6E8A919D-D9F6-4592-B588-CBD7F4335C75}"/>
    <cellStyle name="40% - Accent3 5 2 2 2 3" xfId="6418" xr:uid="{650FD6C6-8871-47B3-B4F6-7D0F7534FBFD}"/>
    <cellStyle name="40% - Accent3 5 2 2 2 3 2" xfId="6419" xr:uid="{4DE7132B-1FFC-4FE8-BFFE-6431C636B0B2}"/>
    <cellStyle name="40% - Accent3 5 2 2 2 4" xfId="6420" xr:uid="{2DA73E8B-C0CB-41D5-B7B1-5D56C33CF24A}"/>
    <cellStyle name="40% - Accent3 5 2 2 3" xfId="6421" xr:uid="{061231A8-E5EB-423A-9782-9659B8F690CA}"/>
    <cellStyle name="40% - Accent3 5 2 2 3 2" xfId="6422" xr:uid="{B7179557-D697-4564-A9F2-52E803DEDB94}"/>
    <cellStyle name="40% - Accent3 5 2 2 3 2 2" xfId="6423" xr:uid="{BB370D84-BD97-4B76-BA47-4AD67E93A11E}"/>
    <cellStyle name="40% - Accent3 5 2 2 3 2 2 2" xfId="6424" xr:uid="{AB9AC86C-4824-4857-A794-62E955CCA0DD}"/>
    <cellStyle name="40% - Accent3 5 2 2 3 2 3" xfId="6425" xr:uid="{AA5C081B-1DCF-44A6-9928-1AF1027A8BF7}"/>
    <cellStyle name="40% - Accent3 5 2 2 3 3" xfId="6426" xr:uid="{9FFC2060-7CFE-4A12-B560-D4E20A07453B}"/>
    <cellStyle name="40% - Accent3 5 2 2 3 3 2" xfId="6427" xr:uid="{55D380A7-5C16-46FB-A89B-0469CF6E7194}"/>
    <cellStyle name="40% - Accent3 5 2 2 3 4" xfId="6428" xr:uid="{ED2F88A4-DBD0-40E8-AFF7-F70B929284C1}"/>
    <cellStyle name="40% - Accent3 5 2 2 4" xfId="6429" xr:uid="{D54A6AF7-2B01-4266-B69D-57CC1C651B68}"/>
    <cellStyle name="40% - Accent3 5 2 2 4 2" xfId="6430" xr:uid="{5A39ED2C-D526-4322-9FFC-20866E9BDA57}"/>
    <cellStyle name="40% - Accent3 5 2 2 4 2 2" xfId="6431" xr:uid="{BC24AB71-5F2F-4143-8213-2E8E26CC67FE}"/>
    <cellStyle name="40% - Accent3 5 2 2 4 3" xfId="6432" xr:uid="{E7BF2824-D27A-4B98-A644-CE5F5DC74C99}"/>
    <cellStyle name="40% - Accent3 5 2 2 5" xfId="6433" xr:uid="{6DD01FBB-21B0-4DC2-ABA5-C13F9CA93D9E}"/>
    <cellStyle name="40% - Accent3 5 2 2 5 2" xfId="6434" xr:uid="{135B75B1-88C8-48EF-8713-960D0A2114C2}"/>
    <cellStyle name="40% - Accent3 5 2 2 6" xfId="6435" xr:uid="{1E9850FD-A9B1-430D-AD73-17DEF9A20D83}"/>
    <cellStyle name="40% - Accent3 5 2 3" xfId="6436" xr:uid="{39309073-D1F8-4E43-8849-D6D71853B707}"/>
    <cellStyle name="40% - Accent3 5 2 3 2" xfId="6437" xr:uid="{60154F82-ACE5-4840-9114-A7BD45372515}"/>
    <cellStyle name="40% - Accent3 5 2 3 2 2" xfId="6438" xr:uid="{BA1420E2-0AEC-4C45-B916-4FB24E065CCB}"/>
    <cellStyle name="40% - Accent3 5 2 3 2 2 2" xfId="6439" xr:uid="{722126F6-F0EC-42FB-A809-24D99203ED59}"/>
    <cellStyle name="40% - Accent3 5 2 3 2 3" xfId="6440" xr:uid="{41102384-E50D-4391-8646-E28BD9B4A6C2}"/>
    <cellStyle name="40% - Accent3 5 2 3 3" xfId="6441" xr:uid="{433CE26D-97E5-4D23-883A-C178F75411DF}"/>
    <cellStyle name="40% - Accent3 5 2 3 3 2" xfId="6442" xr:uid="{380AE77F-9110-4E2B-8D17-D2EB6FC16B19}"/>
    <cellStyle name="40% - Accent3 5 2 3 4" xfId="6443" xr:uid="{7F120C36-97D9-4D3B-8754-E806617F426D}"/>
    <cellStyle name="40% - Accent3 5 2 4" xfId="6444" xr:uid="{74832173-3F9A-4A9B-BCC6-05E71316AD05}"/>
    <cellStyle name="40% - Accent3 5 2 4 2" xfId="6445" xr:uid="{DBA694CF-E63D-4DAD-9862-0DACC14BE6AB}"/>
    <cellStyle name="40% - Accent3 5 2 4 2 2" xfId="6446" xr:uid="{E6AD68D3-51C6-48EA-940A-BD7A811B4A42}"/>
    <cellStyle name="40% - Accent3 5 2 4 2 2 2" xfId="6447" xr:uid="{F1B41E22-7E78-44D5-84E9-A808FADA9A48}"/>
    <cellStyle name="40% - Accent3 5 2 4 2 3" xfId="6448" xr:uid="{3D5C794F-A93C-4DE9-B847-B06E38354807}"/>
    <cellStyle name="40% - Accent3 5 2 4 3" xfId="6449" xr:uid="{206A3D6C-9949-48A9-BCCC-4B86EA31C57E}"/>
    <cellStyle name="40% - Accent3 5 2 4 3 2" xfId="6450" xr:uid="{4CA620AA-562D-4151-B902-DCBE47D6C05E}"/>
    <cellStyle name="40% - Accent3 5 2 4 4" xfId="6451" xr:uid="{66649A1B-AAD2-4217-83F9-81075EF8622C}"/>
    <cellStyle name="40% - Accent3 5 2 5" xfId="6452" xr:uid="{9692EAFE-9C09-46B7-B49C-17C133114EF7}"/>
    <cellStyle name="40% - Accent3 5 2 5 2" xfId="6453" xr:uid="{4C467736-1EFF-4202-B4D6-1C932E3F4BC6}"/>
    <cellStyle name="40% - Accent3 5 2 5 2 2" xfId="6454" xr:uid="{6C4DD061-97B3-41C2-BE1B-BD9C88E1FCE3}"/>
    <cellStyle name="40% - Accent3 5 2 5 3" xfId="6455" xr:uid="{3ED23994-B231-4097-A9E5-29B61CAC3D0A}"/>
    <cellStyle name="40% - Accent3 5 2 6" xfId="6456" xr:uid="{7969C685-7F01-414C-8C0D-92047062DC64}"/>
    <cellStyle name="40% - Accent3 5 2 6 2" xfId="6457" xr:uid="{D6315EFB-E3EC-4BCE-A37F-05B6548144B0}"/>
    <cellStyle name="40% - Accent3 5 2 7" xfId="6458" xr:uid="{FCDE5953-C7FE-4BE5-A47C-673F905C9D47}"/>
    <cellStyle name="40% - Accent3 5 2 8" xfId="6459" xr:uid="{7822D7DA-3FB5-46DE-8627-0344A83B4555}"/>
    <cellStyle name="40% - Accent3 5 3" xfId="6460" xr:uid="{7F044F60-5A1F-4107-AFB6-7E5BE887D8A3}"/>
    <cellStyle name="40% - Accent3 5 3 2" xfId="6461" xr:uid="{92F4FDDB-940F-47A3-B997-6920C6771A1D}"/>
    <cellStyle name="40% - Accent3 5 3 2 2" xfId="6462" xr:uid="{C023DDE5-4B43-4CB4-84D6-A608F90550DA}"/>
    <cellStyle name="40% - Accent3 5 3 2 2 2" xfId="6463" xr:uid="{EC417E6B-D41E-476C-B6C1-49FE3356400B}"/>
    <cellStyle name="40% - Accent3 5 3 2 2 2 2" xfId="6464" xr:uid="{2F66D9EA-4E3F-47C0-B432-80F61B671E6B}"/>
    <cellStyle name="40% - Accent3 5 3 2 2 3" xfId="6465" xr:uid="{1BA3BAE0-D5E6-4096-B606-7EE586B52C3A}"/>
    <cellStyle name="40% - Accent3 5 3 2 3" xfId="6466" xr:uid="{9048A610-4CAE-4C7B-9BA3-7B5B8E09D1A5}"/>
    <cellStyle name="40% - Accent3 5 3 2 3 2" xfId="6467" xr:uid="{10A74A11-4AF3-4467-9174-E959B229DD95}"/>
    <cellStyle name="40% - Accent3 5 3 2 4" xfId="6468" xr:uid="{3019A37C-A35A-416F-9A51-CB67518DD1C1}"/>
    <cellStyle name="40% - Accent3 5 3 3" xfId="6469" xr:uid="{E57C39FF-BA70-4EB3-87EB-0B335E628269}"/>
    <cellStyle name="40% - Accent3 5 3 3 2" xfId="6470" xr:uid="{8AB807F8-E249-4875-B3EE-5E2B63AF7006}"/>
    <cellStyle name="40% - Accent3 5 3 3 2 2" xfId="6471" xr:uid="{2B088B74-1C0B-4003-A75B-FEC69AC4576B}"/>
    <cellStyle name="40% - Accent3 5 3 3 2 2 2" xfId="6472" xr:uid="{81108285-7868-4D5D-9A96-5ACA3FCD2896}"/>
    <cellStyle name="40% - Accent3 5 3 3 2 3" xfId="6473" xr:uid="{76F253E5-B3E2-4D23-B98D-6C72D33AA65F}"/>
    <cellStyle name="40% - Accent3 5 3 3 3" xfId="6474" xr:uid="{2D133C11-6A6A-4822-B7F0-5D58F00018C5}"/>
    <cellStyle name="40% - Accent3 5 3 3 3 2" xfId="6475" xr:uid="{56E0A3E2-DC43-4422-8D1F-2503BF82EC00}"/>
    <cellStyle name="40% - Accent3 5 3 3 4" xfId="6476" xr:uid="{3E16D7B5-AF4F-4671-B2AC-8E725A493747}"/>
    <cellStyle name="40% - Accent3 5 3 4" xfId="6477" xr:uid="{91145EF8-31F5-405F-B96E-09E390AA63BD}"/>
    <cellStyle name="40% - Accent3 5 3 4 2" xfId="6478" xr:uid="{2958E95D-F916-4657-AA90-9BBEDEDF44CF}"/>
    <cellStyle name="40% - Accent3 5 3 4 2 2" xfId="6479" xr:uid="{145DB3FE-562B-4F1D-8A8E-97023B2FACB1}"/>
    <cellStyle name="40% - Accent3 5 3 4 3" xfId="6480" xr:uid="{15E83244-F627-46CA-BCB2-1B292537821C}"/>
    <cellStyle name="40% - Accent3 5 3 5" xfId="6481" xr:uid="{1ACD6EF1-B0EA-4E59-B5EB-9C0440BEEC4A}"/>
    <cellStyle name="40% - Accent3 5 3 5 2" xfId="6482" xr:uid="{C293DBCB-BFA9-4A00-8648-F2F6F248316B}"/>
    <cellStyle name="40% - Accent3 5 3 6" xfId="6483" xr:uid="{20C2BECD-3444-4FD6-8F83-D5AF3C02A543}"/>
    <cellStyle name="40% - Accent3 5 4" xfId="6484" xr:uid="{4EE62D51-3A98-40E8-8A9A-C78674D75251}"/>
    <cellStyle name="40% - Accent3 5 4 2" xfId="6485" xr:uid="{D2E1B62C-CEF7-45C7-A10B-E022E0F1BE7F}"/>
    <cellStyle name="40% - Accent3 5 4 2 2" xfId="6486" xr:uid="{B44706FB-1C0C-4C3D-9144-F348966FB1FB}"/>
    <cellStyle name="40% - Accent3 5 4 2 2 2" xfId="6487" xr:uid="{C1D88E4F-E9B2-48DE-B072-4F58A06A60A5}"/>
    <cellStyle name="40% - Accent3 5 4 2 3" xfId="6488" xr:uid="{476818BC-002D-4824-A627-A992F297C105}"/>
    <cellStyle name="40% - Accent3 5 4 3" xfId="6489" xr:uid="{9AF6D049-DE81-4EC4-9B03-4A734709D01C}"/>
    <cellStyle name="40% - Accent3 5 4 3 2" xfId="6490" xr:uid="{DD7754C6-16B3-41C6-BA84-B53A0D044958}"/>
    <cellStyle name="40% - Accent3 5 4 4" xfId="6491" xr:uid="{C4BC2E18-129F-49FA-8B24-B44FAA663331}"/>
    <cellStyle name="40% - Accent3 5 5" xfId="6492" xr:uid="{28DADBEB-30E2-4166-81D4-70A6A9599E26}"/>
    <cellStyle name="40% - Accent3 5 5 2" xfId="6493" xr:uid="{E26AE1C4-B07E-4E7C-AAD9-DF168B68665F}"/>
    <cellStyle name="40% - Accent3 5 5 2 2" xfId="6494" xr:uid="{4F12A277-471A-4AEE-883E-4853D65FFEF0}"/>
    <cellStyle name="40% - Accent3 5 5 2 2 2" xfId="6495" xr:uid="{09350A45-6DAD-411F-8D5B-C237EC548546}"/>
    <cellStyle name="40% - Accent3 5 5 2 3" xfId="6496" xr:uid="{D31A2852-1F32-4248-8B9D-C158D7E9060F}"/>
    <cellStyle name="40% - Accent3 5 5 3" xfId="6497" xr:uid="{2E1794EC-488B-4589-9327-401F378A3687}"/>
    <cellStyle name="40% - Accent3 5 5 3 2" xfId="6498" xr:uid="{40A21899-3FE4-4C4B-A77D-1B6E6DC76683}"/>
    <cellStyle name="40% - Accent3 5 5 4" xfId="6499" xr:uid="{866D6228-1F36-4BD6-A87F-B5BF3E6A8584}"/>
    <cellStyle name="40% - Accent3 5 6" xfId="6500" xr:uid="{7565443F-5D6F-4971-AE9C-5E8082F7E0C1}"/>
    <cellStyle name="40% - Accent3 5 6 2" xfId="6501" xr:uid="{F1D5865A-4789-4DE2-8CFB-0F28EDE1B1A8}"/>
    <cellStyle name="40% - Accent3 5 6 2 2" xfId="6502" xr:uid="{9A94BBD7-DED3-4F88-8505-D73F56E8854E}"/>
    <cellStyle name="40% - Accent3 5 6 3" xfId="6503" xr:uid="{EBFD247E-7586-41D4-A5C5-AAF3A0700A46}"/>
    <cellStyle name="40% - Accent3 5 7" xfId="6504" xr:uid="{D2A485F1-F8CE-4514-B481-B69407775582}"/>
    <cellStyle name="40% - Accent3 5 7 2" xfId="6505" xr:uid="{5FB0E6B7-B0B4-4429-BDA4-8D24960067ED}"/>
    <cellStyle name="40% - Accent3 5 8" xfId="6506" xr:uid="{9D292674-9266-47E5-860C-E72766F10310}"/>
    <cellStyle name="40% - Accent3 5 9" xfId="6507" xr:uid="{8ADE789B-2589-401E-AD91-0B3BF78C25F9}"/>
    <cellStyle name="40% - Accent3 6" xfId="6508" xr:uid="{1D3ED0CD-C7F9-49CF-8AED-0AA9245E815B}"/>
    <cellStyle name="40% - Accent3 6 2" xfId="6509" xr:uid="{39DD5AC1-3EB5-4A65-81BC-AEDFA6C8EF18}"/>
    <cellStyle name="40% - Accent3 6 2 2" xfId="6510" xr:uid="{1FFD9E40-AA49-4022-8B73-D911B101DCB1}"/>
    <cellStyle name="40% - Accent3 6 2 2 2" xfId="6511" xr:uid="{7CCEEFF1-2EB0-4C81-858F-B69D841EE5B3}"/>
    <cellStyle name="40% - Accent3 6 2 2 2 2" xfId="6512" xr:uid="{D533E501-A37E-499C-B1E5-4ACB9C52B652}"/>
    <cellStyle name="40% - Accent3 6 2 2 2 2 2" xfId="6513" xr:uid="{3F207173-1D51-48C5-AD46-5FE41EDB46F1}"/>
    <cellStyle name="40% - Accent3 6 2 2 2 3" xfId="6514" xr:uid="{F3E1EE90-630B-4290-AED9-64B73B75BF51}"/>
    <cellStyle name="40% - Accent3 6 2 2 3" xfId="6515" xr:uid="{1C2B1C45-77FE-42A6-B4DA-3B0E660A26D3}"/>
    <cellStyle name="40% - Accent3 6 2 2 3 2" xfId="6516" xr:uid="{9F18D9AE-BE17-4735-B04C-3E352890767C}"/>
    <cellStyle name="40% - Accent3 6 2 2 4" xfId="6517" xr:uid="{2A288242-AC31-410B-ABAA-4A40D5C2ED5A}"/>
    <cellStyle name="40% - Accent3 6 2 3" xfId="6518" xr:uid="{E75B818A-89EE-4EC1-99D3-FCBCB2D078EC}"/>
    <cellStyle name="40% - Accent3 6 2 3 2" xfId="6519" xr:uid="{11BBAD23-D1C1-4DF5-A1C9-C28026D146C0}"/>
    <cellStyle name="40% - Accent3 6 2 3 2 2" xfId="6520" xr:uid="{001FAAC6-0486-4566-9AC1-04A8DBF39F09}"/>
    <cellStyle name="40% - Accent3 6 2 3 2 2 2" xfId="6521" xr:uid="{1455DEF2-1537-4A15-87D2-80A9BB6F6D84}"/>
    <cellStyle name="40% - Accent3 6 2 3 2 3" xfId="6522" xr:uid="{1CD46740-A583-4BCE-94E8-E704118A92C3}"/>
    <cellStyle name="40% - Accent3 6 2 3 3" xfId="6523" xr:uid="{A923DB87-7F33-4C24-917F-9A4A6653EA8F}"/>
    <cellStyle name="40% - Accent3 6 2 3 3 2" xfId="6524" xr:uid="{E194EA32-D9C3-4C8B-8361-76C9F3397BA8}"/>
    <cellStyle name="40% - Accent3 6 2 3 4" xfId="6525" xr:uid="{C57B0FEC-9F4A-4FEE-B619-A08BE147D87A}"/>
    <cellStyle name="40% - Accent3 6 2 4" xfId="6526" xr:uid="{4E9D84AB-1269-4104-8BBB-C7ED8323C6A2}"/>
    <cellStyle name="40% - Accent3 6 2 4 2" xfId="6527" xr:uid="{D0A93CCF-4C91-4F92-A6EB-31FA575C03F3}"/>
    <cellStyle name="40% - Accent3 6 2 4 2 2" xfId="6528" xr:uid="{B55733FB-72CB-49CE-9F22-F9352EF8F561}"/>
    <cellStyle name="40% - Accent3 6 2 4 3" xfId="6529" xr:uid="{EE31CC7D-EB13-4B97-AD0D-5463B8DD8FF2}"/>
    <cellStyle name="40% - Accent3 6 2 5" xfId="6530" xr:uid="{463F2B8B-2104-431F-9B57-A8F1B8E42BF1}"/>
    <cellStyle name="40% - Accent3 6 2 5 2" xfId="6531" xr:uid="{AFDFD2C7-35A2-4F7B-B29A-6E78D584DAB4}"/>
    <cellStyle name="40% - Accent3 6 2 6" xfId="6532" xr:uid="{9CDC3B1A-4492-482B-8D1E-B7A554A72AD6}"/>
    <cellStyle name="40% - Accent3 6 3" xfId="6533" xr:uid="{A373261D-F4D2-42F2-A728-5971A00A00F3}"/>
    <cellStyle name="40% - Accent3 6 3 2" xfId="6534" xr:uid="{0CC2774E-262C-42C6-8DC6-846B7F419AD5}"/>
    <cellStyle name="40% - Accent3 6 3 2 2" xfId="6535" xr:uid="{081ACF26-40B6-4EB1-A3A1-296287EB839E}"/>
    <cellStyle name="40% - Accent3 6 3 2 2 2" xfId="6536" xr:uid="{62B249FE-8C69-4223-8EE9-75896E99BF04}"/>
    <cellStyle name="40% - Accent3 6 3 2 3" xfId="6537" xr:uid="{A9EC8C21-AD1B-4413-9B73-C70A55CC02F4}"/>
    <cellStyle name="40% - Accent3 6 3 3" xfId="6538" xr:uid="{FA4D9E13-B407-449C-9DC1-9998B40E4CF1}"/>
    <cellStyle name="40% - Accent3 6 3 3 2" xfId="6539" xr:uid="{272938D5-8BE3-4E77-83BC-6D3E10070828}"/>
    <cellStyle name="40% - Accent3 6 3 4" xfId="6540" xr:uid="{B59E63D0-945C-4F61-97DD-79E4B4019E54}"/>
    <cellStyle name="40% - Accent3 6 4" xfId="6541" xr:uid="{151DE785-C334-422E-AD67-D449D18F6EFF}"/>
    <cellStyle name="40% - Accent3 6 4 2" xfId="6542" xr:uid="{352919BC-2DA9-4FCB-AAF1-D4E7651FD742}"/>
    <cellStyle name="40% - Accent3 6 4 2 2" xfId="6543" xr:uid="{0EFD823E-6296-4A3C-A1A8-D760DE4B9D13}"/>
    <cellStyle name="40% - Accent3 6 4 2 2 2" xfId="6544" xr:uid="{DA1E48C5-3262-426A-9929-22987DAF7066}"/>
    <cellStyle name="40% - Accent3 6 4 2 3" xfId="6545" xr:uid="{05C345CB-0CF1-4D82-A2B4-F74F38A46A9E}"/>
    <cellStyle name="40% - Accent3 6 4 3" xfId="6546" xr:uid="{6C0228FB-3688-4255-82CC-ACF5B8FD06C1}"/>
    <cellStyle name="40% - Accent3 6 4 3 2" xfId="6547" xr:uid="{F1E79A19-0FF3-4CFD-9E3A-F900A6484B12}"/>
    <cellStyle name="40% - Accent3 6 4 4" xfId="6548" xr:uid="{91CCF713-1994-4254-9B6A-5EB92A625688}"/>
    <cellStyle name="40% - Accent3 6 5" xfId="6549" xr:uid="{21F1FE21-AB4E-4A68-A13F-7A3A962294BF}"/>
    <cellStyle name="40% - Accent3 6 5 2" xfId="6550" xr:uid="{E661F964-B7E3-4199-8F74-0BD52DDB187B}"/>
    <cellStyle name="40% - Accent3 6 5 2 2" xfId="6551" xr:uid="{3C4C8208-79CA-4691-AA89-7D330FCE17CD}"/>
    <cellStyle name="40% - Accent3 6 5 3" xfId="6552" xr:uid="{C49ED535-5F99-4077-94A4-73C26FB5EC22}"/>
    <cellStyle name="40% - Accent3 6 6" xfId="6553" xr:uid="{9B54A20C-91C6-4537-AC52-DD58AEE8874B}"/>
    <cellStyle name="40% - Accent3 6 6 2" xfId="6554" xr:uid="{560A214E-22A1-46CF-9C8E-81BB63D3B8E4}"/>
    <cellStyle name="40% - Accent3 6 7" xfId="6555" xr:uid="{19246737-1ED2-48E1-9F49-F83EDBC7A1D1}"/>
    <cellStyle name="40% - Accent3 7" xfId="6556" xr:uid="{76CE2449-2512-479B-936F-7AB7DE94DAF7}"/>
    <cellStyle name="40% - Accent3 7 2" xfId="6557" xr:uid="{9119BFD5-0833-4999-AE02-1D829A3225EF}"/>
    <cellStyle name="40% - Accent3 7 2 2" xfId="6558" xr:uid="{51805E13-1133-4870-BDBB-3D9C3998FA2E}"/>
    <cellStyle name="40% - Accent3 7 2 2 2" xfId="6559" xr:uid="{2C1E472C-F729-4A59-8930-82C817D8D046}"/>
    <cellStyle name="40% - Accent3 7 2 2 2 2" xfId="6560" xr:uid="{B0ABE404-A85D-4CAB-A03C-FD08D8991362}"/>
    <cellStyle name="40% - Accent3 7 2 2 2 2 2" xfId="6561" xr:uid="{5E411E0A-5648-499B-B979-71E88B9ABD7C}"/>
    <cellStyle name="40% - Accent3 7 2 2 2 3" xfId="6562" xr:uid="{B88F3002-CCC5-4E09-917C-6C1D84BE543C}"/>
    <cellStyle name="40% - Accent3 7 2 2 3" xfId="6563" xr:uid="{F1C7CA01-9D9A-4988-A119-2C68500B22FB}"/>
    <cellStyle name="40% - Accent3 7 2 2 3 2" xfId="6564" xr:uid="{A7927502-F458-4FBC-B360-86150E95D8AE}"/>
    <cellStyle name="40% - Accent3 7 2 2 4" xfId="6565" xr:uid="{8EB148B8-F513-41A3-A134-186E4A3FC8DE}"/>
    <cellStyle name="40% - Accent3 7 2 3" xfId="6566" xr:uid="{EAE257F5-DB60-4785-AC5E-55EBD6A59656}"/>
    <cellStyle name="40% - Accent3 7 2 3 2" xfId="6567" xr:uid="{CECBBCF2-546E-49FC-8D1E-A3D4A5546DEB}"/>
    <cellStyle name="40% - Accent3 7 2 3 2 2" xfId="6568" xr:uid="{C66F0EC1-1717-42E0-8D99-DCE4406474A0}"/>
    <cellStyle name="40% - Accent3 7 2 3 2 2 2" xfId="6569" xr:uid="{1BFBEAE9-2F2C-47DC-B125-EDE839BE14FC}"/>
    <cellStyle name="40% - Accent3 7 2 3 2 3" xfId="6570" xr:uid="{77DDAF4F-251F-4E41-A28F-FFBEC7865E02}"/>
    <cellStyle name="40% - Accent3 7 2 3 3" xfId="6571" xr:uid="{37B3ED84-104B-4791-980F-00A2EDF2D40B}"/>
    <cellStyle name="40% - Accent3 7 2 3 3 2" xfId="6572" xr:uid="{E347FEB7-EFB8-44DE-A58B-4F2A36DFEA87}"/>
    <cellStyle name="40% - Accent3 7 2 3 4" xfId="6573" xr:uid="{7A8A18DA-B6D9-4E38-82E6-5F8DAE39C9C0}"/>
    <cellStyle name="40% - Accent3 7 2 4" xfId="6574" xr:uid="{F453ED01-80F1-4F10-8AC8-F4A2CD622B3C}"/>
    <cellStyle name="40% - Accent3 7 2 4 2" xfId="6575" xr:uid="{ED8B566E-0006-4910-AE2D-4688B9693E19}"/>
    <cellStyle name="40% - Accent3 7 2 4 2 2" xfId="6576" xr:uid="{C6A04F95-423C-48C0-92F1-85135E275EA4}"/>
    <cellStyle name="40% - Accent3 7 2 4 3" xfId="6577" xr:uid="{BCA975A4-4617-4353-A13B-CFE785491A6B}"/>
    <cellStyle name="40% - Accent3 7 2 5" xfId="6578" xr:uid="{197E9FC4-24CE-4ABA-A8E3-2D18846FA1EF}"/>
    <cellStyle name="40% - Accent3 7 2 5 2" xfId="6579" xr:uid="{C632693C-F680-4CD1-841D-471C6382F5FC}"/>
    <cellStyle name="40% - Accent3 7 2 6" xfId="6580" xr:uid="{4EAA09E7-D53E-4ED4-8AFF-AAFA261EDE1F}"/>
    <cellStyle name="40% - Accent3 7 3" xfId="6581" xr:uid="{6AE17100-BE5F-4943-90C3-79711F441AA5}"/>
    <cellStyle name="40% - Accent3 7 3 2" xfId="6582" xr:uid="{ECDDD670-C952-417E-84AD-A37AEA2F3EF1}"/>
    <cellStyle name="40% - Accent3 7 3 2 2" xfId="6583" xr:uid="{DB783734-EDF8-4B35-A62B-A1A2B86F3F5A}"/>
    <cellStyle name="40% - Accent3 7 3 2 2 2" xfId="6584" xr:uid="{9E0ECB83-CDE9-466E-B75A-6116DA1CF950}"/>
    <cellStyle name="40% - Accent3 7 3 2 3" xfId="6585" xr:uid="{497B128A-3FA4-4BA5-936E-E7C5E11F4569}"/>
    <cellStyle name="40% - Accent3 7 3 3" xfId="6586" xr:uid="{9891AED5-21C8-4EA9-9A30-F7A620A26131}"/>
    <cellStyle name="40% - Accent3 7 3 3 2" xfId="6587" xr:uid="{56184DD7-93F8-4B0C-8975-C441DAFD70A6}"/>
    <cellStyle name="40% - Accent3 7 3 4" xfId="6588" xr:uid="{B90F6C0C-F4A8-4913-B231-22353D59ACA0}"/>
    <cellStyle name="40% - Accent3 7 4" xfId="6589" xr:uid="{831351AE-BE28-4BB3-B7C8-016213E0E12E}"/>
    <cellStyle name="40% - Accent3 7 4 2" xfId="6590" xr:uid="{5D749A7D-7489-42E2-A948-61F40BBCDA1C}"/>
    <cellStyle name="40% - Accent3 7 4 2 2" xfId="6591" xr:uid="{50EF5E16-0055-40F5-8982-3E84E6F67AF2}"/>
    <cellStyle name="40% - Accent3 7 4 2 2 2" xfId="6592" xr:uid="{800B2FF9-6291-4D6F-A3F6-3EBE643B2C7D}"/>
    <cellStyle name="40% - Accent3 7 4 2 3" xfId="6593" xr:uid="{B0F85345-726D-49C7-9DF6-EC0697348F2C}"/>
    <cellStyle name="40% - Accent3 7 4 3" xfId="6594" xr:uid="{7F21A867-1117-40E1-831A-0CCE017BFC76}"/>
    <cellStyle name="40% - Accent3 7 4 3 2" xfId="6595" xr:uid="{68D6F0D2-B9BC-4EB7-9AF0-D46C4380DD17}"/>
    <cellStyle name="40% - Accent3 7 4 4" xfId="6596" xr:uid="{55D68298-DE2B-4406-913B-3E8226A49BB3}"/>
    <cellStyle name="40% - Accent3 7 5" xfId="6597" xr:uid="{036405E6-32A5-4AE2-83E3-7E283A5285EC}"/>
    <cellStyle name="40% - Accent3 7 5 2" xfId="6598" xr:uid="{A76A3F65-2223-4C53-B78C-3BAC95933460}"/>
    <cellStyle name="40% - Accent3 7 5 2 2" xfId="6599" xr:uid="{7ADA4854-DC1F-4A77-871B-C42918B26B06}"/>
    <cellStyle name="40% - Accent3 7 5 3" xfId="6600" xr:uid="{59AAFE78-2CAC-4169-9F15-29B419E59F29}"/>
    <cellStyle name="40% - Accent3 7 6" xfId="6601" xr:uid="{EEF31560-067E-4152-ACCE-464A69427635}"/>
    <cellStyle name="40% - Accent3 7 6 2" xfId="6602" xr:uid="{8BC04F95-A3D1-47F2-9719-8F1CB3A53580}"/>
    <cellStyle name="40% - Accent3 7 7" xfId="6603" xr:uid="{022A6911-A40F-4B57-B9F6-D85FD70DF1F0}"/>
    <cellStyle name="40% - Accent3 8" xfId="6604" xr:uid="{B3A22254-2B03-4357-BAEC-052DA1039D83}"/>
    <cellStyle name="40% - Accent3 8 2" xfId="6605" xr:uid="{ADB49F9F-31CB-49D2-9E05-CA581FC2AB72}"/>
    <cellStyle name="40% - Accent3 8 2 2" xfId="6606" xr:uid="{19892868-8F72-43E6-A7DB-AE3440FD6AC0}"/>
    <cellStyle name="40% - Accent3 8 2 2 2" xfId="6607" xr:uid="{F2770353-93AB-4492-8959-159A76AB50E6}"/>
    <cellStyle name="40% - Accent3 8 2 2 2 2" xfId="6608" xr:uid="{8250D162-252C-4576-8C8B-179058F097C7}"/>
    <cellStyle name="40% - Accent3 8 2 2 3" xfId="6609" xr:uid="{C505A32E-3C4A-4A7D-A95E-B328200B3547}"/>
    <cellStyle name="40% - Accent3 8 2 3" xfId="6610" xr:uid="{95820C00-AFC3-4B26-9DC9-7ACAE74A7646}"/>
    <cellStyle name="40% - Accent3 8 2 3 2" xfId="6611" xr:uid="{D7277112-CC9A-44F1-B79E-11DAEA5A5FAD}"/>
    <cellStyle name="40% - Accent3 8 2 4" xfId="6612" xr:uid="{5107112B-090F-4CCC-90E1-C45DDF7D071F}"/>
    <cellStyle name="40% - Accent3 8 3" xfId="6613" xr:uid="{B637FF39-F2B5-4555-84A2-9BA61CF371CD}"/>
    <cellStyle name="40% - Accent3 8 3 2" xfId="6614" xr:uid="{C19B02C6-E76A-4510-8711-E33850B926C0}"/>
    <cellStyle name="40% - Accent3 8 3 2 2" xfId="6615" xr:uid="{9C72B417-9188-4560-93F7-F89E88351F65}"/>
    <cellStyle name="40% - Accent3 8 3 2 2 2" xfId="6616" xr:uid="{DCE3AA74-92AF-4C99-B206-3A43339831B6}"/>
    <cellStyle name="40% - Accent3 8 3 2 3" xfId="6617" xr:uid="{756C6123-7605-4382-BA0F-50BEFA55CE4A}"/>
    <cellStyle name="40% - Accent3 8 3 3" xfId="6618" xr:uid="{69977971-240A-4B5D-A71C-8930523F69D1}"/>
    <cellStyle name="40% - Accent3 8 3 3 2" xfId="6619" xr:uid="{A22856AE-2902-4C6E-AA1A-1B139EE3D187}"/>
    <cellStyle name="40% - Accent3 8 3 4" xfId="6620" xr:uid="{F1D3690D-582A-4FC1-B7C2-9DA901F61F4D}"/>
    <cellStyle name="40% - Accent3 8 4" xfId="6621" xr:uid="{3BDEADB6-5ACE-4AAA-BA40-1AEBF2C21C8D}"/>
    <cellStyle name="40% - Accent3 8 4 2" xfId="6622" xr:uid="{39D14041-D982-46FD-91AE-C6D0E3557B71}"/>
    <cellStyle name="40% - Accent3 8 4 2 2" xfId="6623" xr:uid="{A21F1D54-AED4-457E-8D92-A6EAFA1D9378}"/>
    <cellStyle name="40% - Accent3 8 4 3" xfId="6624" xr:uid="{CFC338ED-91DF-4D0A-9FC7-1FD0E8F5181E}"/>
    <cellStyle name="40% - Accent3 8 5" xfId="6625" xr:uid="{95764956-4E5E-4CF1-AA22-18B04AD59B63}"/>
    <cellStyle name="40% - Accent3 8 5 2" xfId="6626" xr:uid="{7A72ACF7-6301-40F9-AB63-3FBB4A949CD5}"/>
    <cellStyle name="40% - Accent3 8 6" xfId="6627" xr:uid="{8430DF10-1641-4D81-A03F-9F0ED2BB6C25}"/>
    <cellStyle name="40% - Accent3 9" xfId="6628" xr:uid="{81B66739-A958-43AA-91B8-32EDB2AD70BC}"/>
    <cellStyle name="40% - Accent3 9 2" xfId="6629" xr:uid="{5F72B45A-66BC-42B3-8B9C-1728D023B24C}"/>
    <cellStyle name="40% - Accent3 9 2 2" xfId="6630" xr:uid="{EE482292-F328-4371-AAC2-9032C853C521}"/>
    <cellStyle name="40% - Accent3 9 2 2 2" xfId="6631" xr:uid="{5043AB9E-E930-414B-B87E-C8537F29071D}"/>
    <cellStyle name="40% - Accent3 9 2 3" xfId="6632" xr:uid="{5F9C0BE4-C8A9-4617-93D0-E72196BB57C3}"/>
    <cellStyle name="40% - Accent3 9 3" xfId="6633" xr:uid="{4BCE4B72-DF55-4728-9DAA-234154DCF3E9}"/>
    <cellStyle name="40% - Accent3 9 3 2" xfId="6634" xr:uid="{59A0F67F-6D3D-4E30-82A8-02B3FE88EF68}"/>
    <cellStyle name="40% - Accent3 9 4" xfId="6635" xr:uid="{B249A1CF-DAD7-490A-A7BA-0E8E24AD1B5C}"/>
    <cellStyle name="40% - Accent4" xfId="6636" builtinId="43" customBuiltin="1"/>
    <cellStyle name="40% - Accent4 10" xfId="6637" xr:uid="{D5ADB554-97B9-4C3D-AD44-5955B98D07EE}"/>
    <cellStyle name="40% - Accent4 10 2" xfId="6638" xr:uid="{743339E2-442F-4928-B282-16C0DF6F7827}"/>
    <cellStyle name="40% - Accent4 10 2 2" xfId="6639" xr:uid="{DE65FF19-1A31-4F8D-9B9F-576907540380}"/>
    <cellStyle name="40% - Accent4 10 2 2 2" xfId="6640" xr:uid="{310285C9-43BC-4098-B310-6882B51C72ED}"/>
    <cellStyle name="40% - Accent4 10 2 3" xfId="6641" xr:uid="{C86A7E1C-9A1E-4690-9476-E35E10952E3B}"/>
    <cellStyle name="40% - Accent4 10 3" xfId="6642" xr:uid="{78CE3793-C06C-446C-9606-3B23535C5595}"/>
    <cellStyle name="40% - Accent4 10 3 2" xfId="6643" xr:uid="{C7355381-2963-4CD8-846B-7AD515BF0AE6}"/>
    <cellStyle name="40% - Accent4 10 4" xfId="6644" xr:uid="{FE6C6085-4A5C-4698-B109-FB5F657ED906}"/>
    <cellStyle name="40% - Accent4 11" xfId="6645" xr:uid="{42853A19-4798-41D3-8C6A-61E6DFBD31AD}"/>
    <cellStyle name="40% - Accent4 11 2" xfId="6646" xr:uid="{ACC91A84-B390-4667-A639-FF4DA0A5AFC0}"/>
    <cellStyle name="40% - Accent4 11 2 2" xfId="6647" xr:uid="{14E86807-4249-4C46-B1FA-66A7BF12755A}"/>
    <cellStyle name="40% - Accent4 11 3" xfId="6648" xr:uid="{5B712A9C-F8FD-485F-AD36-B4C1DC249FC5}"/>
    <cellStyle name="40% - Accent4 12" xfId="6649" xr:uid="{15DA8B73-0D43-4BE0-A8C1-A1A660E6F25E}"/>
    <cellStyle name="40% - Accent4 12 2" xfId="6650" xr:uid="{DA9078E2-2B6F-46CF-8E06-9FADDB407336}"/>
    <cellStyle name="40% - Accent4 13" xfId="6651" xr:uid="{CF89941C-188D-43EF-8406-7DB9BEAD113E}"/>
    <cellStyle name="40% - Accent4 13 2" xfId="6652" xr:uid="{50AE66C1-8393-4FC2-A70B-549CDC6AC8AB}"/>
    <cellStyle name="40% - Accent4 14" xfId="6653" xr:uid="{D9150729-02F7-4829-8C1E-6C0AECEA4806}"/>
    <cellStyle name="40% - Accent4 15" xfId="6654" xr:uid="{89195335-D227-48D7-8BA3-CAAE37BC8CF6}"/>
    <cellStyle name="40% - Accent4 2" xfId="6655" xr:uid="{342D2AE7-8C8D-466B-BFA6-64E1724394B4}"/>
    <cellStyle name="40% - Accent4 2 10" xfId="6656" xr:uid="{F0389985-776A-492B-9245-8B5D41826FA3}"/>
    <cellStyle name="40% - Accent4 2 10 2" xfId="6657" xr:uid="{76B00DA0-5A63-4803-A977-62143FAD0AC5}"/>
    <cellStyle name="40% - Accent4 2 10 2 2" xfId="6658" xr:uid="{3137A8FE-1A63-49DD-9708-4F42201E0F43}"/>
    <cellStyle name="40% - Accent4 2 10 3" xfId="6659" xr:uid="{57987CA7-E771-4D26-8B66-8B8282748C92}"/>
    <cellStyle name="40% - Accent4 2 11" xfId="6660" xr:uid="{7120F7E3-8A1F-4BF9-95A6-8423DF729879}"/>
    <cellStyle name="40% - Accent4 2 11 2" xfId="6661" xr:uid="{D4B953AA-9F1C-4832-ABAE-B69B642F35C1}"/>
    <cellStyle name="40% - Accent4 2 12" xfId="6662" xr:uid="{0E33DD11-5CB7-43AA-B17A-69063B02FAF1}"/>
    <cellStyle name="40% - Accent4 2 13" xfId="6663" xr:uid="{451C0F23-CD13-4A91-8692-45FB31E75B27}"/>
    <cellStyle name="40% - Accent4 2 2" xfId="6664" xr:uid="{EAEA38BA-0B09-48FE-BB55-2D8758A483FF}"/>
    <cellStyle name="40% - Accent4 2 2 2" xfId="6665" xr:uid="{662A1C8D-698C-4F35-ABDB-D136C73D6441}"/>
    <cellStyle name="40% - Accent4 2 2 2 2" xfId="6666" xr:uid="{FA24522C-73CC-41A5-BD16-71A343C7C4AE}"/>
    <cellStyle name="40% - Accent4 2 2 2 2 2" xfId="6667" xr:uid="{9FD70ED4-5042-44B3-B93B-AB821C9A3B95}"/>
    <cellStyle name="40% - Accent4 2 2 2 2 2 2" xfId="6668" xr:uid="{8CA0A553-D5AE-481C-8E5F-A4BD39F807EF}"/>
    <cellStyle name="40% - Accent4 2 2 2 2 2 2 2" xfId="6669" xr:uid="{81281ED4-5B93-4094-878B-B82BF75596CA}"/>
    <cellStyle name="40% - Accent4 2 2 2 2 2 2 2 2" xfId="6670" xr:uid="{3CCAA693-0378-4B7A-9514-46B58FF4AC4E}"/>
    <cellStyle name="40% - Accent4 2 2 2 2 2 2 3" xfId="6671" xr:uid="{7DF02AC6-94EF-4FDD-B8D1-22067673BD10}"/>
    <cellStyle name="40% - Accent4 2 2 2 2 2 3" xfId="6672" xr:uid="{F5A612FD-B2AA-47C6-B8D6-874BFBAF0D3A}"/>
    <cellStyle name="40% - Accent4 2 2 2 2 2 3 2" xfId="6673" xr:uid="{A232C930-7125-4E2D-BFDC-9AA49998BFD1}"/>
    <cellStyle name="40% - Accent4 2 2 2 2 2 4" xfId="6674" xr:uid="{5C97F94A-0B47-46B9-B8C8-BFD105F7CC79}"/>
    <cellStyle name="40% - Accent4 2 2 2 2 3" xfId="6675" xr:uid="{B7E40EEB-60DB-4E79-9DD2-BDC238834A6C}"/>
    <cellStyle name="40% - Accent4 2 2 2 2 3 2" xfId="6676" xr:uid="{921AAAC3-DF38-4C3D-A552-5740747B7D9A}"/>
    <cellStyle name="40% - Accent4 2 2 2 2 3 2 2" xfId="6677" xr:uid="{B628B51A-3DA5-4394-8168-BEDCBE568BF0}"/>
    <cellStyle name="40% - Accent4 2 2 2 2 3 2 2 2" xfId="6678" xr:uid="{DEBB1E76-FA88-4AFF-86CD-C708E883B3D6}"/>
    <cellStyle name="40% - Accent4 2 2 2 2 3 2 3" xfId="6679" xr:uid="{9504DEED-5EF1-443E-89D1-2587DE4F0E44}"/>
    <cellStyle name="40% - Accent4 2 2 2 2 3 3" xfId="6680" xr:uid="{99247AE4-3F7F-4D19-BF3F-C5E6EF283ACA}"/>
    <cellStyle name="40% - Accent4 2 2 2 2 3 3 2" xfId="6681" xr:uid="{51680173-D76B-4A83-B6F3-D2AAFC1AB7F7}"/>
    <cellStyle name="40% - Accent4 2 2 2 2 3 4" xfId="6682" xr:uid="{5DB5900E-C22F-4260-A864-B70B3AB68D96}"/>
    <cellStyle name="40% - Accent4 2 2 2 2 4" xfId="6683" xr:uid="{96D08A5E-A550-4998-962E-5E21C0980BC2}"/>
    <cellStyle name="40% - Accent4 2 2 2 2 4 2" xfId="6684" xr:uid="{BB517810-DEDD-4A6A-8756-125FF603749B}"/>
    <cellStyle name="40% - Accent4 2 2 2 2 4 2 2" xfId="6685" xr:uid="{5240D272-00E9-42C4-825D-B42FCFCE9247}"/>
    <cellStyle name="40% - Accent4 2 2 2 2 4 3" xfId="6686" xr:uid="{1BD3EEE4-ADE4-4EBE-B484-792D5611A421}"/>
    <cellStyle name="40% - Accent4 2 2 2 2 5" xfId="6687" xr:uid="{CFD066A4-0DA8-4426-A636-61D9F1F5EA82}"/>
    <cellStyle name="40% - Accent4 2 2 2 2 5 2" xfId="6688" xr:uid="{EFC1C7A3-8073-422B-9001-956096FC61C3}"/>
    <cellStyle name="40% - Accent4 2 2 2 2 6" xfId="6689" xr:uid="{AAB91949-9B8C-486B-8967-79B7808E325B}"/>
    <cellStyle name="40% - Accent4 2 2 2 3" xfId="6690" xr:uid="{E9FD29D2-91FA-4523-B257-08847226312A}"/>
    <cellStyle name="40% - Accent4 2 2 2 3 2" xfId="6691" xr:uid="{01E3EDDE-FD93-4348-A9F4-B57FFC092A6E}"/>
    <cellStyle name="40% - Accent4 2 2 2 3 2 2" xfId="6692" xr:uid="{D78A10CC-60D4-4F7E-AB00-E50C25A160DB}"/>
    <cellStyle name="40% - Accent4 2 2 2 3 2 2 2" xfId="6693" xr:uid="{53DA2E5A-DF17-4763-A33E-9761322ED4EE}"/>
    <cellStyle name="40% - Accent4 2 2 2 3 2 3" xfId="6694" xr:uid="{8A60F87E-C074-40DD-9B8B-A38C62223B24}"/>
    <cellStyle name="40% - Accent4 2 2 2 3 3" xfId="6695" xr:uid="{B280DF59-BB92-4624-B959-9F646FE12124}"/>
    <cellStyle name="40% - Accent4 2 2 2 3 3 2" xfId="6696" xr:uid="{B1017070-29A4-4CFC-9097-4DECE701FA0F}"/>
    <cellStyle name="40% - Accent4 2 2 2 3 4" xfId="6697" xr:uid="{773D14DB-53A1-4362-9EFC-CE30F3156307}"/>
    <cellStyle name="40% - Accent4 2 2 2 4" xfId="6698" xr:uid="{AEDB0E53-170D-4801-B2D2-ADA257656234}"/>
    <cellStyle name="40% - Accent4 2 2 2 4 2" xfId="6699" xr:uid="{F2F6FC2C-5726-4896-AD94-0C471EF08E38}"/>
    <cellStyle name="40% - Accent4 2 2 2 4 2 2" xfId="6700" xr:uid="{D2198549-059B-42E6-87CA-6BF6D215B903}"/>
    <cellStyle name="40% - Accent4 2 2 2 4 2 2 2" xfId="6701" xr:uid="{6D3DC26D-A893-4729-8EBF-E33E0AF8FC65}"/>
    <cellStyle name="40% - Accent4 2 2 2 4 2 3" xfId="6702" xr:uid="{507FB89B-387F-4F68-A619-78905B43DAAC}"/>
    <cellStyle name="40% - Accent4 2 2 2 4 3" xfId="6703" xr:uid="{7C611FA6-97DD-4F34-90D5-3BB493CBC186}"/>
    <cellStyle name="40% - Accent4 2 2 2 4 3 2" xfId="6704" xr:uid="{2BB563F8-542C-45D0-879F-33E183AC36AC}"/>
    <cellStyle name="40% - Accent4 2 2 2 4 4" xfId="6705" xr:uid="{81584F91-D257-4327-B300-DA04097E966C}"/>
    <cellStyle name="40% - Accent4 2 2 2 5" xfId="6706" xr:uid="{7EAFB728-5AFA-448A-B47E-D5CF34E590C0}"/>
    <cellStyle name="40% - Accent4 2 2 2 5 2" xfId="6707" xr:uid="{B03E0ED6-A1B0-44BA-BFD2-4E97DA977910}"/>
    <cellStyle name="40% - Accent4 2 2 2 5 2 2" xfId="6708" xr:uid="{447A86F4-F9DE-4EB0-B2B4-BBCFDE1C8C06}"/>
    <cellStyle name="40% - Accent4 2 2 2 5 3" xfId="6709" xr:uid="{AE822DA6-C789-48D8-B156-9551EF077A72}"/>
    <cellStyle name="40% - Accent4 2 2 2 6" xfId="6710" xr:uid="{FB5A3ED0-93E3-4671-8886-3F013FA271C0}"/>
    <cellStyle name="40% - Accent4 2 2 2 6 2" xfId="6711" xr:uid="{B3A81B29-2621-42DA-AD75-A08B430A084E}"/>
    <cellStyle name="40% - Accent4 2 2 2 7" xfId="6712" xr:uid="{7894AC26-BEDD-4901-9FF8-C3122160DC54}"/>
    <cellStyle name="40% - Accent4 2 3" xfId="6713" xr:uid="{FC6BA8CD-9708-4C7C-B3AB-52F37D3D7BD7}"/>
    <cellStyle name="40% - Accent4 2 4" xfId="6714" xr:uid="{8E7A3059-216D-48C1-B5D7-5DDCF168DC48}"/>
    <cellStyle name="40% - Accent4 2 4 2" xfId="6715" xr:uid="{D18C1749-50D3-4F16-9C28-2A5342DEB8AB}"/>
    <cellStyle name="40% - Accent4 2 4 2 2" xfId="6716" xr:uid="{31F24BAD-F05A-480A-9513-F3623FEF1934}"/>
    <cellStyle name="40% - Accent4 2 4 2 2 2" xfId="6717" xr:uid="{90B52B6D-C87F-4C96-A36E-90EF961D7216}"/>
    <cellStyle name="40% - Accent4 2 4 2 2 2 2" xfId="6718" xr:uid="{A3A6B0CC-A289-45F8-BBCC-C3A12C24B9AE}"/>
    <cellStyle name="40% - Accent4 2 4 2 2 2 2 2" xfId="6719" xr:uid="{36A08AA9-E6F7-4636-B20F-8F483B153C17}"/>
    <cellStyle name="40% - Accent4 2 4 2 2 2 3" xfId="6720" xr:uid="{B7EFB16C-B833-4D6E-B5BF-90873DB9D349}"/>
    <cellStyle name="40% - Accent4 2 4 2 2 3" xfId="6721" xr:uid="{50D63929-C689-4901-A041-D206882FD3CD}"/>
    <cellStyle name="40% - Accent4 2 4 2 2 3 2" xfId="6722" xr:uid="{FF3F7FB0-13F4-4556-B855-BBAB65074127}"/>
    <cellStyle name="40% - Accent4 2 4 2 2 4" xfId="6723" xr:uid="{4B4A0869-53D4-49C2-AB47-AA54F9D243E9}"/>
    <cellStyle name="40% - Accent4 2 4 2 3" xfId="6724" xr:uid="{30872D08-30FD-4018-A7D7-26BA187EB516}"/>
    <cellStyle name="40% - Accent4 2 4 2 3 2" xfId="6725" xr:uid="{151A1D42-A02D-43EC-BFBD-226546CFD66A}"/>
    <cellStyle name="40% - Accent4 2 4 2 3 2 2" xfId="6726" xr:uid="{CFA65CB4-D668-4F63-B10B-E53B2E0BA6D8}"/>
    <cellStyle name="40% - Accent4 2 4 2 3 2 2 2" xfId="6727" xr:uid="{8071DCB4-28D4-404F-A7D2-10AD4A735E5F}"/>
    <cellStyle name="40% - Accent4 2 4 2 3 2 3" xfId="6728" xr:uid="{B7900761-B0F8-4538-AA01-A2BF4DB25B4D}"/>
    <cellStyle name="40% - Accent4 2 4 2 3 3" xfId="6729" xr:uid="{89DE403D-AC41-4D33-B401-5A14B5227515}"/>
    <cellStyle name="40% - Accent4 2 4 2 3 3 2" xfId="6730" xr:uid="{559DB45C-63C3-4C72-854A-528DFAA2680B}"/>
    <cellStyle name="40% - Accent4 2 4 2 3 4" xfId="6731" xr:uid="{7CA05687-E9F5-4072-A67F-99AEECD44295}"/>
    <cellStyle name="40% - Accent4 2 4 2 4" xfId="6732" xr:uid="{A033476E-4329-403D-B38E-CDFE8563EF37}"/>
    <cellStyle name="40% - Accent4 2 4 2 4 2" xfId="6733" xr:uid="{7D99E516-CCAE-446D-8D79-D8DCECCB3064}"/>
    <cellStyle name="40% - Accent4 2 4 2 4 2 2" xfId="6734" xr:uid="{1765BE2A-E032-49A6-B180-DE3A89047FBC}"/>
    <cellStyle name="40% - Accent4 2 4 2 4 3" xfId="6735" xr:uid="{5E5C9F5A-8119-40A9-9F2B-EDDB7D80549B}"/>
    <cellStyle name="40% - Accent4 2 4 2 5" xfId="6736" xr:uid="{B3596335-38D8-46D1-AE1B-60A34ADEECEC}"/>
    <cellStyle name="40% - Accent4 2 4 2 5 2" xfId="6737" xr:uid="{1F234E85-A316-4012-9187-A2441BD3A243}"/>
    <cellStyle name="40% - Accent4 2 4 2 6" xfId="6738" xr:uid="{E4549104-256B-4346-8FDA-0285342FBF09}"/>
    <cellStyle name="40% - Accent4 2 4 3" xfId="6739" xr:uid="{718A9A2A-6783-46B6-8649-58F2524F50A4}"/>
    <cellStyle name="40% - Accent4 2 4 3 2" xfId="6740" xr:uid="{4F47D2D7-7B7D-4895-9337-E11CB1C27C00}"/>
    <cellStyle name="40% - Accent4 2 4 3 2 2" xfId="6741" xr:uid="{330F3002-2FE2-479C-AF03-03C322273820}"/>
    <cellStyle name="40% - Accent4 2 4 3 2 2 2" xfId="6742" xr:uid="{D15A5EDB-3C64-4A18-90A5-7509BBBFEE3D}"/>
    <cellStyle name="40% - Accent4 2 4 3 2 3" xfId="6743" xr:uid="{3B65A30F-BAF9-435F-8EA4-286C16C77A59}"/>
    <cellStyle name="40% - Accent4 2 4 3 3" xfId="6744" xr:uid="{0C4F3095-4920-4B8A-B03B-3BB9BEDB7734}"/>
    <cellStyle name="40% - Accent4 2 4 3 3 2" xfId="6745" xr:uid="{EB589A2F-0532-4B01-8869-1B15EEF4F8C2}"/>
    <cellStyle name="40% - Accent4 2 4 3 4" xfId="6746" xr:uid="{93273C18-151E-4EEC-BC01-55FE7B946D5A}"/>
    <cellStyle name="40% - Accent4 2 4 4" xfId="6747" xr:uid="{7FD974B8-2503-4584-A2B6-7AE39BFAB449}"/>
    <cellStyle name="40% - Accent4 2 4 4 2" xfId="6748" xr:uid="{B1B1686F-08E6-4961-AC4F-7B77440EF588}"/>
    <cellStyle name="40% - Accent4 2 4 4 2 2" xfId="6749" xr:uid="{A892AEA1-5BDD-47CA-8CFA-040D7EAC743B}"/>
    <cellStyle name="40% - Accent4 2 4 4 2 2 2" xfId="6750" xr:uid="{5FA115E1-617E-4A1C-806A-B8DCCBF441F2}"/>
    <cellStyle name="40% - Accent4 2 4 4 2 3" xfId="6751" xr:uid="{23B95C84-3761-4816-A6F6-DC9E3AEC0FAC}"/>
    <cellStyle name="40% - Accent4 2 4 4 3" xfId="6752" xr:uid="{7574F6DF-62A3-4E30-9A36-7DF66FDBC2DE}"/>
    <cellStyle name="40% - Accent4 2 4 4 3 2" xfId="6753" xr:uid="{E607E006-96C7-4A15-B8EB-8207F9883978}"/>
    <cellStyle name="40% - Accent4 2 4 4 4" xfId="6754" xr:uid="{05DC2063-6597-48CC-8BBC-A1ED490AC7FF}"/>
    <cellStyle name="40% - Accent4 2 4 5" xfId="6755" xr:uid="{AA6D5F0B-3228-431E-B6F1-110D048E9230}"/>
    <cellStyle name="40% - Accent4 2 4 5 2" xfId="6756" xr:uid="{CAF96A67-A5B1-48E2-BCBA-BDBCBA7033A8}"/>
    <cellStyle name="40% - Accent4 2 4 5 2 2" xfId="6757" xr:uid="{B7972E86-1B0A-49DC-82E5-D5DE35907C13}"/>
    <cellStyle name="40% - Accent4 2 4 5 3" xfId="6758" xr:uid="{72B503C4-0BA8-47FE-A303-975F59A12F10}"/>
    <cellStyle name="40% - Accent4 2 4 6" xfId="6759" xr:uid="{A1DBEEC2-C6BE-4E37-AD40-069C002D9F3E}"/>
    <cellStyle name="40% - Accent4 2 4 6 2" xfId="6760" xr:uid="{9403BF81-B08C-4F77-8A9C-C3ABECC796B7}"/>
    <cellStyle name="40% - Accent4 2 4 7" xfId="6761" xr:uid="{33467DB1-52B2-4682-8115-D88B90F9637F}"/>
    <cellStyle name="40% - Accent4 2 5" xfId="6762" xr:uid="{577777C4-82A2-4ED9-A6AE-CDE1422C608D}"/>
    <cellStyle name="40% - Accent4 2 6" xfId="6763" xr:uid="{938A8636-B5EE-4F0A-98B4-B40B2B621CEA}"/>
    <cellStyle name="40% - Accent4 2 6 2" xfId="6764" xr:uid="{0D064EB8-D85E-441C-89C1-283C454B0C15}"/>
    <cellStyle name="40% - Accent4 2 6 2 2" xfId="6765" xr:uid="{E49EA6AB-EBAD-4C0E-ABD8-1120DBF093EB}"/>
    <cellStyle name="40% - Accent4 2 6 2 2 2" xfId="6766" xr:uid="{A4B3FAF9-8BFD-4BE1-AB64-75C712F9AC30}"/>
    <cellStyle name="40% - Accent4 2 6 2 2 2 2" xfId="6767" xr:uid="{7BF6B29B-9BBB-4122-BA0A-D90E3C2E83AF}"/>
    <cellStyle name="40% - Accent4 2 6 2 2 3" xfId="6768" xr:uid="{A5666C09-8CBE-4B73-B39A-C8C1617C7D69}"/>
    <cellStyle name="40% - Accent4 2 6 2 3" xfId="6769" xr:uid="{2EFE207E-5CC7-4AE5-BB70-847920AE7D17}"/>
    <cellStyle name="40% - Accent4 2 6 2 3 2" xfId="6770" xr:uid="{E5865B5E-20E4-43B7-8A21-5CF7EC768026}"/>
    <cellStyle name="40% - Accent4 2 6 2 4" xfId="6771" xr:uid="{3166420E-AC72-4958-8147-FF008A6CEBAA}"/>
    <cellStyle name="40% - Accent4 2 6 3" xfId="6772" xr:uid="{97D2BF7F-E5CD-4869-9EF6-62E8963926EA}"/>
    <cellStyle name="40% - Accent4 2 6 3 2" xfId="6773" xr:uid="{3E833999-BE91-43B4-858F-6206B7330536}"/>
    <cellStyle name="40% - Accent4 2 6 3 2 2" xfId="6774" xr:uid="{D1A3A17B-CBA5-425E-9E79-5F8B1BF7CC0C}"/>
    <cellStyle name="40% - Accent4 2 6 3 2 2 2" xfId="6775" xr:uid="{C4CB6451-2069-410C-B353-3B4E58D051E6}"/>
    <cellStyle name="40% - Accent4 2 6 3 2 3" xfId="6776" xr:uid="{3A6B02DC-3C4D-4181-897F-3D8737EA9838}"/>
    <cellStyle name="40% - Accent4 2 6 3 3" xfId="6777" xr:uid="{9FA05A82-3965-4D19-8D8E-5716DACD4B1E}"/>
    <cellStyle name="40% - Accent4 2 6 3 3 2" xfId="6778" xr:uid="{EBEDDB84-B377-4466-AFEE-02894B896235}"/>
    <cellStyle name="40% - Accent4 2 6 3 4" xfId="6779" xr:uid="{168F8DE8-7FF8-4BB9-8EF7-EC7EA9743274}"/>
    <cellStyle name="40% - Accent4 2 6 4" xfId="6780" xr:uid="{3DA960D6-2E63-4568-B883-75A9032400CA}"/>
    <cellStyle name="40% - Accent4 2 6 4 2" xfId="6781" xr:uid="{2939EFB7-7B2A-463C-8095-1E112908D2A8}"/>
    <cellStyle name="40% - Accent4 2 6 4 2 2" xfId="6782" xr:uid="{08559F92-50B6-47CF-91B1-3D38D5FEDDE9}"/>
    <cellStyle name="40% - Accent4 2 6 4 3" xfId="6783" xr:uid="{9B81A36A-68BC-4EDF-9062-3A737F1C98EA}"/>
    <cellStyle name="40% - Accent4 2 6 5" xfId="6784" xr:uid="{1B6BD9E0-D923-4E7F-BDEE-39F5F4C4CF8F}"/>
    <cellStyle name="40% - Accent4 2 6 5 2" xfId="6785" xr:uid="{CB1397C1-F622-4699-882E-E360B5BD7860}"/>
    <cellStyle name="40% - Accent4 2 6 6" xfId="6786" xr:uid="{BE6F8FA1-F0A4-4F5F-9572-C52419FE9411}"/>
    <cellStyle name="40% - Accent4 2 7" xfId="6787" xr:uid="{83A0E186-8312-45AC-B3C3-C4EFF63C2FDB}"/>
    <cellStyle name="40% - Accent4 2 8" xfId="6788" xr:uid="{E9BD680A-61C9-472E-80A1-F6F44C841336}"/>
    <cellStyle name="40% - Accent4 2 8 2" xfId="6789" xr:uid="{9BB968DF-70A5-43EC-9153-696409F7549D}"/>
    <cellStyle name="40% - Accent4 2 8 2 2" xfId="6790" xr:uid="{F8FFFA81-8694-461C-8743-F07EAAF7A954}"/>
    <cellStyle name="40% - Accent4 2 8 2 2 2" xfId="6791" xr:uid="{2F3C37A7-63BD-44C6-9614-0EF99B04A036}"/>
    <cellStyle name="40% - Accent4 2 8 2 3" xfId="6792" xr:uid="{AB8CFB9B-1972-4465-91AF-0F2E7C2DBE39}"/>
    <cellStyle name="40% - Accent4 2 8 3" xfId="6793" xr:uid="{9E6039B4-9E1B-4495-9D6F-024897086EC7}"/>
    <cellStyle name="40% - Accent4 2 8 3 2" xfId="6794" xr:uid="{A8F5E035-BA4A-4309-BDC0-88F693D9AB8D}"/>
    <cellStyle name="40% - Accent4 2 8 4" xfId="6795" xr:uid="{EEF807F7-BFD2-4DA1-940D-C69152C18153}"/>
    <cellStyle name="40% - Accent4 2 9" xfId="6796" xr:uid="{D19C3AB3-5CCF-4D50-9C42-A028369CEB59}"/>
    <cellStyle name="40% - Accent4 2 9 2" xfId="6797" xr:uid="{027562F8-2797-4F05-893D-5A573375CD2F}"/>
    <cellStyle name="40% - Accent4 2 9 2 2" xfId="6798" xr:uid="{3E7ED22C-C19E-4BDD-A454-B3F65ECD9259}"/>
    <cellStyle name="40% - Accent4 2 9 2 2 2" xfId="6799" xr:uid="{F9DAEBDD-509D-4750-A892-5477AA8CEF7F}"/>
    <cellStyle name="40% - Accent4 2 9 2 3" xfId="6800" xr:uid="{E4AC0645-FBA6-4632-BBC3-A322E032B535}"/>
    <cellStyle name="40% - Accent4 2 9 3" xfId="6801" xr:uid="{8E452A97-836E-49D3-A4B7-640C16CD7D9A}"/>
    <cellStyle name="40% - Accent4 2 9 3 2" xfId="6802" xr:uid="{DF86098C-317A-4A64-8FB4-E53F116AA22C}"/>
    <cellStyle name="40% - Accent4 2 9 4" xfId="6803" xr:uid="{2F0F2E5C-27D6-4E65-ADAA-5961D514286D}"/>
    <cellStyle name="40% - Accent4 3" xfId="6804" xr:uid="{C9420FE2-0B49-4D30-B769-6382199C83F2}"/>
    <cellStyle name="40% - Accent4 3 10" xfId="6805" xr:uid="{39160E9F-F9C0-4A37-809D-57E8C0D9DFEC}"/>
    <cellStyle name="40% - Accent4 3 10 2" xfId="6806" xr:uid="{FB962750-E771-4AA3-895E-CB1CFFE126C9}"/>
    <cellStyle name="40% - Accent4 3 11" xfId="6807" xr:uid="{DDB2A565-ECA9-4199-A7C6-A40E3D8CEC65}"/>
    <cellStyle name="40% - Accent4 3 12" xfId="6808" xr:uid="{5D589E85-7849-4762-AF11-1DC374DE69A9}"/>
    <cellStyle name="40% - Accent4 3 2" xfId="6809" xr:uid="{AD14B0BB-7E36-4FED-BA05-8BA5A6425C76}"/>
    <cellStyle name="40% - Accent4 3 2 2" xfId="6810" xr:uid="{F7E27F43-4017-4C47-AF18-FC204C112412}"/>
    <cellStyle name="40% - Accent4 3 2 2 2" xfId="6811" xr:uid="{266050F4-F512-4DFC-91F7-B06093630FC6}"/>
    <cellStyle name="40% - Accent4 3 2 2 2 2" xfId="6812" xr:uid="{34B3DA95-42F3-469F-A5B5-BFEA10AE7EBD}"/>
    <cellStyle name="40% - Accent4 3 2 2 2 2 2" xfId="6813" xr:uid="{543F6ACA-37CB-4C2B-B1E6-DA0630577963}"/>
    <cellStyle name="40% - Accent4 3 2 2 2 2 2 2" xfId="6814" xr:uid="{A97410F3-43A2-473C-B805-C40082A024CD}"/>
    <cellStyle name="40% - Accent4 3 2 2 2 2 2 2 2" xfId="6815" xr:uid="{78E5C92C-A39B-4396-BC25-523CC9DD6A99}"/>
    <cellStyle name="40% - Accent4 3 2 2 2 2 2 3" xfId="6816" xr:uid="{CC92D272-C52D-46B0-A615-6E4FE8B92E07}"/>
    <cellStyle name="40% - Accent4 3 2 2 2 2 3" xfId="6817" xr:uid="{2E874E31-F200-400B-B87F-BEFDC601C7DF}"/>
    <cellStyle name="40% - Accent4 3 2 2 2 2 3 2" xfId="6818" xr:uid="{EF3B405E-5C5B-4F42-8D92-0588AB9FEB27}"/>
    <cellStyle name="40% - Accent4 3 2 2 2 2 4" xfId="6819" xr:uid="{9249906F-9379-47CA-91C7-EB001515E95D}"/>
    <cellStyle name="40% - Accent4 3 2 2 2 3" xfId="6820" xr:uid="{62171CFF-9A09-418D-A8B0-D8721A232469}"/>
    <cellStyle name="40% - Accent4 3 2 2 2 3 2" xfId="6821" xr:uid="{09F5E445-8836-4272-BC93-F70E41F1DB18}"/>
    <cellStyle name="40% - Accent4 3 2 2 2 3 2 2" xfId="6822" xr:uid="{29581D6E-9468-4920-AC34-13DEADEE9AD8}"/>
    <cellStyle name="40% - Accent4 3 2 2 2 3 2 2 2" xfId="6823" xr:uid="{ADF55DB2-9AAE-4239-A4F5-D3755B2F0438}"/>
    <cellStyle name="40% - Accent4 3 2 2 2 3 2 3" xfId="6824" xr:uid="{317A42F7-5A4C-4BC9-A060-56EEB04A8C87}"/>
    <cellStyle name="40% - Accent4 3 2 2 2 3 3" xfId="6825" xr:uid="{B7F0E53F-DEDD-42FB-A50A-4C744DD1A1E4}"/>
    <cellStyle name="40% - Accent4 3 2 2 2 3 3 2" xfId="6826" xr:uid="{7047E499-97E9-4718-A941-E90553E01392}"/>
    <cellStyle name="40% - Accent4 3 2 2 2 3 4" xfId="6827" xr:uid="{E1B7A9C7-B7F7-4544-B846-0D8836296180}"/>
    <cellStyle name="40% - Accent4 3 2 2 2 4" xfId="6828" xr:uid="{2250B797-FAD9-4930-941B-DADC1C4DF29F}"/>
    <cellStyle name="40% - Accent4 3 2 2 2 4 2" xfId="6829" xr:uid="{A0BAA75A-6FCA-4266-AECF-D3227691E670}"/>
    <cellStyle name="40% - Accent4 3 2 2 2 4 2 2" xfId="6830" xr:uid="{86084702-F238-4FEC-91AF-894B7A861CE1}"/>
    <cellStyle name="40% - Accent4 3 2 2 2 4 3" xfId="6831" xr:uid="{DDAED6FF-D922-4A4A-8979-B1EEF72BFAA1}"/>
    <cellStyle name="40% - Accent4 3 2 2 2 5" xfId="6832" xr:uid="{C9501673-F9D6-469E-8069-6152CDDDEF0E}"/>
    <cellStyle name="40% - Accent4 3 2 2 2 5 2" xfId="6833" xr:uid="{3FE3960E-5E7A-462B-A655-C86A8319330E}"/>
    <cellStyle name="40% - Accent4 3 2 2 2 6" xfId="6834" xr:uid="{3D37D335-C93A-46EB-8009-01BAA4077CF8}"/>
    <cellStyle name="40% - Accent4 3 2 2 3" xfId="6835" xr:uid="{5917DEAB-810A-4505-B69E-B8604CB20A17}"/>
    <cellStyle name="40% - Accent4 3 2 2 3 2" xfId="6836" xr:uid="{A2F6D141-C2E6-47CB-BDBD-BEAC1BF28E7B}"/>
    <cellStyle name="40% - Accent4 3 2 2 3 2 2" xfId="6837" xr:uid="{E2AD74EB-59A6-4188-9541-071898D99296}"/>
    <cellStyle name="40% - Accent4 3 2 2 3 2 2 2" xfId="6838" xr:uid="{087EA50E-567A-4876-B2DA-257F45C09C4E}"/>
    <cellStyle name="40% - Accent4 3 2 2 3 2 3" xfId="6839" xr:uid="{6F128839-ECAC-4A15-A1D0-161379C89365}"/>
    <cellStyle name="40% - Accent4 3 2 2 3 3" xfId="6840" xr:uid="{E9D2CD2B-034A-43B8-9B15-6D0304638176}"/>
    <cellStyle name="40% - Accent4 3 2 2 3 3 2" xfId="6841" xr:uid="{A29AACAE-E980-432C-B056-3CE6D1941B7F}"/>
    <cellStyle name="40% - Accent4 3 2 2 3 4" xfId="6842" xr:uid="{44F06D05-79AC-4EE2-8EB7-8CC0A6C17EFE}"/>
    <cellStyle name="40% - Accent4 3 2 2 4" xfId="6843" xr:uid="{0F689BE9-B314-4589-9C8D-A89D2FCAEBF2}"/>
    <cellStyle name="40% - Accent4 3 2 2 4 2" xfId="6844" xr:uid="{DE6C0ADC-EB55-45CB-8B37-19F4C1F5921A}"/>
    <cellStyle name="40% - Accent4 3 2 2 4 2 2" xfId="6845" xr:uid="{1CE89749-C205-4A65-B6A3-F921CD24661C}"/>
    <cellStyle name="40% - Accent4 3 2 2 4 2 2 2" xfId="6846" xr:uid="{8C1E4AA2-58CD-451E-BA29-4AFD52868B5E}"/>
    <cellStyle name="40% - Accent4 3 2 2 4 2 3" xfId="6847" xr:uid="{539BE466-B2EA-47A8-AEEA-EB7EBA5645A8}"/>
    <cellStyle name="40% - Accent4 3 2 2 4 3" xfId="6848" xr:uid="{31FC7D7F-D5CE-4EBC-A216-39EBACF910B3}"/>
    <cellStyle name="40% - Accent4 3 2 2 4 3 2" xfId="6849" xr:uid="{1D495879-AD09-4541-B077-262C31E0FC25}"/>
    <cellStyle name="40% - Accent4 3 2 2 4 4" xfId="6850" xr:uid="{EFE48979-72E2-4B29-BCBD-4AD98873268C}"/>
    <cellStyle name="40% - Accent4 3 2 2 5" xfId="6851" xr:uid="{541463BE-AF73-4C9D-BF29-3B27DF6F226F}"/>
    <cellStyle name="40% - Accent4 3 2 2 5 2" xfId="6852" xr:uid="{24D4787E-BC75-4750-8DE8-7FA72322BCEC}"/>
    <cellStyle name="40% - Accent4 3 2 2 5 2 2" xfId="6853" xr:uid="{82CE88ED-1935-4252-8405-4979EED9DAFD}"/>
    <cellStyle name="40% - Accent4 3 2 2 5 3" xfId="6854" xr:uid="{52673BAD-F9D7-443B-975D-B69ABDB524E4}"/>
    <cellStyle name="40% - Accent4 3 2 2 6" xfId="6855" xr:uid="{49346494-9635-4032-B19F-1E5C62E57637}"/>
    <cellStyle name="40% - Accent4 3 2 2 6 2" xfId="6856" xr:uid="{84182438-057D-4EA3-9C3E-ED2850C37E1F}"/>
    <cellStyle name="40% - Accent4 3 2 2 7" xfId="6857" xr:uid="{721340FE-B1F1-4891-AF92-43D9D3B935C1}"/>
    <cellStyle name="40% - Accent4 3 2 2 8" xfId="6858" xr:uid="{9DBE6B3E-4019-44CA-A23C-6980F60ACDD6}"/>
    <cellStyle name="40% - Accent4 3 2 3" xfId="6859" xr:uid="{46FA073F-6A27-47FE-8E20-C6CB28F7123B}"/>
    <cellStyle name="40% - Accent4 3 2 3 2" xfId="6860" xr:uid="{2AD40B77-B90F-4FA6-88E3-5DF7F345ED38}"/>
    <cellStyle name="40% - Accent4 3 2 3 2 2" xfId="6861" xr:uid="{DC54016E-00BC-4B57-A49F-0BA7EC8380EB}"/>
    <cellStyle name="40% - Accent4 3 2 3 2 2 2" xfId="6862" xr:uid="{D342F64A-199D-458D-BCD9-EC7E201B2C68}"/>
    <cellStyle name="40% - Accent4 3 2 3 2 2 2 2" xfId="6863" xr:uid="{8C9A825C-72DD-4876-B485-AFABB9AA721E}"/>
    <cellStyle name="40% - Accent4 3 2 3 2 2 3" xfId="6864" xr:uid="{F687CBDE-A42F-42CA-86FB-78BEDB926C18}"/>
    <cellStyle name="40% - Accent4 3 2 3 2 3" xfId="6865" xr:uid="{938BA341-BF7A-47B4-997B-B386A82B15C2}"/>
    <cellStyle name="40% - Accent4 3 2 3 2 3 2" xfId="6866" xr:uid="{5419F572-97D4-40D8-8522-446D569D1AFD}"/>
    <cellStyle name="40% - Accent4 3 2 3 2 4" xfId="6867" xr:uid="{58971925-DDC6-47AB-82D4-638BD3DDCA53}"/>
    <cellStyle name="40% - Accent4 3 2 3 3" xfId="6868" xr:uid="{16666CF3-5E8A-4326-BEF1-6E2AE05C3AD6}"/>
    <cellStyle name="40% - Accent4 3 2 3 3 2" xfId="6869" xr:uid="{A10E80FB-20DB-4508-9E39-7D90E8184BD3}"/>
    <cellStyle name="40% - Accent4 3 2 3 3 2 2" xfId="6870" xr:uid="{0D81C921-51D1-4047-9ABF-1C315581A6FD}"/>
    <cellStyle name="40% - Accent4 3 2 3 3 2 2 2" xfId="6871" xr:uid="{C3813D36-AE2C-414E-A920-EF8E500CE594}"/>
    <cellStyle name="40% - Accent4 3 2 3 3 2 3" xfId="6872" xr:uid="{DAAFA838-43EA-479A-87A6-2D44A19D182B}"/>
    <cellStyle name="40% - Accent4 3 2 3 3 3" xfId="6873" xr:uid="{42177248-DDC7-4533-ABB1-F690A1138175}"/>
    <cellStyle name="40% - Accent4 3 2 3 3 3 2" xfId="6874" xr:uid="{6CA7742A-95A8-4C93-878B-72BB69CF0929}"/>
    <cellStyle name="40% - Accent4 3 2 3 3 4" xfId="6875" xr:uid="{AEA90DD9-EC87-4534-8555-5BDC05278207}"/>
    <cellStyle name="40% - Accent4 3 2 3 4" xfId="6876" xr:uid="{8F38961E-F693-4871-9CB5-8DE698868388}"/>
    <cellStyle name="40% - Accent4 3 2 3 4 2" xfId="6877" xr:uid="{91E40675-04D2-4BFD-8A8D-2711779EE3DD}"/>
    <cellStyle name="40% - Accent4 3 2 3 4 2 2" xfId="6878" xr:uid="{ECA0B1D0-8534-4E94-B5FE-3345987D56F3}"/>
    <cellStyle name="40% - Accent4 3 2 3 4 3" xfId="6879" xr:uid="{7A830D9F-8471-4C53-8242-EC68A6675281}"/>
    <cellStyle name="40% - Accent4 3 2 3 5" xfId="6880" xr:uid="{50FC4A63-A594-4385-AFC8-BA22AEDEB0B1}"/>
    <cellStyle name="40% - Accent4 3 2 3 5 2" xfId="6881" xr:uid="{6A079E31-6566-49A0-BA40-ADAEBA10C077}"/>
    <cellStyle name="40% - Accent4 3 2 3 6" xfId="6882" xr:uid="{F774E50E-8193-4032-88EF-00673E000071}"/>
    <cellStyle name="40% - Accent4 3 2 4" xfId="6883" xr:uid="{243D27DD-5922-40FC-9E05-2DA6C26EED05}"/>
    <cellStyle name="40% - Accent4 3 2 4 2" xfId="6884" xr:uid="{F2CB6F22-ED04-4495-B3DB-7037240E880F}"/>
    <cellStyle name="40% - Accent4 3 2 4 2 2" xfId="6885" xr:uid="{C6206FB2-8D0A-4AC3-B442-F9A4AABCAEAA}"/>
    <cellStyle name="40% - Accent4 3 2 4 2 2 2" xfId="6886" xr:uid="{20D50B2D-04CC-4EE3-8063-08FB234C96C7}"/>
    <cellStyle name="40% - Accent4 3 2 4 2 3" xfId="6887" xr:uid="{9A76D891-593E-489A-A65D-3EA806A904BD}"/>
    <cellStyle name="40% - Accent4 3 2 4 3" xfId="6888" xr:uid="{78A27E27-03BA-4BD9-BE03-12CF9A0C96DB}"/>
    <cellStyle name="40% - Accent4 3 2 4 3 2" xfId="6889" xr:uid="{FE7FEE5A-BC2A-4B2C-A5D6-75BFDE559FF8}"/>
    <cellStyle name="40% - Accent4 3 2 4 4" xfId="6890" xr:uid="{6B425856-E1D0-4D49-8477-C3E9E1109831}"/>
    <cellStyle name="40% - Accent4 3 2 5" xfId="6891" xr:uid="{394C841B-4144-4D84-8ED8-C8F8A963D2A7}"/>
    <cellStyle name="40% - Accent4 3 2 5 2" xfId="6892" xr:uid="{44F5D6EE-2D27-44C2-9AEB-7CF2B0A6B3A5}"/>
    <cellStyle name="40% - Accent4 3 2 5 2 2" xfId="6893" xr:uid="{5CD41FFC-D94A-4DC7-8E50-AC746A626F4A}"/>
    <cellStyle name="40% - Accent4 3 2 5 2 2 2" xfId="6894" xr:uid="{437440CC-1033-4A9A-A106-6704A6C4D200}"/>
    <cellStyle name="40% - Accent4 3 2 5 2 3" xfId="6895" xr:uid="{BE73ECF6-199C-427E-AFA1-C2D2931A83AD}"/>
    <cellStyle name="40% - Accent4 3 2 5 3" xfId="6896" xr:uid="{6807C0A9-3125-4A69-AC10-1118B3C3FE69}"/>
    <cellStyle name="40% - Accent4 3 2 5 3 2" xfId="6897" xr:uid="{C94B98C4-D00E-48D8-B21D-8DA3864DD02E}"/>
    <cellStyle name="40% - Accent4 3 2 5 4" xfId="6898" xr:uid="{4B7495FD-DC1C-4E6D-9F38-ECC3D34DAEE8}"/>
    <cellStyle name="40% - Accent4 3 2 6" xfId="6899" xr:uid="{0613F789-232C-42F4-A163-98AB2606EC80}"/>
    <cellStyle name="40% - Accent4 3 2 6 2" xfId="6900" xr:uid="{A9734042-B6EF-41D8-B183-CFBDF8B4792F}"/>
    <cellStyle name="40% - Accent4 3 2 6 2 2" xfId="6901" xr:uid="{36AA9AB4-86F9-4A78-A595-779B98087883}"/>
    <cellStyle name="40% - Accent4 3 2 6 3" xfId="6902" xr:uid="{A8995936-089E-4BB9-8A86-86CC6328A676}"/>
    <cellStyle name="40% - Accent4 3 2 7" xfId="6903" xr:uid="{1F50C61C-9F65-4D35-934D-D569EAD099C8}"/>
    <cellStyle name="40% - Accent4 3 2 7 2" xfId="6904" xr:uid="{629B74B1-A98D-4EAB-BFE6-52AE5DFAB22B}"/>
    <cellStyle name="40% - Accent4 3 2 8" xfId="6905" xr:uid="{0965F916-2723-44D6-9CF9-B87A0AACB325}"/>
    <cellStyle name="40% - Accent4 3 2 9" xfId="6906" xr:uid="{E4CBCCFE-BD0C-4E83-85A8-74431E0910B6}"/>
    <cellStyle name="40% - Accent4 3 3" xfId="6907" xr:uid="{D7D10051-FDF8-4FA5-9CA1-1CD374868E40}"/>
    <cellStyle name="40% - Accent4 3 3 2" xfId="6908" xr:uid="{EA5B73A0-67F1-4EB5-98A4-4CCB92424D41}"/>
    <cellStyle name="40% - Accent4 3 4" xfId="6909" xr:uid="{2D86A8D2-DB9E-4C55-AE6A-1DEE26659127}"/>
    <cellStyle name="40% - Accent4 3 4 2" xfId="6910" xr:uid="{0FF27AF5-4EF2-4392-A33E-3842039062AC}"/>
    <cellStyle name="40% - Accent4 3 4 2 2" xfId="6911" xr:uid="{79E529F1-2047-4982-A44F-0C117876E8C9}"/>
    <cellStyle name="40% - Accent4 3 4 2 2 2" xfId="6912" xr:uid="{365A5667-6A7B-45CA-AC85-CAFB44139F3F}"/>
    <cellStyle name="40% - Accent4 3 4 2 2 2 2" xfId="6913" xr:uid="{005EE76F-D9F1-4C07-A7FC-90DA009FED09}"/>
    <cellStyle name="40% - Accent4 3 4 2 2 2 2 2" xfId="6914" xr:uid="{21688CE6-0166-462C-AD1D-BAD88A45F3EA}"/>
    <cellStyle name="40% - Accent4 3 4 2 2 2 3" xfId="6915" xr:uid="{D3366855-4716-479E-969C-137117906921}"/>
    <cellStyle name="40% - Accent4 3 4 2 2 3" xfId="6916" xr:uid="{4ED4B59B-7FE3-4574-801C-250CB1898C92}"/>
    <cellStyle name="40% - Accent4 3 4 2 2 3 2" xfId="6917" xr:uid="{1B3099FA-F8D6-423B-A373-3ABDEA495D9E}"/>
    <cellStyle name="40% - Accent4 3 4 2 2 4" xfId="6918" xr:uid="{FEA21F6E-299C-40B6-BC91-6C4EB6CCE416}"/>
    <cellStyle name="40% - Accent4 3 4 2 3" xfId="6919" xr:uid="{3136E170-ECEB-4081-9062-7970280E2A4C}"/>
    <cellStyle name="40% - Accent4 3 4 2 3 2" xfId="6920" xr:uid="{F29C0B96-B744-4641-82E0-23B7F0B0601E}"/>
    <cellStyle name="40% - Accent4 3 4 2 3 2 2" xfId="6921" xr:uid="{013EA379-06BB-4B11-BF5D-8EBE23E8CD97}"/>
    <cellStyle name="40% - Accent4 3 4 2 3 2 2 2" xfId="6922" xr:uid="{128E5F4C-D2FF-425A-AB5B-5EB2A95869D0}"/>
    <cellStyle name="40% - Accent4 3 4 2 3 2 3" xfId="6923" xr:uid="{082017B0-9EC5-43A9-9010-7EE16DD07443}"/>
    <cellStyle name="40% - Accent4 3 4 2 3 3" xfId="6924" xr:uid="{DBD7C775-13FA-4FA4-A2A6-31371527D619}"/>
    <cellStyle name="40% - Accent4 3 4 2 3 3 2" xfId="6925" xr:uid="{F50259BE-A4E3-4BEE-A578-F62094416295}"/>
    <cellStyle name="40% - Accent4 3 4 2 3 4" xfId="6926" xr:uid="{8EEA2BB5-369F-467E-A9E2-0FEA98694E97}"/>
    <cellStyle name="40% - Accent4 3 4 2 4" xfId="6927" xr:uid="{E3194672-93CE-44F9-B5F5-E1177DFE6027}"/>
    <cellStyle name="40% - Accent4 3 4 2 4 2" xfId="6928" xr:uid="{9D7FDBD2-CDDC-4569-A339-8031E023F377}"/>
    <cellStyle name="40% - Accent4 3 4 2 4 2 2" xfId="6929" xr:uid="{B4856787-F6A8-4C93-B14B-0C513E2EFEC9}"/>
    <cellStyle name="40% - Accent4 3 4 2 4 3" xfId="6930" xr:uid="{CB95421B-BC9B-4D7A-8ECE-9CC1ACA4E686}"/>
    <cellStyle name="40% - Accent4 3 4 2 5" xfId="6931" xr:uid="{B3A020C3-8F80-49B7-B46E-8EA8737A5907}"/>
    <cellStyle name="40% - Accent4 3 4 2 5 2" xfId="6932" xr:uid="{9789B4A4-BBD6-4991-B135-85489650C1A7}"/>
    <cellStyle name="40% - Accent4 3 4 2 6" xfId="6933" xr:uid="{9D72E5D1-DD59-4F06-AAE8-C376AD6C75D1}"/>
    <cellStyle name="40% - Accent4 3 4 3" xfId="6934" xr:uid="{0700EA4B-0E83-45AB-838C-9109C707823F}"/>
    <cellStyle name="40% - Accent4 3 4 3 2" xfId="6935" xr:uid="{E85D533A-CD10-4446-B141-963A11B48392}"/>
    <cellStyle name="40% - Accent4 3 4 3 2 2" xfId="6936" xr:uid="{68337134-EE06-40D6-88E0-630CE01574B9}"/>
    <cellStyle name="40% - Accent4 3 4 3 2 2 2" xfId="6937" xr:uid="{B016EC95-2347-4976-9D66-E28C885FAF56}"/>
    <cellStyle name="40% - Accent4 3 4 3 2 3" xfId="6938" xr:uid="{BCF75FE6-A49A-4129-80A2-9B8939635EA6}"/>
    <cellStyle name="40% - Accent4 3 4 3 3" xfId="6939" xr:uid="{115D4370-68F7-45A4-9BB6-2F034085DB3C}"/>
    <cellStyle name="40% - Accent4 3 4 3 3 2" xfId="6940" xr:uid="{299FF102-D334-4AB5-8EE7-FC28F7F60072}"/>
    <cellStyle name="40% - Accent4 3 4 3 4" xfId="6941" xr:uid="{23E6C8B4-AA9A-40B1-876D-FBF857B82496}"/>
    <cellStyle name="40% - Accent4 3 4 4" xfId="6942" xr:uid="{67CDCD15-7E2D-4FB2-8B69-4E9E013E2A2A}"/>
    <cellStyle name="40% - Accent4 3 4 4 2" xfId="6943" xr:uid="{A8D2F030-50A1-4F92-B44C-BC42C738B5C9}"/>
    <cellStyle name="40% - Accent4 3 4 4 2 2" xfId="6944" xr:uid="{B18F6BB4-3647-42D2-A399-06039EE0DA45}"/>
    <cellStyle name="40% - Accent4 3 4 4 2 2 2" xfId="6945" xr:uid="{E1936F9A-F2BA-4291-87D2-298EADB981A4}"/>
    <cellStyle name="40% - Accent4 3 4 4 2 3" xfId="6946" xr:uid="{C6F76325-CEFD-4063-A26A-94E75747BBB0}"/>
    <cellStyle name="40% - Accent4 3 4 4 3" xfId="6947" xr:uid="{136AB6A6-A1DA-43D2-B252-08EF657497D0}"/>
    <cellStyle name="40% - Accent4 3 4 4 3 2" xfId="6948" xr:uid="{A9064604-37A8-4E15-AFFA-DBC4DDC2F971}"/>
    <cellStyle name="40% - Accent4 3 4 4 4" xfId="6949" xr:uid="{D5248A91-1E17-494A-86F4-0759455C798D}"/>
    <cellStyle name="40% - Accent4 3 4 5" xfId="6950" xr:uid="{9F49BCF9-9D12-4A1B-A7E5-425863EDD131}"/>
    <cellStyle name="40% - Accent4 3 4 5 2" xfId="6951" xr:uid="{7B987105-0031-48C8-AA6C-90949C822835}"/>
    <cellStyle name="40% - Accent4 3 4 5 2 2" xfId="6952" xr:uid="{5E2868FC-686D-485A-BF9A-E196C2B9DF18}"/>
    <cellStyle name="40% - Accent4 3 4 5 3" xfId="6953" xr:uid="{BD8DE9B3-D3BC-4732-A3FA-B28C05861AF5}"/>
    <cellStyle name="40% - Accent4 3 4 6" xfId="6954" xr:uid="{CDDA5A77-370D-48FA-8EE2-B74A983DE194}"/>
    <cellStyle name="40% - Accent4 3 4 6 2" xfId="6955" xr:uid="{30842097-C6BB-4186-8950-95A45AD2E402}"/>
    <cellStyle name="40% - Accent4 3 4 7" xfId="6956" xr:uid="{04190069-1847-4555-98B2-71BDDC4FF171}"/>
    <cellStyle name="40% - Accent4 3 5" xfId="6957" xr:uid="{C68D1BA2-5398-4C6E-B30F-D0E3F407856F}"/>
    <cellStyle name="40% - Accent4 3 5 2" xfId="6958" xr:uid="{0E3D4966-49D8-4EF0-99C8-80E061E33329}"/>
    <cellStyle name="40% - Accent4 3 5 2 2" xfId="6959" xr:uid="{1D623D39-0441-4743-B601-E2107B459403}"/>
    <cellStyle name="40% - Accent4 3 5 2 2 2" xfId="6960" xr:uid="{B12D8616-860D-40DB-A7AC-97D0DD470337}"/>
    <cellStyle name="40% - Accent4 3 5 2 2 2 2" xfId="6961" xr:uid="{BE96E956-7FD4-4D5C-8D13-907C79DA238D}"/>
    <cellStyle name="40% - Accent4 3 5 2 2 2 2 2" xfId="6962" xr:uid="{CB7C0A0A-5B97-4B0F-B28A-BCECCB1EE486}"/>
    <cellStyle name="40% - Accent4 3 5 2 2 2 3" xfId="6963" xr:uid="{0BB3B775-5F2D-4354-9CDF-B697F8780471}"/>
    <cellStyle name="40% - Accent4 3 5 2 2 3" xfId="6964" xr:uid="{1F7EE6EC-D06A-4A78-9FE4-55FAB8998DF4}"/>
    <cellStyle name="40% - Accent4 3 5 2 2 3 2" xfId="6965" xr:uid="{B6233DDB-F1D1-4C04-B176-75C996C3B959}"/>
    <cellStyle name="40% - Accent4 3 5 2 2 4" xfId="6966" xr:uid="{0E7462FD-89AE-4DEF-8F09-04286A42000E}"/>
    <cellStyle name="40% - Accent4 3 5 2 3" xfId="6967" xr:uid="{76471FE2-38DA-4FA7-99A1-462F46519545}"/>
    <cellStyle name="40% - Accent4 3 5 2 3 2" xfId="6968" xr:uid="{F7874CFE-9D6C-471A-8E69-37FAB202BC4A}"/>
    <cellStyle name="40% - Accent4 3 5 2 3 2 2" xfId="6969" xr:uid="{AD5DB1A5-2977-4CE9-92F5-21729CA244CF}"/>
    <cellStyle name="40% - Accent4 3 5 2 3 2 2 2" xfId="6970" xr:uid="{EC566159-121A-48D4-A337-D5957EA776C5}"/>
    <cellStyle name="40% - Accent4 3 5 2 3 2 3" xfId="6971" xr:uid="{948BDCE4-4ACA-4ED1-BD0C-A74C2290F5D9}"/>
    <cellStyle name="40% - Accent4 3 5 2 3 3" xfId="6972" xr:uid="{991AE3A5-7B83-411A-AA8C-5368231947B7}"/>
    <cellStyle name="40% - Accent4 3 5 2 3 3 2" xfId="6973" xr:uid="{A3E4749E-33E2-4426-8D48-56F19557F958}"/>
    <cellStyle name="40% - Accent4 3 5 2 3 4" xfId="6974" xr:uid="{543E17B3-2CE6-468D-90BE-E5D89944A4B9}"/>
    <cellStyle name="40% - Accent4 3 5 2 4" xfId="6975" xr:uid="{F68ED9DF-8FA5-4A6F-A448-5556FBBADA20}"/>
    <cellStyle name="40% - Accent4 3 5 2 4 2" xfId="6976" xr:uid="{0C2B0591-3380-44A8-99CA-5E2B7F1593E0}"/>
    <cellStyle name="40% - Accent4 3 5 2 4 2 2" xfId="6977" xr:uid="{AEC7A45D-C914-42C0-B8D0-31C7CC058AC5}"/>
    <cellStyle name="40% - Accent4 3 5 2 4 3" xfId="6978" xr:uid="{46B1C5E4-492D-4A4A-9BDB-2CD7F58B2294}"/>
    <cellStyle name="40% - Accent4 3 5 2 5" xfId="6979" xr:uid="{1D17292E-0AB9-4106-8833-C38CCF1D461B}"/>
    <cellStyle name="40% - Accent4 3 5 2 5 2" xfId="6980" xr:uid="{F1187046-78ED-4DF6-9175-B3C6365B4FE3}"/>
    <cellStyle name="40% - Accent4 3 5 2 6" xfId="6981" xr:uid="{D854C1E4-E064-4245-8D58-91E3C44B243E}"/>
    <cellStyle name="40% - Accent4 3 5 3" xfId="6982" xr:uid="{FCC13AFE-F40A-42C5-AD79-C4883DC8B438}"/>
    <cellStyle name="40% - Accent4 3 5 3 2" xfId="6983" xr:uid="{523187AB-40D7-41C2-B39B-98659E95F801}"/>
    <cellStyle name="40% - Accent4 3 5 3 2 2" xfId="6984" xr:uid="{22BE23A8-09EC-4B04-BDEE-D113DDAA15F1}"/>
    <cellStyle name="40% - Accent4 3 5 3 2 2 2" xfId="6985" xr:uid="{3A0657CE-DFD8-42DF-8D75-568A22374BA8}"/>
    <cellStyle name="40% - Accent4 3 5 3 2 3" xfId="6986" xr:uid="{0B8A7004-223A-40DE-89D9-7B2140AC7C52}"/>
    <cellStyle name="40% - Accent4 3 5 3 3" xfId="6987" xr:uid="{C5DB14DC-33DA-44F1-AC77-907D5EF1362A}"/>
    <cellStyle name="40% - Accent4 3 5 3 3 2" xfId="6988" xr:uid="{08B2A940-148B-4B9A-927D-F1F534C0D04B}"/>
    <cellStyle name="40% - Accent4 3 5 3 4" xfId="6989" xr:uid="{87AE5B35-1D30-4A6B-879F-52327FC26EFB}"/>
    <cellStyle name="40% - Accent4 3 5 4" xfId="6990" xr:uid="{B04CC5C8-95BD-462B-B477-1200F45577BD}"/>
    <cellStyle name="40% - Accent4 3 5 4 2" xfId="6991" xr:uid="{B11976A8-12DA-453C-9762-2845A0D9F685}"/>
    <cellStyle name="40% - Accent4 3 5 4 2 2" xfId="6992" xr:uid="{A36373D6-5C93-4712-9326-9D69E8BF468C}"/>
    <cellStyle name="40% - Accent4 3 5 4 2 2 2" xfId="6993" xr:uid="{019A867B-19C5-447B-859D-1F19E705BD76}"/>
    <cellStyle name="40% - Accent4 3 5 4 2 3" xfId="6994" xr:uid="{DAB2F3B6-3F8E-4308-8FB0-30DE10FD78A7}"/>
    <cellStyle name="40% - Accent4 3 5 4 3" xfId="6995" xr:uid="{F0B130EE-31A9-4AF8-9F8D-CF720CE29C1E}"/>
    <cellStyle name="40% - Accent4 3 5 4 3 2" xfId="6996" xr:uid="{C0F9337C-3270-4915-83FF-46A17C907A4B}"/>
    <cellStyle name="40% - Accent4 3 5 4 4" xfId="6997" xr:uid="{59069E9F-F8A7-4774-814A-5ADB737FB7E1}"/>
    <cellStyle name="40% - Accent4 3 5 5" xfId="6998" xr:uid="{CC0F63F3-A09D-44D3-A7D9-AA0FBF89DDBB}"/>
    <cellStyle name="40% - Accent4 3 5 5 2" xfId="6999" xr:uid="{30C40569-742E-488A-98F9-7E202319E636}"/>
    <cellStyle name="40% - Accent4 3 5 5 2 2" xfId="7000" xr:uid="{21E2EDC5-37BB-4147-A5C3-839E226EE89D}"/>
    <cellStyle name="40% - Accent4 3 5 5 3" xfId="7001" xr:uid="{0DF2488E-942E-44E7-ACE8-7DFD036B0B3C}"/>
    <cellStyle name="40% - Accent4 3 5 6" xfId="7002" xr:uid="{0F2EBB0C-1AD6-41F2-B925-EDDF86C9493C}"/>
    <cellStyle name="40% - Accent4 3 5 6 2" xfId="7003" xr:uid="{15345BD0-F4E2-4D6F-A2B4-B54868BD8421}"/>
    <cellStyle name="40% - Accent4 3 5 7" xfId="7004" xr:uid="{F8F41F37-A6D7-4C4A-81A6-B7689BABA3E0}"/>
    <cellStyle name="40% - Accent4 3 6" xfId="7005" xr:uid="{B9391F67-F99B-4780-8D9A-6EEB824393B1}"/>
    <cellStyle name="40% - Accent4 3 6 2" xfId="7006" xr:uid="{A4D763C8-1022-4D7B-A5C5-FE1F9B1BA546}"/>
    <cellStyle name="40% - Accent4 3 6 2 2" xfId="7007" xr:uid="{5A43E7CB-02ED-4316-8C26-AD58E9788B75}"/>
    <cellStyle name="40% - Accent4 3 6 2 2 2" xfId="7008" xr:uid="{716DD4C4-7D2F-44DE-9D94-D529B66EF05D}"/>
    <cellStyle name="40% - Accent4 3 6 2 2 2 2" xfId="7009" xr:uid="{6A6728A5-C33B-42B6-A7E4-68149714D23A}"/>
    <cellStyle name="40% - Accent4 3 6 2 2 3" xfId="7010" xr:uid="{82D5EF85-C7B8-40DB-86C9-CA9B03844D5C}"/>
    <cellStyle name="40% - Accent4 3 6 2 3" xfId="7011" xr:uid="{42E025FA-74FB-46C5-9F74-3AD587C90F72}"/>
    <cellStyle name="40% - Accent4 3 6 2 3 2" xfId="7012" xr:uid="{F1199412-F54F-4D63-91A0-A09C91185CB3}"/>
    <cellStyle name="40% - Accent4 3 6 2 4" xfId="7013" xr:uid="{AC0290A0-9712-4EBB-9F6E-7F988CFE156A}"/>
    <cellStyle name="40% - Accent4 3 6 3" xfId="7014" xr:uid="{B79E3665-70C1-45D7-959A-2FFAF817DFCF}"/>
    <cellStyle name="40% - Accent4 3 6 3 2" xfId="7015" xr:uid="{75A9357F-BED5-4339-A798-4B78C15764CD}"/>
    <cellStyle name="40% - Accent4 3 6 3 2 2" xfId="7016" xr:uid="{70937665-2A4F-4BB1-86D7-D3C8DD563125}"/>
    <cellStyle name="40% - Accent4 3 6 3 2 2 2" xfId="7017" xr:uid="{A270046D-BF26-41A2-82BB-166718A37EFA}"/>
    <cellStyle name="40% - Accent4 3 6 3 2 3" xfId="7018" xr:uid="{01A09E7A-519C-49FB-9DFE-DE6EA58C973B}"/>
    <cellStyle name="40% - Accent4 3 6 3 3" xfId="7019" xr:uid="{2C246A89-A028-4DEE-AEAF-528A35A81849}"/>
    <cellStyle name="40% - Accent4 3 6 3 3 2" xfId="7020" xr:uid="{DC215CC0-2C01-4A8B-A150-431BF5AC65D2}"/>
    <cellStyle name="40% - Accent4 3 6 3 4" xfId="7021" xr:uid="{486C99A6-B0BC-4DC7-A631-C6D42503C2C0}"/>
    <cellStyle name="40% - Accent4 3 6 4" xfId="7022" xr:uid="{EEA37772-900D-47E1-BE94-26DE2973F870}"/>
    <cellStyle name="40% - Accent4 3 6 4 2" xfId="7023" xr:uid="{22FF4F89-FB2A-4F21-A553-A2BEEF241767}"/>
    <cellStyle name="40% - Accent4 3 6 4 2 2" xfId="7024" xr:uid="{50B4B500-0424-458D-9387-BBDBB5CCB6F8}"/>
    <cellStyle name="40% - Accent4 3 6 4 3" xfId="7025" xr:uid="{21138BA6-B96B-4879-930F-47B9C421C1C3}"/>
    <cellStyle name="40% - Accent4 3 6 5" xfId="7026" xr:uid="{6E291564-A391-4510-AE13-B12F2B74102F}"/>
    <cellStyle name="40% - Accent4 3 6 5 2" xfId="7027" xr:uid="{CDC7EF76-0E58-4958-806B-7537205997AA}"/>
    <cellStyle name="40% - Accent4 3 6 6" xfId="7028" xr:uid="{E2851984-65E1-4590-9551-139CFC9A4460}"/>
    <cellStyle name="40% - Accent4 3 7" xfId="7029" xr:uid="{101D2EB9-EA70-4354-8A2C-158A73ACFE92}"/>
    <cellStyle name="40% - Accent4 3 7 2" xfId="7030" xr:uid="{22E9E50D-02D0-42F9-B207-3075E6FC21B3}"/>
    <cellStyle name="40% - Accent4 3 7 2 2" xfId="7031" xr:uid="{30A44DB2-3369-4611-8E27-1F9570C8E56A}"/>
    <cellStyle name="40% - Accent4 3 7 2 2 2" xfId="7032" xr:uid="{AABA9EB7-7628-4586-A925-86793738D9A2}"/>
    <cellStyle name="40% - Accent4 3 7 2 3" xfId="7033" xr:uid="{9D9E3A14-8AB5-4596-87C7-ECE2D6C4C23B}"/>
    <cellStyle name="40% - Accent4 3 7 3" xfId="7034" xr:uid="{26DD1CF0-D080-4B72-95ED-12B0BA7C8F18}"/>
    <cellStyle name="40% - Accent4 3 7 3 2" xfId="7035" xr:uid="{4FADAAB7-D79C-406D-A0C2-3AA28C4D5119}"/>
    <cellStyle name="40% - Accent4 3 7 4" xfId="7036" xr:uid="{873883EF-5AF9-41CA-A2B5-84AE465AC1FB}"/>
    <cellStyle name="40% - Accent4 3 8" xfId="7037" xr:uid="{868F6C3F-C6FA-4773-AB3D-735BA6EFCD8C}"/>
    <cellStyle name="40% - Accent4 3 8 2" xfId="7038" xr:uid="{DB849419-002D-4E36-B732-265C23072047}"/>
    <cellStyle name="40% - Accent4 3 8 2 2" xfId="7039" xr:uid="{A6167393-B0A0-463A-99BE-D57CE303A7D1}"/>
    <cellStyle name="40% - Accent4 3 8 2 2 2" xfId="7040" xr:uid="{27880E1D-4FBF-4EE1-9BEF-CF18EEF37595}"/>
    <cellStyle name="40% - Accent4 3 8 2 3" xfId="7041" xr:uid="{FC3CCB96-A9C3-4210-94CD-DF4A2C4FF7BB}"/>
    <cellStyle name="40% - Accent4 3 8 3" xfId="7042" xr:uid="{65ED0480-9E27-459F-8EFB-7B3EDD280B08}"/>
    <cellStyle name="40% - Accent4 3 8 3 2" xfId="7043" xr:uid="{F9DF56C3-BD46-47DF-87AA-FE9566229510}"/>
    <cellStyle name="40% - Accent4 3 8 4" xfId="7044" xr:uid="{7A80D62E-D34A-43A2-8B7A-15EEB00F2E23}"/>
    <cellStyle name="40% - Accent4 3 9" xfId="7045" xr:uid="{345881F2-6666-435C-975D-3FC3BBAAC9FF}"/>
    <cellStyle name="40% - Accent4 3 9 2" xfId="7046" xr:uid="{09449E5E-D6E4-4CB9-80ED-42134915B2AA}"/>
    <cellStyle name="40% - Accent4 3 9 2 2" xfId="7047" xr:uid="{C5670F60-72FA-40CF-916C-518852F616A9}"/>
    <cellStyle name="40% - Accent4 3 9 3" xfId="7048" xr:uid="{C3DF3A31-DEC2-408A-A60E-DED09ACD6314}"/>
    <cellStyle name="40% - Accent4 4" xfId="7049" xr:uid="{0863942E-0F3C-4B22-900F-3F900BD7B247}"/>
    <cellStyle name="40% - Accent4 4 2" xfId="7050" xr:uid="{A05B3382-87FF-4D59-A19A-39C50C85B519}"/>
    <cellStyle name="40% - Accent4 4 2 2" xfId="7051" xr:uid="{453FA713-C2E1-4871-A8AE-EE84141A850B}"/>
    <cellStyle name="40% - Accent4 4 2 2 2" xfId="7052" xr:uid="{2E1688B0-7B2E-4793-81D0-1E7A288DCB76}"/>
    <cellStyle name="40% - Accent4 4 2 2 2 2" xfId="7053" xr:uid="{B7686BBD-49A9-426B-AC36-852C3C98FA10}"/>
    <cellStyle name="40% - Accent4 4 2 2 2 2 2" xfId="7054" xr:uid="{902BC834-9AD2-4AB0-B7C1-EF3481A1AF09}"/>
    <cellStyle name="40% - Accent4 4 2 2 2 2 2 2" xfId="7055" xr:uid="{D946B7F2-7FEB-488F-8745-CE35DA6FA499}"/>
    <cellStyle name="40% - Accent4 4 2 2 2 2 3" xfId="7056" xr:uid="{46F6C711-7CE1-4182-B87B-3FB1526A8412}"/>
    <cellStyle name="40% - Accent4 4 2 2 2 3" xfId="7057" xr:uid="{251CC7F0-6635-4564-93B6-4C5677EFD773}"/>
    <cellStyle name="40% - Accent4 4 2 2 2 3 2" xfId="7058" xr:uid="{65B70AC3-8C3F-4E71-8EAF-03AB958BD7F4}"/>
    <cellStyle name="40% - Accent4 4 2 2 2 4" xfId="7059" xr:uid="{118D7C5E-88A3-4238-8D80-D1F262F9C94D}"/>
    <cellStyle name="40% - Accent4 4 2 2 3" xfId="7060" xr:uid="{1CB35B01-2467-4E89-8B06-246766C9B044}"/>
    <cellStyle name="40% - Accent4 4 2 2 3 2" xfId="7061" xr:uid="{F18002CB-3127-47C4-A7FB-F5F41CE07CD3}"/>
    <cellStyle name="40% - Accent4 4 2 2 3 2 2" xfId="7062" xr:uid="{BCE36C96-5E31-43F9-8CEE-4EADE0E04508}"/>
    <cellStyle name="40% - Accent4 4 2 2 3 2 2 2" xfId="7063" xr:uid="{DEC9F04C-B59E-4292-BB94-3CAE8AAC2DEB}"/>
    <cellStyle name="40% - Accent4 4 2 2 3 2 3" xfId="7064" xr:uid="{8E280D14-1424-4598-A6A9-B0CB3E7CC252}"/>
    <cellStyle name="40% - Accent4 4 2 2 3 3" xfId="7065" xr:uid="{8E407622-CF38-4EB0-AB11-9961AC5C2201}"/>
    <cellStyle name="40% - Accent4 4 2 2 3 3 2" xfId="7066" xr:uid="{3440F59F-D9DC-4579-98B6-581ECBC41611}"/>
    <cellStyle name="40% - Accent4 4 2 2 3 4" xfId="7067" xr:uid="{853D6DA7-3B96-4DBE-BADA-1A41EF50430C}"/>
    <cellStyle name="40% - Accent4 4 2 2 4" xfId="7068" xr:uid="{537C1FD8-1D5B-4F6D-B071-04864E964AED}"/>
    <cellStyle name="40% - Accent4 4 2 2 4 2" xfId="7069" xr:uid="{0590E8C3-F710-403D-A282-50C2938152DB}"/>
    <cellStyle name="40% - Accent4 4 2 2 4 2 2" xfId="7070" xr:uid="{8476709E-46E9-4F26-A252-9323D9CF78C2}"/>
    <cellStyle name="40% - Accent4 4 2 2 4 3" xfId="7071" xr:uid="{163D6D8C-8E07-4060-8080-8292C424CEC1}"/>
    <cellStyle name="40% - Accent4 4 2 2 5" xfId="7072" xr:uid="{23268AAE-BBC3-4E7C-B3F9-90B4DFD3699D}"/>
    <cellStyle name="40% - Accent4 4 2 2 5 2" xfId="7073" xr:uid="{B8ED185B-EFFE-46A0-A893-06087172B7AB}"/>
    <cellStyle name="40% - Accent4 4 2 2 6" xfId="7074" xr:uid="{59A5A0FD-6A10-425E-A54C-4EA25516B1CD}"/>
    <cellStyle name="40% - Accent4 4 2 3" xfId="7075" xr:uid="{DA805599-CB51-434F-B377-9348DCA725E1}"/>
    <cellStyle name="40% - Accent4 4 2 3 2" xfId="7076" xr:uid="{A2606F2D-A4CD-4851-BA96-DF3EBEF9D7BF}"/>
    <cellStyle name="40% - Accent4 4 2 3 2 2" xfId="7077" xr:uid="{1C0BE5A8-95E7-4607-BB1D-8E3042DBFC5B}"/>
    <cellStyle name="40% - Accent4 4 2 3 2 2 2" xfId="7078" xr:uid="{7FC6C2D7-5DC7-44E8-83D5-F683235D5A6D}"/>
    <cellStyle name="40% - Accent4 4 2 3 2 3" xfId="7079" xr:uid="{AE8EA7DD-0F7A-44BA-A0C6-0B4FAA8D6C40}"/>
    <cellStyle name="40% - Accent4 4 2 3 3" xfId="7080" xr:uid="{8B3FFB4A-1797-4AAE-BF82-C8BA93664AA9}"/>
    <cellStyle name="40% - Accent4 4 2 3 3 2" xfId="7081" xr:uid="{BAABF117-F21B-456A-BAF5-43EBE09059B3}"/>
    <cellStyle name="40% - Accent4 4 2 3 4" xfId="7082" xr:uid="{1C57CDA1-9984-4DCF-95EB-ABE008C8E7A0}"/>
    <cellStyle name="40% - Accent4 4 2 4" xfId="7083" xr:uid="{B79679B0-5477-4C99-87DC-9A9BAECF4611}"/>
    <cellStyle name="40% - Accent4 4 2 4 2" xfId="7084" xr:uid="{183303E0-5B90-41B7-A94A-914CC502185F}"/>
    <cellStyle name="40% - Accent4 4 2 4 2 2" xfId="7085" xr:uid="{70F3033F-45CE-4D01-96B5-B1E11FBADDF0}"/>
    <cellStyle name="40% - Accent4 4 2 4 2 2 2" xfId="7086" xr:uid="{24926A50-EAF2-4F0F-ADB9-35475B99C08B}"/>
    <cellStyle name="40% - Accent4 4 2 4 2 3" xfId="7087" xr:uid="{F90E656A-C543-4FA3-9A02-58F1110ABFCB}"/>
    <cellStyle name="40% - Accent4 4 2 4 3" xfId="7088" xr:uid="{E463A230-9F90-4FB0-B97C-7CAF6A202AC5}"/>
    <cellStyle name="40% - Accent4 4 2 4 3 2" xfId="7089" xr:uid="{DA256C80-EC6F-4B18-B672-2E01FFB01964}"/>
    <cellStyle name="40% - Accent4 4 2 4 4" xfId="7090" xr:uid="{DDB4E8C8-2382-446C-97DE-87465102EC98}"/>
    <cellStyle name="40% - Accent4 4 2 5" xfId="7091" xr:uid="{327D7775-7660-4101-87CC-258DD4AC01B9}"/>
    <cellStyle name="40% - Accent4 4 2 5 2" xfId="7092" xr:uid="{3FA03078-F5FA-4C7B-B4C7-09918A33F0FB}"/>
    <cellStyle name="40% - Accent4 4 2 5 2 2" xfId="7093" xr:uid="{85464F12-4B24-4AD7-AD17-C9CB5721E4E6}"/>
    <cellStyle name="40% - Accent4 4 2 5 3" xfId="7094" xr:uid="{2C5846A9-2FA5-495E-9CD3-276E4A8BE1B9}"/>
    <cellStyle name="40% - Accent4 4 2 6" xfId="7095" xr:uid="{77D4968D-063E-43E0-9411-056D890ADE4D}"/>
    <cellStyle name="40% - Accent4 4 2 6 2" xfId="7096" xr:uid="{E02FD9F5-0B13-43D2-9840-7EFA03A8A250}"/>
    <cellStyle name="40% - Accent4 4 2 7" xfId="7097" xr:uid="{CE1FE8AF-104F-426F-88EE-F953DCE6D7A2}"/>
    <cellStyle name="40% - Accent4 4 2 8" xfId="7098" xr:uid="{07D208BC-13EF-49A8-8490-F501A30353FE}"/>
    <cellStyle name="40% - Accent4 4 3" xfId="7099" xr:uid="{0B73E7E1-0F6B-4914-8F40-81154BDF493D}"/>
    <cellStyle name="40% - Accent4 4 3 2" xfId="7100" xr:uid="{16642556-9547-46B7-BE9D-276018A9D674}"/>
    <cellStyle name="40% - Accent4 4 3 2 2" xfId="7101" xr:uid="{0383BD60-2AFF-407C-BD3C-7712268BB8EA}"/>
    <cellStyle name="40% - Accent4 4 3 2 2 2" xfId="7102" xr:uid="{721A4E5F-43FF-4F74-ABBB-40023FE920B8}"/>
    <cellStyle name="40% - Accent4 4 3 2 2 2 2" xfId="7103" xr:uid="{7B9165E5-F2C2-4137-96E4-3C27C20B4518}"/>
    <cellStyle name="40% - Accent4 4 3 2 2 3" xfId="7104" xr:uid="{A1EFF791-97DB-4281-9A03-9D6F4B3F8FC4}"/>
    <cellStyle name="40% - Accent4 4 3 2 3" xfId="7105" xr:uid="{6B9C36BD-5674-4DC6-895C-860762F07BBB}"/>
    <cellStyle name="40% - Accent4 4 3 2 3 2" xfId="7106" xr:uid="{856DB0E5-9DDB-4CAD-95F2-4462340184E0}"/>
    <cellStyle name="40% - Accent4 4 3 2 4" xfId="7107" xr:uid="{D69FFA9A-80E9-4AA5-BDBC-7E04EE26837F}"/>
    <cellStyle name="40% - Accent4 4 3 3" xfId="7108" xr:uid="{004A9227-56FE-4AC3-8180-312611670D90}"/>
    <cellStyle name="40% - Accent4 4 3 3 2" xfId="7109" xr:uid="{129A5028-6F57-4785-81D3-775C887E62BA}"/>
    <cellStyle name="40% - Accent4 4 3 3 2 2" xfId="7110" xr:uid="{04FA0C8A-1A04-4C96-AD6A-4C2D51B5FD6E}"/>
    <cellStyle name="40% - Accent4 4 3 3 2 2 2" xfId="7111" xr:uid="{7966C1D7-36EC-4D37-BC30-8DB6160BCB9E}"/>
    <cellStyle name="40% - Accent4 4 3 3 2 3" xfId="7112" xr:uid="{F5342165-8115-4B22-8DC6-438021094222}"/>
    <cellStyle name="40% - Accent4 4 3 3 3" xfId="7113" xr:uid="{DDB0DEDE-ECE8-4728-BFA4-7126B0636792}"/>
    <cellStyle name="40% - Accent4 4 3 3 3 2" xfId="7114" xr:uid="{D27C9FC1-7BA4-4853-88F1-FF6E11CBEE6E}"/>
    <cellStyle name="40% - Accent4 4 3 3 4" xfId="7115" xr:uid="{2BC60290-5144-4D34-ADA5-83169F2DD259}"/>
    <cellStyle name="40% - Accent4 4 3 4" xfId="7116" xr:uid="{8F861D49-4B9E-4BA2-A526-8CE99351D6B1}"/>
    <cellStyle name="40% - Accent4 4 3 4 2" xfId="7117" xr:uid="{2C10D8D3-D449-48B2-9F16-3E2F7782850F}"/>
    <cellStyle name="40% - Accent4 4 3 4 2 2" xfId="7118" xr:uid="{65C80216-5136-4DB3-862C-B24D8E4DF33D}"/>
    <cellStyle name="40% - Accent4 4 3 4 3" xfId="7119" xr:uid="{27977C36-7876-4D3F-AB34-0CEAC17B7C6C}"/>
    <cellStyle name="40% - Accent4 4 3 5" xfId="7120" xr:uid="{B2709417-4C18-4BBE-BB03-6FC18410F429}"/>
    <cellStyle name="40% - Accent4 4 3 5 2" xfId="7121" xr:uid="{D41A2EAC-2FE4-43E4-B63D-B8B34CFBC59F}"/>
    <cellStyle name="40% - Accent4 4 3 6" xfId="7122" xr:uid="{457FCEF0-7DE7-4A44-8AF8-0412314D0A20}"/>
    <cellStyle name="40% - Accent4 4 4" xfId="7123" xr:uid="{30729181-E622-4201-AB4D-A94488E5B816}"/>
    <cellStyle name="40% - Accent4 4 4 2" xfId="7124" xr:uid="{9F8ECA3D-C06C-4F14-AEDE-67888895A0C2}"/>
    <cellStyle name="40% - Accent4 4 4 2 2" xfId="7125" xr:uid="{6CCEA946-3D77-4EE0-8514-5A9C5A703FED}"/>
    <cellStyle name="40% - Accent4 4 4 2 2 2" xfId="7126" xr:uid="{139F9ADC-398B-494D-8676-E6C8442DF857}"/>
    <cellStyle name="40% - Accent4 4 4 2 3" xfId="7127" xr:uid="{210A05AF-500E-4B73-8689-3A82C23E979F}"/>
    <cellStyle name="40% - Accent4 4 4 3" xfId="7128" xr:uid="{8E9E78D4-B7A5-498A-8A8C-41E4CDBBD8FE}"/>
    <cellStyle name="40% - Accent4 4 4 3 2" xfId="7129" xr:uid="{CD0FE230-4BC2-4DAA-8DCF-5123E95E7A13}"/>
    <cellStyle name="40% - Accent4 4 4 4" xfId="7130" xr:uid="{9633205B-7442-4C4B-8EBE-4DDA1EAB510C}"/>
    <cellStyle name="40% - Accent4 4 5" xfId="7131" xr:uid="{72F7228A-4532-49A9-861C-BA51CC90290C}"/>
    <cellStyle name="40% - Accent4 4 5 2" xfId="7132" xr:uid="{F54779E2-5E1E-4FDE-AA1E-CC9E359EA684}"/>
    <cellStyle name="40% - Accent4 4 5 2 2" xfId="7133" xr:uid="{6CF5DF14-26C6-45CD-8E84-46F3BF7A1AA8}"/>
    <cellStyle name="40% - Accent4 4 5 2 2 2" xfId="7134" xr:uid="{21ECD471-02A4-4D2A-9D12-B7EEE00678F9}"/>
    <cellStyle name="40% - Accent4 4 5 2 3" xfId="7135" xr:uid="{2B80D52C-4D71-40B0-BDC2-28E96CA988EC}"/>
    <cellStyle name="40% - Accent4 4 5 3" xfId="7136" xr:uid="{8E51716D-6C94-4126-9A66-2471EB39F896}"/>
    <cellStyle name="40% - Accent4 4 5 3 2" xfId="7137" xr:uid="{9EAF9663-BF88-4114-B41C-2B2A3F9E100E}"/>
    <cellStyle name="40% - Accent4 4 5 4" xfId="7138" xr:uid="{5F36BA90-300F-47E9-8814-D89853A9DC87}"/>
    <cellStyle name="40% - Accent4 4 6" xfId="7139" xr:uid="{8BD99E19-0FC2-4844-8587-6D640623FF68}"/>
    <cellStyle name="40% - Accent4 4 6 2" xfId="7140" xr:uid="{E877873F-44E5-4D84-861E-746E20E11DF3}"/>
    <cellStyle name="40% - Accent4 4 6 2 2" xfId="7141" xr:uid="{DE0FC17F-2815-441F-A2EF-E5256AAC06E0}"/>
    <cellStyle name="40% - Accent4 4 6 3" xfId="7142" xr:uid="{1DED40F1-340C-44DA-8E1D-FFAA16D90E4A}"/>
    <cellStyle name="40% - Accent4 4 7" xfId="7143" xr:uid="{925BB2E3-6D09-4E06-875D-6ABE3FC2FDBC}"/>
    <cellStyle name="40% - Accent4 4 7 2" xfId="7144" xr:uid="{526BE219-E858-4107-B90B-58850FEB9304}"/>
    <cellStyle name="40% - Accent4 4 8" xfId="7145" xr:uid="{852A2AD9-B4C8-4DD2-A463-E2308045005A}"/>
    <cellStyle name="40% - Accent4 4 9" xfId="7146" xr:uid="{E4E08544-ED2F-4C45-883D-0B61AEB55960}"/>
    <cellStyle name="40% - Accent4 5" xfId="7147" xr:uid="{FDE6C282-25B2-4768-AE2F-758C6BE12B36}"/>
    <cellStyle name="40% - Accent4 5 2" xfId="7148" xr:uid="{4040CDB5-E7E2-4D9C-8B1E-B1223F669442}"/>
    <cellStyle name="40% - Accent4 5 2 2" xfId="7149" xr:uid="{79E74D45-165D-415A-8A2E-06469F4C8079}"/>
    <cellStyle name="40% - Accent4 5 2 2 2" xfId="7150" xr:uid="{0E0A301D-DDA0-45AB-94C1-7042EA9F9300}"/>
    <cellStyle name="40% - Accent4 5 2 2 2 2" xfId="7151" xr:uid="{0CD98F19-F2ED-4BEF-B16E-F418623A9795}"/>
    <cellStyle name="40% - Accent4 5 2 2 2 2 2" xfId="7152" xr:uid="{16E68697-B7BC-410D-9F51-31454AB0FAFB}"/>
    <cellStyle name="40% - Accent4 5 2 2 2 2 2 2" xfId="7153" xr:uid="{EC6B7CD5-B3B5-4ABB-977F-B11CF1DA7144}"/>
    <cellStyle name="40% - Accent4 5 2 2 2 2 3" xfId="7154" xr:uid="{BCE969A8-9960-4AB8-A36C-2A267160941B}"/>
    <cellStyle name="40% - Accent4 5 2 2 2 3" xfId="7155" xr:uid="{DB6A808F-BBAB-4FA9-9071-190FE199AA9D}"/>
    <cellStyle name="40% - Accent4 5 2 2 2 3 2" xfId="7156" xr:uid="{377A9B0A-919F-4887-9F88-4C976C5356CD}"/>
    <cellStyle name="40% - Accent4 5 2 2 2 4" xfId="7157" xr:uid="{51A0E52E-B1D2-4CB5-B90D-294328DB64EB}"/>
    <cellStyle name="40% - Accent4 5 2 2 3" xfId="7158" xr:uid="{6FEE95E7-337D-4E6D-96D3-8853270AC623}"/>
    <cellStyle name="40% - Accent4 5 2 2 3 2" xfId="7159" xr:uid="{8835501B-9A38-476B-B4B9-B68714F9DD33}"/>
    <cellStyle name="40% - Accent4 5 2 2 3 2 2" xfId="7160" xr:uid="{BC75D493-9495-4E19-8F15-04E21185906D}"/>
    <cellStyle name="40% - Accent4 5 2 2 3 2 2 2" xfId="7161" xr:uid="{346D88EC-2244-4A85-8DFD-86BFE74950A1}"/>
    <cellStyle name="40% - Accent4 5 2 2 3 2 3" xfId="7162" xr:uid="{4B9E2621-7159-4AC9-A56D-5BE23850E8D5}"/>
    <cellStyle name="40% - Accent4 5 2 2 3 3" xfId="7163" xr:uid="{AD955807-899A-4186-B2AD-1A40D56D55B2}"/>
    <cellStyle name="40% - Accent4 5 2 2 3 3 2" xfId="7164" xr:uid="{BAF3A5A4-91B3-40F9-BE08-289E5A78E0C7}"/>
    <cellStyle name="40% - Accent4 5 2 2 3 4" xfId="7165" xr:uid="{90947276-B08B-4912-BDDF-A6B4FDC19656}"/>
    <cellStyle name="40% - Accent4 5 2 2 4" xfId="7166" xr:uid="{6D69D492-3F8B-4D40-B9F0-6B6C38EDB55C}"/>
    <cellStyle name="40% - Accent4 5 2 2 4 2" xfId="7167" xr:uid="{1997BDB7-59A3-4545-951D-AF71526977C2}"/>
    <cellStyle name="40% - Accent4 5 2 2 4 2 2" xfId="7168" xr:uid="{BF0EFDB8-B959-40DF-8C0E-A1AC21846364}"/>
    <cellStyle name="40% - Accent4 5 2 2 4 3" xfId="7169" xr:uid="{D62A07EB-BC82-4910-ABA4-5F18C38E66D1}"/>
    <cellStyle name="40% - Accent4 5 2 2 5" xfId="7170" xr:uid="{AD415D3D-DCF1-44F6-BC81-8AA413CDEECF}"/>
    <cellStyle name="40% - Accent4 5 2 2 5 2" xfId="7171" xr:uid="{E91BA43C-60F7-4AF7-9927-0A661E190EA6}"/>
    <cellStyle name="40% - Accent4 5 2 2 6" xfId="7172" xr:uid="{A2B82C6C-3B94-4AB7-9A82-844A7FE61ED4}"/>
    <cellStyle name="40% - Accent4 5 2 3" xfId="7173" xr:uid="{C090E972-570F-4639-8A74-E0EB97A16A1F}"/>
    <cellStyle name="40% - Accent4 5 2 3 2" xfId="7174" xr:uid="{064EA45D-2560-4528-9C37-CE13DBEC53EF}"/>
    <cellStyle name="40% - Accent4 5 2 3 2 2" xfId="7175" xr:uid="{F464A075-854F-4F05-89E2-61F26A242635}"/>
    <cellStyle name="40% - Accent4 5 2 3 2 2 2" xfId="7176" xr:uid="{CBF68863-A1A6-4705-BFAE-800EC09323C9}"/>
    <cellStyle name="40% - Accent4 5 2 3 2 3" xfId="7177" xr:uid="{384AB017-9EC3-4DCB-83A0-34735AA4518F}"/>
    <cellStyle name="40% - Accent4 5 2 3 3" xfId="7178" xr:uid="{FD01C733-E7B8-469C-8195-0741A438FFB6}"/>
    <cellStyle name="40% - Accent4 5 2 3 3 2" xfId="7179" xr:uid="{7AA91C02-8824-443B-B351-48686BA2A6BA}"/>
    <cellStyle name="40% - Accent4 5 2 3 4" xfId="7180" xr:uid="{B2499EB4-3848-4CC9-9E73-E7D5E5F6E8CE}"/>
    <cellStyle name="40% - Accent4 5 2 4" xfId="7181" xr:uid="{33D8F4C1-BD88-40CA-90CF-97E6A5D66E57}"/>
    <cellStyle name="40% - Accent4 5 2 4 2" xfId="7182" xr:uid="{1F8B6028-0BF4-41FE-AE49-3603CC6CEB83}"/>
    <cellStyle name="40% - Accent4 5 2 4 2 2" xfId="7183" xr:uid="{F15810A2-F784-4EA3-9733-653C25246EC0}"/>
    <cellStyle name="40% - Accent4 5 2 4 2 2 2" xfId="7184" xr:uid="{8700CC4C-9953-4E07-83C9-04BECD0E5449}"/>
    <cellStyle name="40% - Accent4 5 2 4 2 3" xfId="7185" xr:uid="{604E037D-4EA2-4776-84C1-891BF4320FC6}"/>
    <cellStyle name="40% - Accent4 5 2 4 3" xfId="7186" xr:uid="{2A7C2A8F-1A39-436C-A0E2-F699BDFE20D0}"/>
    <cellStyle name="40% - Accent4 5 2 4 3 2" xfId="7187" xr:uid="{1CF3A09A-D81F-4837-A8F9-760AC8026C6F}"/>
    <cellStyle name="40% - Accent4 5 2 4 4" xfId="7188" xr:uid="{8DDA2503-12BA-49F8-A758-9A72EB9E59E2}"/>
    <cellStyle name="40% - Accent4 5 2 5" xfId="7189" xr:uid="{8CB30EA4-C02B-4DAB-87BA-212FD3E3B1D4}"/>
    <cellStyle name="40% - Accent4 5 2 5 2" xfId="7190" xr:uid="{F48B9695-2F6D-4A08-A19F-B20CC435F075}"/>
    <cellStyle name="40% - Accent4 5 2 5 2 2" xfId="7191" xr:uid="{B699E3D1-8FEB-4EA4-9811-FA330C3F2DD4}"/>
    <cellStyle name="40% - Accent4 5 2 5 3" xfId="7192" xr:uid="{7E69CA68-7D0A-42EC-98C0-6AA295B39204}"/>
    <cellStyle name="40% - Accent4 5 2 6" xfId="7193" xr:uid="{16A71322-4974-463F-A334-65C6EC9FC6AF}"/>
    <cellStyle name="40% - Accent4 5 2 6 2" xfId="7194" xr:uid="{CC8A176F-D15C-40D9-B01B-1A71CD70E50D}"/>
    <cellStyle name="40% - Accent4 5 2 7" xfId="7195" xr:uid="{C3600C8F-9499-43E1-B97C-1F65872DDB0D}"/>
    <cellStyle name="40% - Accent4 5 2 8" xfId="7196" xr:uid="{097F1409-60AC-4C61-8590-6E3DE990B2F1}"/>
    <cellStyle name="40% - Accent4 5 3" xfId="7197" xr:uid="{2DA5DF92-2F41-4205-B35B-6DE29751C71E}"/>
    <cellStyle name="40% - Accent4 5 3 2" xfId="7198" xr:uid="{337F9B50-F02B-4466-8AE6-B1053A91DA31}"/>
    <cellStyle name="40% - Accent4 5 3 2 2" xfId="7199" xr:uid="{77C9F6F1-7AFB-4440-A966-1FFEEA631DF4}"/>
    <cellStyle name="40% - Accent4 5 3 2 2 2" xfId="7200" xr:uid="{0868A478-2E87-4E47-81E5-6CE490E88BB3}"/>
    <cellStyle name="40% - Accent4 5 3 2 2 2 2" xfId="7201" xr:uid="{59A672C3-4F54-48E2-ADF4-CD4AED46DA93}"/>
    <cellStyle name="40% - Accent4 5 3 2 2 3" xfId="7202" xr:uid="{EA5D9E39-F758-4C5F-BC9A-57378282DDFE}"/>
    <cellStyle name="40% - Accent4 5 3 2 3" xfId="7203" xr:uid="{74580467-61E1-4247-B2DE-CADA4F1F4AC5}"/>
    <cellStyle name="40% - Accent4 5 3 2 3 2" xfId="7204" xr:uid="{07F368F5-D770-4A87-AE6F-E2D54BA7DD79}"/>
    <cellStyle name="40% - Accent4 5 3 2 4" xfId="7205" xr:uid="{BC8AC376-D0ED-4F0C-91A7-896820AEE27C}"/>
    <cellStyle name="40% - Accent4 5 3 3" xfId="7206" xr:uid="{D0D8F54F-6D69-42CE-B20B-9292985B81A5}"/>
    <cellStyle name="40% - Accent4 5 3 3 2" xfId="7207" xr:uid="{18A30910-3470-4764-A4FE-74D16FC29E16}"/>
    <cellStyle name="40% - Accent4 5 3 3 2 2" xfId="7208" xr:uid="{26FD9958-9AD0-4592-95FD-A30E7EE0612D}"/>
    <cellStyle name="40% - Accent4 5 3 3 2 2 2" xfId="7209" xr:uid="{19979C11-BF08-42F2-8262-C6313F213617}"/>
    <cellStyle name="40% - Accent4 5 3 3 2 3" xfId="7210" xr:uid="{DCBF3C66-E29A-4E02-BB09-1E14C4126DD1}"/>
    <cellStyle name="40% - Accent4 5 3 3 3" xfId="7211" xr:uid="{92D828B1-85E9-4DEC-9D39-E65EE74551E9}"/>
    <cellStyle name="40% - Accent4 5 3 3 3 2" xfId="7212" xr:uid="{D85E71CE-3F8F-45BC-B86F-60FABBA04755}"/>
    <cellStyle name="40% - Accent4 5 3 3 4" xfId="7213" xr:uid="{D1A476F9-A0FD-488A-B161-F7F383D475E7}"/>
    <cellStyle name="40% - Accent4 5 3 4" xfId="7214" xr:uid="{30449CC8-2DF4-4C78-91D2-5ADFBBACED0B}"/>
    <cellStyle name="40% - Accent4 5 3 4 2" xfId="7215" xr:uid="{E9186E9E-FF65-40DD-9311-6C3E1E1382AA}"/>
    <cellStyle name="40% - Accent4 5 3 4 2 2" xfId="7216" xr:uid="{D6D7FC16-1C69-438C-8B85-06FB54968F05}"/>
    <cellStyle name="40% - Accent4 5 3 4 3" xfId="7217" xr:uid="{2FFEAE97-6DE7-4487-9440-94F73C02AD61}"/>
    <cellStyle name="40% - Accent4 5 3 5" xfId="7218" xr:uid="{E960B68F-4DB5-498A-9661-B4A9E709947A}"/>
    <cellStyle name="40% - Accent4 5 3 5 2" xfId="7219" xr:uid="{C8673689-0AF1-40F2-A7F0-3FD6EC771473}"/>
    <cellStyle name="40% - Accent4 5 3 6" xfId="7220" xr:uid="{A19973B0-8EFD-42ED-BA7B-06EBFDFBEAE2}"/>
    <cellStyle name="40% - Accent4 5 4" xfId="7221" xr:uid="{4692AD74-A10F-4F5E-87B7-3135E68F308D}"/>
    <cellStyle name="40% - Accent4 5 4 2" xfId="7222" xr:uid="{4DAF2793-8A37-4BC1-909A-FE6724A514D9}"/>
    <cellStyle name="40% - Accent4 5 4 2 2" xfId="7223" xr:uid="{764EFD3B-1CA6-4547-8860-1A887364A36C}"/>
    <cellStyle name="40% - Accent4 5 4 2 2 2" xfId="7224" xr:uid="{5D96CC8F-F24D-4675-8CCD-A96190233F65}"/>
    <cellStyle name="40% - Accent4 5 4 2 3" xfId="7225" xr:uid="{E63931CD-E0A1-4ED8-8FF3-65B6357D20BA}"/>
    <cellStyle name="40% - Accent4 5 4 3" xfId="7226" xr:uid="{63D961ED-14A8-47FD-95F2-DCF8B88125A3}"/>
    <cellStyle name="40% - Accent4 5 4 3 2" xfId="7227" xr:uid="{C42D6983-4621-4477-AB01-2A7D2369570A}"/>
    <cellStyle name="40% - Accent4 5 4 4" xfId="7228" xr:uid="{0793D1B8-3560-4D99-8F2A-5BD6E5429D58}"/>
    <cellStyle name="40% - Accent4 5 5" xfId="7229" xr:uid="{B4B08D38-626B-495D-960A-3663A0BE6532}"/>
    <cellStyle name="40% - Accent4 5 5 2" xfId="7230" xr:uid="{2091F90E-B767-4E71-BADF-099CBD6DD3AD}"/>
    <cellStyle name="40% - Accent4 5 5 2 2" xfId="7231" xr:uid="{A216ED65-DC53-48DF-AEEB-D1DDC0F92F01}"/>
    <cellStyle name="40% - Accent4 5 5 2 2 2" xfId="7232" xr:uid="{0F3C59EF-91B6-44F0-80EA-3B2BCE904F0F}"/>
    <cellStyle name="40% - Accent4 5 5 2 3" xfId="7233" xr:uid="{CEB8B8AE-E1EE-49B5-A8D0-2049E8B9BB62}"/>
    <cellStyle name="40% - Accent4 5 5 3" xfId="7234" xr:uid="{AB1F8659-D7FE-4F11-9A58-4949BDFCFE9C}"/>
    <cellStyle name="40% - Accent4 5 5 3 2" xfId="7235" xr:uid="{B76789B9-0300-4471-A2FF-6D2058F61187}"/>
    <cellStyle name="40% - Accent4 5 5 4" xfId="7236" xr:uid="{417B364A-A997-4560-980F-07C67B784BDC}"/>
    <cellStyle name="40% - Accent4 5 6" xfId="7237" xr:uid="{BC20A67D-B1D7-4D35-B77C-9BE50BBEA017}"/>
    <cellStyle name="40% - Accent4 5 6 2" xfId="7238" xr:uid="{55681793-0AC3-4B88-8029-E55300BDD7F4}"/>
    <cellStyle name="40% - Accent4 5 6 2 2" xfId="7239" xr:uid="{B4D6C5C6-8003-4F2F-843A-4DDDFF89F6D4}"/>
    <cellStyle name="40% - Accent4 5 6 3" xfId="7240" xr:uid="{30257108-62F1-4BEC-B151-343AE03C03E2}"/>
    <cellStyle name="40% - Accent4 5 7" xfId="7241" xr:uid="{EC6AD4E6-7E24-46BD-87E9-9D24E036EC32}"/>
    <cellStyle name="40% - Accent4 5 7 2" xfId="7242" xr:uid="{3B72CAE1-9CFF-4B46-890C-56A563BF8EB3}"/>
    <cellStyle name="40% - Accent4 5 8" xfId="7243" xr:uid="{0FABF73C-D75B-471D-A8E8-BB35AFEB6F73}"/>
    <cellStyle name="40% - Accent4 5 9" xfId="7244" xr:uid="{D13666C4-1267-49E8-B051-8E2C09FD63D2}"/>
    <cellStyle name="40% - Accent4 6" xfId="7245" xr:uid="{3A4C6362-A1E8-41BF-98D3-A506BAB695C0}"/>
    <cellStyle name="40% - Accent4 6 2" xfId="7246" xr:uid="{64B31056-F45E-4AF2-98A7-A282FC6BDCC0}"/>
    <cellStyle name="40% - Accent4 6 2 2" xfId="7247" xr:uid="{51FD82D5-BC61-4297-B8D2-CE20098F650D}"/>
    <cellStyle name="40% - Accent4 6 2 2 2" xfId="7248" xr:uid="{44683F9F-00B2-4D28-82CD-A0AD19177244}"/>
    <cellStyle name="40% - Accent4 6 2 2 2 2" xfId="7249" xr:uid="{4D61FEEB-E6A4-4AFE-8073-3F7BD6092A64}"/>
    <cellStyle name="40% - Accent4 6 2 2 2 2 2" xfId="7250" xr:uid="{0A144504-6012-4E1F-9349-05803F3E1DDB}"/>
    <cellStyle name="40% - Accent4 6 2 2 2 3" xfId="7251" xr:uid="{83ADBBF6-8C23-424D-B90C-61AEBF0C52B9}"/>
    <cellStyle name="40% - Accent4 6 2 2 3" xfId="7252" xr:uid="{44D1148D-05FE-4D3A-8095-D210B4D2D457}"/>
    <cellStyle name="40% - Accent4 6 2 2 3 2" xfId="7253" xr:uid="{E9C8B445-FFC8-418F-9EDB-700E312974EB}"/>
    <cellStyle name="40% - Accent4 6 2 2 4" xfId="7254" xr:uid="{2DAE317C-9251-46FE-BBB4-EFF3EA05FC85}"/>
    <cellStyle name="40% - Accent4 6 2 3" xfId="7255" xr:uid="{D9D142B6-8D01-4352-90F8-0CE9C4784B76}"/>
    <cellStyle name="40% - Accent4 6 2 3 2" xfId="7256" xr:uid="{EDCCB9EC-3528-4ED1-BAE9-FADB069AC032}"/>
    <cellStyle name="40% - Accent4 6 2 3 2 2" xfId="7257" xr:uid="{1F3572BF-573E-46D7-8552-DA03992D7552}"/>
    <cellStyle name="40% - Accent4 6 2 3 2 2 2" xfId="7258" xr:uid="{FAC7E750-4D69-4114-8350-1BCBF398D556}"/>
    <cellStyle name="40% - Accent4 6 2 3 2 3" xfId="7259" xr:uid="{D75287ED-1C77-47CF-B385-87FB35F910D1}"/>
    <cellStyle name="40% - Accent4 6 2 3 3" xfId="7260" xr:uid="{1FE1EF07-75D6-4565-83FB-1768D9D45EEB}"/>
    <cellStyle name="40% - Accent4 6 2 3 3 2" xfId="7261" xr:uid="{3E8C6D58-54F9-433F-ADDE-ACC3ADDE53DF}"/>
    <cellStyle name="40% - Accent4 6 2 3 4" xfId="7262" xr:uid="{4CF9C14C-1E01-48A8-9E34-9C3C086F2B20}"/>
    <cellStyle name="40% - Accent4 6 2 4" xfId="7263" xr:uid="{AA68DA09-ED62-4120-ACDF-154A4DFC5803}"/>
    <cellStyle name="40% - Accent4 6 2 4 2" xfId="7264" xr:uid="{8977F266-2564-4F14-AF8C-91B212B1F942}"/>
    <cellStyle name="40% - Accent4 6 2 4 2 2" xfId="7265" xr:uid="{F5C79E01-BE8A-4C57-9E15-A53C42C21183}"/>
    <cellStyle name="40% - Accent4 6 2 4 3" xfId="7266" xr:uid="{D26C94E9-EE43-484D-B274-E904EA622C29}"/>
    <cellStyle name="40% - Accent4 6 2 5" xfId="7267" xr:uid="{E0D6EC0D-6318-4ACD-A21C-2E45AB7E8E8C}"/>
    <cellStyle name="40% - Accent4 6 2 5 2" xfId="7268" xr:uid="{51F2CD62-AF89-4CAB-98EA-B59539A69458}"/>
    <cellStyle name="40% - Accent4 6 2 6" xfId="7269" xr:uid="{0CF68AFB-33D9-42B5-9065-9515342DAA61}"/>
    <cellStyle name="40% - Accent4 6 3" xfId="7270" xr:uid="{6D141ACE-6F34-4E6D-AF07-059BC51D2B8A}"/>
    <cellStyle name="40% - Accent4 6 3 2" xfId="7271" xr:uid="{98C736B0-525E-4771-B33F-D0AC4588A518}"/>
    <cellStyle name="40% - Accent4 6 3 2 2" xfId="7272" xr:uid="{F7B61311-02B7-4D92-BD82-C3E589EE3322}"/>
    <cellStyle name="40% - Accent4 6 3 2 2 2" xfId="7273" xr:uid="{09AD7AF8-58FB-4902-9DC2-57E04125712C}"/>
    <cellStyle name="40% - Accent4 6 3 2 3" xfId="7274" xr:uid="{200326E7-3107-46D6-8C35-3C7DED6B33F8}"/>
    <cellStyle name="40% - Accent4 6 3 3" xfId="7275" xr:uid="{4212029B-DFD8-4494-AFA9-F2AD84774E44}"/>
    <cellStyle name="40% - Accent4 6 3 3 2" xfId="7276" xr:uid="{D4D34182-18AB-4C44-981D-A97D5A3ECEA9}"/>
    <cellStyle name="40% - Accent4 6 3 4" xfId="7277" xr:uid="{5313374B-0B3B-4066-8082-7E7B244785B5}"/>
    <cellStyle name="40% - Accent4 6 4" xfId="7278" xr:uid="{0B4088C1-07D3-436E-B145-839C13ADCFE3}"/>
    <cellStyle name="40% - Accent4 6 4 2" xfId="7279" xr:uid="{8461FAAB-763E-46CF-B185-20EFC014E419}"/>
    <cellStyle name="40% - Accent4 6 4 2 2" xfId="7280" xr:uid="{6B70A4AD-D25C-4310-A8B1-CEF942AA3478}"/>
    <cellStyle name="40% - Accent4 6 4 2 2 2" xfId="7281" xr:uid="{52306B73-6C64-4D45-98C1-6555B5E92B24}"/>
    <cellStyle name="40% - Accent4 6 4 2 3" xfId="7282" xr:uid="{39509B0D-0140-48F5-B24C-C720D17F07D4}"/>
    <cellStyle name="40% - Accent4 6 4 3" xfId="7283" xr:uid="{4A688DFD-E52F-4F03-951E-CB7A99032505}"/>
    <cellStyle name="40% - Accent4 6 4 3 2" xfId="7284" xr:uid="{57EFEFA3-AD3E-4F0C-9D6B-5E605AC83AF4}"/>
    <cellStyle name="40% - Accent4 6 4 4" xfId="7285" xr:uid="{753BDFFE-91F3-4740-BEF2-229BCE5CAAF6}"/>
    <cellStyle name="40% - Accent4 6 5" xfId="7286" xr:uid="{0B5C6C2D-FA57-4E02-B7B4-726AEA842155}"/>
    <cellStyle name="40% - Accent4 6 5 2" xfId="7287" xr:uid="{CD904197-383C-4DE2-B03C-47CE891AD783}"/>
    <cellStyle name="40% - Accent4 6 5 2 2" xfId="7288" xr:uid="{8BE81C5E-F6B4-47A9-B20F-F3DA97A31C54}"/>
    <cellStyle name="40% - Accent4 6 5 3" xfId="7289" xr:uid="{60D7E107-05A3-48A2-B7A5-4C553694C0F1}"/>
    <cellStyle name="40% - Accent4 6 6" xfId="7290" xr:uid="{825EA3B0-5E74-4861-9ED2-8DF32FA20A95}"/>
    <cellStyle name="40% - Accent4 6 6 2" xfId="7291" xr:uid="{5D60C4F4-025C-4DF6-B099-705A43E42721}"/>
    <cellStyle name="40% - Accent4 6 7" xfId="7292" xr:uid="{C65CED00-DED0-42BF-95CB-5D094D3DE67C}"/>
    <cellStyle name="40% - Accent4 7" xfId="7293" xr:uid="{DF94701C-7C50-4F9D-BDF9-8A99425A9BDF}"/>
    <cellStyle name="40% - Accent4 7 2" xfId="7294" xr:uid="{AA096A7F-9F55-432D-B113-26AF5EF6490C}"/>
    <cellStyle name="40% - Accent4 7 2 2" xfId="7295" xr:uid="{37189098-7DE1-4697-82B0-547AB94DB91F}"/>
    <cellStyle name="40% - Accent4 7 2 2 2" xfId="7296" xr:uid="{5A5DF8C3-0CB7-4AE0-803A-2518B85F18A2}"/>
    <cellStyle name="40% - Accent4 7 2 2 2 2" xfId="7297" xr:uid="{967F700A-5FF3-4321-9E83-624393AE4575}"/>
    <cellStyle name="40% - Accent4 7 2 2 2 2 2" xfId="7298" xr:uid="{D0163F4C-9259-4DC2-8618-298808D0D0FB}"/>
    <cellStyle name="40% - Accent4 7 2 2 2 3" xfId="7299" xr:uid="{775419EB-5C35-46A4-AF2E-1D909CFAD7E0}"/>
    <cellStyle name="40% - Accent4 7 2 2 3" xfId="7300" xr:uid="{6242E4B1-A8B6-4E66-870A-4EB50D575BC9}"/>
    <cellStyle name="40% - Accent4 7 2 2 3 2" xfId="7301" xr:uid="{C1E6A553-6F82-4778-805F-C82D7FC60D4E}"/>
    <cellStyle name="40% - Accent4 7 2 2 4" xfId="7302" xr:uid="{8D4186F5-63A1-4BD8-8E1E-C51701B01F7B}"/>
    <cellStyle name="40% - Accent4 7 2 3" xfId="7303" xr:uid="{2AC94AD0-9D0D-4026-9C20-66568494F19F}"/>
    <cellStyle name="40% - Accent4 7 2 3 2" xfId="7304" xr:uid="{4EFAD585-ADE6-48C2-8C9D-89B3A540E6FF}"/>
    <cellStyle name="40% - Accent4 7 2 3 2 2" xfId="7305" xr:uid="{BB6B8EB7-1816-4FA5-8E99-8E1044246EEC}"/>
    <cellStyle name="40% - Accent4 7 2 3 2 2 2" xfId="7306" xr:uid="{363711C0-2F1F-4EEC-AE4E-4F1AE3F670B6}"/>
    <cellStyle name="40% - Accent4 7 2 3 2 3" xfId="7307" xr:uid="{3F3B07DB-727A-4332-8D5C-09DABDB70021}"/>
    <cellStyle name="40% - Accent4 7 2 3 3" xfId="7308" xr:uid="{2A25AA74-0328-42F9-9615-ADC3A161EE04}"/>
    <cellStyle name="40% - Accent4 7 2 3 3 2" xfId="7309" xr:uid="{284A3157-59C4-4F80-9DEC-0F72B1254BB5}"/>
    <cellStyle name="40% - Accent4 7 2 3 4" xfId="7310" xr:uid="{D78C5D66-EAC2-4D40-A951-C01F2F2669D5}"/>
    <cellStyle name="40% - Accent4 7 2 4" xfId="7311" xr:uid="{A0203A61-94B0-4BA9-BA0F-B06DD2BD53EE}"/>
    <cellStyle name="40% - Accent4 7 2 4 2" xfId="7312" xr:uid="{B53FF6D3-94FC-4B5C-92CF-FF8FF36B84F0}"/>
    <cellStyle name="40% - Accent4 7 2 4 2 2" xfId="7313" xr:uid="{49498711-738B-400F-A776-E8D39E5D477F}"/>
    <cellStyle name="40% - Accent4 7 2 4 3" xfId="7314" xr:uid="{CF75E497-1A8F-4932-B00B-A96CE5AFF8DD}"/>
    <cellStyle name="40% - Accent4 7 2 5" xfId="7315" xr:uid="{3414EF8E-A616-414E-85A4-EE966455AC57}"/>
    <cellStyle name="40% - Accent4 7 2 5 2" xfId="7316" xr:uid="{36A65C50-8F12-4D87-8240-CC804AEC0EF2}"/>
    <cellStyle name="40% - Accent4 7 2 6" xfId="7317" xr:uid="{83CDC0AF-4BE3-4A58-BD1E-DC1D3C3F95F0}"/>
    <cellStyle name="40% - Accent4 7 3" xfId="7318" xr:uid="{D680600F-BACB-4D07-B947-A320ED432B2D}"/>
    <cellStyle name="40% - Accent4 7 3 2" xfId="7319" xr:uid="{0035272D-AA11-49CC-B71D-ECB10AAF902F}"/>
    <cellStyle name="40% - Accent4 7 3 2 2" xfId="7320" xr:uid="{10E477D3-896A-433D-AB36-DB7D02CAD5D8}"/>
    <cellStyle name="40% - Accent4 7 3 2 2 2" xfId="7321" xr:uid="{48DCEEEF-C7DC-4827-9F6F-EFB26CA22606}"/>
    <cellStyle name="40% - Accent4 7 3 2 3" xfId="7322" xr:uid="{3546F45C-32C6-46D9-82D8-339D202A4029}"/>
    <cellStyle name="40% - Accent4 7 3 3" xfId="7323" xr:uid="{C942F372-A7CA-44E9-BBC0-FC63F4A46E0C}"/>
    <cellStyle name="40% - Accent4 7 3 3 2" xfId="7324" xr:uid="{C6486D30-BCE8-47E3-BEB6-46753A74844A}"/>
    <cellStyle name="40% - Accent4 7 3 4" xfId="7325" xr:uid="{AF603E68-8F06-45EC-AF79-7BC4541BF3AE}"/>
    <cellStyle name="40% - Accent4 7 4" xfId="7326" xr:uid="{20BC569C-37D0-48D8-85B7-C1057545ABF8}"/>
    <cellStyle name="40% - Accent4 7 4 2" xfId="7327" xr:uid="{3A79428E-2727-4CD5-ADE1-AA4D7E02C20D}"/>
    <cellStyle name="40% - Accent4 7 4 2 2" xfId="7328" xr:uid="{1AE60B53-A184-4E32-8174-C97C8B6120FB}"/>
    <cellStyle name="40% - Accent4 7 4 2 2 2" xfId="7329" xr:uid="{98A5E4F4-34CC-4742-BB59-634D5EB6B504}"/>
    <cellStyle name="40% - Accent4 7 4 2 3" xfId="7330" xr:uid="{7E74BB89-A2DD-4408-925A-E5F0F485BE5F}"/>
    <cellStyle name="40% - Accent4 7 4 3" xfId="7331" xr:uid="{A29177BE-22A1-4920-A320-992363A60EC2}"/>
    <cellStyle name="40% - Accent4 7 4 3 2" xfId="7332" xr:uid="{7E708442-4890-4BC1-8FEA-632C2808CA1B}"/>
    <cellStyle name="40% - Accent4 7 4 4" xfId="7333" xr:uid="{BFE20629-212E-4B7E-8016-4D93AFCE0F41}"/>
    <cellStyle name="40% - Accent4 7 5" xfId="7334" xr:uid="{9555D7BC-5FDA-4615-8F88-362C6D816E38}"/>
    <cellStyle name="40% - Accent4 7 5 2" xfId="7335" xr:uid="{5355E336-3020-4EFB-B90B-C13501F344A3}"/>
    <cellStyle name="40% - Accent4 7 5 2 2" xfId="7336" xr:uid="{E34CA1B9-06AA-4B74-822D-BF520A27ACCC}"/>
    <cellStyle name="40% - Accent4 7 5 3" xfId="7337" xr:uid="{08A80ACE-768C-49B6-A698-09098DF00E12}"/>
    <cellStyle name="40% - Accent4 7 6" xfId="7338" xr:uid="{71663AAF-D913-457E-8C55-490AB99120C5}"/>
    <cellStyle name="40% - Accent4 7 6 2" xfId="7339" xr:uid="{ADA16B82-EA5B-4D49-BDD2-808E474C6050}"/>
    <cellStyle name="40% - Accent4 7 7" xfId="7340" xr:uid="{D990A4C8-E416-4D8E-BD2B-6E626F368301}"/>
    <cellStyle name="40% - Accent4 8" xfId="7341" xr:uid="{524B26DC-15E5-4603-A738-16C53747DC5D}"/>
    <cellStyle name="40% - Accent4 8 2" xfId="7342" xr:uid="{C9E46A69-E33A-4989-B60D-3286E961980B}"/>
    <cellStyle name="40% - Accent4 8 2 2" xfId="7343" xr:uid="{56C36E18-A36F-4480-8681-6F683B247D63}"/>
    <cellStyle name="40% - Accent4 8 2 2 2" xfId="7344" xr:uid="{80AAD144-2A9D-43EA-A3B9-65899DF6453E}"/>
    <cellStyle name="40% - Accent4 8 2 2 2 2" xfId="7345" xr:uid="{57BA4EBC-D93A-4C88-9281-F3D7B2A9EC3A}"/>
    <cellStyle name="40% - Accent4 8 2 2 3" xfId="7346" xr:uid="{E634C225-FBE3-44E1-A1EA-42058463FA3F}"/>
    <cellStyle name="40% - Accent4 8 2 3" xfId="7347" xr:uid="{15689BA3-202A-4986-8FB8-99A7B62F53F2}"/>
    <cellStyle name="40% - Accent4 8 2 3 2" xfId="7348" xr:uid="{F6E5CFE7-CEF7-4295-82DE-087094D4A83F}"/>
    <cellStyle name="40% - Accent4 8 2 4" xfId="7349" xr:uid="{8E8808D0-93C3-44DC-A738-A2712F38E443}"/>
    <cellStyle name="40% - Accent4 8 3" xfId="7350" xr:uid="{D144817B-5866-40C5-8E6F-F359528D785F}"/>
    <cellStyle name="40% - Accent4 8 3 2" xfId="7351" xr:uid="{796AA585-3EC8-4D1C-AA79-376CC6524FBA}"/>
    <cellStyle name="40% - Accent4 8 3 2 2" xfId="7352" xr:uid="{B00DCC98-38A1-427D-A16C-F76ACE393D83}"/>
    <cellStyle name="40% - Accent4 8 3 2 2 2" xfId="7353" xr:uid="{F82E3F82-49D0-4CB0-BC18-4BA9010FE9CE}"/>
    <cellStyle name="40% - Accent4 8 3 2 3" xfId="7354" xr:uid="{0BE55E5A-027A-469B-82A8-BC89B683D787}"/>
    <cellStyle name="40% - Accent4 8 3 3" xfId="7355" xr:uid="{85A039A7-6FAA-4EF4-9B16-7E5F2D74BD1C}"/>
    <cellStyle name="40% - Accent4 8 3 3 2" xfId="7356" xr:uid="{0FCA877D-6F04-4FE5-B8F1-B4DA1636D5DC}"/>
    <cellStyle name="40% - Accent4 8 3 4" xfId="7357" xr:uid="{03F02B46-45E6-4135-8504-0F3944139FA8}"/>
    <cellStyle name="40% - Accent4 8 4" xfId="7358" xr:uid="{49316E3B-A768-43B7-809D-7908D0524A9F}"/>
    <cellStyle name="40% - Accent4 8 4 2" xfId="7359" xr:uid="{F9A20EA5-7B3D-4B77-AAA6-9A5208B6B212}"/>
    <cellStyle name="40% - Accent4 8 4 2 2" xfId="7360" xr:uid="{A10C432B-4A9E-4337-A16B-6B5FD8922EA8}"/>
    <cellStyle name="40% - Accent4 8 4 3" xfId="7361" xr:uid="{8CCC01ED-3834-4D6A-926E-CBF3990C76C6}"/>
    <cellStyle name="40% - Accent4 8 5" xfId="7362" xr:uid="{174A659F-EF35-4EA8-AA89-F7D3626EBA28}"/>
    <cellStyle name="40% - Accent4 8 5 2" xfId="7363" xr:uid="{70F314A5-379F-4A62-BD1F-09BCAD55CA7F}"/>
    <cellStyle name="40% - Accent4 8 6" xfId="7364" xr:uid="{572C5AC9-7A23-46A2-B2B9-B761295C3A2C}"/>
    <cellStyle name="40% - Accent4 9" xfId="7365" xr:uid="{0C64A4A4-0379-4664-ADF3-81C693C985E5}"/>
    <cellStyle name="40% - Accent4 9 2" xfId="7366" xr:uid="{4E4F8562-FD65-407C-B95A-751DBAD55E1A}"/>
    <cellStyle name="40% - Accent4 9 2 2" xfId="7367" xr:uid="{CE1C9FBA-CAF3-4E06-9BAC-697538CB2653}"/>
    <cellStyle name="40% - Accent4 9 2 2 2" xfId="7368" xr:uid="{6309583D-2F71-4F82-AE2A-AD3BC01CDADF}"/>
    <cellStyle name="40% - Accent4 9 2 3" xfId="7369" xr:uid="{E4B10A5F-1F98-4EE4-9233-7E63808B63C2}"/>
    <cellStyle name="40% - Accent4 9 3" xfId="7370" xr:uid="{3FB19A56-535A-458A-B6A5-54CC82D067F5}"/>
    <cellStyle name="40% - Accent4 9 3 2" xfId="7371" xr:uid="{D79D5BF6-0EBC-411A-9449-6DCD9207F679}"/>
    <cellStyle name="40% - Accent4 9 4" xfId="7372" xr:uid="{7BBE214B-1121-4E45-94EA-6B05C173B32F}"/>
    <cellStyle name="40% - Accent5" xfId="7373" builtinId="47" customBuiltin="1"/>
    <cellStyle name="40% - Accent5 10" xfId="7374" xr:uid="{FE88A7BD-0459-4F42-9712-1231FE0DD035}"/>
    <cellStyle name="40% - Accent5 10 2" xfId="7375" xr:uid="{AEDDA35D-FCB7-43AA-9F6D-EDDD4FD0A5EA}"/>
    <cellStyle name="40% - Accent5 10 2 2" xfId="7376" xr:uid="{3408974D-77DE-4A97-AFCB-B3ACAC7EFC8B}"/>
    <cellStyle name="40% - Accent5 10 2 2 2" xfId="7377" xr:uid="{1BBAC3F5-5969-465C-B958-624726C9B6FC}"/>
    <cellStyle name="40% - Accent5 10 2 3" xfId="7378" xr:uid="{5D6C08B2-7414-427C-A24D-55423DFD62BB}"/>
    <cellStyle name="40% - Accent5 10 3" xfId="7379" xr:uid="{387E8B23-C367-457E-B122-8D106F6E15E7}"/>
    <cellStyle name="40% - Accent5 10 3 2" xfId="7380" xr:uid="{259AD116-A72B-4281-AC1F-2CDB0954D68C}"/>
    <cellStyle name="40% - Accent5 10 4" xfId="7381" xr:uid="{BD5F3A8A-1B4B-4AFF-8947-703EE59A6C06}"/>
    <cellStyle name="40% - Accent5 11" xfId="7382" xr:uid="{9F64AED5-8166-42C8-89FC-C7BAF87FBCE4}"/>
    <cellStyle name="40% - Accent5 11 2" xfId="7383" xr:uid="{BE247B05-AF27-40CC-8EB3-D30EAA980450}"/>
    <cellStyle name="40% - Accent5 11 2 2" xfId="7384" xr:uid="{D37C7BFE-F75E-47E8-9897-F2D6898B08D2}"/>
    <cellStyle name="40% - Accent5 11 3" xfId="7385" xr:uid="{5BF8FEB7-650E-4699-95F9-C905C5D766EE}"/>
    <cellStyle name="40% - Accent5 12" xfId="7386" xr:uid="{11D8DB33-781F-4AE4-B0B0-4EC7E8842BF9}"/>
    <cellStyle name="40% - Accent5 12 2" xfId="7387" xr:uid="{500439D4-F31D-4D9B-A302-494F51F92565}"/>
    <cellStyle name="40% - Accent5 13" xfId="7388" xr:uid="{27746DD0-56F4-4688-ABA1-6C72CF62188D}"/>
    <cellStyle name="40% - Accent5 13 2" xfId="7389" xr:uid="{E7362A8B-94D5-4153-9BF1-F896B1C1E3D1}"/>
    <cellStyle name="40% - Accent5 14" xfId="7390" xr:uid="{5DA18CE0-D19E-4586-8801-E20B02B2AE06}"/>
    <cellStyle name="40% - Accent5 15" xfId="7391" xr:uid="{FFACE66A-D514-4869-AE17-CABF0E07F61F}"/>
    <cellStyle name="40% - Accent5 2" xfId="7392" xr:uid="{67ED87C0-EE7F-41C2-9CBD-EFDD087712B7}"/>
    <cellStyle name="40% - Accent5 2 10" xfId="7393" xr:uid="{DBB8DEA1-5C78-463F-B173-E8F26D2372BE}"/>
    <cellStyle name="40% - Accent5 2 10 2" xfId="7394" xr:uid="{7E764C30-87A0-4281-91CF-8FB3F9AA75ED}"/>
    <cellStyle name="40% - Accent5 2 10 2 2" xfId="7395" xr:uid="{568D60DF-5D55-4433-B17C-F29E2D7F6D2D}"/>
    <cellStyle name="40% - Accent5 2 10 3" xfId="7396" xr:uid="{44ED990F-0290-4936-A16B-FEA5E382C67F}"/>
    <cellStyle name="40% - Accent5 2 11" xfId="7397" xr:uid="{FCFE30C9-A225-4B87-9B24-0BA22960401C}"/>
    <cellStyle name="40% - Accent5 2 11 2" xfId="7398" xr:uid="{6673215A-776D-4C1D-9FDC-1AFDCD9C0F2C}"/>
    <cellStyle name="40% - Accent5 2 12" xfId="7399" xr:uid="{DA431021-085C-45F0-97DF-98B45066673C}"/>
    <cellStyle name="40% - Accent5 2 13" xfId="7400" xr:uid="{1F774823-A2B0-4CEF-B83C-5D0A9FFBA629}"/>
    <cellStyle name="40% - Accent5 2 2" xfId="7401" xr:uid="{D841DF8D-04DD-4FE3-8A66-BA3E3655C45A}"/>
    <cellStyle name="40% - Accent5 2 2 2" xfId="7402" xr:uid="{95D4A8DC-F463-4B41-9FBC-00B7ACC3C8AF}"/>
    <cellStyle name="40% - Accent5 2 2 2 2" xfId="7403" xr:uid="{798553F5-4CA7-4B3C-90A7-F0333E056CFE}"/>
    <cellStyle name="40% - Accent5 2 2 2 2 2" xfId="7404" xr:uid="{D3928FD1-1EB9-4F01-9F92-B553ADF184BF}"/>
    <cellStyle name="40% - Accent5 2 2 2 2 2 2" xfId="7405" xr:uid="{D818546C-1F34-4BB2-A9F6-5E1ADD356B2F}"/>
    <cellStyle name="40% - Accent5 2 2 2 2 2 2 2" xfId="7406" xr:uid="{27586F21-DAEC-48DE-A109-4686301D309F}"/>
    <cellStyle name="40% - Accent5 2 2 2 2 2 2 2 2" xfId="7407" xr:uid="{2F3B988A-2897-4E6D-9A78-A5F5CAEDA3EF}"/>
    <cellStyle name="40% - Accent5 2 2 2 2 2 2 3" xfId="7408" xr:uid="{709A7148-0236-43D1-970A-C16206B24EAF}"/>
    <cellStyle name="40% - Accent5 2 2 2 2 2 3" xfId="7409" xr:uid="{BA2CA773-37D7-49C4-A63D-09189DEB1F19}"/>
    <cellStyle name="40% - Accent5 2 2 2 2 2 3 2" xfId="7410" xr:uid="{FDAA733A-75B5-4270-9E1D-17CC37F7B992}"/>
    <cellStyle name="40% - Accent5 2 2 2 2 2 4" xfId="7411" xr:uid="{565B56C8-114A-4233-AA4A-BA91577246A5}"/>
    <cellStyle name="40% - Accent5 2 2 2 2 3" xfId="7412" xr:uid="{036728C9-4F35-4B04-B023-08051D253D30}"/>
    <cellStyle name="40% - Accent5 2 2 2 2 3 2" xfId="7413" xr:uid="{35A1F0BD-EC38-4854-8832-C552A4396DD4}"/>
    <cellStyle name="40% - Accent5 2 2 2 2 3 2 2" xfId="7414" xr:uid="{0C81BF9F-09F7-4FFC-AEBF-DA66CDB5E344}"/>
    <cellStyle name="40% - Accent5 2 2 2 2 3 2 2 2" xfId="7415" xr:uid="{9E2F3BE0-38F7-47F7-88AF-19FF8FD4C672}"/>
    <cellStyle name="40% - Accent5 2 2 2 2 3 2 3" xfId="7416" xr:uid="{1B730B16-32AA-4274-AC5B-CC41DE1764D9}"/>
    <cellStyle name="40% - Accent5 2 2 2 2 3 3" xfId="7417" xr:uid="{73630D84-1AC7-4BFB-B26D-1551BF832352}"/>
    <cellStyle name="40% - Accent5 2 2 2 2 3 3 2" xfId="7418" xr:uid="{579DDA78-B129-4E10-BC74-87EB23968B56}"/>
    <cellStyle name="40% - Accent5 2 2 2 2 3 4" xfId="7419" xr:uid="{FBF72A52-6EBF-40AD-9573-23AF31300E65}"/>
    <cellStyle name="40% - Accent5 2 2 2 2 4" xfId="7420" xr:uid="{5D0DE409-8BA9-49BC-A8CE-60391F59E1CE}"/>
    <cellStyle name="40% - Accent5 2 2 2 2 4 2" xfId="7421" xr:uid="{D61B7ED3-9DED-4483-89BB-A6C6F4552360}"/>
    <cellStyle name="40% - Accent5 2 2 2 2 4 2 2" xfId="7422" xr:uid="{81AF1FB4-E944-4D8E-AA3B-6D7D41B61605}"/>
    <cellStyle name="40% - Accent5 2 2 2 2 4 3" xfId="7423" xr:uid="{9A1EBBBF-B4E7-416F-972D-5EFDB8D84064}"/>
    <cellStyle name="40% - Accent5 2 2 2 2 5" xfId="7424" xr:uid="{7B69F981-D0B4-492E-9A62-66E681513B7E}"/>
    <cellStyle name="40% - Accent5 2 2 2 2 5 2" xfId="7425" xr:uid="{376B8348-2FE2-4AAA-87EA-9A11F837DC7D}"/>
    <cellStyle name="40% - Accent5 2 2 2 2 6" xfId="7426" xr:uid="{436ECA8A-BF48-4D17-934F-A00DF586589D}"/>
    <cellStyle name="40% - Accent5 2 2 2 3" xfId="7427" xr:uid="{4D675EBA-F753-492B-ACE4-4A8F24091C2D}"/>
    <cellStyle name="40% - Accent5 2 2 2 3 2" xfId="7428" xr:uid="{8731BEBE-7BF3-4F95-BF3E-B64D1671D371}"/>
    <cellStyle name="40% - Accent5 2 2 2 3 2 2" xfId="7429" xr:uid="{331B66CD-1403-4156-AF59-0730EE7331C3}"/>
    <cellStyle name="40% - Accent5 2 2 2 3 2 2 2" xfId="7430" xr:uid="{C370C4BB-7C6D-4540-B295-891D24B51812}"/>
    <cellStyle name="40% - Accent5 2 2 2 3 2 3" xfId="7431" xr:uid="{8C76035A-A1A2-4F97-A0DC-219D865581A4}"/>
    <cellStyle name="40% - Accent5 2 2 2 3 3" xfId="7432" xr:uid="{18083179-C63C-4456-886D-C4927B8763EA}"/>
    <cellStyle name="40% - Accent5 2 2 2 3 3 2" xfId="7433" xr:uid="{C29CE222-DA6D-401D-894F-7A7D0A9417C1}"/>
    <cellStyle name="40% - Accent5 2 2 2 3 4" xfId="7434" xr:uid="{8873D4FC-9492-4317-AE72-55C16FC9B3BC}"/>
    <cellStyle name="40% - Accent5 2 2 2 4" xfId="7435" xr:uid="{0A7D8A79-47D0-4AC1-81A8-829EED5BE949}"/>
    <cellStyle name="40% - Accent5 2 2 2 4 2" xfId="7436" xr:uid="{4A5B0C7D-1E80-450C-8FDB-928BD2C59F6C}"/>
    <cellStyle name="40% - Accent5 2 2 2 4 2 2" xfId="7437" xr:uid="{C5C9A768-B772-4741-ADB5-AE1CE4AC7593}"/>
    <cellStyle name="40% - Accent5 2 2 2 4 2 2 2" xfId="7438" xr:uid="{2A4FA400-B3CC-4CD2-B184-32B9A4583BB8}"/>
    <cellStyle name="40% - Accent5 2 2 2 4 2 3" xfId="7439" xr:uid="{89E37D62-5A43-4A28-8C92-73D8AFCA446F}"/>
    <cellStyle name="40% - Accent5 2 2 2 4 3" xfId="7440" xr:uid="{E038E7AE-258A-4F86-89F5-6FBA9DDFB5BB}"/>
    <cellStyle name="40% - Accent5 2 2 2 4 3 2" xfId="7441" xr:uid="{75F84D8F-D41A-4A25-BD57-F34D2ECCC042}"/>
    <cellStyle name="40% - Accent5 2 2 2 4 4" xfId="7442" xr:uid="{BF8C9142-556D-4942-A2D1-AE829B18661E}"/>
    <cellStyle name="40% - Accent5 2 2 2 5" xfId="7443" xr:uid="{9AC7AC12-491C-420D-9012-A9926EA2C96C}"/>
    <cellStyle name="40% - Accent5 2 2 2 5 2" xfId="7444" xr:uid="{D847B3AA-A7EB-4161-858F-F846708C7CA9}"/>
    <cellStyle name="40% - Accent5 2 2 2 5 2 2" xfId="7445" xr:uid="{03649663-1682-4842-ACC1-80B1721B02ED}"/>
    <cellStyle name="40% - Accent5 2 2 2 5 3" xfId="7446" xr:uid="{BF509D63-0977-40DD-8C7E-089D37696BEC}"/>
    <cellStyle name="40% - Accent5 2 2 2 6" xfId="7447" xr:uid="{588A862D-C54C-4361-97EF-20F47F8D9ED2}"/>
    <cellStyle name="40% - Accent5 2 2 2 6 2" xfId="7448" xr:uid="{2AEA6BD9-2AFB-471B-BD71-77B0946A3F12}"/>
    <cellStyle name="40% - Accent5 2 2 2 7" xfId="7449" xr:uid="{8129F3CD-1F7C-483C-A8BB-9BDECF13AEBA}"/>
    <cellStyle name="40% - Accent5 2 3" xfId="7450" xr:uid="{E893C792-ABCE-49EF-886F-C26AEE8E7B67}"/>
    <cellStyle name="40% - Accent5 2 4" xfId="7451" xr:uid="{D9D1752B-B057-4838-A75B-5F18778F72E7}"/>
    <cellStyle name="40% - Accent5 2 4 2" xfId="7452" xr:uid="{4ED644A1-ACF4-46BC-AB8B-5F2F917DDD9F}"/>
    <cellStyle name="40% - Accent5 2 4 2 2" xfId="7453" xr:uid="{51AA2756-8704-40DF-9C5F-A7A6D4239A35}"/>
    <cellStyle name="40% - Accent5 2 4 2 2 2" xfId="7454" xr:uid="{50A2A235-C734-43D1-AAA1-DC1D228BFD14}"/>
    <cellStyle name="40% - Accent5 2 4 2 2 2 2" xfId="7455" xr:uid="{19BA2E24-9074-40A4-A065-F18846FB29CB}"/>
    <cellStyle name="40% - Accent5 2 4 2 2 2 2 2" xfId="7456" xr:uid="{38FCF877-7F24-405B-8EC6-A66630B3C56F}"/>
    <cellStyle name="40% - Accent5 2 4 2 2 2 3" xfId="7457" xr:uid="{650233EA-561F-45BE-B523-6FBA406F5865}"/>
    <cellStyle name="40% - Accent5 2 4 2 2 3" xfId="7458" xr:uid="{CC0414C1-1E81-4A43-BD18-462DA0D946B5}"/>
    <cellStyle name="40% - Accent5 2 4 2 2 3 2" xfId="7459" xr:uid="{99978D4F-C49C-40AF-AD13-8FC2375A3F5B}"/>
    <cellStyle name="40% - Accent5 2 4 2 2 4" xfId="7460" xr:uid="{1AB6DA04-4E01-406E-9E67-76138ECBBA6E}"/>
    <cellStyle name="40% - Accent5 2 4 2 3" xfId="7461" xr:uid="{21985182-6EE5-4DA0-9527-8100F782255E}"/>
    <cellStyle name="40% - Accent5 2 4 2 3 2" xfId="7462" xr:uid="{891C1628-7C02-4B66-997F-56FAA51F4CF9}"/>
    <cellStyle name="40% - Accent5 2 4 2 3 2 2" xfId="7463" xr:uid="{A3AD0142-3C8E-4617-90B2-13DCBD30F504}"/>
    <cellStyle name="40% - Accent5 2 4 2 3 2 2 2" xfId="7464" xr:uid="{7B0839DD-32DD-4F8D-A6F8-F8E760E61ADB}"/>
    <cellStyle name="40% - Accent5 2 4 2 3 2 3" xfId="7465" xr:uid="{D2742BC8-C39F-4B58-A483-C6E9E7E6DF01}"/>
    <cellStyle name="40% - Accent5 2 4 2 3 3" xfId="7466" xr:uid="{D3EAEEBF-CBAE-43BB-8209-EC69D32C342C}"/>
    <cellStyle name="40% - Accent5 2 4 2 3 3 2" xfId="7467" xr:uid="{53070D7F-18BC-48EC-98DD-CACDE5218ACF}"/>
    <cellStyle name="40% - Accent5 2 4 2 3 4" xfId="7468" xr:uid="{D53B0298-C534-4B7D-AF54-FA8D05255568}"/>
    <cellStyle name="40% - Accent5 2 4 2 4" xfId="7469" xr:uid="{95A3FD13-4E94-48BE-A8E1-6ECE7D3BAEBC}"/>
    <cellStyle name="40% - Accent5 2 4 2 4 2" xfId="7470" xr:uid="{4BAB7B50-7147-4819-AD12-1B6FFDE84F78}"/>
    <cellStyle name="40% - Accent5 2 4 2 4 2 2" xfId="7471" xr:uid="{74FB250C-E094-4A01-82DB-BD73F9FF0BCA}"/>
    <cellStyle name="40% - Accent5 2 4 2 4 3" xfId="7472" xr:uid="{0EFFC9E1-77AC-4CAA-97F2-9F9174CC9820}"/>
    <cellStyle name="40% - Accent5 2 4 2 5" xfId="7473" xr:uid="{F6BD0650-B14B-466F-8D19-CFF03EDA4D75}"/>
    <cellStyle name="40% - Accent5 2 4 2 5 2" xfId="7474" xr:uid="{CAFA652D-DF78-43EF-918B-A3DEDFF05398}"/>
    <cellStyle name="40% - Accent5 2 4 2 6" xfId="7475" xr:uid="{72684747-7D13-41B7-B34F-4E7AAE62E339}"/>
    <cellStyle name="40% - Accent5 2 4 3" xfId="7476" xr:uid="{F953BBEA-7EC6-46BC-B9D7-048B18864835}"/>
    <cellStyle name="40% - Accent5 2 4 3 2" xfId="7477" xr:uid="{DD2EF9F1-592C-49DF-88D5-00DF0C650532}"/>
    <cellStyle name="40% - Accent5 2 4 3 2 2" xfId="7478" xr:uid="{59DEE014-E564-4A4C-81E0-E2F4154058FA}"/>
    <cellStyle name="40% - Accent5 2 4 3 2 2 2" xfId="7479" xr:uid="{045427FB-55DC-4F50-A624-1A45682CA49E}"/>
    <cellStyle name="40% - Accent5 2 4 3 2 3" xfId="7480" xr:uid="{99A35277-BC48-4039-93F6-1B731D0BD031}"/>
    <cellStyle name="40% - Accent5 2 4 3 3" xfId="7481" xr:uid="{9FB15970-BE2B-4582-A6F4-C6971B3B4384}"/>
    <cellStyle name="40% - Accent5 2 4 3 3 2" xfId="7482" xr:uid="{A2B150CA-2EF0-4FC0-BA85-5EF9F4C80E6E}"/>
    <cellStyle name="40% - Accent5 2 4 3 4" xfId="7483" xr:uid="{FBD4D653-E036-45B5-A248-1F816382493D}"/>
    <cellStyle name="40% - Accent5 2 4 4" xfId="7484" xr:uid="{C2B891A8-2FB0-4925-98E5-680F6588C472}"/>
    <cellStyle name="40% - Accent5 2 4 4 2" xfId="7485" xr:uid="{40E8A4FC-A21A-48A2-943B-4F4A1AF182CF}"/>
    <cellStyle name="40% - Accent5 2 4 4 2 2" xfId="7486" xr:uid="{9CEB2E46-24B9-4B35-A2FF-7DACD9D38774}"/>
    <cellStyle name="40% - Accent5 2 4 4 2 2 2" xfId="7487" xr:uid="{9B2D6EC8-0C84-4AFE-A03A-9DE298EC8AC3}"/>
    <cellStyle name="40% - Accent5 2 4 4 2 3" xfId="7488" xr:uid="{CD0D61A0-585A-4BB6-855B-844A0FABACAA}"/>
    <cellStyle name="40% - Accent5 2 4 4 3" xfId="7489" xr:uid="{CA983CAA-5D9F-4E72-9899-AC81AC01B337}"/>
    <cellStyle name="40% - Accent5 2 4 4 3 2" xfId="7490" xr:uid="{AECB5459-B673-451B-8500-3481D8ABE448}"/>
    <cellStyle name="40% - Accent5 2 4 4 4" xfId="7491" xr:uid="{F5364D27-EE3D-4DBC-A772-F30BEF50736C}"/>
    <cellStyle name="40% - Accent5 2 4 5" xfId="7492" xr:uid="{41688123-740B-44D9-B4DE-0FF7189B29EF}"/>
    <cellStyle name="40% - Accent5 2 4 5 2" xfId="7493" xr:uid="{8F14F34C-FED4-4248-880A-09921FE8023D}"/>
    <cellStyle name="40% - Accent5 2 4 5 2 2" xfId="7494" xr:uid="{76C87489-7CEE-4859-8215-264D2F612CB5}"/>
    <cellStyle name="40% - Accent5 2 4 5 3" xfId="7495" xr:uid="{C25FB895-4E33-4257-9B44-95BFD954F21F}"/>
    <cellStyle name="40% - Accent5 2 4 6" xfId="7496" xr:uid="{60CF9BD2-3F2B-41C7-9653-C38CF5BE9834}"/>
    <cellStyle name="40% - Accent5 2 4 6 2" xfId="7497" xr:uid="{A5724C78-C10B-4C34-9CFF-00345DA3E61B}"/>
    <cellStyle name="40% - Accent5 2 4 7" xfId="7498" xr:uid="{2BF07C35-799B-4F76-B89A-661556A77EAB}"/>
    <cellStyle name="40% - Accent5 2 5" xfId="7499" xr:uid="{351C278A-A4DE-438C-A75C-D588EA6BCE0A}"/>
    <cellStyle name="40% - Accent5 2 6" xfId="7500" xr:uid="{97DCE775-467E-4887-9A5D-53537D44AC05}"/>
    <cellStyle name="40% - Accent5 2 6 2" xfId="7501" xr:uid="{DE128112-65A3-4FA8-BD4D-4936E8E9366D}"/>
    <cellStyle name="40% - Accent5 2 6 2 2" xfId="7502" xr:uid="{E05CEB62-C2C2-4F1E-99DB-80FB963034DA}"/>
    <cellStyle name="40% - Accent5 2 6 2 2 2" xfId="7503" xr:uid="{8660686F-91D0-4291-9790-4E99051025C3}"/>
    <cellStyle name="40% - Accent5 2 6 2 2 2 2" xfId="7504" xr:uid="{58DF2144-5B6A-4F5D-899B-8EE27F9B0B44}"/>
    <cellStyle name="40% - Accent5 2 6 2 2 3" xfId="7505" xr:uid="{62A8A191-47B3-4EAC-A26E-7962F355B785}"/>
    <cellStyle name="40% - Accent5 2 6 2 3" xfId="7506" xr:uid="{1495135D-7E3E-47AB-B0B4-B8BA5C82961E}"/>
    <cellStyle name="40% - Accent5 2 6 2 3 2" xfId="7507" xr:uid="{626ADB70-F2D0-4FE5-A13C-BE997E338EBC}"/>
    <cellStyle name="40% - Accent5 2 6 2 4" xfId="7508" xr:uid="{E8C88B24-8FD8-4716-905D-5F2F64321B9C}"/>
    <cellStyle name="40% - Accent5 2 6 3" xfId="7509" xr:uid="{717B8713-F52D-4283-998E-2876A92D4177}"/>
    <cellStyle name="40% - Accent5 2 6 3 2" xfId="7510" xr:uid="{0068B923-3790-45B0-92F0-AEFC3F6E0423}"/>
    <cellStyle name="40% - Accent5 2 6 3 2 2" xfId="7511" xr:uid="{E9C8DA4E-533A-4981-9ECF-A6D45D3C3C38}"/>
    <cellStyle name="40% - Accent5 2 6 3 2 2 2" xfId="7512" xr:uid="{F382094F-691B-40A4-83D1-80E8F1D5066A}"/>
    <cellStyle name="40% - Accent5 2 6 3 2 3" xfId="7513" xr:uid="{A60AB6FA-523D-49A9-A9F6-0C12A2D0162C}"/>
    <cellStyle name="40% - Accent5 2 6 3 3" xfId="7514" xr:uid="{ED10F454-2E35-45AD-8F07-D7E8A2DD43EE}"/>
    <cellStyle name="40% - Accent5 2 6 3 3 2" xfId="7515" xr:uid="{7077040E-147D-4328-9B65-5CB863EA10F2}"/>
    <cellStyle name="40% - Accent5 2 6 3 4" xfId="7516" xr:uid="{BE9AD748-A23D-4202-A8CC-433C3133A4CB}"/>
    <cellStyle name="40% - Accent5 2 6 4" xfId="7517" xr:uid="{5B470F9F-8B9F-4DFC-8BEB-E52466C880AC}"/>
    <cellStyle name="40% - Accent5 2 6 4 2" xfId="7518" xr:uid="{FF57CD59-C844-4483-9309-5AED3F8B0E7E}"/>
    <cellStyle name="40% - Accent5 2 6 4 2 2" xfId="7519" xr:uid="{40906FB2-6C11-4AE7-AA24-320B277A6D11}"/>
    <cellStyle name="40% - Accent5 2 6 4 3" xfId="7520" xr:uid="{DF6F3D37-D356-4E91-A85F-7E61D646FE2D}"/>
    <cellStyle name="40% - Accent5 2 6 5" xfId="7521" xr:uid="{D9E9CF8D-B9BF-4B8E-B25D-8AA3EA652A82}"/>
    <cellStyle name="40% - Accent5 2 6 5 2" xfId="7522" xr:uid="{DEC47D93-AE17-484B-9600-6402AE4CB33E}"/>
    <cellStyle name="40% - Accent5 2 6 6" xfId="7523" xr:uid="{FD83D7FC-44A3-42EF-AF55-A21B00E12822}"/>
    <cellStyle name="40% - Accent5 2 7" xfId="7524" xr:uid="{8557957B-4CA0-439F-BA92-3CA66D3B496D}"/>
    <cellStyle name="40% - Accent5 2 8" xfId="7525" xr:uid="{6FF9E123-9B3B-474D-BBE2-87F7E72FC2A9}"/>
    <cellStyle name="40% - Accent5 2 8 2" xfId="7526" xr:uid="{B5196F53-6C55-4A40-BA5D-9D796ED6885B}"/>
    <cellStyle name="40% - Accent5 2 8 2 2" xfId="7527" xr:uid="{53B2DA6A-2EA0-4743-9F28-B1A95F73ED29}"/>
    <cellStyle name="40% - Accent5 2 8 2 2 2" xfId="7528" xr:uid="{B9D83882-187C-4E74-8782-CFBF7283A20F}"/>
    <cellStyle name="40% - Accent5 2 8 2 3" xfId="7529" xr:uid="{80A23199-D30F-4BB7-9AC1-494A11231FD4}"/>
    <cellStyle name="40% - Accent5 2 8 3" xfId="7530" xr:uid="{598FF15D-E094-461F-AC42-8E2BC72C88E3}"/>
    <cellStyle name="40% - Accent5 2 8 3 2" xfId="7531" xr:uid="{9087A0E5-5195-403F-AA11-57A38F59BCF2}"/>
    <cellStyle name="40% - Accent5 2 8 4" xfId="7532" xr:uid="{D9813324-7422-46ED-85A7-DCC98F0F5267}"/>
    <cellStyle name="40% - Accent5 2 9" xfId="7533" xr:uid="{BE9F352C-FB0A-4A88-A3D6-BEFC5C68F483}"/>
    <cellStyle name="40% - Accent5 2 9 2" xfId="7534" xr:uid="{EAEA5828-57C7-4280-8CDF-E8C0C09DDCAC}"/>
    <cellStyle name="40% - Accent5 2 9 2 2" xfId="7535" xr:uid="{54328C0A-771C-4DF2-992A-3D4D169CBF70}"/>
    <cellStyle name="40% - Accent5 2 9 2 2 2" xfId="7536" xr:uid="{F579029B-CA7A-47A9-A828-208BF58D239F}"/>
    <cellStyle name="40% - Accent5 2 9 2 3" xfId="7537" xr:uid="{0B74DBFC-EB7D-42CB-9CF5-091CA3E46CCA}"/>
    <cellStyle name="40% - Accent5 2 9 3" xfId="7538" xr:uid="{6E6F6CE5-973A-4019-A817-3161E262E5F3}"/>
    <cellStyle name="40% - Accent5 2 9 3 2" xfId="7539" xr:uid="{9EB506F1-B453-434C-B537-FBE298BAB9B9}"/>
    <cellStyle name="40% - Accent5 2 9 4" xfId="7540" xr:uid="{5F929750-AB63-4D36-8993-5A213957D217}"/>
    <cellStyle name="40% - Accent5 3" xfId="7541" xr:uid="{28AF251B-61B7-466B-A5EE-E4D10D87B41F}"/>
    <cellStyle name="40% - Accent5 3 10" xfId="7542" xr:uid="{1938AD9B-5F24-4D85-B5DA-2AB30C30A61C}"/>
    <cellStyle name="40% - Accent5 3 10 2" xfId="7543" xr:uid="{4C103720-B0F6-4292-BCD7-CC103585E87F}"/>
    <cellStyle name="40% - Accent5 3 11" xfId="7544" xr:uid="{16D5B91F-2350-447D-92A0-EACF1FC04D02}"/>
    <cellStyle name="40% - Accent5 3 12" xfId="7545" xr:uid="{E947FB48-F534-4038-A5A2-0570C2A8126A}"/>
    <cellStyle name="40% - Accent5 3 2" xfId="7546" xr:uid="{78B92141-3498-476F-B986-54F0857EEE58}"/>
    <cellStyle name="40% - Accent5 3 2 2" xfId="7547" xr:uid="{846FB20C-9CC1-4C75-93D5-96A08C6C682F}"/>
    <cellStyle name="40% - Accent5 3 2 2 2" xfId="7548" xr:uid="{E11882FB-DC83-472E-B967-F27B5F163B53}"/>
    <cellStyle name="40% - Accent5 3 2 2 2 2" xfId="7549" xr:uid="{B3B0BB9D-F28B-41F2-BC5D-BD34782E8570}"/>
    <cellStyle name="40% - Accent5 3 2 2 2 2 2" xfId="7550" xr:uid="{5C8BC27A-4490-4822-A1FB-B321E7F8DA73}"/>
    <cellStyle name="40% - Accent5 3 2 2 2 2 2 2" xfId="7551" xr:uid="{A80ADCB0-38B2-41FE-9E51-9D509B2F079A}"/>
    <cellStyle name="40% - Accent5 3 2 2 2 2 2 2 2" xfId="7552" xr:uid="{7AC01B84-EC92-4479-A15E-AC78A22C958F}"/>
    <cellStyle name="40% - Accent5 3 2 2 2 2 2 3" xfId="7553" xr:uid="{1EDEC5E3-C557-48E6-B00A-4FB946F010D9}"/>
    <cellStyle name="40% - Accent5 3 2 2 2 2 3" xfId="7554" xr:uid="{22D95987-EFAC-407A-B9A3-1E5FB8FB20D2}"/>
    <cellStyle name="40% - Accent5 3 2 2 2 2 3 2" xfId="7555" xr:uid="{76B67832-9AC7-432C-A23D-2E0A5D9C5FB4}"/>
    <cellStyle name="40% - Accent5 3 2 2 2 2 4" xfId="7556" xr:uid="{28BCE2AD-80AE-4497-A385-5570D178C925}"/>
    <cellStyle name="40% - Accent5 3 2 2 2 3" xfId="7557" xr:uid="{8286AFDC-720C-4196-B4DA-7E88A99280DF}"/>
    <cellStyle name="40% - Accent5 3 2 2 2 3 2" xfId="7558" xr:uid="{7255E8F5-CC30-48A2-BFE5-30287950D69C}"/>
    <cellStyle name="40% - Accent5 3 2 2 2 3 2 2" xfId="7559" xr:uid="{3D9D29AB-8123-4C18-BF38-F0F5D4AA882C}"/>
    <cellStyle name="40% - Accent5 3 2 2 2 3 2 2 2" xfId="7560" xr:uid="{67DC6958-D1D4-4655-8BA0-AADDAEA07246}"/>
    <cellStyle name="40% - Accent5 3 2 2 2 3 2 3" xfId="7561" xr:uid="{91C41421-6E3D-4585-A2B1-A246ADD6F269}"/>
    <cellStyle name="40% - Accent5 3 2 2 2 3 3" xfId="7562" xr:uid="{9146656A-A985-447A-9EE7-A6C5F5985580}"/>
    <cellStyle name="40% - Accent5 3 2 2 2 3 3 2" xfId="7563" xr:uid="{552915E0-6A5D-4B26-8FDE-2D06F783DA2E}"/>
    <cellStyle name="40% - Accent5 3 2 2 2 3 4" xfId="7564" xr:uid="{456FFE66-75DC-4CCD-9515-A3734FF10AAE}"/>
    <cellStyle name="40% - Accent5 3 2 2 2 4" xfId="7565" xr:uid="{1E83B0F6-E251-443F-897C-417A6FE9BC47}"/>
    <cellStyle name="40% - Accent5 3 2 2 2 4 2" xfId="7566" xr:uid="{781318C1-0340-499E-86AE-698685FF7EAA}"/>
    <cellStyle name="40% - Accent5 3 2 2 2 4 2 2" xfId="7567" xr:uid="{F21F3D9A-A0B0-4A84-80D0-F5063CB35D02}"/>
    <cellStyle name="40% - Accent5 3 2 2 2 4 3" xfId="7568" xr:uid="{574FF135-29D9-4063-82CB-9E93ABBCE2F8}"/>
    <cellStyle name="40% - Accent5 3 2 2 2 5" xfId="7569" xr:uid="{AC0A05A8-E47E-4028-9032-1AA368B0DAFC}"/>
    <cellStyle name="40% - Accent5 3 2 2 2 5 2" xfId="7570" xr:uid="{B56A1411-41A4-44B7-95A2-4C291A6BE7A7}"/>
    <cellStyle name="40% - Accent5 3 2 2 2 6" xfId="7571" xr:uid="{1B62C670-5DE2-4FA1-B18D-36E924A73FF5}"/>
    <cellStyle name="40% - Accent5 3 2 2 3" xfId="7572" xr:uid="{1EEB5517-3909-4BB3-8040-CAA78BD45841}"/>
    <cellStyle name="40% - Accent5 3 2 2 3 2" xfId="7573" xr:uid="{D82792E7-1B55-49B9-9245-557FF0BD634A}"/>
    <cellStyle name="40% - Accent5 3 2 2 3 2 2" xfId="7574" xr:uid="{660027B6-5F29-4E4D-852B-8CB7BF505E7A}"/>
    <cellStyle name="40% - Accent5 3 2 2 3 2 2 2" xfId="7575" xr:uid="{EE824A04-85DE-4ED3-B37D-EDA8B99AA792}"/>
    <cellStyle name="40% - Accent5 3 2 2 3 2 3" xfId="7576" xr:uid="{295BF1F5-1344-4217-884A-6B09D966C11A}"/>
    <cellStyle name="40% - Accent5 3 2 2 3 3" xfId="7577" xr:uid="{DC7EF26D-EFDD-4EEE-95B8-0E54A745BCF0}"/>
    <cellStyle name="40% - Accent5 3 2 2 3 3 2" xfId="7578" xr:uid="{98B15F72-202F-4328-912F-91EE5FD37E40}"/>
    <cellStyle name="40% - Accent5 3 2 2 3 4" xfId="7579" xr:uid="{E6BF09E9-3272-47F3-B27C-F642E092E41D}"/>
    <cellStyle name="40% - Accent5 3 2 2 4" xfId="7580" xr:uid="{5B858047-5CCA-41CA-A2EF-8E689AA97E83}"/>
    <cellStyle name="40% - Accent5 3 2 2 4 2" xfId="7581" xr:uid="{0ECA3253-AB96-4229-B941-6E7EFFC0EE3E}"/>
    <cellStyle name="40% - Accent5 3 2 2 4 2 2" xfId="7582" xr:uid="{1374658F-CCC5-472F-B3EB-C757CFD13256}"/>
    <cellStyle name="40% - Accent5 3 2 2 4 2 2 2" xfId="7583" xr:uid="{74146B62-F43E-4F8A-8723-A799AF82CCBB}"/>
    <cellStyle name="40% - Accent5 3 2 2 4 2 3" xfId="7584" xr:uid="{764AAF97-6435-4981-A56D-CDFD18B95942}"/>
    <cellStyle name="40% - Accent5 3 2 2 4 3" xfId="7585" xr:uid="{DC0D8DE7-B44E-4EDE-96F3-6F5F940A633B}"/>
    <cellStyle name="40% - Accent5 3 2 2 4 3 2" xfId="7586" xr:uid="{5C958851-9739-4C9C-AE0E-7F0FAC2362A4}"/>
    <cellStyle name="40% - Accent5 3 2 2 4 4" xfId="7587" xr:uid="{3FD648AD-BEE5-4E90-8D79-9E3751580002}"/>
    <cellStyle name="40% - Accent5 3 2 2 5" xfId="7588" xr:uid="{87508ABE-5D81-4782-9B03-0A791CF173BC}"/>
    <cellStyle name="40% - Accent5 3 2 2 5 2" xfId="7589" xr:uid="{FE0B8E23-D4FA-4F71-A597-B29B23512453}"/>
    <cellStyle name="40% - Accent5 3 2 2 5 2 2" xfId="7590" xr:uid="{60490FF0-E296-46BD-B44B-CFA3601B474E}"/>
    <cellStyle name="40% - Accent5 3 2 2 5 3" xfId="7591" xr:uid="{F96A4ACB-DA8E-4D3A-9419-53EC442C293A}"/>
    <cellStyle name="40% - Accent5 3 2 2 6" xfId="7592" xr:uid="{8D82CFA2-3A45-43DF-946F-3DB39EF49459}"/>
    <cellStyle name="40% - Accent5 3 2 2 6 2" xfId="7593" xr:uid="{ABF67E86-653F-4DD5-A30A-88B425D42157}"/>
    <cellStyle name="40% - Accent5 3 2 2 7" xfId="7594" xr:uid="{17813FA0-0A2A-44DB-9E24-543C8DC892D6}"/>
    <cellStyle name="40% - Accent5 3 2 2 8" xfId="7595" xr:uid="{6AC51491-B43E-4396-8AA6-DE5FF2D2E9AE}"/>
    <cellStyle name="40% - Accent5 3 2 3" xfId="7596" xr:uid="{165A9356-9918-4AAC-A16C-8DE37017FE7B}"/>
    <cellStyle name="40% - Accent5 3 2 3 2" xfId="7597" xr:uid="{F0F09956-8DCC-4160-B9D3-A1ACF70D51FD}"/>
    <cellStyle name="40% - Accent5 3 2 3 2 2" xfId="7598" xr:uid="{61B10865-1ADC-43C3-8A6D-48D9716A7D21}"/>
    <cellStyle name="40% - Accent5 3 2 3 2 2 2" xfId="7599" xr:uid="{CCFB7C27-34D1-499B-8BB3-C2BEEAA3DF5C}"/>
    <cellStyle name="40% - Accent5 3 2 3 2 2 2 2" xfId="7600" xr:uid="{545DFDB2-CD3A-4AF7-8545-081E12F1B9A0}"/>
    <cellStyle name="40% - Accent5 3 2 3 2 2 3" xfId="7601" xr:uid="{9A92343A-66CA-4536-BE70-6D84CEB221A8}"/>
    <cellStyle name="40% - Accent5 3 2 3 2 3" xfId="7602" xr:uid="{2FE7AB1F-42C4-465C-8A37-21E03FE80CB8}"/>
    <cellStyle name="40% - Accent5 3 2 3 2 3 2" xfId="7603" xr:uid="{B864C234-3FDA-48AF-B847-B071B9A7AF82}"/>
    <cellStyle name="40% - Accent5 3 2 3 2 4" xfId="7604" xr:uid="{71D5609E-5282-408E-A8E3-E81D9388F4AC}"/>
    <cellStyle name="40% - Accent5 3 2 3 3" xfId="7605" xr:uid="{792D0C66-7C06-4DFA-9D63-1436D0002775}"/>
    <cellStyle name="40% - Accent5 3 2 3 3 2" xfId="7606" xr:uid="{8307BEC2-948A-4CA4-9344-2DBE18495F95}"/>
    <cellStyle name="40% - Accent5 3 2 3 3 2 2" xfId="7607" xr:uid="{EA797B84-C546-4CE3-BC17-E291E1123BF0}"/>
    <cellStyle name="40% - Accent5 3 2 3 3 2 2 2" xfId="7608" xr:uid="{B66B0A86-AAB5-4FEC-9BB9-3928CDFB518E}"/>
    <cellStyle name="40% - Accent5 3 2 3 3 2 3" xfId="7609" xr:uid="{FFB6B5D0-5092-4D8C-A156-A209123F2ACC}"/>
    <cellStyle name="40% - Accent5 3 2 3 3 3" xfId="7610" xr:uid="{1E5533B2-442E-4D56-B0AC-D81D9D1C5D0A}"/>
    <cellStyle name="40% - Accent5 3 2 3 3 3 2" xfId="7611" xr:uid="{659BC1C3-61E6-4AFD-AB04-FCB1695B5645}"/>
    <cellStyle name="40% - Accent5 3 2 3 3 4" xfId="7612" xr:uid="{53E4F2F3-5103-4C05-A64D-F767C650708B}"/>
    <cellStyle name="40% - Accent5 3 2 3 4" xfId="7613" xr:uid="{FDA57A83-062A-4E18-80BA-EE81C1797BE2}"/>
    <cellStyle name="40% - Accent5 3 2 3 4 2" xfId="7614" xr:uid="{3B4AAE71-8DE8-4705-87A9-D9D23C467FB8}"/>
    <cellStyle name="40% - Accent5 3 2 3 4 2 2" xfId="7615" xr:uid="{D81D379F-22D2-49CF-822A-EFF4A3F64AB8}"/>
    <cellStyle name="40% - Accent5 3 2 3 4 3" xfId="7616" xr:uid="{0EE9B1C6-673C-46FC-A501-A4A76CC6014E}"/>
    <cellStyle name="40% - Accent5 3 2 3 5" xfId="7617" xr:uid="{3DF87B55-E656-4858-82BB-EB837281AEA2}"/>
    <cellStyle name="40% - Accent5 3 2 3 5 2" xfId="7618" xr:uid="{1DFF2C01-FED2-436E-B566-5B670CAF8398}"/>
    <cellStyle name="40% - Accent5 3 2 3 6" xfId="7619" xr:uid="{12353D16-415D-449C-9ADE-DD6EC6BF87DD}"/>
    <cellStyle name="40% - Accent5 3 2 4" xfId="7620" xr:uid="{8289B9A1-4582-4B3C-9733-167EA13E0EE7}"/>
    <cellStyle name="40% - Accent5 3 2 4 2" xfId="7621" xr:uid="{10258825-D91D-4B68-8FD5-01FA5A60874E}"/>
    <cellStyle name="40% - Accent5 3 2 4 2 2" xfId="7622" xr:uid="{5F22E096-7FB3-40B5-9E91-A91ADF59E1C1}"/>
    <cellStyle name="40% - Accent5 3 2 4 2 2 2" xfId="7623" xr:uid="{FF55BE0A-3661-425A-BB4B-928C0B301FE5}"/>
    <cellStyle name="40% - Accent5 3 2 4 2 3" xfId="7624" xr:uid="{DADB2D2F-8C2B-418B-BF53-F895B7788025}"/>
    <cellStyle name="40% - Accent5 3 2 4 3" xfId="7625" xr:uid="{98CE6BA7-C9AC-4AAA-8A9A-C69514C863AF}"/>
    <cellStyle name="40% - Accent5 3 2 4 3 2" xfId="7626" xr:uid="{4BFDCF96-D490-42F6-8DAA-8EBA784CAB1B}"/>
    <cellStyle name="40% - Accent5 3 2 4 4" xfId="7627" xr:uid="{12F5DBF0-A9BC-4A5A-A557-121644DBBFE7}"/>
    <cellStyle name="40% - Accent5 3 2 5" xfId="7628" xr:uid="{83F4813D-0803-4893-BAEF-C2569A873042}"/>
    <cellStyle name="40% - Accent5 3 2 5 2" xfId="7629" xr:uid="{2ED801E5-F106-458C-98BF-1893074C2FBC}"/>
    <cellStyle name="40% - Accent5 3 2 5 2 2" xfId="7630" xr:uid="{94CCBB47-B4CC-4D04-A1F8-D14691A96CBF}"/>
    <cellStyle name="40% - Accent5 3 2 5 2 2 2" xfId="7631" xr:uid="{8AEDE55A-CD7B-4722-9FD4-5CE05CF6B06E}"/>
    <cellStyle name="40% - Accent5 3 2 5 2 3" xfId="7632" xr:uid="{3E35F37E-188A-43DC-9E22-941131B0CA87}"/>
    <cellStyle name="40% - Accent5 3 2 5 3" xfId="7633" xr:uid="{7FCBDD3F-AC3F-45E0-8263-4E8AE39FE09B}"/>
    <cellStyle name="40% - Accent5 3 2 5 3 2" xfId="7634" xr:uid="{4A1290E2-50FC-4F6C-B989-9B9BA9B566C3}"/>
    <cellStyle name="40% - Accent5 3 2 5 4" xfId="7635" xr:uid="{278A9BB1-CF44-4A51-8196-A8ECC37209EF}"/>
    <cellStyle name="40% - Accent5 3 2 6" xfId="7636" xr:uid="{A0294C93-E5A0-414C-A97A-D13C272F0D59}"/>
    <cellStyle name="40% - Accent5 3 2 6 2" xfId="7637" xr:uid="{99FA46BB-6843-4D2F-A8BA-B7A05C3912CC}"/>
    <cellStyle name="40% - Accent5 3 2 6 2 2" xfId="7638" xr:uid="{4B7BB0F0-B4E4-4362-BBFD-4BE9EAC4531A}"/>
    <cellStyle name="40% - Accent5 3 2 6 3" xfId="7639" xr:uid="{5B9A5B5A-9400-46B2-8366-4125E26337AD}"/>
    <cellStyle name="40% - Accent5 3 2 7" xfId="7640" xr:uid="{8FE819C1-AAB4-4188-94A3-9A29DCFBDDEC}"/>
    <cellStyle name="40% - Accent5 3 2 7 2" xfId="7641" xr:uid="{2A75810C-DF49-412C-8F9C-14E63FEA65B1}"/>
    <cellStyle name="40% - Accent5 3 2 8" xfId="7642" xr:uid="{81EE7A99-D534-413A-BD34-22F422477D56}"/>
    <cellStyle name="40% - Accent5 3 2 9" xfId="7643" xr:uid="{2E99BEDE-0451-487E-BD8C-0902A945F87C}"/>
    <cellStyle name="40% - Accent5 3 3" xfId="7644" xr:uid="{4412C40F-68C4-475D-BBD9-C4E17604ED88}"/>
    <cellStyle name="40% - Accent5 3 3 2" xfId="7645" xr:uid="{DA2EE536-D809-4BE5-AA76-506C63F8AADE}"/>
    <cellStyle name="40% - Accent5 3 4" xfId="7646" xr:uid="{85670EAD-336F-4559-ABB5-43CB87C18F9A}"/>
    <cellStyle name="40% - Accent5 3 4 2" xfId="7647" xr:uid="{ECBBB1D2-F8D9-49A8-BA5B-C0DBCF8B8F24}"/>
    <cellStyle name="40% - Accent5 3 4 2 2" xfId="7648" xr:uid="{9B9D7A6C-E466-46C7-8EAA-AAC65BA9FE0F}"/>
    <cellStyle name="40% - Accent5 3 4 2 2 2" xfId="7649" xr:uid="{2EAA93B9-E550-4542-BC57-851B094F98CE}"/>
    <cellStyle name="40% - Accent5 3 4 2 2 2 2" xfId="7650" xr:uid="{D9DF8CBE-3126-4B5C-87F3-E8E3AA8D5B48}"/>
    <cellStyle name="40% - Accent5 3 4 2 2 2 2 2" xfId="7651" xr:uid="{F4A47800-7586-47CC-BA96-90DAFBBAF453}"/>
    <cellStyle name="40% - Accent5 3 4 2 2 2 3" xfId="7652" xr:uid="{2690A5EA-A3A7-478C-A868-99B9F28BA8D6}"/>
    <cellStyle name="40% - Accent5 3 4 2 2 3" xfId="7653" xr:uid="{EDDD6AF2-49B7-474B-B30F-21F351856B05}"/>
    <cellStyle name="40% - Accent5 3 4 2 2 3 2" xfId="7654" xr:uid="{F9A6F4FA-CB61-4A07-BC4D-92AB8CAAB25D}"/>
    <cellStyle name="40% - Accent5 3 4 2 2 4" xfId="7655" xr:uid="{A716FE27-0BCA-4778-9E5F-985C0D75E467}"/>
    <cellStyle name="40% - Accent5 3 4 2 3" xfId="7656" xr:uid="{0940195F-5A2A-44C2-9220-0B32056C13B8}"/>
    <cellStyle name="40% - Accent5 3 4 2 3 2" xfId="7657" xr:uid="{4A267B98-D487-413B-B1D3-581B530EA54C}"/>
    <cellStyle name="40% - Accent5 3 4 2 3 2 2" xfId="7658" xr:uid="{430BBE46-F618-48A7-BA38-20B6F9C5A5D5}"/>
    <cellStyle name="40% - Accent5 3 4 2 3 2 2 2" xfId="7659" xr:uid="{8A8E4237-6876-4B08-8D82-086097E6389D}"/>
    <cellStyle name="40% - Accent5 3 4 2 3 2 3" xfId="7660" xr:uid="{386850D3-4FE1-48C0-BF0F-D624E8DF41C7}"/>
    <cellStyle name="40% - Accent5 3 4 2 3 3" xfId="7661" xr:uid="{F83376F0-8BE0-4E6B-A568-2E3D7C279121}"/>
    <cellStyle name="40% - Accent5 3 4 2 3 3 2" xfId="7662" xr:uid="{1E522AEE-4ADC-464F-9E4C-A82502A6B896}"/>
    <cellStyle name="40% - Accent5 3 4 2 3 4" xfId="7663" xr:uid="{A2129A84-437D-4904-9C59-3A150732708F}"/>
    <cellStyle name="40% - Accent5 3 4 2 4" xfId="7664" xr:uid="{CF243DF9-7D10-4D83-B643-787A024AD69B}"/>
    <cellStyle name="40% - Accent5 3 4 2 4 2" xfId="7665" xr:uid="{72F101B3-D49A-49BF-BFE0-ECDBF3AC2619}"/>
    <cellStyle name="40% - Accent5 3 4 2 4 2 2" xfId="7666" xr:uid="{50F33845-C187-47A0-894D-A92F89E52EAB}"/>
    <cellStyle name="40% - Accent5 3 4 2 4 3" xfId="7667" xr:uid="{E881606E-ACE6-4ECC-BC94-8498AB50E4E2}"/>
    <cellStyle name="40% - Accent5 3 4 2 5" xfId="7668" xr:uid="{1F523AC2-DA45-4A19-8D85-263DA4034D59}"/>
    <cellStyle name="40% - Accent5 3 4 2 5 2" xfId="7669" xr:uid="{E1929EAF-E6C9-463F-A94F-070216C81FC8}"/>
    <cellStyle name="40% - Accent5 3 4 2 6" xfId="7670" xr:uid="{588537C5-9632-46FD-82C9-FCD4F55C7596}"/>
    <cellStyle name="40% - Accent5 3 4 3" xfId="7671" xr:uid="{850DD654-201F-4430-97DA-A339E1AD7EA0}"/>
    <cellStyle name="40% - Accent5 3 4 3 2" xfId="7672" xr:uid="{D624620A-3D20-4AF5-A6C2-C693892BFED5}"/>
    <cellStyle name="40% - Accent5 3 4 3 2 2" xfId="7673" xr:uid="{CD6E00DD-3902-4788-ABC4-32EB1CEC6E7D}"/>
    <cellStyle name="40% - Accent5 3 4 3 2 2 2" xfId="7674" xr:uid="{A48EB16F-49AF-4882-A5A7-6E28E98371EC}"/>
    <cellStyle name="40% - Accent5 3 4 3 2 3" xfId="7675" xr:uid="{DA744352-3B39-4587-9E88-6E65DF4D3940}"/>
    <cellStyle name="40% - Accent5 3 4 3 3" xfId="7676" xr:uid="{BD41F60C-2C04-4999-8951-B5E75B962276}"/>
    <cellStyle name="40% - Accent5 3 4 3 3 2" xfId="7677" xr:uid="{9D5182E3-84E1-40DD-BE89-0595FD784749}"/>
    <cellStyle name="40% - Accent5 3 4 3 4" xfId="7678" xr:uid="{842CCECC-2C39-47CB-A370-7C3BD44C0B0A}"/>
    <cellStyle name="40% - Accent5 3 4 4" xfId="7679" xr:uid="{2B110342-0D00-48B2-9BAE-AEF3EDA3D9D6}"/>
    <cellStyle name="40% - Accent5 3 4 4 2" xfId="7680" xr:uid="{B6F87618-03D5-4A6D-8085-7D192ADFF054}"/>
    <cellStyle name="40% - Accent5 3 4 4 2 2" xfId="7681" xr:uid="{AF562561-A879-473D-AFE1-2AB8DED70635}"/>
    <cellStyle name="40% - Accent5 3 4 4 2 2 2" xfId="7682" xr:uid="{04426129-BA3D-4BDA-B995-EC6F04936501}"/>
    <cellStyle name="40% - Accent5 3 4 4 2 3" xfId="7683" xr:uid="{DBDDA2FB-8E72-43FE-8ED2-B78222F7F808}"/>
    <cellStyle name="40% - Accent5 3 4 4 3" xfId="7684" xr:uid="{A4886F39-AB93-4F4C-B724-E3FE0CA409CB}"/>
    <cellStyle name="40% - Accent5 3 4 4 3 2" xfId="7685" xr:uid="{1BA1FB21-A785-4717-B9CE-C75B6AA51C80}"/>
    <cellStyle name="40% - Accent5 3 4 4 4" xfId="7686" xr:uid="{F1ADDFE0-8EAA-4FBC-8CFC-BB3E401645D3}"/>
    <cellStyle name="40% - Accent5 3 4 5" xfId="7687" xr:uid="{D3F8AFFE-111F-4B4A-80C9-E5D8AF7D342C}"/>
    <cellStyle name="40% - Accent5 3 4 5 2" xfId="7688" xr:uid="{B1FC9ADD-F56B-4D30-AD9B-F527E27F43BF}"/>
    <cellStyle name="40% - Accent5 3 4 5 2 2" xfId="7689" xr:uid="{7EA2BEF0-E2F8-44C6-A1D6-9DEB0E199761}"/>
    <cellStyle name="40% - Accent5 3 4 5 3" xfId="7690" xr:uid="{A1507E3A-76C9-47F5-BFBE-4E5CF2F7E03F}"/>
    <cellStyle name="40% - Accent5 3 4 6" xfId="7691" xr:uid="{5652CC10-58B4-46C9-BE10-966293239136}"/>
    <cellStyle name="40% - Accent5 3 4 6 2" xfId="7692" xr:uid="{86AD3418-8EF9-43A9-81D0-5DE5B05B088F}"/>
    <cellStyle name="40% - Accent5 3 4 7" xfId="7693" xr:uid="{5B05066A-3725-4E12-AFB5-5915C7FF70E1}"/>
    <cellStyle name="40% - Accent5 3 5" xfId="7694" xr:uid="{6928C514-55BE-483D-A27A-169CED154AEC}"/>
    <cellStyle name="40% - Accent5 3 5 2" xfId="7695" xr:uid="{5BEAAF27-A348-4886-ABE0-EEB8A6C555CC}"/>
    <cellStyle name="40% - Accent5 3 5 2 2" xfId="7696" xr:uid="{F0A6D582-7A07-4A76-9A22-E96720DE4BD6}"/>
    <cellStyle name="40% - Accent5 3 5 2 2 2" xfId="7697" xr:uid="{A02F6081-AA02-46CC-B785-C448CF0F21D6}"/>
    <cellStyle name="40% - Accent5 3 5 2 2 2 2" xfId="7698" xr:uid="{58BE6B0B-3F60-40B8-959E-E1A53FB14155}"/>
    <cellStyle name="40% - Accent5 3 5 2 2 2 2 2" xfId="7699" xr:uid="{7877D052-D6D6-4A37-817C-434B6551ED63}"/>
    <cellStyle name="40% - Accent5 3 5 2 2 2 3" xfId="7700" xr:uid="{E4181493-C03E-4D66-8F70-D66DD87D128A}"/>
    <cellStyle name="40% - Accent5 3 5 2 2 3" xfId="7701" xr:uid="{1A5C1A8B-0015-49F6-92FB-E9DA78CAA646}"/>
    <cellStyle name="40% - Accent5 3 5 2 2 3 2" xfId="7702" xr:uid="{54152430-25DB-426B-A1DA-9996724B9711}"/>
    <cellStyle name="40% - Accent5 3 5 2 2 4" xfId="7703" xr:uid="{1B3471DD-09B0-4BE7-8755-C9D07E8E3ABB}"/>
    <cellStyle name="40% - Accent5 3 5 2 3" xfId="7704" xr:uid="{9174FB2D-365A-4D7F-BE0F-1E65B7EBBC6E}"/>
    <cellStyle name="40% - Accent5 3 5 2 3 2" xfId="7705" xr:uid="{26307010-D78D-4FD1-B1F2-CA5C897E2202}"/>
    <cellStyle name="40% - Accent5 3 5 2 3 2 2" xfId="7706" xr:uid="{E7E5185D-4009-4B4E-A7F6-3A04F2DE01D8}"/>
    <cellStyle name="40% - Accent5 3 5 2 3 2 2 2" xfId="7707" xr:uid="{3EB4438D-0326-4200-BB73-E3FE6297156B}"/>
    <cellStyle name="40% - Accent5 3 5 2 3 2 3" xfId="7708" xr:uid="{555B08D7-56B7-4DAF-BF95-521D6D72A84B}"/>
    <cellStyle name="40% - Accent5 3 5 2 3 3" xfId="7709" xr:uid="{9EB4F694-08A5-4A13-9EB6-2AC3A30F25DD}"/>
    <cellStyle name="40% - Accent5 3 5 2 3 3 2" xfId="7710" xr:uid="{CE376554-3953-4355-9D8A-3BDEDE8F99F5}"/>
    <cellStyle name="40% - Accent5 3 5 2 3 4" xfId="7711" xr:uid="{11219CAA-67E9-4F2F-9549-AEEFAF5F1CAF}"/>
    <cellStyle name="40% - Accent5 3 5 2 4" xfId="7712" xr:uid="{8D69CB40-25A4-45E7-8FC8-7F678B2EBF28}"/>
    <cellStyle name="40% - Accent5 3 5 2 4 2" xfId="7713" xr:uid="{D3D5078E-E99C-426E-B24A-CEB42189EB2F}"/>
    <cellStyle name="40% - Accent5 3 5 2 4 2 2" xfId="7714" xr:uid="{A619EB43-A968-4AB5-9D6B-9BDB31AC06F6}"/>
    <cellStyle name="40% - Accent5 3 5 2 4 3" xfId="7715" xr:uid="{81C28A21-250B-4C2C-BDF0-48C6D80D517E}"/>
    <cellStyle name="40% - Accent5 3 5 2 5" xfId="7716" xr:uid="{C436091C-3185-4C0C-AD77-DC4ECBB1E23A}"/>
    <cellStyle name="40% - Accent5 3 5 2 5 2" xfId="7717" xr:uid="{39FA3C8F-9EE4-4CAA-AC04-8C211E551DF4}"/>
    <cellStyle name="40% - Accent5 3 5 2 6" xfId="7718" xr:uid="{7CEE67A3-EBF1-4080-8604-52E9815C77A1}"/>
    <cellStyle name="40% - Accent5 3 5 3" xfId="7719" xr:uid="{9DB00714-5D6C-4197-B121-B608224D5A5D}"/>
    <cellStyle name="40% - Accent5 3 5 3 2" xfId="7720" xr:uid="{B8140F8D-501B-47FC-8E18-86967D2DEA70}"/>
    <cellStyle name="40% - Accent5 3 5 3 2 2" xfId="7721" xr:uid="{4D94B991-CF20-4D37-8BCB-78F151C8EF6E}"/>
    <cellStyle name="40% - Accent5 3 5 3 2 2 2" xfId="7722" xr:uid="{F77F64C8-09BA-4CD1-AB81-BD733E9FAE4D}"/>
    <cellStyle name="40% - Accent5 3 5 3 2 3" xfId="7723" xr:uid="{4F219C19-2A85-427A-830B-C6016EB2E098}"/>
    <cellStyle name="40% - Accent5 3 5 3 3" xfId="7724" xr:uid="{192787B6-6F99-4B61-8F0D-1B4159077229}"/>
    <cellStyle name="40% - Accent5 3 5 3 3 2" xfId="7725" xr:uid="{30C16B24-F21E-4B8D-86DE-51E8FA9A2B6C}"/>
    <cellStyle name="40% - Accent5 3 5 3 4" xfId="7726" xr:uid="{D56DE4AC-EDC7-43FB-8061-9A816A127BD2}"/>
    <cellStyle name="40% - Accent5 3 5 4" xfId="7727" xr:uid="{592607E7-D63B-42AA-8CB3-17965B0E0A70}"/>
    <cellStyle name="40% - Accent5 3 5 4 2" xfId="7728" xr:uid="{F1883CA7-A57E-483D-9127-EC19F3AE9E3E}"/>
    <cellStyle name="40% - Accent5 3 5 4 2 2" xfId="7729" xr:uid="{27404436-D481-4B98-BCE2-49EF66D62CC7}"/>
    <cellStyle name="40% - Accent5 3 5 4 2 2 2" xfId="7730" xr:uid="{DF578779-7FFE-411E-A433-A93FE7451AF9}"/>
    <cellStyle name="40% - Accent5 3 5 4 2 3" xfId="7731" xr:uid="{F955BE31-20EF-4B49-80F4-30D862770D7D}"/>
    <cellStyle name="40% - Accent5 3 5 4 3" xfId="7732" xr:uid="{B3D6B327-BA7A-4A6F-A89E-2C96032A3903}"/>
    <cellStyle name="40% - Accent5 3 5 4 3 2" xfId="7733" xr:uid="{03CC9CFD-9157-4ECA-8A98-CADF46F5DD66}"/>
    <cellStyle name="40% - Accent5 3 5 4 4" xfId="7734" xr:uid="{2A2C8868-F7FE-400D-ABCC-59C6D3D24A60}"/>
    <cellStyle name="40% - Accent5 3 5 5" xfId="7735" xr:uid="{A6AF37D2-5D1C-4384-8EB5-F6025E6C07EF}"/>
    <cellStyle name="40% - Accent5 3 5 5 2" xfId="7736" xr:uid="{341A9B9B-0040-4964-8BBC-46A668EC1AED}"/>
    <cellStyle name="40% - Accent5 3 5 5 2 2" xfId="7737" xr:uid="{A7DE04A7-CFB0-4471-9820-F6A86FDD5564}"/>
    <cellStyle name="40% - Accent5 3 5 5 3" xfId="7738" xr:uid="{BB4C2AFB-D2A1-4E1B-AA71-437BB2605ED6}"/>
    <cellStyle name="40% - Accent5 3 5 6" xfId="7739" xr:uid="{709EE29E-6C8F-4775-BCEA-F7350AD7F672}"/>
    <cellStyle name="40% - Accent5 3 5 6 2" xfId="7740" xr:uid="{63CBC4B8-9588-416C-91E5-44EDCAD9F2D8}"/>
    <cellStyle name="40% - Accent5 3 5 7" xfId="7741" xr:uid="{E3E67D0B-ADDC-4BAB-A384-4DE26B8F41BC}"/>
    <cellStyle name="40% - Accent5 3 6" xfId="7742" xr:uid="{F9139C15-9908-4EB7-9B7A-2AA6D1FD67C8}"/>
    <cellStyle name="40% - Accent5 3 6 2" xfId="7743" xr:uid="{8A94923D-2318-4166-8AE6-21A5599DB7E3}"/>
    <cellStyle name="40% - Accent5 3 6 2 2" xfId="7744" xr:uid="{F55823D7-93BA-4639-B51D-EDB05E3A7BF3}"/>
    <cellStyle name="40% - Accent5 3 6 2 2 2" xfId="7745" xr:uid="{49D6C890-EB21-4084-82FB-ABB9B2DD4D1A}"/>
    <cellStyle name="40% - Accent5 3 6 2 2 2 2" xfId="7746" xr:uid="{6D425BAC-A973-46C7-87D4-16FD81B32595}"/>
    <cellStyle name="40% - Accent5 3 6 2 2 3" xfId="7747" xr:uid="{26454D3B-ADEE-4EEC-B2F3-24B3B73F04D9}"/>
    <cellStyle name="40% - Accent5 3 6 2 3" xfId="7748" xr:uid="{11971D01-8B7E-4234-87C9-40E9AA205B35}"/>
    <cellStyle name="40% - Accent5 3 6 2 3 2" xfId="7749" xr:uid="{982C08DB-D733-4042-9C98-4CCAC0B041FC}"/>
    <cellStyle name="40% - Accent5 3 6 2 4" xfId="7750" xr:uid="{A467E79E-33F5-4871-8123-B0B57F154124}"/>
    <cellStyle name="40% - Accent5 3 6 3" xfId="7751" xr:uid="{21E97DFC-4F3C-4FF2-B6AC-557023A747C9}"/>
    <cellStyle name="40% - Accent5 3 6 3 2" xfId="7752" xr:uid="{BB0DEDAF-543F-4D9C-B641-203733C81CDB}"/>
    <cellStyle name="40% - Accent5 3 6 3 2 2" xfId="7753" xr:uid="{AF196FD6-5C42-46B2-B483-97BA8853B83F}"/>
    <cellStyle name="40% - Accent5 3 6 3 2 2 2" xfId="7754" xr:uid="{D23BF617-4B0A-40A2-8F8A-9D76E463DEE1}"/>
    <cellStyle name="40% - Accent5 3 6 3 2 3" xfId="7755" xr:uid="{E7D4345C-E713-4524-B926-E6CE67F1CA19}"/>
    <cellStyle name="40% - Accent5 3 6 3 3" xfId="7756" xr:uid="{2134CBF9-D2D8-4ADE-8CC2-DD3ED3F8BF28}"/>
    <cellStyle name="40% - Accent5 3 6 3 3 2" xfId="7757" xr:uid="{48A28CEF-4D01-4691-9A2A-AD845C7FE204}"/>
    <cellStyle name="40% - Accent5 3 6 3 4" xfId="7758" xr:uid="{FA85D2D5-61AD-458B-9CB2-7ED1D43FEE6B}"/>
    <cellStyle name="40% - Accent5 3 6 4" xfId="7759" xr:uid="{C5405EA3-0319-4FE3-8541-7F5986D74A35}"/>
    <cellStyle name="40% - Accent5 3 6 4 2" xfId="7760" xr:uid="{EE58CA8E-1784-4764-9C50-C6643C1945EA}"/>
    <cellStyle name="40% - Accent5 3 6 4 2 2" xfId="7761" xr:uid="{C77C9C6B-8A91-4E9A-A3B5-9F842EE90725}"/>
    <cellStyle name="40% - Accent5 3 6 4 3" xfId="7762" xr:uid="{F64C4041-30DD-4A59-AD96-F8D7A8787C01}"/>
    <cellStyle name="40% - Accent5 3 6 5" xfId="7763" xr:uid="{EF47C2E2-7FD9-4D1B-A82A-05BC0549F5BE}"/>
    <cellStyle name="40% - Accent5 3 6 5 2" xfId="7764" xr:uid="{8ABEEE43-8006-44C0-8DAD-C3C944358B0E}"/>
    <cellStyle name="40% - Accent5 3 6 6" xfId="7765" xr:uid="{1E2DAA06-36DB-45A1-AB40-B3E8221E7423}"/>
    <cellStyle name="40% - Accent5 3 7" xfId="7766" xr:uid="{DC8883C1-CFE6-47E4-8006-16A29ACEC53A}"/>
    <cellStyle name="40% - Accent5 3 7 2" xfId="7767" xr:uid="{1FD65312-700C-45FF-806B-75D5CBB72071}"/>
    <cellStyle name="40% - Accent5 3 7 2 2" xfId="7768" xr:uid="{CC1D51A1-ECE8-4C46-9BB0-FDDD6DB171EF}"/>
    <cellStyle name="40% - Accent5 3 7 2 2 2" xfId="7769" xr:uid="{00E19A23-2FD1-4B18-8D5C-6E279362540A}"/>
    <cellStyle name="40% - Accent5 3 7 2 3" xfId="7770" xr:uid="{DB44594C-0E92-4C6C-B9C5-3657D0EA6065}"/>
    <cellStyle name="40% - Accent5 3 7 3" xfId="7771" xr:uid="{B682865B-5D4F-4C72-B40E-6C41C90EA74A}"/>
    <cellStyle name="40% - Accent5 3 7 3 2" xfId="7772" xr:uid="{7B11B324-7F65-44EE-848C-CDB37B1C319A}"/>
    <cellStyle name="40% - Accent5 3 7 4" xfId="7773" xr:uid="{1CAE0E05-8146-4E3C-BF2B-317CBE88457D}"/>
    <cellStyle name="40% - Accent5 3 8" xfId="7774" xr:uid="{8C0DAC23-874B-439B-A26E-B4E75B139DDC}"/>
    <cellStyle name="40% - Accent5 3 8 2" xfId="7775" xr:uid="{8A2F3747-88C3-4943-8B70-07CB521B1CE7}"/>
    <cellStyle name="40% - Accent5 3 8 2 2" xfId="7776" xr:uid="{7D77AFEE-652B-497E-837F-15B0EC150B25}"/>
    <cellStyle name="40% - Accent5 3 8 2 2 2" xfId="7777" xr:uid="{73C4ED92-07BD-4E7D-A9C0-56713C553088}"/>
    <cellStyle name="40% - Accent5 3 8 2 3" xfId="7778" xr:uid="{2031DACE-391B-409C-B297-FA7B45947082}"/>
    <cellStyle name="40% - Accent5 3 8 3" xfId="7779" xr:uid="{E26B1801-EB07-4FF6-B955-1AAA7617C59E}"/>
    <cellStyle name="40% - Accent5 3 8 3 2" xfId="7780" xr:uid="{6C829109-E3E0-448D-AC48-9C7C513334BC}"/>
    <cellStyle name="40% - Accent5 3 8 4" xfId="7781" xr:uid="{1AFBDC6A-A9B6-4581-9F38-B43CCECE0E1B}"/>
    <cellStyle name="40% - Accent5 3 9" xfId="7782" xr:uid="{80F6D3E7-DC6C-4EC8-A326-B3060FE59155}"/>
    <cellStyle name="40% - Accent5 3 9 2" xfId="7783" xr:uid="{5D6269DD-8081-4D26-BFEE-6B4FAD20CE25}"/>
    <cellStyle name="40% - Accent5 3 9 2 2" xfId="7784" xr:uid="{1E6B8FAD-EAE2-4F73-AF4F-EBC34C6CC767}"/>
    <cellStyle name="40% - Accent5 3 9 3" xfId="7785" xr:uid="{05B3AD7F-97BC-41C4-B520-D81725EF2A4F}"/>
    <cellStyle name="40% - Accent5 4" xfId="7786" xr:uid="{0DF1B549-9D02-4F69-81F2-085B60867E89}"/>
    <cellStyle name="40% - Accent5 4 2" xfId="7787" xr:uid="{3D7F4556-49F1-4F9A-9A74-44C669677D3A}"/>
    <cellStyle name="40% - Accent5 4 2 2" xfId="7788" xr:uid="{22E29189-67CD-42A0-B3B7-0C3423BB4B70}"/>
    <cellStyle name="40% - Accent5 4 2 2 2" xfId="7789" xr:uid="{7EA62898-58B7-45AF-9A37-67B8E0305869}"/>
    <cellStyle name="40% - Accent5 4 2 2 2 2" xfId="7790" xr:uid="{7E4EFA3E-5437-47D0-B70D-585746F16192}"/>
    <cellStyle name="40% - Accent5 4 2 2 2 2 2" xfId="7791" xr:uid="{38F72BAD-9DA5-496F-BCBE-71BDCF44155B}"/>
    <cellStyle name="40% - Accent5 4 2 2 2 2 2 2" xfId="7792" xr:uid="{62C69947-8F51-431B-8586-D4F2CFC56F8D}"/>
    <cellStyle name="40% - Accent5 4 2 2 2 2 3" xfId="7793" xr:uid="{91046A53-BAD6-4B08-AD0C-2BE8AB9708D7}"/>
    <cellStyle name="40% - Accent5 4 2 2 2 3" xfId="7794" xr:uid="{0B4A437D-090F-4A65-925E-9E07C01A767F}"/>
    <cellStyle name="40% - Accent5 4 2 2 2 3 2" xfId="7795" xr:uid="{EF9507DD-19E1-492A-B723-A36B494FD045}"/>
    <cellStyle name="40% - Accent5 4 2 2 2 4" xfId="7796" xr:uid="{FCBBF391-E841-4DBD-B617-405075F4DEEE}"/>
    <cellStyle name="40% - Accent5 4 2 2 3" xfId="7797" xr:uid="{FFB18C60-A311-4D37-A31A-B52D72611388}"/>
    <cellStyle name="40% - Accent5 4 2 2 3 2" xfId="7798" xr:uid="{0E358205-858F-46B9-997F-22539FE597E6}"/>
    <cellStyle name="40% - Accent5 4 2 2 3 2 2" xfId="7799" xr:uid="{F54C2346-6841-40C4-8EEA-EC7668CAAD98}"/>
    <cellStyle name="40% - Accent5 4 2 2 3 2 2 2" xfId="7800" xr:uid="{8257DC77-A32D-4DC4-BCE4-18AB904B6B63}"/>
    <cellStyle name="40% - Accent5 4 2 2 3 2 3" xfId="7801" xr:uid="{0A49F485-07EF-4435-9AEA-E71066538BEC}"/>
    <cellStyle name="40% - Accent5 4 2 2 3 3" xfId="7802" xr:uid="{225B10CC-9FAA-44CB-8895-3EAF27F3EB80}"/>
    <cellStyle name="40% - Accent5 4 2 2 3 3 2" xfId="7803" xr:uid="{B21A0500-DF2F-4637-B087-459BFDAF6835}"/>
    <cellStyle name="40% - Accent5 4 2 2 3 4" xfId="7804" xr:uid="{057FDDC7-BC71-41AC-B5F9-C5464D163B6D}"/>
    <cellStyle name="40% - Accent5 4 2 2 4" xfId="7805" xr:uid="{FF2B7F86-289F-4033-90C8-4999034AD5F6}"/>
    <cellStyle name="40% - Accent5 4 2 2 4 2" xfId="7806" xr:uid="{C9EDE332-728B-4927-AD32-3596729E7B0D}"/>
    <cellStyle name="40% - Accent5 4 2 2 4 2 2" xfId="7807" xr:uid="{A646A1B2-8D98-4848-AB3D-B79CBBB0AE54}"/>
    <cellStyle name="40% - Accent5 4 2 2 4 3" xfId="7808" xr:uid="{8EE7530B-4D2C-4515-8C1D-8518D69ECA71}"/>
    <cellStyle name="40% - Accent5 4 2 2 5" xfId="7809" xr:uid="{D376D928-D52B-4177-9C02-8DE007792481}"/>
    <cellStyle name="40% - Accent5 4 2 2 5 2" xfId="7810" xr:uid="{414C9A56-0E15-4A04-A7F3-1D16C81CFBEF}"/>
    <cellStyle name="40% - Accent5 4 2 2 6" xfId="7811" xr:uid="{B0976E8F-95C9-41F9-AECB-1D6C63579A19}"/>
    <cellStyle name="40% - Accent5 4 2 3" xfId="7812" xr:uid="{11B61FAA-8AC3-46AA-830F-6058EDEA0065}"/>
    <cellStyle name="40% - Accent5 4 2 3 2" xfId="7813" xr:uid="{8C6AB525-2F78-4B04-B204-58151E8ED288}"/>
    <cellStyle name="40% - Accent5 4 2 3 2 2" xfId="7814" xr:uid="{48330DA3-4672-44F4-A1C3-FF4BF1DD1A1D}"/>
    <cellStyle name="40% - Accent5 4 2 3 2 2 2" xfId="7815" xr:uid="{54270621-2446-4D87-ADA7-9FD8FC474FAA}"/>
    <cellStyle name="40% - Accent5 4 2 3 2 3" xfId="7816" xr:uid="{168DB632-66A7-4977-89E6-19FE12D293EC}"/>
    <cellStyle name="40% - Accent5 4 2 3 3" xfId="7817" xr:uid="{8B996D8E-3CF9-4E2D-85F2-29063CD40A99}"/>
    <cellStyle name="40% - Accent5 4 2 3 3 2" xfId="7818" xr:uid="{7DF30835-8C9F-48A8-8F46-A6E73B894FE8}"/>
    <cellStyle name="40% - Accent5 4 2 3 4" xfId="7819" xr:uid="{37C3895D-9F35-43B9-B3C9-1AEA34DC1E83}"/>
    <cellStyle name="40% - Accent5 4 2 4" xfId="7820" xr:uid="{B6D97504-CA60-4748-9CD4-6BF84A6BF0C5}"/>
    <cellStyle name="40% - Accent5 4 2 4 2" xfId="7821" xr:uid="{1E22B17E-D576-4DCC-9A38-05636E604AA1}"/>
    <cellStyle name="40% - Accent5 4 2 4 2 2" xfId="7822" xr:uid="{20CFE9CD-D7BD-455C-851C-2F73E6728DC4}"/>
    <cellStyle name="40% - Accent5 4 2 4 2 2 2" xfId="7823" xr:uid="{C9AF5C4D-A253-43BE-864A-4580FAD387CE}"/>
    <cellStyle name="40% - Accent5 4 2 4 2 3" xfId="7824" xr:uid="{4AC755AD-0B6F-4FD9-8F07-C3029988D25C}"/>
    <cellStyle name="40% - Accent5 4 2 4 3" xfId="7825" xr:uid="{F37BBA05-68D9-4E1C-B940-BECC29F239F1}"/>
    <cellStyle name="40% - Accent5 4 2 4 3 2" xfId="7826" xr:uid="{FAB4C6C1-5970-497D-A831-91778444604B}"/>
    <cellStyle name="40% - Accent5 4 2 4 4" xfId="7827" xr:uid="{14E2862F-FA04-48F2-9763-DB904720567C}"/>
    <cellStyle name="40% - Accent5 4 2 5" xfId="7828" xr:uid="{D218EF83-94D8-43D9-9C3F-B32401BCDE35}"/>
    <cellStyle name="40% - Accent5 4 2 5 2" xfId="7829" xr:uid="{176D1D01-A381-4C78-BEA4-2CFE383311C1}"/>
    <cellStyle name="40% - Accent5 4 2 5 2 2" xfId="7830" xr:uid="{969B0E65-BE6C-4D9A-9E5C-93B5C4A0399B}"/>
    <cellStyle name="40% - Accent5 4 2 5 3" xfId="7831" xr:uid="{3B46DBB7-D3BC-4A77-9FFE-653F6D7C6A6D}"/>
    <cellStyle name="40% - Accent5 4 2 6" xfId="7832" xr:uid="{F657AFE0-84CD-4582-9E19-2060BC9FDE8E}"/>
    <cellStyle name="40% - Accent5 4 2 6 2" xfId="7833" xr:uid="{B4BBACED-66B0-4042-8614-522BE34B4169}"/>
    <cellStyle name="40% - Accent5 4 2 7" xfId="7834" xr:uid="{DA7291C2-1ECF-4CD9-A5AB-08FBCAF1BFE5}"/>
    <cellStyle name="40% - Accent5 4 2 8" xfId="7835" xr:uid="{CE05B0DF-3117-4B1A-880A-EA8AC1B583E4}"/>
    <cellStyle name="40% - Accent5 4 3" xfId="7836" xr:uid="{95287F03-175D-44A3-8BA4-8AC625A2DC84}"/>
    <cellStyle name="40% - Accent5 4 3 2" xfId="7837" xr:uid="{7A392BFB-35A5-42D7-AF89-617EF4EB97F9}"/>
    <cellStyle name="40% - Accent5 4 3 2 2" xfId="7838" xr:uid="{58E6D8B0-CC72-49D8-A622-2DB7D6716B92}"/>
    <cellStyle name="40% - Accent5 4 3 2 2 2" xfId="7839" xr:uid="{FF72A5DD-3019-47FA-924F-3661F81C5404}"/>
    <cellStyle name="40% - Accent5 4 3 2 2 2 2" xfId="7840" xr:uid="{E86024CC-D63C-4835-966A-6E07625A46FA}"/>
    <cellStyle name="40% - Accent5 4 3 2 2 3" xfId="7841" xr:uid="{A9D8A89C-AE9D-4978-8FC1-527F2C0FF6B7}"/>
    <cellStyle name="40% - Accent5 4 3 2 3" xfId="7842" xr:uid="{0371BFB1-D42C-4CC2-A9CA-88293FDEBC81}"/>
    <cellStyle name="40% - Accent5 4 3 2 3 2" xfId="7843" xr:uid="{6430E5D7-41CB-47E8-A2F9-AED16C71D1A9}"/>
    <cellStyle name="40% - Accent5 4 3 2 4" xfId="7844" xr:uid="{956FD5A5-94C5-4F1F-901C-C1814F4B6C9A}"/>
    <cellStyle name="40% - Accent5 4 3 3" xfId="7845" xr:uid="{7151F803-F73E-4C37-9EC0-72ABD811C9A4}"/>
    <cellStyle name="40% - Accent5 4 3 3 2" xfId="7846" xr:uid="{D0AAEEFF-2DE7-4BE5-9CBB-286683E8EE91}"/>
    <cellStyle name="40% - Accent5 4 3 3 2 2" xfId="7847" xr:uid="{833AC254-8E3E-44F7-A1CE-4908D8612F79}"/>
    <cellStyle name="40% - Accent5 4 3 3 2 2 2" xfId="7848" xr:uid="{0B7FC6A8-49EB-4D13-BEDF-B236722FCCD7}"/>
    <cellStyle name="40% - Accent5 4 3 3 2 3" xfId="7849" xr:uid="{782C06A8-6E83-4797-A7C5-E1553BEB3FE4}"/>
    <cellStyle name="40% - Accent5 4 3 3 3" xfId="7850" xr:uid="{1752D27C-B154-4266-85A6-F8BDED7A5E3D}"/>
    <cellStyle name="40% - Accent5 4 3 3 3 2" xfId="7851" xr:uid="{965FF320-78CE-4BDD-B61C-7E3F1265C4BD}"/>
    <cellStyle name="40% - Accent5 4 3 3 4" xfId="7852" xr:uid="{2908F888-1E0B-41D9-877F-00324139B2E9}"/>
    <cellStyle name="40% - Accent5 4 3 4" xfId="7853" xr:uid="{B98F35FE-1B82-4493-9D49-2FC7581A510F}"/>
    <cellStyle name="40% - Accent5 4 3 4 2" xfId="7854" xr:uid="{6A1175FE-C050-43E1-9F68-B7D8E2CFED14}"/>
    <cellStyle name="40% - Accent5 4 3 4 2 2" xfId="7855" xr:uid="{FD394058-BF25-4462-8435-F83BBC0AD645}"/>
    <cellStyle name="40% - Accent5 4 3 4 3" xfId="7856" xr:uid="{79FC28E5-4580-49C1-9392-2F5E68BB31F4}"/>
    <cellStyle name="40% - Accent5 4 3 5" xfId="7857" xr:uid="{A9F23F7C-D78E-4ECE-9817-ECFEB91F2305}"/>
    <cellStyle name="40% - Accent5 4 3 5 2" xfId="7858" xr:uid="{7C194555-1B18-4387-9C42-86F748819A35}"/>
    <cellStyle name="40% - Accent5 4 3 6" xfId="7859" xr:uid="{2BBF1DE8-FFBB-4760-B30A-DBE8DBF87A2C}"/>
    <cellStyle name="40% - Accent5 4 4" xfId="7860" xr:uid="{57A2E4B7-5A88-4ED8-BA38-7BC01912D94F}"/>
    <cellStyle name="40% - Accent5 4 4 2" xfId="7861" xr:uid="{DB96C48A-AEFE-48E9-B516-501DA1642A92}"/>
    <cellStyle name="40% - Accent5 4 4 2 2" xfId="7862" xr:uid="{4B85CE37-EB5F-4538-A738-31C68B20755F}"/>
    <cellStyle name="40% - Accent5 4 4 2 2 2" xfId="7863" xr:uid="{29308007-5AD0-452F-BDBB-2C1EB04AFE2D}"/>
    <cellStyle name="40% - Accent5 4 4 2 3" xfId="7864" xr:uid="{D83C5490-ADF9-45E7-83FE-04BD9F7D3747}"/>
    <cellStyle name="40% - Accent5 4 4 3" xfId="7865" xr:uid="{AAF3D560-BBBA-4AFE-9DEA-3AFA5A501EE6}"/>
    <cellStyle name="40% - Accent5 4 4 3 2" xfId="7866" xr:uid="{095A6C19-D030-41B9-A03B-9C2470703A19}"/>
    <cellStyle name="40% - Accent5 4 4 4" xfId="7867" xr:uid="{DB221361-C2F5-43D5-875D-E5C15A683E54}"/>
    <cellStyle name="40% - Accent5 4 5" xfId="7868" xr:uid="{5CEF4793-D80A-4358-A948-66D57A4E741D}"/>
    <cellStyle name="40% - Accent5 4 5 2" xfId="7869" xr:uid="{0299362B-755F-45AF-A136-7018D3DBB9AB}"/>
    <cellStyle name="40% - Accent5 4 5 2 2" xfId="7870" xr:uid="{EFB94235-E2F8-49BB-A0AA-8F4FD5B373DF}"/>
    <cellStyle name="40% - Accent5 4 5 2 2 2" xfId="7871" xr:uid="{B2CDE2B5-B4B0-433E-AABE-29AAE8B51122}"/>
    <cellStyle name="40% - Accent5 4 5 2 3" xfId="7872" xr:uid="{203A147A-65D8-4C3D-813E-079176815D20}"/>
    <cellStyle name="40% - Accent5 4 5 3" xfId="7873" xr:uid="{064A06A9-AFA7-4EE5-99AA-1CA0439C67FF}"/>
    <cellStyle name="40% - Accent5 4 5 3 2" xfId="7874" xr:uid="{7967CF82-C244-4DDC-B774-D7AD2E17E669}"/>
    <cellStyle name="40% - Accent5 4 5 4" xfId="7875" xr:uid="{D9379D95-15F8-45A0-8960-F4FF0A6EB97A}"/>
    <cellStyle name="40% - Accent5 4 6" xfId="7876" xr:uid="{5BC8DD1C-22E8-4BCE-AE99-EE70CF9E04D2}"/>
    <cellStyle name="40% - Accent5 4 6 2" xfId="7877" xr:uid="{0153E449-A4B9-40D8-81F3-C90133A9FE69}"/>
    <cellStyle name="40% - Accent5 4 6 2 2" xfId="7878" xr:uid="{CFD90EA0-5475-4BDE-B71B-F1A21D323AEB}"/>
    <cellStyle name="40% - Accent5 4 6 3" xfId="7879" xr:uid="{63C64726-00BD-43FD-9654-143034FA8DA4}"/>
    <cellStyle name="40% - Accent5 4 7" xfId="7880" xr:uid="{00D102C9-B18E-488D-B46D-BB773D815BCD}"/>
    <cellStyle name="40% - Accent5 4 7 2" xfId="7881" xr:uid="{8338F625-FD9D-449F-AC57-B36A30EB4524}"/>
    <cellStyle name="40% - Accent5 4 8" xfId="7882" xr:uid="{6C4255CF-244F-41FD-8BC8-0AE8968699D3}"/>
    <cellStyle name="40% - Accent5 4 9" xfId="7883" xr:uid="{EA2BF087-1EA7-438D-AA1D-625D8C0B646C}"/>
    <cellStyle name="40% - Accent5 5" xfId="7884" xr:uid="{5AED53B0-5FE7-42CA-8CA9-10DD4D000FA2}"/>
    <cellStyle name="40% - Accent5 5 2" xfId="7885" xr:uid="{4E2B6620-8E62-452A-8496-F3DE553D752C}"/>
    <cellStyle name="40% - Accent5 5 2 2" xfId="7886" xr:uid="{FDB3E2B1-89DD-4C55-9936-D2B283026002}"/>
    <cellStyle name="40% - Accent5 5 2 2 2" xfId="7887" xr:uid="{AFC0608C-64E1-4E3D-8856-38DD457D980A}"/>
    <cellStyle name="40% - Accent5 5 2 2 2 2" xfId="7888" xr:uid="{C69CC3C8-CE95-49AA-B545-D4BE8E2D0A5D}"/>
    <cellStyle name="40% - Accent5 5 2 2 2 2 2" xfId="7889" xr:uid="{0573A370-4E02-4ED8-9023-948C3D85F0AF}"/>
    <cellStyle name="40% - Accent5 5 2 2 2 2 2 2" xfId="7890" xr:uid="{5341FB7E-26F9-4CF4-851F-5BE18C25389B}"/>
    <cellStyle name="40% - Accent5 5 2 2 2 2 3" xfId="7891" xr:uid="{1067EF23-0895-4AB0-AF43-DB274630AD97}"/>
    <cellStyle name="40% - Accent5 5 2 2 2 3" xfId="7892" xr:uid="{2BBC5E37-CC3D-4094-8A0C-E5258354B6F4}"/>
    <cellStyle name="40% - Accent5 5 2 2 2 3 2" xfId="7893" xr:uid="{272D5BEB-8214-4574-AB1D-11C09C6518B3}"/>
    <cellStyle name="40% - Accent5 5 2 2 2 4" xfId="7894" xr:uid="{694490EB-E89E-4DEE-B0CF-D966D7A80710}"/>
    <cellStyle name="40% - Accent5 5 2 2 3" xfId="7895" xr:uid="{16A48C28-BE70-4248-9C4F-5F009A6D4759}"/>
    <cellStyle name="40% - Accent5 5 2 2 3 2" xfId="7896" xr:uid="{24C6B640-FD48-45B8-87DD-D09F20781448}"/>
    <cellStyle name="40% - Accent5 5 2 2 3 2 2" xfId="7897" xr:uid="{052BE5AE-D77F-4987-8881-98BE37C6FAE3}"/>
    <cellStyle name="40% - Accent5 5 2 2 3 2 2 2" xfId="7898" xr:uid="{32F4D6DC-BCAF-43FD-B192-72F73C31B38C}"/>
    <cellStyle name="40% - Accent5 5 2 2 3 2 3" xfId="7899" xr:uid="{B2C2F3AC-5A6E-43D3-948C-DA8BD53B74F0}"/>
    <cellStyle name="40% - Accent5 5 2 2 3 3" xfId="7900" xr:uid="{5DFEB802-1862-4FF0-8617-F75C4D457A51}"/>
    <cellStyle name="40% - Accent5 5 2 2 3 3 2" xfId="7901" xr:uid="{D81068DC-B93E-41A0-BD9C-263B8C915FC7}"/>
    <cellStyle name="40% - Accent5 5 2 2 3 4" xfId="7902" xr:uid="{14ECEDB4-80D4-4B67-ABC5-C0F625C5D31C}"/>
    <cellStyle name="40% - Accent5 5 2 2 4" xfId="7903" xr:uid="{56CB3A59-C924-48A2-9286-93CCC77ECC11}"/>
    <cellStyle name="40% - Accent5 5 2 2 4 2" xfId="7904" xr:uid="{E3C900C5-7F0B-476E-B4E2-78F33E2EBCA5}"/>
    <cellStyle name="40% - Accent5 5 2 2 4 2 2" xfId="7905" xr:uid="{E1C6EEFB-6677-4900-9355-D4A0656A558B}"/>
    <cellStyle name="40% - Accent5 5 2 2 4 3" xfId="7906" xr:uid="{FF611D62-A33F-4545-B68A-E0E9F911CDBB}"/>
    <cellStyle name="40% - Accent5 5 2 2 5" xfId="7907" xr:uid="{80A8D6A1-996F-4AD0-85D5-E72BC5B8FA10}"/>
    <cellStyle name="40% - Accent5 5 2 2 5 2" xfId="7908" xr:uid="{12909DA2-86A9-4740-B259-26B2FD574B07}"/>
    <cellStyle name="40% - Accent5 5 2 2 6" xfId="7909" xr:uid="{1AB7ADE4-3FAA-4662-83EF-10FF9DA38CE8}"/>
    <cellStyle name="40% - Accent5 5 2 3" xfId="7910" xr:uid="{DB5D3BA5-9691-41E2-A3B0-08B115747C18}"/>
    <cellStyle name="40% - Accent5 5 2 3 2" xfId="7911" xr:uid="{6999A6E2-9F43-4609-8A75-AD92AEF26356}"/>
    <cellStyle name="40% - Accent5 5 2 3 2 2" xfId="7912" xr:uid="{4889E2FF-2636-4394-961D-26BD31188D88}"/>
    <cellStyle name="40% - Accent5 5 2 3 2 2 2" xfId="7913" xr:uid="{E943A712-9910-4BA1-9FB0-19B361333B74}"/>
    <cellStyle name="40% - Accent5 5 2 3 2 3" xfId="7914" xr:uid="{400F11B9-3707-48E9-B683-6F15605D574F}"/>
    <cellStyle name="40% - Accent5 5 2 3 3" xfId="7915" xr:uid="{7505B533-060D-4906-A875-9B14E81BFC7A}"/>
    <cellStyle name="40% - Accent5 5 2 3 3 2" xfId="7916" xr:uid="{955C008C-920D-4113-AE76-9FD39404C32B}"/>
    <cellStyle name="40% - Accent5 5 2 3 4" xfId="7917" xr:uid="{A3AD1843-FFB9-42DD-81E1-BAAD72E5517E}"/>
    <cellStyle name="40% - Accent5 5 2 4" xfId="7918" xr:uid="{9D2B818E-E8BC-4353-8329-6785936B7F30}"/>
    <cellStyle name="40% - Accent5 5 2 4 2" xfId="7919" xr:uid="{5A8B2CD5-4A04-4C4A-A50C-889C4B3EC007}"/>
    <cellStyle name="40% - Accent5 5 2 4 2 2" xfId="7920" xr:uid="{2ABCD709-9D75-408C-BD24-53067F55C9C8}"/>
    <cellStyle name="40% - Accent5 5 2 4 2 2 2" xfId="7921" xr:uid="{820CDE4B-FD5D-4781-A161-8A68333E861B}"/>
    <cellStyle name="40% - Accent5 5 2 4 2 3" xfId="7922" xr:uid="{DC9403A7-946E-4F26-ACA3-D4C6C9FC5454}"/>
    <cellStyle name="40% - Accent5 5 2 4 3" xfId="7923" xr:uid="{012A64C8-ED97-4963-A9CF-70472B766363}"/>
    <cellStyle name="40% - Accent5 5 2 4 3 2" xfId="7924" xr:uid="{B06147DA-5112-4909-8061-53F87955BAA2}"/>
    <cellStyle name="40% - Accent5 5 2 4 4" xfId="7925" xr:uid="{25F3513C-F8B9-44C9-A3F0-E36A5FEAFB57}"/>
    <cellStyle name="40% - Accent5 5 2 5" xfId="7926" xr:uid="{BA025585-6934-48ED-9FDD-54C328DF31D4}"/>
    <cellStyle name="40% - Accent5 5 2 5 2" xfId="7927" xr:uid="{7EB8312E-6338-4762-8FAF-FA87315AA1CB}"/>
    <cellStyle name="40% - Accent5 5 2 5 2 2" xfId="7928" xr:uid="{82CE09BF-9ECD-4EA9-B2B0-A127BF4C9420}"/>
    <cellStyle name="40% - Accent5 5 2 5 3" xfId="7929" xr:uid="{79324A93-C279-4003-AD9A-E90AC3FC2B01}"/>
    <cellStyle name="40% - Accent5 5 2 6" xfId="7930" xr:uid="{FAAB638E-0C1C-4D89-8117-83FC5F20C469}"/>
    <cellStyle name="40% - Accent5 5 2 6 2" xfId="7931" xr:uid="{0A158166-5813-4577-A2BF-2EC8A1FBA737}"/>
    <cellStyle name="40% - Accent5 5 2 7" xfId="7932" xr:uid="{53269DEA-D0E9-491D-8335-FA4C6CC7442B}"/>
    <cellStyle name="40% - Accent5 5 2 8" xfId="7933" xr:uid="{78D44F69-AB1F-418B-97AF-D4692397C95E}"/>
    <cellStyle name="40% - Accent5 5 3" xfId="7934" xr:uid="{EB674D51-5D95-4A09-86BE-02E0711A6C72}"/>
    <cellStyle name="40% - Accent5 5 3 2" xfId="7935" xr:uid="{CD1F1AC3-D39D-44E3-B7FD-39F62A6248ED}"/>
    <cellStyle name="40% - Accent5 5 3 2 2" xfId="7936" xr:uid="{93A8600C-50B9-465F-B332-BB50EB6E9E13}"/>
    <cellStyle name="40% - Accent5 5 3 2 2 2" xfId="7937" xr:uid="{B48D3D64-2B88-4B1C-91AA-9E0F371BCFE4}"/>
    <cellStyle name="40% - Accent5 5 3 2 2 2 2" xfId="7938" xr:uid="{5DEE0857-A68C-4AAE-97AC-8CB089A140AB}"/>
    <cellStyle name="40% - Accent5 5 3 2 2 3" xfId="7939" xr:uid="{E94C4CAB-042C-4EF4-ACAB-045FF6867F3D}"/>
    <cellStyle name="40% - Accent5 5 3 2 3" xfId="7940" xr:uid="{0FD15230-01E5-4622-A2AF-E064A61859BD}"/>
    <cellStyle name="40% - Accent5 5 3 2 3 2" xfId="7941" xr:uid="{400A0212-6781-4611-8BBA-716057B977E8}"/>
    <cellStyle name="40% - Accent5 5 3 2 4" xfId="7942" xr:uid="{277254ED-8FBF-4C32-9CA3-ECDE5196CCDA}"/>
    <cellStyle name="40% - Accent5 5 3 3" xfId="7943" xr:uid="{C03B6C00-ACCD-4A35-85D2-AB4CE585F2A0}"/>
    <cellStyle name="40% - Accent5 5 3 3 2" xfId="7944" xr:uid="{06607C9E-018E-430E-8BAB-E6E143AC77C1}"/>
    <cellStyle name="40% - Accent5 5 3 3 2 2" xfId="7945" xr:uid="{9C51C035-3F3A-4A4A-870E-9A97A1C7AB95}"/>
    <cellStyle name="40% - Accent5 5 3 3 2 2 2" xfId="7946" xr:uid="{2634F4A7-4398-479B-9BA3-6E1B139A6E2F}"/>
    <cellStyle name="40% - Accent5 5 3 3 2 3" xfId="7947" xr:uid="{6E2F6DB6-3C10-4F7A-8C82-9AD1E87E82BB}"/>
    <cellStyle name="40% - Accent5 5 3 3 3" xfId="7948" xr:uid="{EAE08012-BAFC-433C-B16A-AA9290C9425E}"/>
    <cellStyle name="40% - Accent5 5 3 3 3 2" xfId="7949" xr:uid="{623B526C-124C-404E-A24E-AFD2AAAB9D7A}"/>
    <cellStyle name="40% - Accent5 5 3 3 4" xfId="7950" xr:uid="{931D9A87-F70C-4514-83C2-BD3BBFA4B8DB}"/>
    <cellStyle name="40% - Accent5 5 3 4" xfId="7951" xr:uid="{30D76995-CEA4-4B68-80E9-6982DE312D08}"/>
    <cellStyle name="40% - Accent5 5 3 4 2" xfId="7952" xr:uid="{6D3CACC5-8F49-40D1-8960-19641F4C91A7}"/>
    <cellStyle name="40% - Accent5 5 3 4 2 2" xfId="7953" xr:uid="{F82E96C3-F014-406D-8E2A-34715B1E7D1F}"/>
    <cellStyle name="40% - Accent5 5 3 4 3" xfId="7954" xr:uid="{0AA0A53C-CCA6-49DD-AAE0-8E35E3DDBA5F}"/>
    <cellStyle name="40% - Accent5 5 3 5" xfId="7955" xr:uid="{3B480E5C-2AB0-4205-968B-77DA3CEB9438}"/>
    <cellStyle name="40% - Accent5 5 3 5 2" xfId="7956" xr:uid="{E23088BA-5270-4227-8C7B-742C63892A5F}"/>
    <cellStyle name="40% - Accent5 5 3 6" xfId="7957" xr:uid="{8C78B62A-9A7F-432C-9B63-A4C49B775DC6}"/>
    <cellStyle name="40% - Accent5 5 4" xfId="7958" xr:uid="{22E13BEF-5E20-4ABE-8430-40666C42EDA5}"/>
    <cellStyle name="40% - Accent5 5 4 2" xfId="7959" xr:uid="{EB7B8238-29F4-4BCD-80FC-A8D4E2CC3B33}"/>
    <cellStyle name="40% - Accent5 5 4 2 2" xfId="7960" xr:uid="{728507A2-AD0A-4A2D-A17C-6DF9591E9C3C}"/>
    <cellStyle name="40% - Accent5 5 4 2 2 2" xfId="7961" xr:uid="{088EDBD5-15B4-43FC-9D33-46AC1875B92D}"/>
    <cellStyle name="40% - Accent5 5 4 2 3" xfId="7962" xr:uid="{FAA700A7-AA68-4927-8547-76A215F482FD}"/>
    <cellStyle name="40% - Accent5 5 4 3" xfId="7963" xr:uid="{EB1397E9-5C36-4CE8-B8F6-F443720A3162}"/>
    <cellStyle name="40% - Accent5 5 4 3 2" xfId="7964" xr:uid="{C1992CE8-5F64-47FE-AF3D-78896601455D}"/>
    <cellStyle name="40% - Accent5 5 4 4" xfId="7965" xr:uid="{66EC8FD2-7EF0-4934-A4BC-2D4267C8663E}"/>
    <cellStyle name="40% - Accent5 5 5" xfId="7966" xr:uid="{C5760C2C-2B2D-45EC-A25D-394F805424A0}"/>
    <cellStyle name="40% - Accent5 5 5 2" xfId="7967" xr:uid="{82C869D6-5740-472C-8645-461085B4BC18}"/>
    <cellStyle name="40% - Accent5 5 5 2 2" xfId="7968" xr:uid="{63F3B789-3AF0-45A2-B2B8-4E0B2801906F}"/>
    <cellStyle name="40% - Accent5 5 5 2 2 2" xfId="7969" xr:uid="{B670CC3D-C9B7-40A8-B7AF-A2F4B65A03B9}"/>
    <cellStyle name="40% - Accent5 5 5 2 3" xfId="7970" xr:uid="{6BF207DB-B971-4A83-8C06-A9B50C9B5D42}"/>
    <cellStyle name="40% - Accent5 5 5 3" xfId="7971" xr:uid="{520DB7A0-5E0A-44A5-93EB-5782243AC516}"/>
    <cellStyle name="40% - Accent5 5 5 3 2" xfId="7972" xr:uid="{3E399130-EEC8-493E-8616-C3142F15EEAA}"/>
    <cellStyle name="40% - Accent5 5 5 4" xfId="7973" xr:uid="{D4F53C3B-BC0A-42E6-B857-4B27A8B6DDA5}"/>
    <cellStyle name="40% - Accent5 5 6" xfId="7974" xr:uid="{6B02538B-4084-4C98-B9BF-A8263DEC3269}"/>
    <cellStyle name="40% - Accent5 5 6 2" xfId="7975" xr:uid="{704AE5A2-EE33-4EDA-8569-3C3CC139C2BF}"/>
    <cellStyle name="40% - Accent5 5 6 2 2" xfId="7976" xr:uid="{18F23EEB-D443-42AB-85DB-72C8122950C0}"/>
    <cellStyle name="40% - Accent5 5 6 3" xfId="7977" xr:uid="{A14B980C-4F4A-4566-9F2D-7FE9F4ACA326}"/>
    <cellStyle name="40% - Accent5 5 7" xfId="7978" xr:uid="{0B51E527-4D70-409E-AAEF-526701E992B2}"/>
    <cellStyle name="40% - Accent5 5 7 2" xfId="7979" xr:uid="{9FF5BE82-F0D2-42A4-91BB-9784CD075890}"/>
    <cellStyle name="40% - Accent5 5 8" xfId="7980" xr:uid="{545F6FE7-406B-4A77-911A-143A61F699DA}"/>
    <cellStyle name="40% - Accent5 5 9" xfId="7981" xr:uid="{E203157C-7CE6-4C50-91BF-2ACBEC09758E}"/>
    <cellStyle name="40% - Accent5 6" xfId="7982" xr:uid="{101F97D7-A4D6-4F3C-AE8B-22349A22921F}"/>
    <cellStyle name="40% - Accent5 6 2" xfId="7983" xr:uid="{0F89356D-5854-4067-AE08-8331AF6B18FD}"/>
    <cellStyle name="40% - Accent5 6 2 2" xfId="7984" xr:uid="{ABB4B682-803F-4A0D-AB75-36B42E03C2A6}"/>
    <cellStyle name="40% - Accent5 6 2 2 2" xfId="7985" xr:uid="{CAF73421-67A6-4B2F-A20C-E7FB5DC071BE}"/>
    <cellStyle name="40% - Accent5 6 2 2 2 2" xfId="7986" xr:uid="{0B463577-58F1-40E6-B738-39B439D3E93B}"/>
    <cellStyle name="40% - Accent5 6 2 2 2 2 2" xfId="7987" xr:uid="{116FCD47-9A68-42DB-BA57-FDEEB7F88C29}"/>
    <cellStyle name="40% - Accent5 6 2 2 2 3" xfId="7988" xr:uid="{20ABD7C8-8329-439E-AA92-6844FB44B9F1}"/>
    <cellStyle name="40% - Accent5 6 2 2 3" xfId="7989" xr:uid="{58389432-62C2-4BE2-AEE4-6C8E819E2D35}"/>
    <cellStyle name="40% - Accent5 6 2 2 3 2" xfId="7990" xr:uid="{F28C7CE3-7EEB-4E3A-87ED-35C53BF067A4}"/>
    <cellStyle name="40% - Accent5 6 2 2 4" xfId="7991" xr:uid="{51A47497-4544-46F1-9E62-95B42B7A4398}"/>
    <cellStyle name="40% - Accent5 6 2 3" xfId="7992" xr:uid="{20C128C8-6BF2-40B0-B6C4-2A6F6FB2F47B}"/>
    <cellStyle name="40% - Accent5 6 2 3 2" xfId="7993" xr:uid="{7EB12270-C562-431C-B38A-0E99F7FA9360}"/>
    <cellStyle name="40% - Accent5 6 2 3 2 2" xfId="7994" xr:uid="{3B8B7990-3D55-460D-8A99-DF3CF247F1AA}"/>
    <cellStyle name="40% - Accent5 6 2 3 2 2 2" xfId="7995" xr:uid="{867D9C16-5492-4BE8-AF67-0D7A63225B82}"/>
    <cellStyle name="40% - Accent5 6 2 3 2 3" xfId="7996" xr:uid="{D6C50951-7449-462D-A5C0-1CD419D23A82}"/>
    <cellStyle name="40% - Accent5 6 2 3 3" xfId="7997" xr:uid="{74932715-2694-4A28-A0E8-14FF99197E9E}"/>
    <cellStyle name="40% - Accent5 6 2 3 3 2" xfId="7998" xr:uid="{2FEF18CD-D7AA-41F7-98A7-B216D64E4721}"/>
    <cellStyle name="40% - Accent5 6 2 3 4" xfId="7999" xr:uid="{9454E1E0-9156-4284-B8C4-EDB9F67DBD0C}"/>
    <cellStyle name="40% - Accent5 6 2 4" xfId="8000" xr:uid="{6415019B-AADB-4E83-94E3-7D81BB630D1D}"/>
    <cellStyle name="40% - Accent5 6 2 4 2" xfId="8001" xr:uid="{642179E8-1D40-46C5-B071-B48047392134}"/>
    <cellStyle name="40% - Accent5 6 2 4 2 2" xfId="8002" xr:uid="{6AB07842-84C5-43E2-8415-6D47D91B34D3}"/>
    <cellStyle name="40% - Accent5 6 2 4 3" xfId="8003" xr:uid="{0EE792FC-D867-429F-AB7E-D9490FC93656}"/>
    <cellStyle name="40% - Accent5 6 2 5" xfId="8004" xr:uid="{9C60A212-8031-4016-A96D-BDA9649B1BC9}"/>
    <cellStyle name="40% - Accent5 6 2 5 2" xfId="8005" xr:uid="{3756B1E2-B576-4678-A798-B047BB493525}"/>
    <cellStyle name="40% - Accent5 6 2 6" xfId="8006" xr:uid="{900B8E0D-80F0-4460-A0E3-8E6BDA129249}"/>
    <cellStyle name="40% - Accent5 6 3" xfId="8007" xr:uid="{9844AACE-57A6-42C3-AA50-65F1BE45C900}"/>
    <cellStyle name="40% - Accent5 6 3 2" xfId="8008" xr:uid="{6DFDB85F-B7A3-46E0-94A4-AD814BD0CDB2}"/>
    <cellStyle name="40% - Accent5 6 3 2 2" xfId="8009" xr:uid="{CC78CF83-6567-4956-B09F-6C646C08A164}"/>
    <cellStyle name="40% - Accent5 6 3 2 2 2" xfId="8010" xr:uid="{3A32310E-7951-4B76-8E75-4DBEB004D02A}"/>
    <cellStyle name="40% - Accent5 6 3 2 3" xfId="8011" xr:uid="{72ABDD7D-3041-40A3-BCE4-2A16665255F9}"/>
    <cellStyle name="40% - Accent5 6 3 3" xfId="8012" xr:uid="{0D37EF32-63C3-4C1C-88FD-AA267446E1FE}"/>
    <cellStyle name="40% - Accent5 6 3 3 2" xfId="8013" xr:uid="{120CF4F0-7785-424F-8964-005B6678ABD5}"/>
    <cellStyle name="40% - Accent5 6 3 4" xfId="8014" xr:uid="{A0078B60-DC4A-4A8C-9876-0E658C79E50C}"/>
    <cellStyle name="40% - Accent5 6 4" xfId="8015" xr:uid="{689A1B7F-B4BB-4935-8780-045B628676E0}"/>
    <cellStyle name="40% - Accent5 6 4 2" xfId="8016" xr:uid="{21E86FE1-CBB6-4E7F-9E55-923397E95273}"/>
    <cellStyle name="40% - Accent5 6 4 2 2" xfId="8017" xr:uid="{9B07DB54-82D2-4060-BA78-26771EAF3797}"/>
    <cellStyle name="40% - Accent5 6 4 2 2 2" xfId="8018" xr:uid="{92537982-BAF8-48A8-99DD-FC9F3BA860A4}"/>
    <cellStyle name="40% - Accent5 6 4 2 3" xfId="8019" xr:uid="{8C73C7FD-522A-44F6-836C-F5E4EB3A04F7}"/>
    <cellStyle name="40% - Accent5 6 4 3" xfId="8020" xr:uid="{2AEA41A3-E95F-4A23-82DF-57E4B500EC89}"/>
    <cellStyle name="40% - Accent5 6 4 3 2" xfId="8021" xr:uid="{27C347C6-6ED2-41AB-8B81-EDF10F8A1771}"/>
    <cellStyle name="40% - Accent5 6 4 4" xfId="8022" xr:uid="{421DFA4B-9D01-4173-8CFF-286E744B58D0}"/>
    <cellStyle name="40% - Accent5 6 5" xfId="8023" xr:uid="{DCF29118-701E-4693-8769-4150B4833392}"/>
    <cellStyle name="40% - Accent5 6 5 2" xfId="8024" xr:uid="{B6232ADD-0A86-4778-A154-B20E29C67A36}"/>
    <cellStyle name="40% - Accent5 6 5 2 2" xfId="8025" xr:uid="{3AEC39DB-6558-43A2-99F1-7053FFC8A22B}"/>
    <cellStyle name="40% - Accent5 6 5 3" xfId="8026" xr:uid="{D8C8141A-9B22-40CC-ADD1-F8D63280233B}"/>
    <cellStyle name="40% - Accent5 6 6" xfId="8027" xr:uid="{E7423BFB-6C11-4C5F-9D21-89286CE8A134}"/>
    <cellStyle name="40% - Accent5 6 6 2" xfId="8028" xr:uid="{FB8E2E34-1CFA-4D34-A11A-4FE4886855BA}"/>
    <cellStyle name="40% - Accent5 6 7" xfId="8029" xr:uid="{10FBF2CD-D892-4FAD-A96D-B170410BD054}"/>
    <cellStyle name="40% - Accent5 7" xfId="8030" xr:uid="{FA7D4750-0C2F-4D55-AC62-01446939FDAE}"/>
    <cellStyle name="40% - Accent5 7 2" xfId="8031" xr:uid="{41032806-AF3E-4C63-A31B-25D0F6ABEF17}"/>
    <cellStyle name="40% - Accent5 7 2 2" xfId="8032" xr:uid="{5C2039DA-583A-4B24-8F7D-77F29BE1059E}"/>
    <cellStyle name="40% - Accent5 7 2 2 2" xfId="8033" xr:uid="{E84BBFF3-2FEC-4834-8A07-BE31E3634177}"/>
    <cellStyle name="40% - Accent5 7 2 2 2 2" xfId="8034" xr:uid="{0E134DE7-8D50-45DF-B26B-E39512864AB5}"/>
    <cellStyle name="40% - Accent5 7 2 2 2 2 2" xfId="8035" xr:uid="{44C79AF1-F713-4AE1-A1B8-A139A710A38F}"/>
    <cellStyle name="40% - Accent5 7 2 2 2 3" xfId="8036" xr:uid="{DB4D6BF3-7E64-446F-9C7C-2DF82B4E03ED}"/>
    <cellStyle name="40% - Accent5 7 2 2 3" xfId="8037" xr:uid="{84B33B49-8AA8-44EB-AEAC-51A32F2A5097}"/>
    <cellStyle name="40% - Accent5 7 2 2 3 2" xfId="8038" xr:uid="{6D67E6AB-C351-4CEC-A15E-E103557BC610}"/>
    <cellStyle name="40% - Accent5 7 2 2 4" xfId="8039" xr:uid="{69450279-A377-42A0-9700-F83C6EC951F7}"/>
    <cellStyle name="40% - Accent5 7 2 3" xfId="8040" xr:uid="{A15C1DEB-AA35-44CC-9C07-E7BF7220690B}"/>
    <cellStyle name="40% - Accent5 7 2 3 2" xfId="8041" xr:uid="{853C793D-412A-47C0-9570-89A6D53AE5EC}"/>
    <cellStyle name="40% - Accent5 7 2 3 2 2" xfId="8042" xr:uid="{E6F28BB8-E1DE-4D25-9081-32884EF9B5F1}"/>
    <cellStyle name="40% - Accent5 7 2 3 2 2 2" xfId="8043" xr:uid="{4C8BD541-704B-4509-8215-CA064410A16B}"/>
    <cellStyle name="40% - Accent5 7 2 3 2 3" xfId="8044" xr:uid="{4F5D349C-F003-48BF-B8C1-19A1A80ECA76}"/>
    <cellStyle name="40% - Accent5 7 2 3 3" xfId="8045" xr:uid="{90104DAC-057F-4F5E-AAF1-9245B18141A2}"/>
    <cellStyle name="40% - Accent5 7 2 3 3 2" xfId="8046" xr:uid="{89F165F7-432D-43E5-8C2B-8F63944DE78D}"/>
    <cellStyle name="40% - Accent5 7 2 3 4" xfId="8047" xr:uid="{32967356-10B2-40A3-946B-7E21ADE9DDBD}"/>
    <cellStyle name="40% - Accent5 7 2 4" xfId="8048" xr:uid="{61085069-54DA-42E7-86C6-92E350C6A3C6}"/>
    <cellStyle name="40% - Accent5 7 2 4 2" xfId="8049" xr:uid="{DBB6A613-D775-4064-B5AE-CDBE59E7F0E0}"/>
    <cellStyle name="40% - Accent5 7 2 4 2 2" xfId="8050" xr:uid="{A4F15FC5-F034-454E-B67A-00FE339EF575}"/>
    <cellStyle name="40% - Accent5 7 2 4 3" xfId="8051" xr:uid="{09276990-CE92-48E9-B22F-B5DA84594031}"/>
    <cellStyle name="40% - Accent5 7 2 5" xfId="8052" xr:uid="{7CA7E121-FFE2-4B31-AE79-DE7367D2E3A6}"/>
    <cellStyle name="40% - Accent5 7 2 5 2" xfId="8053" xr:uid="{433A9F63-3E92-4638-AD3C-5A084DD47ECA}"/>
    <cellStyle name="40% - Accent5 7 2 6" xfId="8054" xr:uid="{3909A79E-008C-40A0-9F91-9E37EC96F047}"/>
    <cellStyle name="40% - Accent5 7 3" xfId="8055" xr:uid="{34F364BE-EB37-4579-98C3-418C899D7323}"/>
    <cellStyle name="40% - Accent5 7 3 2" xfId="8056" xr:uid="{2DEEEA5F-F3B7-4DA3-8410-5ED1D8007D0A}"/>
    <cellStyle name="40% - Accent5 7 3 2 2" xfId="8057" xr:uid="{F76FAAD1-363D-4519-877E-E54BB22C31B6}"/>
    <cellStyle name="40% - Accent5 7 3 2 2 2" xfId="8058" xr:uid="{9890B056-C644-49BB-8A6A-7D7578F848BF}"/>
    <cellStyle name="40% - Accent5 7 3 2 3" xfId="8059" xr:uid="{DD4B8E38-39BB-4021-B844-0D3BE1575326}"/>
    <cellStyle name="40% - Accent5 7 3 3" xfId="8060" xr:uid="{A0D6057F-7D0E-4627-BEEF-D984507F203D}"/>
    <cellStyle name="40% - Accent5 7 3 3 2" xfId="8061" xr:uid="{488BC9C4-1276-4B12-B966-2BE90A6F7D17}"/>
    <cellStyle name="40% - Accent5 7 3 4" xfId="8062" xr:uid="{A154A2DB-44CC-47CF-B0BA-7DF39680359C}"/>
    <cellStyle name="40% - Accent5 7 4" xfId="8063" xr:uid="{7AE0D04D-E0D0-44EF-8FA8-4811F21A752C}"/>
    <cellStyle name="40% - Accent5 7 4 2" xfId="8064" xr:uid="{DE749C74-9A95-42D9-BCA7-1EC61DEF1976}"/>
    <cellStyle name="40% - Accent5 7 4 2 2" xfId="8065" xr:uid="{2FF72038-2A62-4674-92E3-A8EF19ABE99B}"/>
    <cellStyle name="40% - Accent5 7 4 2 2 2" xfId="8066" xr:uid="{210DA90F-1A6E-45BA-9B4D-EFBA7B47235D}"/>
    <cellStyle name="40% - Accent5 7 4 2 3" xfId="8067" xr:uid="{AA658BEA-FB18-4879-9CEB-EA71A3495533}"/>
    <cellStyle name="40% - Accent5 7 4 3" xfId="8068" xr:uid="{7A5630ED-3659-4805-BDA5-B4DB02424DE8}"/>
    <cellStyle name="40% - Accent5 7 4 3 2" xfId="8069" xr:uid="{D9D27C05-EC49-4669-89B1-44ECEB372A43}"/>
    <cellStyle name="40% - Accent5 7 4 4" xfId="8070" xr:uid="{14A18D0D-EDF3-44B4-9035-F3156272D597}"/>
    <cellStyle name="40% - Accent5 7 5" xfId="8071" xr:uid="{A2F541E4-07C8-414F-8056-51E2E55AC0F3}"/>
    <cellStyle name="40% - Accent5 7 5 2" xfId="8072" xr:uid="{960C5ED9-B0C4-4B6B-861D-79BA1CAF2817}"/>
    <cellStyle name="40% - Accent5 7 5 2 2" xfId="8073" xr:uid="{30CAEECD-FF0A-4F33-AB66-CFF625B94CCE}"/>
    <cellStyle name="40% - Accent5 7 5 3" xfId="8074" xr:uid="{3DD2D980-52D8-425F-A548-747A6334B39D}"/>
    <cellStyle name="40% - Accent5 7 6" xfId="8075" xr:uid="{DCC0251B-5A39-43F7-9C13-2653BC456348}"/>
    <cellStyle name="40% - Accent5 7 6 2" xfId="8076" xr:uid="{3CB73387-1DE8-4B12-B0FF-EE641AF46963}"/>
    <cellStyle name="40% - Accent5 7 7" xfId="8077" xr:uid="{765B3052-FD1A-4001-8853-CD953FDC8B87}"/>
    <cellStyle name="40% - Accent5 8" xfId="8078" xr:uid="{4F3EF953-6039-4486-B9B6-20FB3E386A27}"/>
    <cellStyle name="40% - Accent5 8 2" xfId="8079" xr:uid="{4FF557F3-D79D-403A-8F44-CFF323FA9308}"/>
    <cellStyle name="40% - Accent5 8 2 2" xfId="8080" xr:uid="{7C886AF9-75FC-4C28-B55D-18B4F55C8540}"/>
    <cellStyle name="40% - Accent5 8 2 2 2" xfId="8081" xr:uid="{E8BB06F3-D265-4DAA-9EB1-3ADECBF45C73}"/>
    <cellStyle name="40% - Accent5 8 2 2 2 2" xfId="8082" xr:uid="{C647BB29-55B1-48C4-A5D5-0E11EE4BBF1A}"/>
    <cellStyle name="40% - Accent5 8 2 2 3" xfId="8083" xr:uid="{302A2F60-732C-4C25-974E-FC6B102CA5DE}"/>
    <cellStyle name="40% - Accent5 8 2 3" xfId="8084" xr:uid="{5E85DC73-2841-44DF-9E1B-9D67D3D14582}"/>
    <cellStyle name="40% - Accent5 8 2 3 2" xfId="8085" xr:uid="{5332DDF3-15DC-4150-95F6-D46925E9C356}"/>
    <cellStyle name="40% - Accent5 8 2 4" xfId="8086" xr:uid="{F1D5C581-139B-496A-BF31-315855FE23A4}"/>
    <cellStyle name="40% - Accent5 8 3" xfId="8087" xr:uid="{62051546-0C82-472D-B288-BFA9132FE971}"/>
    <cellStyle name="40% - Accent5 8 3 2" xfId="8088" xr:uid="{0F3CF923-1B7B-4955-9C36-4F36C2C6D340}"/>
    <cellStyle name="40% - Accent5 8 3 2 2" xfId="8089" xr:uid="{92060440-EF49-4626-8F20-58BE0F2087BA}"/>
    <cellStyle name="40% - Accent5 8 3 2 2 2" xfId="8090" xr:uid="{D60BEB45-8638-4AFD-B4D1-E068C8EC3F0F}"/>
    <cellStyle name="40% - Accent5 8 3 2 3" xfId="8091" xr:uid="{1AAE70F0-80B1-4D1C-947D-182CB7B8A7AA}"/>
    <cellStyle name="40% - Accent5 8 3 3" xfId="8092" xr:uid="{A02C903E-FB07-4DAF-94AC-C0454871EC55}"/>
    <cellStyle name="40% - Accent5 8 3 3 2" xfId="8093" xr:uid="{88FC562E-5371-4F79-BAB8-638A1371C66E}"/>
    <cellStyle name="40% - Accent5 8 3 4" xfId="8094" xr:uid="{20A44531-A182-4280-B6F4-AB275D57A3CD}"/>
    <cellStyle name="40% - Accent5 8 4" xfId="8095" xr:uid="{9C2A0CFC-9A2B-40DB-9CFC-0EA64E9CA460}"/>
    <cellStyle name="40% - Accent5 8 4 2" xfId="8096" xr:uid="{1F74B171-805E-4082-8E79-3C4A7E1422AA}"/>
    <cellStyle name="40% - Accent5 8 4 2 2" xfId="8097" xr:uid="{8ECAA3E9-E192-4CEE-AA6C-97BA6387671F}"/>
    <cellStyle name="40% - Accent5 8 4 3" xfId="8098" xr:uid="{9C1334FE-4BF1-45D6-AB61-B61348D9AF09}"/>
    <cellStyle name="40% - Accent5 8 5" xfId="8099" xr:uid="{F6EB4A46-41BA-4466-9D25-84CBCDADBE38}"/>
    <cellStyle name="40% - Accent5 8 5 2" xfId="8100" xr:uid="{2628B24F-63B7-4443-9FA8-2DB337367241}"/>
    <cellStyle name="40% - Accent5 8 6" xfId="8101" xr:uid="{C9E2ECCB-9283-43D7-B2AE-74753D2CDB4B}"/>
    <cellStyle name="40% - Accent5 9" xfId="8102" xr:uid="{4C80BC37-CBCF-4D1F-9921-1C2549FC98EA}"/>
    <cellStyle name="40% - Accent5 9 2" xfId="8103" xr:uid="{85632BF5-77ED-41E6-BF66-B3861EBAB4C2}"/>
    <cellStyle name="40% - Accent5 9 2 2" xfId="8104" xr:uid="{61DABC5C-6520-4E61-AF23-152BCCFBF67E}"/>
    <cellStyle name="40% - Accent5 9 2 2 2" xfId="8105" xr:uid="{23215CB1-FD2D-4A09-A7EB-A8E1267C95A7}"/>
    <cellStyle name="40% - Accent5 9 2 3" xfId="8106" xr:uid="{CAAE5F06-47A5-41A3-B944-E21E8E410833}"/>
    <cellStyle name="40% - Accent5 9 3" xfId="8107" xr:uid="{637E7831-5260-453C-9841-066C9DD19A69}"/>
    <cellStyle name="40% - Accent5 9 3 2" xfId="8108" xr:uid="{CD19507F-CFE2-4404-8574-E41F4630595F}"/>
    <cellStyle name="40% - Accent5 9 4" xfId="8109" xr:uid="{0E40B760-C4EF-4628-9AD6-5BB2F3081078}"/>
    <cellStyle name="40% - Accent6" xfId="8110" builtinId="51" customBuiltin="1"/>
    <cellStyle name="40% - Accent6 10" xfId="8111" xr:uid="{DF22F55F-5659-4553-B676-FBFAE67C2C92}"/>
    <cellStyle name="40% - Accent6 10 2" xfId="8112" xr:uid="{F1FFA51F-CC81-443C-9F9E-46247B406DFF}"/>
    <cellStyle name="40% - Accent6 10 2 2" xfId="8113" xr:uid="{4BF78617-07DD-40FB-B605-002F07C74C5B}"/>
    <cellStyle name="40% - Accent6 10 2 2 2" xfId="8114" xr:uid="{1D3122BE-938A-45D7-821B-77C61628C208}"/>
    <cellStyle name="40% - Accent6 10 2 3" xfId="8115" xr:uid="{0B709225-24E4-4DEA-B258-15342E24A2D5}"/>
    <cellStyle name="40% - Accent6 10 3" xfId="8116" xr:uid="{D0DD100A-2109-4B54-B454-AB766BDA9A5E}"/>
    <cellStyle name="40% - Accent6 10 3 2" xfId="8117" xr:uid="{FA4A2606-A388-454D-9299-173BF3A5017A}"/>
    <cellStyle name="40% - Accent6 10 4" xfId="8118" xr:uid="{3E2262EB-4E44-4116-8DD2-9AF920A7CAFE}"/>
    <cellStyle name="40% - Accent6 11" xfId="8119" xr:uid="{B8EBF32B-12C1-487B-9BA5-A48C86230D25}"/>
    <cellStyle name="40% - Accent6 11 2" xfId="8120" xr:uid="{AB277804-A9F6-449D-A320-BD173C9453A3}"/>
    <cellStyle name="40% - Accent6 11 2 2" xfId="8121" xr:uid="{3043ED65-5761-47F4-8A03-C1DC45B6C1F0}"/>
    <cellStyle name="40% - Accent6 11 3" xfId="8122" xr:uid="{A68DC5AE-FF5F-40E0-A030-8228E6DD320E}"/>
    <cellStyle name="40% - Accent6 12" xfId="8123" xr:uid="{85EE42D1-2DF9-4D73-B1C8-45540B67C214}"/>
    <cellStyle name="40% - Accent6 12 2" xfId="8124" xr:uid="{CC36189B-1B5C-4288-BBE4-4668DF6C5B53}"/>
    <cellStyle name="40% - Accent6 13" xfId="8125" xr:uid="{F3B77476-5FE4-4401-9972-2ED237A33173}"/>
    <cellStyle name="40% - Accent6 13 2" xfId="8126" xr:uid="{8827121C-60AD-4320-B8D2-BC2916F055BC}"/>
    <cellStyle name="40% - Accent6 14" xfId="8127" xr:uid="{6E725DBD-2870-4D2B-B084-3BCC3104BE2D}"/>
    <cellStyle name="40% - Accent6 15" xfId="8128" xr:uid="{72DF8413-D0E9-4001-9F36-254E847728A9}"/>
    <cellStyle name="40% - Accent6 2" xfId="8129" xr:uid="{DC4A9B7B-697F-44C2-9EB3-EAAA4651BFCA}"/>
    <cellStyle name="40% - Accent6 2 10" xfId="8130" xr:uid="{30DA0E49-2954-4AF6-88B4-1BAB1DC5F485}"/>
    <cellStyle name="40% - Accent6 2 10 2" xfId="8131" xr:uid="{8027F4F5-B2D6-4C4D-A4C3-9B8D13F0F652}"/>
    <cellStyle name="40% - Accent6 2 10 2 2" xfId="8132" xr:uid="{768E94AA-2329-49D9-A529-7C035CA5B303}"/>
    <cellStyle name="40% - Accent6 2 10 3" xfId="8133" xr:uid="{B5982DE9-67FD-47FA-BF7D-A352E209B4F2}"/>
    <cellStyle name="40% - Accent6 2 11" xfId="8134" xr:uid="{C04B996A-2B42-49FF-923D-C5B24C8F1614}"/>
    <cellStyle name="40% - Accent6 2 11 2" xfId="8135" xr:uid="{CA9DC0E5-61D9-4135-9C78-11AFCF30DA01}"/>
    <cellStyle name="40% - Accent6 2 12" xfId="8136" xr:uid="{AA0A6C15-0D22-4F2D-B663-2C650D200925}"/>
    <cellStyle name="40% - Accent6 2 13" xfId="8137" xr:uid="{00AD0F8C-52FB-4C7B-A0CD-CDEC8EE87BB1}"/>
    <cellStyle name="40% - Accent6 2 2" xfId="8138" xr:uid="{A60E8E0E-F22C-464E-AF81-7BC36058C71F}"/>
    <cellStyle name="40% - Accent6 2 2 2" xfId="8139" xr:uid="{653C294B-5BE8-4384-B253-9073B91F1958}"/>
    <cellStyle name="40% - Accent6 2 2 2 2" xfId="8140" xr:uid="{23479352-3E49-483D-8F93-A4EFD5C75608}"/>
    <cellStyle name="40% - Accent6 2 2 2 2 2" xfId="8141" xr:uid="{D8788DC9-6C8C-4C68-8AD5-00AF26F38F2B}"/>
    <cellStyle name="40% - Accent6 2 2 2 2 2 2" xfId="8142" xr:uid="{1F421615-3B4F-4E72-8675-9E098858CEC8}"/>
    <cellStyle name="40% - Accent6 2 2 2 2 2 2 2" xfId="8143" xr:uid="{E080D38B-0EF0-4DD1-B4BF-DA8A628D45C7}"/>
    <cellStyle name="40% - Accent6 2 2 2 2 2 2 2 2" xfId="8144" xr:uid="{0EDF4928-6B2D-4E0A-B3BA-4B6A7A110825}"/>
    <cellStyle name="40% - Accent6 2 2 2 2 2 2 3" xfId="8145" xr:uid="{6758763D-46B6-4F84-97E4-7123D2570F34}"/>
    <cellStyle name="40% - Accent6 2 2 2 2 2 3" xfId="8146" xr:uid="{CAB111F1-8794-48AF-9DCB-62A8A9F90D8F}"/>
    <cellStyle name="40% - Accent6 2 2 2 2 2 3 2" xfId="8147" xr:uid="{CBCEB950-BDA6-4360-BBBF-BC3D4E028D01}"/>
    <cellStyle name="40% - Accent6 2 2 2 2 2 4" xfId="8148" xr:uid="{BAC32935-6275-482E-B05C-9870C87457A9}"/>
    <cellStyle name="40% - Accent6 2 2 2 2 3" xfId="8149" xr:uid="{BE728BE5-5F91-4F9E-B0A6-62D6FEB2AF8B}"/>
    <cellStyle name="40% - Accent6 2 2 2 2 3 2" xfId="8150" xr:uid="{4A2390EB-A67C-485D-8C13-D9D2BBAA49E1}"/>
    <cellStyle name="40% - Accent6 2 2 2 2 3 2 2" xfId="8151" xr:uid="{07096006-3818-46DC-906E-A81BF13FBA0F}"/>
    <cellStyle name="40% - Accent6 2 2 2 2 3 2 2 2" xfId="8152" xr:uid="{BE2C43E4-3267-4DDE-84C6-B33BF562FB2A}"/>
    <cellStyle name="40% - Accent6 2 2 2 2 3 2 3" xfId="8153" xr:uid="{2B8D1158-5D8B-4723-A866-987D93474542}"/>
    <cellStyle name="40% - Accent6 2 2 2 2 3 3" xfId="8154" xr:uid="{A603BFDE-CDFD-48D9-B617-5D55121B1A69}"/>
    <cellStyle name="40% - Accent6 2 2 2 2 3 3 2" xfId="8155" xr:uid="{380CC0FE-5A86-4114-9A5B-A543E382A4D0}"/>
    <cellStyle name="40% - Accent6 2 2 2 2 3 4" xfId="8156" xr:uid="{36C5DA93-1EE2-4B39-A15D-46F35DC5465F}"/>
    <cellStyle name="40% - Accent6 2 2 2 2 4" xfId="8157" xr:uid="{77EA5742-2042-4B15-A4FF-CDAE93C299C4}"/>
    <cellStyle name="40% - Accent6 2 2 2 2 4 2" xfId="8158" xr:uid="{F6F904F2-0247-4FCD-ACF8-98168B351B5B}"/>
    <cellStyle name="40% - Accent6 2 2 2 2 4 2 2" xfId="8159" xr:uid="{C892CA09-7C18-4BE7-8477-D75F3C873982}"/>
    <cellStyle name="40% - Accent6 2 2 2 2 4 3" xfId="8160" xr:uid="{E94E0E0B-D5F5-45A9-A6A4-CD17AA4CBE08}"/>
    <cellStyle name="40% - Accent6 2 2 2 2 5" xfId="8161" xr:uid="{44D9E9D4-9AE4-4D2E-BACA-4750825430DA}"/>
    <cellStyle name="40% - Accent6 2 2 2 2 5 2" xfId="8162" xr:uid="{9F70502A-6C6F-49C1-A3FE-4A8C0CC11F3D}"/>
    <cellStyle name="40% - Accent6 2 2 2 2 6" xfId="8163" xr:uid="{E09D6566-B98D-4410-8A80-12AF12250303}"/>
    <cellStyle name="40% - Accent6 2 2 2 3" xfId="8164" xr:uid="{A4DA197B-CE61-4B21-B94C-31DA4780ABB6}"/>
    <cellStyle name="40% - Accent6 2 2 2 3 2" xfId="8165" xr:uid="{F3018F53-DEBB-4960-A581-F5829B9576FF}"/>
    <cellStyle name="40% - Accent6 2 2 2 3 2 2" xfId="8166" xr:uid="{C04B93B8-6288-4B77-B454-3A246B25F997}"/>
    <cellStyle name="40% - Accent6 2 2 2 3 2 2 2" xfId="8167" xr:uid="{8A27B7C2-8404-4C16-99BF-494292C57E44}"/>
    <cellStyle name="40% - Accent6 2 2 2 3 2 3" xfId="8168" xr:uid="{099FA8A2-2022-4C51-9675-B74ECD56FA7C}"/>
    <cellStyle name="40% - Accent6 2 2 2 3 3" xfId="8169" xr:uid="{6BFBE8E5-6829-42DE-A685-F944712624D8}"/>
    <cellStyle name="40% - Accent6 2 2 2 3 3 2" xfId="8170" xr:uid="{1DCC05AA-706C-408C-A941-145A03197373}"/>
    <cellStyle name="40% - Accent6 2 2 2 3 4" xfId="8171" xr:uid="{75728E44-B030-49A8-9A35-113E24007E8A}"/>
    <cellStyle name="40% - Accent6 2 2 2 4" xfId="8172" xr:uid="{D12D5B8F-3217-48D5-BBD2-69BCA97BA406}"/>
    <cellStyle name="40% - Accent6 2 2 2 4 2" xfId="8173" xr:uid="{EA19ED5C-36A2-4D59-B228-A951183020B8}"/>
    <cellStyle name="40% - Accent6 2 2 2 4 2 2" xfId="8174" xr:uid="{639EEB0C-4941-4592-8E5F-11D25A1C1B38}"/>
    <cellStyle name="40% - Accent6 2 2 2 4 2 2 2" xfId="8175" xr:uid="{1084649A-7EDA-4A4B-81D2-7221551DE0C5}"/>
    <cellStyle name="40% - Accent6 2 2 2 4 2 3" xfId="8176" xr:uid="{9830D266-71E0-4472-9B7F-95A6BE2AD65D}"/>
    <cellStyle name="40% - Accent6 2 2 2 4 3" xfId="8177" xr:uid="{31DDEC40-B6F8-4AE3-B696-7DE7A10CB696}"/>
    <cellStyle name="40% - Accent6 2 2 2 4 3 2" xfId="8178" xr:uid="{EC10E48F-3E61-4C7D-B638-ED6B7ABA7047}"/>
    <cellStyle name="40% - Accent6 2 2 2 4 4" xfId="8179" xr:uid="{225414B3-D53B-4DD7-9A72-A63826B88607}"/>
    <cellStyle name="40% - Accent6 2 2 2 5" xfId="8180" xr:uid="{5D5E35E1-4703-4B2B-B354-FC08F45E3280}"/>
    <cellStyle name="40% - Accent6 2 2 2 5 2" xfId="8181" xr:uid="{2D6725DC-CCE6-43C6-AD56-7A32D226CB88}"/>
    <cellStyle name="40% - Accent6 2 2 2 5 2 2" xfId="8182" xr:uid="{87325FB7-E2E7-4C93-8BE3-B862B7C15F57}"/>
    <cellStyle name="40% - Accent6 2 2 2 5 3" xfId="8183" xr:uid="{C041DFF7-415B-4BC2-9113-789AD546403E}"/>
    <cellStyle name="40% - Accent6 2 2 2 6" xfId="8184" xr:uid="{B430DFA2-F10E-4688-A974-47B0197B7985}"/>
    <cellStyle name="40% - Accent6 2 2 2 6 2" xfId="8185" xr:uid="{E2CAABFC-D61B-494F-918C-5A7E096CDE62}"/>
    <cellStyle name="40% - Accent6 2 2 2 7" xfId="8186" xr:uid="{D43AD341-6C08-43A1-BBE5-3F0FF759E89D}"/>
    <cellStyle name="40% - Accent6 2 3" xfId="8187" xr:uid="{EC0D165D-3EBE-49B8-9C3D-EC24937F503F}"/>
    <cellStyle name="40% - Accent6 2 4" xfId="8188" xr:uid="{FA6B11F2-D1EC-4B3B-8C70-3D679D3FE0ED}"/>
    <cellStyle name="40% - Accent6 2 4 2" xfId="8189" xr:uid="{9199DED3-FD10-4A58-A62D-F3468432BB69}"/>
    <cellStyle name="40% - Accent6 2 4 2 2" xfId="8190" xr:uid="{20680006-77BC-468C-92F9-9CE367A355C3}"/>
    <cellStyle name="40% - Accent6 2 4 2 2 2" xfId="8191" xr:uid="{549F83C7-1C4C-4E49-9FA4-7D592519CCF9}"/>
    <cellStyle name="40% - Accent6 2 4 2 2 2 2" xfId="8192" xr:uid="{9CC21885-6E07-44F7-AABF-339BB51C1673}"/>
    <cellStyle name="40% - Accent6 2 4 2 2 2 2 2" xfId="8193" xr:uid="{DB35E5F2-7E9E-42B2-9CD0-9053F51DEB38}"/>
    <cellStyle name="40% - Accent6 2 4 2 2 2 3" xfId="8194" xr:uid="{C2280570-C009-47DF-B513-C99569A4093B}"/>
    <cellStyle name="40% - Accent6 2 4 2 2 3" xfId="8195" xr:uid="{6AC1F49E-31FF-46F0-A047-C85059AC1949}"/>
    <cellStyle name="40% - Accent6 2 4 2 2 3 2" xfId="8196" xr:uid="{0733C345-CB9A-4872-8139-EEFE62B95D19}"/>
    <cellStyle name="40% - Accent6 2 4 2 2 4" xfId="8197" xr:uid="{D1FE1510-ACAF-44A2-8D48-41D9034CA953}"/>
    <cellStyle name="40% - Accent6 2 4 2 3" xfId="8198" xr:uid="{4E8A0FF3-7D06-4BAB-966B-148CB88905B9}"/>
    <cellStyle name="40% - Accent6 2 4 2 3 2" xfId="8199" xr:uid="{DB8D02C0-AC8D-47FA-B810-188FE9339B62}"/>
    <cellStyle name="40% - Accent6 2 4 2 3 2 2" xfId="8200" xr:uid="{7943D75E-1C0F-473A-BAD5-511B4D640964}"/>
    <cellStyle name="40% - Accent6 2 4 2 3 2 2 2" xfId="8201" xr:uid="{E8E7D74F-2217-4CF7-AC6B-282B6BD15DE6}"/>
    <cellStyle name="40% - Accent6 2 4 2 3 2 3" xfId="8202" xr:uid="{2F4DA35C-E5FC-4D93-A1A0-45DC20044B87}"/>
    <cellStyle name="40% - Accent6 2 4 2 3 3" xfId="8203" xr:uid="{484EC83A-4087-404D-9940-36F8F0626859}"/>
    <cellStyle name="40% - Accent6 2 4 2 3 3 2" xfId="8204" xr:uid="{9AE88C08-56A2-4DB9-9354-FE8EFFF709CD}"/>
    <cellStyle name="40% - Accent6 2 4 2 3 4" xfId="8205" xr:uid="{76B230D7-3FAC-4D5F-8E45-A54F37965FF9}"/>
    <cellStyle name="40% - Accent6 2 4 2 4" xfId="8206" xr:uid="{FD4F0E73-7BE7-44B6-8201-86A084447151}"/>
    <cellStyle name="40% - Accent6 2 4 2 4 2" xfId="8207" xr:uid="{D5D19C68-8B48-4785-81C6-760B32BEF88C}"/>
    <cellStyle name="40% - Accent6 2 4 2 4 2 2" xfId="8208" xr:uid="{CC1B9398-18F8-4A2E-BF79-E3D70C3D41CD}"/>
    <cellStyle name="40% - Accent6 2 4 2 4 3" xfId="8209" xr:uid="{EA5A696F-4EAD-42D3-A689-8D3B483367B2}"/>
    <cellStyle name="40% - Accent6 2 4 2 5" xfId="8210" xr:uid="{C1AE9AD0-CCBD-4CCD-84B2-2AFE2E071FFC}"/>
    <cellStyle name="40% - Accent6 2 4 2 5 2" xfId="8211" xr:uid="{12F81B5E-B494-45E3-AA72-041509406D5D}"/>
    <cellStyle name="40% - Accent6 2 4 2 6" xfId="8212" xr:uid="{A04FBBA8-5118-4FD1-851E-F1DE367646A8}"/>
    <cellStyle name="40% - Accent6 2 4 3" xfId="8213" xr:uid="{17EE75B9-F77C-4B6D-81FD-8D887C27C263}"/>
    <cellStyle name="40% - Accent6 2 4 3 2" xfId="8214" xr:uid="{875D1062-9860-4B63-83FF-34A8050452B7}"/>
    <cellStyle name="40% - Accent6 2 4 3 2 2" xfId="8215" xr:uid="{5AE0D482-130B-46EE-B6AB-8C3ACEDBB040}"/>
    <cellStyle name="40% - Accent6 2 4 3 2 2 2" xfId="8216" xr:uid="{C2A67550-1A16-4688-A514-85727B067ED1}"/>
    <cellStyle name="40% - Accent6 2 4 3 2 3" xfId="8217" xr:uid="{2E3894CE-71FD-4579-B62A-E0A629541588}"/>
    <cellStyle name="40% - Accent6 2 4 3 3" xfId="8218" xr:uid="{A7B5A54C-89EE-4CA6-80BB-1AC1E75F0407}"/>
    <cellStyle name="40% - Accent6 2 4 3 3 2" xfId="8219" xr:uid="{8EFC8713-785B-45DD-A8E4-14A98A3E0F27}"/>
    <cellStyle name="40% - Accent6 2 4 3 4" xfId="8220" xr:uid="{51AC5C45-7EE1-4D93-A55C-E047E2CBA033}"/>
    <cellStyle name="40% - Accent6 2 4 4" xfId="8221" xr:uid="{03C7D4A3-ECCB-45B7-897D-01F8CC4E8B03}"/>
    <cellStyle name="40% - Accent6 2 4 4 2" xfId="8222" xr:uid="{9F4FDED5-98C3-4A9E-BEFD-67AFF0C2FA79}"/>
    <cellStyle name="40% - Accent6 2 4 4 2 2" xfId="8223" xr:uid="{2132AD42-1AA0-40EA-B2E3-8C55B53D857A}"/>
    <cellStyle name="40% - Accent6 2 4 4 2 2 2" xfId="8224" xr:uid="{37C94503-A35B-4F0D-B62E-905837EFC915}"/>
    <cellStyle name="40% - Accent6 2 4 4 2 3" xfId="8225" xr:uid="{50830DC6-738F-4A2E-8669-F5849F4063C6}"/>
    <cellStyle name="40% - Accent6 2 4 4 3" xfId="8226" xr:uid="{F628B638-38BF-4460-86EB-FCC5955215D5}"/>
    <cellStyle name="40% - Accent6 2 4 4 3 2" xfId="8227" xr:uid="{292F275F-2B99-4412-90B9-3EC84AE816DF}"/>
    <cellStyle name="40% - Accent6 2 4 4 4" xfId="8228" xr:uid="{042F6E99-8C47-46A4-A94E-77E262809A4A}"/>
    <cellStyle name="40% - Accent6 2 4 5" xfId="8229" xr:uid="{F9752C7E-3C07-4731-AD27-549900CEA31B}"/>
    <cellStyle name="40% - Accent6 2 4 5 2" xfId="8230" xr:uid="{DB21D823-EEE4-4ABB-ABA7-38D02D418863}"/>
    <cellStyle name="40% - Accent6 2 4 5 2 2" xfId="8231" xr:uid="{539C3AFD-2659-4448-80DC-AC1D0F146D9C}"/>
    <cellStyle name="40% - Accent6 2 4 5 3" xfId="8232" xr:uid="{DBDB7539-F202-48D2-A8F4-0596AAC9915E}"/>
    <cellStyle name="40% - Accent6 2 4 6" xfId="8233" xr:uid="{5206BA91-9C41-4DEE-842D-FF7205B0DACB}"/>
    <cellStyle name="40% - Accent6 2 4 6 2" xfId="8234" xr:uid="{30CF6AEE-64C3-4CC2-B901-5EB08AB0AD6C}"/>
    <cellStyle name="40% - Accent6 2 4 7" xfId="8235" xr:uid="{EE47C487-A56B-47BE-90E9-7C27101D1DDA}"/>
    <cellStyle name="40% - Accent6 2 5" xfId="8236" xr:uid="{3234EB88-E4FC-44C5-90DB-48E196DDDC6B}"/>
    <cellStyle name="40% - Accent6 2 6" xfId="8237" xr:uid="{81AFB2BB-16D2-42A1-9C9A-61F52C5DEEC5}"/>
    <cellStyle name="40% - Accent6 2 6 2" xfId="8238" xr:uid="{769EC3F0-3E59-4E97-BB7C-B41B068BB362}"/>
    <cellStyle name="40% - Accent6 2 6 2 2" xfId="8239" xr:uid="{B3182B01-CE3C-42FD-9F81-3E671EEF21C2}"/>
    <cellStyle name="40% - Accent6 2 6 2 2 2" xfId="8240" xr:uid="{921669AE-02E0-43C9-8EC8-30168E9CB69C}"/>
    <cellStyle name="40% - Accent6 2 6 2 2 2 2" xfId="8241" xr:uid="{4FED96A2-1AAB-4ABA-BCD1-83509D515316}"/>
    <cellStyle name="40% - Accent6 2 6 2 2 3" xfId="8242" xr:uid="{419D3322-1FE8-4946-BF85-B0FF4669DF2F}"/>
    <cellStyle name="40% - Accent6 2 6 2 3" xfId="8243" xr:uid="{90F1DEF7-5CA3-44EF-98E3-0D69C24C98ED}"/>
    <cellStyle name="40% - Accent6 2 6 2 3 2" xfId="8244" xr:uid="{DC498F18-B420-40CE-B1A8-F6A445DDFDA2}"/>
    <cellStyle name="40% - Accent6 2 6 2 4" xfId="8245" xr:uid="{98E20EFE-3160-4294-B33D-7A74BD01E827}"/>
    <cellStyle name="40% - Accent6 2 6 3" xfId="8246" xr:uid="{546D1CDA-8F18-48F8-983B-6E4B487FA5F3}"/>
    <cellStyle name="40% - Accent6 2 6 3 2" xfId="8247" xr:uid="{E16620A3-E2ED-4C3D-9C14-89FCB417DC5F}"/>
    <cellStyle name="40% - Accent6 2 6 3 2 2" xfId="8248" xr:uid="{A627F685-9DBB-49A5-93A0-7E5D2B5EBE9E}"/>
    <cellStyle name="40% - Accent6 2 6 3 2 2 2" xfId="8249" xr:uid="{3BE2EE7A-9299-4BC4-A717-26B227FC99A8}"/>
    <cellStyle name="40% - Accent6 2 6 3 2 3" xfId="8250" xr:uid="{2FA6DAC0-2740-4F20-B92A-96FA17E042F0}"/>
    <cellStyle name="40% - Accent6 2 6 3 3" xfId="8251" xr:uid="{A5074B3F-EA5B-4663-969B-B4DC4FF85337}"/>
    <cellStyle name="40% - Accent6 2 6 3 3 2" xfId="8252" xr:uid="{B2F06B78-657C-42EC-A16D-633480676611}"/>
    <cellStyle name="40% - Accent6 2 6 3 4" xfId="8253" xr:uid="{A23887AD-08EE-4A72-9691-129B50AF952E}"/>
    <cellStyle name="40% - Accent6 2 6 4" xfId="8254" xr:uid="{51AB9DFE-3C26-491B-A73B-A0613335116E}"/>
    <cellStyle name="40% - Accent6 2 6 4 2" xfId="8255" xr:uid="{F957FAF5-5636-49E3-9D3F-2A7EA0E72E03}"/>
    <cellStyle name="40% - Accent6 2 6 4 2 2" xfId="8256" xr:uid="{80AC9A26-6145-472D-ABDE-A10FBD6DC5FB}"/>
    <cellStyle name="40% - Accent6 2 6 4 3" xfId="8257" xr:uid="{AA60E019-5B2B-4677-BA45-D2F3578E996E}"/>
    <cellStyle name="40% - Accent6 2 6 5" xfId="8258" xr:uid="{695CD77E-F8DD-4D64-B064-3E33F92D421C}"/>
    <cellStyle name="40% - Accent6 2 6 5 2" xfId="8259" xr:uid="{22920D1F-EE71-4382-89B3-E17338E10BB4}"/>
    <cellStyle name="40% - Accent6 2 6 6" xfId="8260" xr:uid="{5F899B24-1553-41D4-85FF-33D61B16C9A7}"/>
    <cellStyle name="40% - Accent6 2 7" xfId="8261" xr:uid="{62973EA6-2370-499E-A7FA-7D17662AE9E2}"/>
    <cellStyle name="40% - Accent6 2 8" xfId="8262" xr:uid="{308FB4B7-8D23-422A-9099-26A166163B24}"/>
    <cellStyle name="40% - Accent6 2 8 2" xfId="8263" xr:uid="{04B98E14-0146-48BD-8E60-8A74869E1A20}"/>
    <cellStyle name="40% - Accent6 2 8 2 2" xfId="8264" xr:uid="{1E225F96-1543-4527-88C6-9A6F2F2BED44}"/>
    <cellStyle name="40% - Accent6 2 8 2 2 2" xfId="8265" xr:uid="{DF43FAC2-DFB9-45BB-8AF7-38CB807629B9}"/>
    <cellStyle name="40% - Accent6 2 8 2 3" xfId="8266" xr:uid="{ABE4D915-B48B-4738-BC65-C96634D74225}"/>
    <cellStyle name="40% - Accent6 2 8 3" xfId="8267" xr:uid="{5245FB66-3796-4347-9A54-F3E9209BC8DF}"/>
    <cellStyle name="40% - Accent6 2 8 3 2" xfId="8268" xr:uid="{1EBC03DC-D991-47F7-9E1A-17D9C7C239EF}"/>
    <cellStyle name="40% - Accent6 2 8 4" xfId="8269" xr:uid="{A5CDA6BA-9806-486F-9FB4-FF1757DF9FF1}"/>
    <cellStyle name="40% - Accent6 2 9" xfId="8270" xr:uid="{44DFE1AD-5F94-4797-8BC3-0971A444F90F}"/>
    <cellStyle name="40% - Accent6 2 9 2" xfId="8271" xr:uid="{83E594DE-9464-4817-BEB6-296AD8F53536}"/>
    <cellStyle name="40% - Accent6 2 9 2 2" xfId="8272" xr:uid="{9436A0EF-C093-49E6-9DAF-896F208C0FEA}"/>
    <cellStyle name="40% - Accent6 2 9 2 2 2" xfId="8273" xr:uid="{EC8805C2-3E54-4A65-8B25-ECCBFDBBF5D9}"/>
    <cellStyle name="40% - Accent6 2 9 2 3" xfId="8274" xr:uid="{4350652D-3EBC-418C-ADD5-7CCF76BE92B3}"/>
    <cellStyle name="40% - Accent6 2 9 3" xfId="8275" xr:uid="{9C9C8EDE-6E54-45CB-83FB-56B584A5A7F7}"/>
    <cellStyle name="40% - Accent6 2 9 3 2" xfId="8276" xr:uid="{8AFDE4DD-FB57-415E-8C26-1A1DEC8D93FD}"/>
    <cellStyle name="40% - Accent6 2 9 4" xfId="8277" xr:uid="{C912ACE1-6EBE-49E5-B5B9-4CEDF3CA1B6C}"/>
    <cellStyle name="40% - Accent6 3" xfId="8278" xr:uid="{88B6A4B5-CC2B-43B5-BDC6-64B254B8BE53}"/>
    <cellStyle name="40% - Accent6 3 10" xfId="8279" xr:uid="{1F23D887-1292-434C-A8C0-51533A750E01}"/>
    <cellStyle name="40% - Accent6 3 10 2" xfId="8280" xr:uid="{0206FB0B-5CE8-47C6-B267-8669551A3AA3}"/>
    <cellStyle name="40% - Accent6 3 11" xfId="8281" xr:uid="{D47F613B-6706-4A2C-AD7F-905515067159}"/>
    <cellStyle name="40% - Accent6 3 12" xfId="8282" xr:uid="{D18EF591-DE87-4330-BE7E-128DCEC67E0B}"/>
    <cellStyle name="40% - Accent6 3 2" xfId="8283" xr:uid="{237143F7-1542-4007-BC66-726D2D1104BF}"/>
    <cellStyle name="40% - Accent6 3 2 2" xfId="8284" xr:uid="{2AFA512E-6F0B-44EE-A67E-83D3DA7C41B5}"/>
    <cellStyle name="40% - Accent6 3 2 2 2" xfId="8285" xr:uid="{97CCF6BC-A2BC-47CD-9F6C-8C9E7B8EECBB}"/>
    <cellStyle name="40% - Accent6 3 2 2 2 2" xfId="8286" xr:uid="{8948EBFD-9545-4EA2-8ED5-86CED5D36FB4}"/>
    <cellStyle name="40% - Accent6 3 2 2 2 2 2" xfId="8287" xr:uid="{63830127-5388-4603-95B8-E5C3AF625C3B}"/>
    <cellStyle name="40% - Accent6 3 2 2 2 2 2 2" xfId="8288" xr:uid="{DDC91EEB-63C3-4993-9831-838AA0DB7C6A}"/>
    <cellStyle name="40% - Accent6 3 2 2 2 2 2 2 2" xfId="8289" xr:uid="{A61108A0-C2F9-4639-953D-89B566B90CB2}"/>
    <cellStyle name="40% - Accent6 3 2 2 2 2 2 3" xfId="8290" xr:uid="{E9C93E5C-2B59-411D-95DD-32EAF4E8575A}"/>
    <cellStyle name="40% - Accent6 3 2 2 2 2 3" xfId="8291" xr:uid="{A8D2F1D0-46DB-46A5-B77B-DB1EBD462A5D}"/>
    <cellStyle name="40% - Accent6 3 2 2 2 2 3 2" xfId="8292" xr:uid="{2BB77A6F-267B-4BDB-A035-A04140AD15B7}"/>
    <cellStyle name="40% - Accent6 3 2 2 2 2 4" xfId="8293" xr:uid="{CEFE9EC3-7442-43D5-9E66-4995401428F8}"/>
    <cellStyle name="40% - Accent6 3 2 2 2 3" xfId="8294" xr:uid="{1499F3E1-E02B-4B59-9EA9-577EEF15E125}"/>
    <cellStyle name="40% - Accent6 3 2 2 2 3 2" xfId="8295" xr:uid="{86709132-E1FD-4CFB-9A22-EE0D23D40244}"/>
    <cellStyle name="40% - Accent6 3 2 2 2 3 2 2" xfId="8296" xr:uid="{0132AFD3-F043-4DD8-A0F7-F3605282E32A}"/>
    <cellStyle name="40% - Accent6 3 2 2 2 3 2 2 2" xfId="8297" xr:uid="{E3D62463-B9E5-49C1-B252-A6F3E04356CE}"/>
    <cellStyle name="40% - Accent6 3 2 2 2 3 2 3" xfId="8298" xr:uid="{CA99FE40-338E-492D-AD74-D184961F2C45}"/>
    <cellStyle name="40% - Accent6 3 2 2 2 3 3" xfId="8299" xr:uid="{633458B9-CB79-41A8-A44A-481685D40755}"/>
    <cellStyle name="40% - Accent6 3 2 2 2 3 3 2" xfId="8300" xr:uid="{EAD6307A-0D16-4617-B9B6-75074E151492}"/>
    <cellStyle name="40% - Accent6 3 2 2 2 3 4" xfId="8301" xr:uid="{3241AD94-D128-48D0-A5AC-60C1D8EA1253}"/>
    <cellStyle name="40% - Accent6 3 2 2 2 4" xfId="8302" xr:uid="{B8C72AEF-0687-44E6-B5F0-5307D54B9C79}"/>
    <cellStyle name="40% - Accent6 3 2 2 2 4 2" xfId="8303" xr:uid="{2E25A265-0E7C-4444-8D12-4DAD52637F3B}"/>
    <cellStyle name="40% - Accent6 3 2 2 2 4 2 2" xfId="8304" xr:uid="{E404B4B8-8460-447A-81F4-9298FBFFF249}"/>
    <cellStyle name="40% - Accent6 3 2 2 2 4 3" xfId="8305" xr:uid="{3C45A2F5-93DC-4074-A990-995F8C3F0E6D}"/>
    <cellStyle name="40% - Accent6 3 2 2 2 5" xfId="8306" xr:uid="{6C1672FA-64D7-4E0D-BCAC-6F4CEAC82EBF}"/>
    <cellStyle name="40% - Accent6 3 2 2 2 5 2" xfId="8307" xr:uid="{38F281A9-490F-483F-BEC3-D4516FA18CF8}"/>
    <cellStyle name="40% - Accent6 3 2 2 2 6" xfId="8308" xr:uid="{8A021E3F-B0AC-4113-9E51-11EF7F2F8B65}"/>
    <cellStyle name="40% - Accent6 3 2 2 3" xfId="8309" xr:uid="{F61265D5-CD8D-4E81-A312-C4C8A17364B4}"/>
    <cellStyle name="40% - Accent6 3 2 2 3 2" xfId="8310" xr:uid="{53455610-046A-4B79-B3AB-380A1F347782}"/>
    <cellStyle name="40% - Accent6 3 2 2 3 2 2" xfId="8311" xr:uid="{EEB28AE5-FE40-4D74-8C37-997C682B3D04}"/>
    <cellStyle name="40% - Accent6 3 2 2 3 2 2 2" xfId="8312" xr:uid="{AB24607F-9074-418E-B2FB-872C10C98378}"/>
    <cellStyle name="40% - Accent6 3 2 2 3 2 3" xfId="8313" xr:uid="{4A57B735-165A-4132-9B30-D20DC0A6286B}"/>
    <cellStyle name="40% - Accent6 3 2 2 3 3" xfId="8314" xr:uid="{D9AC561B-6202-4ADF-9A70-63AC0EF12618}"/>
    <cellStyle name="40% - Accent6 3 2 2 3 3 2" xfId="8315" xr:uid="{4DD52D24-E7A3-445F-B84F-D88F1A063807}"/>
    <cellStyle name="40% - Accent6 3 2 2 3 4" xfId="8316" xr:uid="{2BE76465-9339-4D15-914C-7ECADDA364B8}"/>
    <cellStyle name="40% - Accent6 3 2 2 4" xfId="8317" xr:uid="{0444B998-4BD3-4143-969B-22464FE2FE8E}"/>
    <cellStyle name="40% - Accent6 3 2 2 4 2" xfId="8318" xr:uid="{DD71BB7E-8B46-46EB-9A66-2DF2802E8EC5}"/>
    <cellStyle name="40% - Accent6 3 2 2 4 2 2" xfId="8319" xr:uid="{A4CA7CF0-0382-4790-8C65-4C7D9C004424}"/>
    <cellStyle name="40% - Accent6 3 2 2 4 2 2 2" xfId="8320" xr:uid="{1E8F265E-295B-43CF-90E4-2FD2E0399E55}"/>
    <cellStyle name="40% - Accent6 3 2 2 4 2 3" xfId="8321" xr:uid="{D32F36B3-4485-40A5-B9FC-05A1FA497C8C}"/>
    <cellStyle name="40% - Accent6 3 2 2 4 3" xfId="8322" xr:uid="{181D5AE7-740A-41AC-AC58-BFF941237E34}"/>
    <cellStyle name="40% - Accent6 3 2 2 4 3 2" xfId="8323" xr:uid="{A447311E-CA90-48DE-A55B-6BBBF45B91CE}"/>
    <cellStyle name="40% - Accent6 3 2 2 4 4" xfId="8324" xr:uid="{9BB64B2C-F539-4B50-9F74-17F8ED854560}"/>
    <cellStyle name="40% - Accent6 3 2 2 5" xfId="8325" xr:uid="{F647416C-CD2C-4A7C-ADC1-CFA2F3D798A3}"/>
    <cellStyle name="40% - Accent6 3 2 2 5 2" xfId="8326" xr:uid="{6AFEB15D-0CB3-413A-9885-4273524D14B7}"/>
    <cellStyle name="40% - Accent6 3 2 2 5 2 2" xfId="8327" xr:uid="{905833A6-0828-411E-97F6-4B4049C89810}"/>
    <cellStyle name="40% - Accent6 3 2 2 5 3" xfId="8328" xr:uid="{2CA09EAB-0E7C-4056-B281-8B4460C3536E}"/>
    <cellStyle name="40% - Accent6 3 2 2 6" xfId="8329" xr:uid="{E697BD91-1031-49BC-9773-81FB3F9C1249}"/>
    <cellStyle name="40% - Accent6 3 2 2 6 2" xfId="8330" xr:uid="{BB533C46-2864-46C4-921D-140790E13738}"/>
    <cellStyle name="40% - Accent6 3 2 2 7" xfId="8331" xr:uid="{138613D1-1B83-45E4-91D0-560FC54340B6}"/>
    <cellStyle name="40% - Accent6 3 2 2 8" xfId="8332" xr:uid="{EBF0A17F-46D3-471E-A84A-CC38497D9D17}"/>
    <cellStyle name="40% - Accent6 3 2 3" xfId="8333" xr:uid="{B2D42307-A314-4A87-9897-9B70B1DA703F}"/>
    <cellStyle name="40% - Accent6 3 2 3 2" xfId="8334" xr:uid="{7DD71C84-52C7-4768-8ABE-FE52A824F087}"/>
    <cellStyle name="40% - Accent6 3 2 3 2 2" xfId="8335" xr:uid="{EF3EFA88-3721-40BB-B47F-C9399B6AD65A}"/>
    <cellStyle name="40% - Accent6 3 2 3 2 2 2" xfId="8336" xr:uid="{13A04999-D56C-480A-952D-B253EF8DC6FD}"/>
    <cellStyle name="40% - Accent6 3 2 3 2 2 2 2" xfId="8337" xr:uid="{BB75E6E4-6ABE-49E1-B5E6-78171A239E51}"/>
    <cellStyle name="40% - Accent6 3 2 3 2 2 3" xfId="8338" xr:uid="{F30C3D10-8D65-4499-BB1C-C55B06619AB3}"/>
    <cellStyle name="40% - Accent6 3 2 3 2 3" xfId="8339" xr:uid="{2F8DE30F-C123-4B70-9A18-ACE4AA04FF41}"/>
    <cellStyle name="40% - Accent6 3 2 3 2 3 2" xfId="8340" xr:uid="{22873EF1-C4BF-4B11-B4E7-E06EE65F7F0D}"/>
    <cellStyle name="40% - Accent6 3 2 3 2 4" xfId="8341" xr:uid="{FD1D251D-1E5C-47D4-939F-AC65D5FCB009}"/>
    <cellStyle name="40% - Accent6 3 2 3 3" xfId="8342" xr:uid="{A2CC8AFB-DA81-41D9-98AA-B7FA3EAE74C2}"/>
    <cellStyle name="40% - Accent6 3 2 3 3 2" xfId="8343" xr:uid="{376912E1-7BE7-43C6-AB24-992B2117AC02}"/>
    <cellStyle name="40% - Accent6 3 2 3 3 2 2" xfId="8344" xr:uid="{B4040F33-B42A-4486-8216-A6435D4008CC}"/>
    <cellStyle name="40% - Accent6 3 2 3 3 2 2 2" xfId="8345" xr:uid="{A8B01086-4F25-44A3-AE5E-100C3D967C5D}"/>
    <cellStyle name="40% - Accent6 3 2 3 3 2 3" xfId="8346" xr:uid="{FF28117F-2318-4ADA-9AD4-08373434453E}"/>
    <cellStyle name="40% - Accent6 3 2 3 3 3" xfId="8347" xr:uid="{C35BA0F7-0BAE-45FB-B2E4-EB90B181C587}"/>
    <cellStyle name="40% - Accent6 3 2 3 3 3 2" xfId="8348" xr:uid="{2C86C155-4FF6-4B0E-99EF-8652337784F1}"/>
    <cellStyle name="40% - Accent6 3 2 3 3 4" xfId="8349" xr:uid="{B2B8A20C-85E9-46DB-A7B0-CB9B7FB06823}"/>
    <cellStyle name="40% - Accent6 3 2 3 4" xfId="8350" xr:uid="{D5A70759-DBC5-479B-83AA-8E9C9C743D30}"/>
    <cellStyle name="40% - Accent6 3 2 3 4 2" xfId="8351" xr:uid="{A9DE632D-1772-4222-85A8-D84BD72B63EA}"/>
    <cellStyle name="40% - Accent6 3 2 3 4 2 2" xfId="8352" xr:uid="{288A7991-085E-4ADC-8ED9-E35F6DADE61D}"/>
    <cellStyle name="40% - Accent6 3 2 3 4 3" xfId="8353" xr:uid="{8A4AFCCD-8A24-47F6-84A0-B95A8AAAFFF1}"/>
    <cellStyle name="40% - Accent6 3 2 3 5" xfId="8354" xr:uid="{1B848F17-43C9-4397-AEE7-B99872C5DCF9}"/>
    <cellStyle name="40% - Accent6 3 2 3 5 2" xfId="8355" xr:uid="{DACEA5A6-495F-4E6D-9E90-996B5B5F7040}"/>
    <cellStyle name="40% - Accent6 3 2 3 6" xfId="8356" xr:uid="{D427DD16-ADE2-4762-AE26-7755A1EF5B5B}"/>
    <cellStyle name="40% - Accent6 3 2 4" xfId="8357" xr:uid="{153E1910-FBC5-44F4-9E43-615B18E12FFF}"/>
    <cellStyle name="40% - Accent6 3 2 4 2" xfId="8358" xr:uid="{DF487A33-0963-4FF0-AC89-BF11CDF523AD}"/>
    <cellStyle name="40% - Accent6 3 2 4 2 2" xfId="8359" xr:uid="{A69516F7-D97F-4721-A7F6-4500D7B13D5C}"/>
    <cellStyle name="40% - Accent6 3 2 4 2 2 2" xfId="8360" xr:uid="{01345674-17BA-47A9-A195-4EA95FC892EA}"/>
    <cellStyle name="40% - Accent6 3 2 4 2 3" xfId="8361" xr:uid="{017BBA27-66F8-4489-98F0-BDD389D5FCA2}"/>
    <cellStyle name="40% - Accent6 3 2 4 3" xfId="8362" xr:uid="{FA2B77B7-2B20-4607-B082-D3BE219D18A8}"/>
    <cellStyle name="40% - Accent6 3 2 4 3 2" xfId="8363" xr:uid="{E9ECC4D2-E7A0-4675-9D7D-CDBD42488B34}"/>
    <cellStyle name="40% - Accent6 3 2 4 4" xfId="8364" xr:uid="{658BC05C-0BD8-43E3-8714-84D48103675D}"/>
    <cellStyle name="40% - Accent6 3 2 5" xfId="8365" xr:uid="{99D0C04B-1577-4993-8A6F-5A91A8A15D91}"/>
    <cellStyle name="40% - Accent6 3 2 5 2" xfId="8366" xr:uid="{265147D3-C071-4ABA-A24E-D217E640B99A}"/>
    <cellStyle name="40% - Accent6 3 2 5 2 2" xfId="8367" xr:uid="{3B97C248-9F8A-47A3-84B9-F05AC0F11893}"/>
    <cellStyle name="40% - Accent6 3 2 5 2 2 2" xfId="8368" xr:uid="{3E422FA7-5696-4739-BF4F-321BF6DF8419}"/>
    <cellStyle name="40% - Accent6 3 2 5 2 3" xfId="8369" xr:uid="{5FBBE504-6AEC-4C18-BD5C-9EEB9356E1EE}"/>
    <cellStyle name="40% - Accent6 3 2 5 3" xfId="8370" xr:uid="{D14707FD-C53C-4314-A4C3-8234898EED93}"/>
    <cellStyle name="40% - Accent6 3 2 5 3 2" xfId="8371" xr:uid="{04F4A17C-754A-4FDA-B0D9-4F63901BE16F}"/>
    <cellStyle name="40% - Accent6 3 2 5 4" xfId="8372" xr:uid="{E00B627B-136D-4FD1-BFEE-8905B65984EB}"/>
    <cellStyle name="40% - Accent6 3 2 6" xfId="8373" xr:uid="{03BB739D-3799-4F5E-8058-11428D9219A8}"/>
    <cellStyle name="40% - Accent6 3 2 6 2" xfId="8374" xr:uid="{975D34CF-8350-4907-897E-5AB31D355479}"/>
    <cellStyle name="40% - Accent6 3 2 6 2 2" xfId="8375" xr:uid="{349A2432-CB92-4FBB-959B-CAD4736A065B}"/>
    <cellStyle name="40% - Accent6 3 2 6 3" xfId="8376" xr:uid="{A3DFA4C9-0E94-4334-BE31-114ECD6C0FE8}"/>
    <cellStyle name="40% - Accent6 3 2 7" xfId="8377" xr:uid="{B791CC1E-E08F-40B8-9CC1-6A3BC2E04FF1}"/>
    <cellStyle name="40% - Accent6 3 2 7 2" xfId="8378" xr:uid="{20030643-B067-49C9-BD15-82A581DCE3F7}"/>
    <cellStyle name="40% - Accent6 3 2 8" xfId="8379" xr:uid="{B10F995D-EF01-4409-8D7D-D35C9939FBCF}"/>
    <cellStyle name="40% - Accent6 3 2 9" xfId="8380" xr:uid="{A35F045F-5A10-4C76-8763-A47E01F8DA8E}"/>
    <cellStyle name="40% - Accent6 3 3" xfId="8381" xr:uid="{20C7DFE0-3EF6-4ACF-8471-016A255A1D55}"/>
    <cellStyle name="40% - Accent6 3 3 2" xfId="8382" xr:uid="{7D61B01C-FF52-46ED-A4A0-5C1DE350534F}"/>
    <cellStyle name="40% - Accent6 3 4" xfId="8383" xr:uid="{DD5B09D7-2718-4294-AEE5-2022285D5BF0}"/>
    <cellStyle name="40% - Accent6 3 4 2" xfId="8384" xr:uid="{89AC93D5-CC35-4036-BDF4-5235973C7479}"/>
    <cellStyle name="40% - Accent6 3 4 2 2" xfId="8385" xr:uid="{8462D2B4-1846-4658-B785-65BD2C515A0C}"/>
    <cellStyle name="40% - Accent6 3 4 2 2 2" xfId="8386" xr:uid="{A98D821C-7270-41A9-B56F-654E8CA3EEE3}"/>
    <cellStyle name="40% - Accent6 3 4 2 2 2 2" xfId="8387" xr:uid="{29FBD90B-C138-442A-AF16-F2D4470637B7}"/>
    <cellStyle name="40% - Accent6 3 4 2 2 2 2 2" xfId="8388" xr:uid="{18F69751-44C9-4858-A785-E945648ABCDF}"/>
    <cellStyle name="40% - Accent6 3 4 2 2 2 3" xfId="8389" xr:uid="{E56D5A8C-0172-4BFA-BE6C-B27C3E4D454C}"/>
    <cellStyle name="40% - Accent6 3 4 2 2 3" xfId="8390" xr:uid="{91D696A5-70F3-4A18-8A0B-AA1C177F3ACB}"/>
    <cellStyle name="40% - Accent6 3 4 2 2 3 2" xfId="8391" xr:uid="{E9052CF3-41DD-434B-A64C-7DD75535C240}"/>
    <cellStyle name="40% - Accent6 3 4 2 2 4" xfId="8392" xr:uid="{B68BFDE2-A68B-4622-B59D-83C717654475}"/>
    <cellStyle name="40% - Accent6 3 4 2 3" xfId="8393" xr:uid="{B8C35AD4-72ED-43C7-B40E-80976DDC010E}"/>
    <cellStyle name="40% - Accent6 3 4 2 3 2" xfId="8394" xr:uid="{9450C09A-C4C8-45C9-916E-66E362EC4E40}"/>
    <cellStyle name="40% - Accent6 3 4 2 3 2 2" xfId="8395" xr:uid="{DAEE23E0-7561-46AA-8322-014199288B22}"/>
    <cellStyle name="40% - Accent6 3 4 2 3 2 2 2" xfId="8396" xr:uid="{450A97F6-BB03-4938-A70E-503EB4B236A1}"/>
    <cellStyle name="40% - Accent6 3 4 2 3 2 3" xfId="8397" xr:uid="{805A4E8E-27B6-4542-B11C-B5F9D5AE25CD}"/>
    <cellStyle name="40% - Accent6 3 4 2 3 3" xfId="8398" xr:uid="{0ED4BF0D-2F05-4AD3-BE7B-65268194D83D}"/>
    <cellStyle name="40% - Accent6 3 4 2 3 3 2" xfId="8399" xr:uid="{D4F006A4-E9A0-434C-AD98-29B562B2AAC0}"/>
    <cellStyle name="40% - Accent6 3 4 2 3 4" xfId="8400" xr:uid="{6DBCE1D6-8FCB-4B8F-A2DC-1D770E86F7FE}"/>
    <cellStyle name="40% - Accent6 3 4 2 4" xfId="8401" xr:uid="{CA63B78D-9173-4DF2-B54E-322A6BC6F03A}"/>
    <cellStyle name="40% - Accent6 3 4 2 4 2" xfId="8402" xr:uid="{988EBC35-D9C2-449A-ADC8-F5AC6C3B21B2}"/>
    <cellStyle name="40% - Accent6 3 4 2 4 2 2" xfId="8403" xr:uid="{32557848-F10E-42DA-A871-8CABB55E15D3}"/>
    <cellStyle name="40% - Accent6 3 4 2 4 3" xfId="8404" xr:uid="{069B05F1-3695-47A5-8263-2D74C46F27BB}"/>
    <cellStyle name="40% - Accent6 3 4 2 5" xfId="8405" xr:uid="{C593B45E-AF45-46E6-938D-35B5D26431C8}"/>
    <cellStyle name="40% - Accent6 3 4 2 5 2" xfId="8406" xr:uid="{C813BF45-4D8C-4617-819A-C22C167C3EA0}"/>
    <cellStyle name="40% - Accent6 3 4 2 6" xfId="8407" xr:uid="{00E27030-BB59-423C-BE62-6901071A9501}"/>
    <cellStyle name="40% - Accent6 3 4 3" xfId="8408" xr:uid="{11734F0F-351A-4337-A8A1-493391179049}"/>
    <cellStyle name="40% - Accent6 3 4 3 2" xfId="8409" xr:uid="{D1B716FC-C597-4FED-9FE1-EBA83D919C5C}"/>
    <cellStyle name="40% - Accent6 3 4 3 2 2" xfId="8410" xr:uid="{31DB0077-4F69-4952-945F-CB3678A8E72E}"/>
    <cellStyle name="40% - Accent6 3 4 3 2 2 2" xfId="8411" xr:uid="{6E543F87-4809-41B5-A3D0-06D00B83EBB8}"/>
    <cellStyle name="40% - Accent6 3 4 3 2 3" xfId="8412" xr:uid="{2EA7BA50-3117-4CCD-8F90-1102958A3EC9}"/>
    <cellStyle name="40% - Accent6 3 4 3 3" xfId="8413" xr:uid="{350A23E7-417A-437E-A71A-ED196168A830}"/>
    <cellStyle name="40% - Accent6 3 4 3 3 2" xfId="8414" xr:uid="{6BB1C1F7-CD63-4872-8572-10808ABC274B}"/>
    <cellStyle name="40% - Accent6 3 4 3 4" xfId="8415" xr:uid="{15BB04A0-756B-47FF-B4FC-7BAA9DFBF7C2}"/>
    <cellStyle name="40% - Accent6 3 4 4" xfId="8416" xr:uid="{0199FF6D-604B-499E-8C6C-26C3A37718CA}"/>
    <cellStyle name="40% - Accent6 3 4 4 2" xfId="8417" xr:uid="{B1957E40-17C9-4604-A52F-8027142BEFE5}"/>
    <cellStyle name="40% - Accent6 3 4 4 2 2" xfId="8418" xr:uid="{481FEC8F-D29E-4BE7-931F-81B35AD89AB7}"/>
    <cellStyle name="40% - Accent6 3 4 4 2 2 2" xfId="8419" xr:uid="{3DA0AF11-407A-4966-9EC7-35CD27C0E613}"/>
    <cellStyle name="40% - Accent6 3 4 4 2 3" xfId="8420" xr:uid="{51052493-33A2-4642-86D8-C358456A10E4}"/>
    <cellStyle name="40% - Accent6 3 4 4 3" xfId="8421" xr:uid="{C903278C-E585-48D4-AA01-ED661B726627}"/>
    <cellStyle name="40% - Accent6 3 4 4 3 2" xfId="8422" xr:uid="{12C198FB-B2D6-4033-ABA7-040E8A93BFAE}"/>
    <cellStyle name="40% - Accent6 3 4 4 4" xfId="8423" xr:uid="{D0C8FCCF-A366-4302-A4E1-D2B6B4EB69D0}"/>
    <cellStyle name="40% - Accent6 3 4 5" xfId="8424" xr:uid="{14DAFDEB-989D-4FBA-9C2B-177E581E295B}"/>
    <cellStyle name="40% - Accent6 3 4 5 2" xfId="8425" xr:uid="{478164B6-F731-491C-9E79-A7F4EB0862C5}"/>
    <cellStyle name="40% - Accent6 3 4 5 2 2" xfId="8426" xr:uid="{753FA160-0A96-4CAF-8F71-06BBB4FFADB3}"/>
    <cellStyle name="40% - Accent6 3 4 5 3" xfId="8427" xr:uid="{43D0459A-FE6B-4370-81CA-A6DA5EBB3B75}"/>
    <cellStyle name="40% - Accent6 3 4 6" xfId="8428" xr:uid="{AA2E6665-9187-46D7-900E-2E63682E6F47}"/>
    <cellStyle name="40% - Accent6 3 4 6 2" xfId="8429" xr:uid="{8E311223-E46C-4014-B03D-FA517230A27F}"/>
    <cellStyle name="40% - Accent6 3 4 7" xfId="8430" xr:uid="{1D23FAD5-5A57-4E9B-A75D-38FB02F20471}"/>
    <cellStyle name="40% - Accent6 3 5" xfId="8431" xr:uid="{0D8617CD-033C-4479-9236-D2C0732A0268}"/>
    <cellStyle name="40% - Accent6 3 5 2" xfId="8432" xr:uid="{E467CE98-78EE-47A6-9F72-DAF6CFA40686}"/>
    <cellStyle name="40% - Accent6 3 5 2 2" xfId="8433" xr:uid="{D7FB3C96-7746-4A30-B0FE-C1B24E1B4EFB}"/>
    <cellStyle name="40% - Accent6 3 5 2 2 2" xfId="8434" xr:uid="{73867B58-119E-4822-9BA5-BE1F90E137D1}"/>
    <cellStyle name="40% - Accent6 3 5 2 2 2 2" xfId="8435" xr:uid="{6FF9D451-47B4-43AB-A053-6C2DA0E90088}"/>
    <cellStyle name="40% - Accent6 3 5 2 2 2 2 2" xfId="8436" xr:uid="{E879C920-A427-419A-B5A3-9C6876D72AF8}"/>
    <cellStyle name="40% - Accent6 3 5 2 2 2 3" xfId="8437" xr:uid="{E682EF1B-681C-45BF-9892-CD1110C57B73}"/>
    <cellStyle name="40% - Accent6 3 5 2 2 3" xfId="8438" xr:uid="{8838EE91-F4B8-4741-A644-B418959B64E3}"/>
    <cellStyle name="40% - Accent6 3 5 2 2 3 2" xfId="8439" xr:uid="{170320BF-B2C0-48C9-8FF1-1D44F27B1A98}"/>
    <cellStyle name="40% - Accent6 3 5 2 2 4" xfId="8440" xr:uid="{3D736265-6A23-426C-B315-FF6C394CBADD}"/>
    <cellStyle name="40% - Accent6 3 5 2 3" xfId="8441" xr:uid="{E832B02A-9219-477A-8DD2-F9CFD7B64AB1}"/>
    <cellStyle name="40% - Accent6 3 5 2 3 2" xfId="8442" xr:uid="{47A9C615-C69C-424F-9B4B-C892157E520C}"/>
    <cellStyle name="40% - Accent6 3 5 2 3 2 2" xfId="8443" xr:uid="{C4AFEFEC-42A4-40FC-98B9-DA190FA99B0B}"/>
    <cellStyle name="40% - Accent6 3 5 2 3 2 2 2" xfId="8444" xr:uid="{62507313-F70C-4C0E-8D3D-D7A53DBF7463}"/>
    <cellStyle name="40% - Accent6 3 5 2 3 2 3" xfId="8445" xr:uid="{520A2E26-C890-4E52-8345-BEB5F5AB9D4E}"/>
    <cellStyle name="40% - Accent6 3 5 2 3 3" xfId="8446" xr:uid="{5C7816E5-15E3-4DDE-B0FE-4BAC9AC9352A}"/>
    <cellStyle name="40% - Accent6 3 5 2 3 3 2" xfId="8447" xr:uid="{4CDAFEB8-3C5C-41B2-A558-604B922DF2C2}"/>
    <cellStyle name="40% - Accent6 3 5 2 3 4" xfId="8448" xr:uid="{39E2C5F7-812F-4106-A4E2-2F129312AD8F}"/>
    <cellStyle name="40% - Accent6 3 5 2 4" xfId="8449" xr:uid="{27331938-D8FE-4D80-89CC-5DE196B2520B}"/>
    <cellStyle name="40% - Accent6 3 5 2 4 2" xfId="8450" xr:uid="{D7F6278A-6FAA-40DC-B1CB-596E803369EF}"/>
    <cellStyle name="40% - Accent6 3 5 2 4 2 2" xfId="8451" xr:uid="{5ED3772A-08E7-4112-AF02-896473D7A674}"/>
    <cellStyle name="40% - Accent6 3 5 2 4 3" xfId="8452" xr:uid="{AA622C83-9FEC-42E7-95A2-67D0549A1F76}"/>
    <cellStyle name="40% - Accent6 3 5 2 5" xfId="8453" xr:uid="{8D0B0C0C-D956-42C5-8DFB-1F4BFA44FAF1}"/>
    <cellStyle name="40% - Accent6 3 5 2 5 2" xfId="8454" xr:uid="{81BBECE0-2B50-45DD-8384-7744209DDC83}"/>
    <cellStyle name="40% - Accent6 3 5 2 6" xfId="8455" xr:uid="{E4EC6107-251D-4C3F-8EB1-EA20E079C1FB}"/>
    <cellStyle name="40% - Accent6 3 5 3" xfId="8456" xr:uid="{B79CFD0B-6DD9-4E0C-89CF-7AFEF6DBA2C7}"/>
    <cellStyle name="40% - Accent6 3 5 3 2" xfId="8457" xr:uid="{D3647F9D-9F98-4B17-9775-5FC8EA4AE52A}"/>
    <cellStyle name="40% - Accent6 3 5 3 2 2" xfId="8458" xr:uid="{ED8E9C92-181E-4B10-B52B-08DEC01C815E}"/>
    <cellStyle name="40% - Accent6 3 5 3 2 2 2" xfId="8459" xr:uid="{39917020-081F-4599-A10E-1D2DE6C1BB98}"/>
    <cellStyle name="40% - Accent6 3 5 3 2 3" xfId="8460" xr:uid="{3BCE1913-DE60-4E2E-AEE8-00F99C101C19}"/>
    <cellStyle name="40% - Accent6 3 5 3 3" xfId="8461" xr:uid="{C0189C60-32AC-4CBD-A863-FC30475EDFA2}"/>
    <cellStyle name="40% - Accent6 3 5 3 3 2" xfId="8462" xr:uid="{9D8216FD-EA94-44E8-90E4-C22A05F416D7}"/>
    <cellStyle name="40% - Accent6 3 5 3 4" xfId="8463" xr:uid="{ABAFAC69-4F8A-4266-A47B-0B8B683A57BF}"/>
    <cellStyle name="40% - Accent6 3 5 4" xfId="8464" xr:uid="{5E1F1159-EC83-4DEA-A9A6-FC2399F282BB}"/>
    <cellStyle name="40% - Accent6 3 5 4 2" xfId="8465" xr:uid="{808F0CF2-65A2-4A50-AB98-32430576FE7D}"/>
    <cellStyle name="40% - Accent6 3 5 4 2 2" xfId="8466" xr:uid="{D8A5C416-6DF4-43CD-BA74-4D9BC3371FB2}"/>
    <cellStyle name="40% - Accent6 3 5 4 2 2 2" xfId="8467" xr:uid="{60B5B7E1-5C57-43A2-AFE0-51EEA8E403C7}"/>
    <cellStyle name="40% - Accent6 3 5 4 2 3" xfId="8468" xr:uid="{EE98234A-E780-4AB5-8E15-B351AEFCDBEA}"/>
    <cellStyle name="40% - Accent6 3 5 4 3" xfId="8469" xr:uid="{F56533D8-D4B7-4281-94A9-35191A0E6350}"/>
    <cellStyle name="40% - Accent6 3 5 4 3 2" xfId="8470" xr:uid="{9F843EA7-DF04-4D03-8D06-8D04EAB43B88}"/>
    <cellStyle name="40% - Accent6 3 5 4 4" xfId="8471" xr:uid="{61355834-82F7-4521-95BC-7DC4E3B944D2}"/>
    <cellStyle name="40% - Accent6 3 5 5" xfId="8472" xr:uid="{61A00671-2BB5-4517-9A26-47A74364872D}"/>
    <cellStyle name="40% - Accent6 3 5 5 2" xfId="8473" xr:uid="{BF1FA8DE-2E39-4445-883A-855E0298EBAC}"/>
    <cellStyle name="40% - Accent6 3 5 5 2 2" xfId="8474" xr:uid="{9CEC27EB-BE35-4190-9BBA-91B9EA97F4B4}"/>
    <cellStyle name="40% - Accent6 3 5 5 3" xfId="8475" xr:uid="{DB793F3B-15F5-44FF-8F90-5137446040DC}"/>
    <cellStyle name="40% - Accent6 3 5 6" xfId="8476" xr:uid="{1872A480-F2B8-4EAD-AE72-C7606822F1E5}"/>
    <cellStyle name="40% - Accent6 3 5 6 2" xfId="8477" xr:uid="{5F1BD582-B6C3-4918-B0EC-8E200799DA2D}"/>
    <cellStyle name="40% - Accent6 3 5 7" xfId="8478" xr:uid="{F1077E71-EF15-4009-8590-4CF4175064B1}"/>
    <cellStyle name="40% - Accent6 3 6" xfId="8479" xr:uid="{389E2188-D06E-413E-9B7B-5DBE13E800FE}"/>
    <cellStyle name="40% - Accent6 3 6 2" xfId="8480" xr:uid="{ECD73E06-B60D-4F5A-9014-39719F0829B4}"/>
    <cellStyle name="40% - Accent6 3 6 2 2" xfId="8481" xr:uid="{98D18086-3CC2-48AE-AD7C-440453F7057B}"/>
    <cellStyle name="40% - Accent6 3 6 2 2 2" xfId="8482" xr:uid="{77351B80-B17F-4887-BB8B-6C81FC9554F2}"/>
    <cellStyle name="40% - Accent6 3 6 2 2 2 2" xfId="8483" xr:uid="{0C08CE26-415C-429B-82CE-5054B31563B4}"/>
    <cellStyle name="40% - Accent6 3 6 2 2 3" xfId="8484" xr:uid="{E50F36B1-E545-4976-83E8-04837C542B85}"/>
    <cellStyle name="40% - Accent6 3 6 2 3" xfId="8485" xr:uid="{B8344A84-1238-42AF-A9E3-9140217F6201}"/>
    <cellStyle name="40% - Accent6 3 6 2 3 2" xfId="8486" xr:uid="{BEA703EA-7314-41C1-925B-0AF78DC97B02}"/>
    <cellStyle name="40% - Accent6 3 6 2 4" xfId="8487" xr:uid="{BF619670-6CDD-4CAA-9F0F-A0D51257FBD5}"/>
    <cellStyle name="40% - Accent6 3 6 3" xfId="8488" xr:uid="{EA66E3CC-F9C1-4CAE-866C-F3E83090E019}"/>
    <cellStyle name="40% - Accent6 3 6 3 2" xfId="8489" xr:uid="{A9646F11-736B-43F5-842F-164BA1975DE4}"/>
    <cellStyle name="40% - Accent6 3 6 3 2 2" xfId="8490" xr:uid="{58B4ADD2-F76B-48F5-82D4-23F3EA932452}"/>
    <cellStyle name="40% - Accent6 3 6 3 2 2 2" xfId="8491" xr:uid="{899E806D-7F76-4A6B-897D-4FD6FE8C3E58}"/>
    <cellStyle name="40% - Accent6 3 6 3 2 3" xfId="8492" xr:uid="{928814BE-5F82-4274-AB8B-30DDE7DCCD98}"/>
    <cellStyle name="40% - Accent6 3 6 3 3" xfId="8493" xr:uid="{E68B970C-87DD-452E-9C20-7252A4CA38E5}"/>
    <cellStyle name="40% - Accent6 3 6 3 3 2" xfId="8494" xr:uid="{733061AA-B45D-4E00-B159-4C819E62C85F}"/>
    <cellStyle name="40% - Accent6 3 6 3 4" xfId="8495" xr:uid="{81CD8B91-63EF-480B-856F-3ED0629DE149}"/>
    <cellStyle name="40% - Accent6 3 6 4" xfId="8496" xr:uid="{9F2FDB04-DAED-4BF7-93D3-3E1E7BD501E0}"/>
    <cellStyle name="40% - Accent6 3 6 4 2" xfId="8497" xr:uid="{E8469419-2931-493D-B001-4A9612D849E4}"/>
    <cellStyle name="40% - Accent6 3 6 4 2 2" xfId="8498" xr:uid="{B6F0DB53-FF7C-48C3-9964-6395CAE4DA8F}"/>
    <cellStyle name="40% - Accent6 3 6 4 3" xfId="8499" xr:uid="{10885040-880F-483D-8D25-2C853E83C17F}"/>
    <cellStyle name="40% - Accent6 3 6 5" xfId="8500" xr:uid="{7CEB2F66-93B5-4C0F-A31C-2FC5FB88FB38}"/>
    <cellStyle name="40% - Accent6 3 6 5 2" xfId="8501" xr:uid="{3C3A4F6E-56F7-41E0-88F6-6289EFEBEA9E}"/>
    <cellStyle name="40% - Accent6 3 6 6" xfId="8502" xr:uid="{F7FB221F-1FAF-4E72-A0DB-A406893CF340}"/>
    <cellStyle name="40% - Accent6 3 7" xfId="8503" xr:uid="{801F272E-0080-42E1-B56B-1A40865F5EF7}"/>
    <cellStyle name="40% - Accent6 3 7 2" xfId="8504" xr:uid="{20273E3E-A317-4B99-8860-FBDB6EBAF6DF}"/>
    <cellStyle name="40% - Accent6 3 7 2 2" xfId="8505" xr:uid="{F4CE0957-11E6-4F28-8B51-E41794CC330A}"/>
    <cellStyle name="40% - Accent6 3 7 2 2 2" xfId="8506" xr:uid="{4DD0997E-A4C4-4FA7-AC71-E5BF44092670}"/>
    <cellStyle name="40% - Accent6 3 7 2 3" xfId="8507" xr:uid="{9F720EAC-FB87-4C91-BB41-F4A9B8B7C04E}"/>
    <cellStyle name="40% - Accent6 3 7 3" xfId="8508" xr:uid="{16E60DCF-9363-4293-A101-993D3D032A48}"/>
    <cellStyle name="40% - Accent6 3 7 3 2" xfId="8509" xr:uid="{E2751CA0-8B47-40D0-AB74-7A72832FB098}"/>
    <cellStyle name="40% - Accent6 3 7 4" xfId="8510" xr:uid="{E5654C79-1065-4ED9-BAE1-EDAC21E37606}"/>
    <cellStyle name="40% - Accent6 3 8" xfId="8511" xr:uid="{B8F581E9-3917-47D2-9469-8CEB3FF90C86}"/>
    <cellStyle name="40% - Accent6 3 8 2" xfId="8512" xr:uid="{AB04F639-C67C-4752-B97F-7AC080CF2EA2}"/>
    <cellStyle name="40% - Accent6 3 8 2 2" xfId="8513" xr:uid="{D492B455-5035-404F-AE3B-145CF1F86BC9}"/>
    <cellStyle name="40% - Accent6 3 8 2 2 2" xfId="8514" xr:uid="{1D8647D6-C820-4320-9DBD-FF3EFD94223D}"/>
    <cellStyle name="40% - Accent6 3 8 2 3" xfId="8515" xr:uid="{ED653D05-23C1-4052-8D05-45EFE9DBEEB8}"/>
    <cellStyle name="40% - Accent6 3 8 3" xfId="8516" xr:uid="{A013896E-17CD-4C19-A041-6E85A9F62F46}"/>
    <cellStyle name="40% - Accent6 3 8 3 2" xfId="8517" xr:uid="{57554103-FE62-4AC5-A1B0-3E78C7CF685A}"/>
    <cellStyle name="40% - Accent6 3 8 4" xfId="8518" xr:uid="{B7ACCBC8-D69F-4105-B645-5C63CC00C2A9}"/>
    <cellStyle name="40% - Accent6 3 9" xfId="8519" xr:uid="{66BDBE7E-FE6F-4CA7-AC1E-5C19E5D11403}"/>
    <cellStyle name="40% - Accent6 3 9 2" xfId="8520" xr:uid="{82584E31-1385-4BA0-BEC4-BBF52D445C4F}"/>
    <cellStyle name="40% - Accent6 3 9 2 2" xfId="8521" xr:uid="{4134207E-6397-4852-9651-E9D5FA258262}"/>
    <cellStyle name="40% - Accent6 3 9 3" xfId="8522" xr:uid="{239F2C49-5DB8-436C-9A75-948989630436}"/>
    <cellStyle name="40% - Accent6 4" xfId="8523" xr:uid="{75AD7256-7F59-46C3-AA06-99609F71A0E4}"/>
    <cellStyle name="40% - Accent6 4 2" xfId="8524" xr:uid="{747C85F5-81E8-465B-99F3-74483391293A}"/>
    <cellStyle name="40% - Accent6 4 2 2" xfId="8525" xr:uid="{A498FF26-4795-41E0-9DBA-109F114CC196}"/>
    <cellStyle name="40% - Accent6 4 2 2 2" xfId="8526" xr:uid="{75044347-709A-4748-B247-04ADF6641F3F}"/>
    <cellStyle name="40% - Accent6 4 2 2 2 2" xfId="8527" xr:uid="{19E18F87-86F0-4981-BE9F-2D41F69EAB9E}"/>
    <cellStyle name="40% - Accent6 4 2 2 2 2 2" xfId="8528" xr:uid="{012DED7C-5EAA-48A0-9B0F-90482C822A7F}"/>
    <cellStyle name="40% - Accent6 4 2 2 2 2 2 2" xfId="8529" xr:uid="{44C34B51-5239-481C-B831-4281795800E1}"/>
    <cellStyle name="40% - Accent6 4 2 2 2 2 3" xfId="8530" xr:uid="{D846AF91-6A8C-496E-9F3C-D19B0EADC886}"/>
    <cellStyle name="40% - Accent6 4 2 2 2 3" xfId="8531" xr:uid="{3FB57E3B-A5DA-43AC-917B-C6024B9A708B}"/>
    <cellStyle name="40% - Accent6 4 2 2 2 3 2" xfId="8532" xr:uid="{AE988C13-7729-46CA-AEE7-54DF82BA2D31}"/>
    <cellStyle name="40% - Accent6 4 2 2 2 4" xfId="8533" xr:uid="{247D50BE-6316-4AE2-A6B5-DCA96DB639CE}"/>
    <cellStyle name="40% - Accent6 4 2 2 3" xfId="8534" xr:uid="{1DDCEB64-81E1-428B-B832-AAD53AF3379D}"/>
    <cellStyle name="40% - Accent6 4 2 2 3 2" xfId="8535" xr:uid="{24D8FE1F-4A0F-4A6F-9E0C-BA3313BB23DC}"/>
    <cellStyle name="40% - Accent6 4 2 2 3 2 2" xfId="8536" xr:uid="{C1964F9D-02D8-4512-97BC-D1C2F6782915}"/>
    <cellStyle name="40% - Accent6 4 2 2 3 2 2 2" xfId="8537" xr:uid="{B6152E91-4A16-4372-9D15-EACC6CDDE486}"/>
    <cellStyle name="40% - Accent6 4 2 2 3 2 3" xfId="8538" xr:uid="{B7A4A6D1-25CE-41F1-A0D3-E525DA830645}"/>
    <cellStyle name="40% - Accent6 4 2 2 3 3" xfId="8539" xr:uid="{15C762DF-DF76-48FF-86B9-AE85DE99A45E}"/>
    <cellStyle name="40% - Accent6 4 2 2 3 3 2" xfId="8540" xr:uid="{2106C0C8-753E-44C4-BBCC-632B61D8771C}"/>
    <cellStyle name="40% - Accent6 4 2 2 3 4" xfId="8541" xr:uid="{8079C960-A782-41C7-9F16-6E0D18AC4391}"/>
    <cellStyle name="40% - Accent6 4 2 2 4" xfId="8542" xr:uid="{DAA9D4E5-EA5F-4B32-90C0-4AE69A71DA4D}"/>
    <cellStyle name="40% - Accent6 4 2 2 4 2" xfId="8543" xr:uid="{B24F7CF1-B0CB-4533-A2A7-88B66F80F288}"/>
    <cellStyle name="40% - Accent6 4 2 2 4 2 2" xfId="8544" xr:uid="{DD9591DE-EF0E-4EE0-A161-86EC5585E264}"/>
    <cellStyle name="40% - Accent6 4 2 2 4 3" xfId="8545" xr:uid="{FF773255-50ED-48CA-93FB-FC5FCEDCC228}"/>
    <cellStyle name="40% - Accent6 4 2 2 5" xfId="8546" xr:uid="{7C1A9FD4-E5A3-47EE-92B6-34099139221C}"/>
    <cellStyle name="40% - Accent6 4 2 2 5 2" xfId="8547" xr:uid="{41BEB742-4A11-4EB4-9E04-27E4465276B1}"/>
    <cellStyle name="40% - Accent6 4 2 2 6" xfId="8548" xr:uid="{22A2E8D7-5EBE-4BC8-8664-024B8A7B91CB}"/>
    <cellStyle name="40% - Accent6 4 2 3" xfId="8549" xr:uid="{7C995743-A150-4299-848F-BCA2B6C955DC}"/>
    <cellStyle name="40% - Accent6 4 2 3 2" xfId="8550" xr:uid="{CC645402-A4FB-4583-9565-0FA1100FD09A}"/>
    <cellStyle name="40% - Accent6 4 2 3 2 2" xfId="8551" xr:uid="{4D45C2CD-2AC4-47F6-9216-034CC79B6AB1}"/>
    <cellStyle name="40% - Accent6 4 2 3 2 2 2" xfId="8552" xr:uid="{9A7C9E0A-36D3-445A-BA94-60E7E3A61C4D}"/>
    <cellStyle name="40% - Accent6 4 2 3 2 3" xfId="8553" xr:uid="{5CCB96AD-718B-47B3-B35A-0817D90369D3}"/>
    <cellStyle name="40% - Accent6 4 2 3 3" xfId="8554" xr:uid="{1C3A2735-DD27-4E8F-B23C-D3508E97CAEF}"/>
    <cellStyle name="40% - Accent6 4 2 3 3 2" xfId="8555" xr:uid="{159D42AF-5521-406F-B724-284F10BEE7BE}"/>
    <cellStyle name="40% - Accent6 4 2 3 4" xfId="8556" xr:uid="{4BC4C6DF-A4F1-43AD-912A-3B0C2FA39C22}"/>
    <cellStyle name="40% - Accent6 4 2 4" xfId="8557" xr:uid="{67730DC3-0D34-41D4-93BF-7A9A6A0758AB}"/>
    <cellStyle name="40% - Accent6 4 2 4 2" xfId="8558" xr:uid="{B501A069-74F7-4D24-B483-98B8781AD6B7}"/>
    <cellStyle name="40% - Accent6 4 2 4 2 2" xfId="8559" xr:uid="{A8EE1074-DEB5-4672-B8F3-B57BB137155A}"/>
    <cellStyle name="40% - Accent6 4 2 4 2 2 2" xfId="8560" xr:uid="{7BB5D7D0-9E26-449A-A056-AC50825DC952}"/>
    <cellStyle name="40% - Accent6 4 2 4 2 3" xfId="8561" xr:uid="{76041A72-97FC-48EE-B717-87F2396A3579}"/>
    <cellStyle name="40% - Accent6 4 2 4 3" xfId="8562" xr:uid="{019AB7A6-570C-4FD1-BC92-DA99D04D79B1}"/>
    <cellStyle name="40% - Accent6 4 2 4 3 2" xfId="8563" xr:uid="{2F369678-6CF5-438C-BF1C-C09A00EE5FC8}"/>
    <cellStyle name="40% - Accent6 4 2 4 4" xfId="8564" xr:uid="{10958DDC-7124-4911-BD52-9B68C4AF8BDB}"/>
    <cellStyle name="40% - Accent6 4 2 5" xfId="8565" xr:uid="{085C12F2-1904-48F1-B855-B78875821292}"/>
    <cellStyle name="40% - Accent6 4 2 5 2" xfId="8566" xr:uid="{4F66CB6B-C2F5-4E7F-A825-EAB3F75761FC}"/>
    <cellStyle name="40% - Accent6 4 2 5 2 2" xfId="8567" xr:uid="{54CE3C00-9A08-4F43-BA8A-C09C56D7C06F}"/>
    <cellStyle name="40% - Accent6 4 2 5 3" xfId="8568" xr:uid="{1B27AC52-7FDD-4BCB-B743-85421FBB0A61}"/>
    <cellStyle name="40% - Accent6 4 2 6" xfId="8569" xr:uid="{52387730-BA4D-48C3-982B-22079F4960E2}"/>
    <cellStyle name="40% - Accent6 4 2 6 2" xfId="8570" xr:uid="{B0AB3C07-99FC-4376-BE84-28FCE462ED72}"/>
    <cellStyle name="40% - Accent6 4 2 7" xfId="8571" xr:uid="{E629516D-2742-439C-BC4C-1FEB169B7AAA}"/>
    <cellStyle name="40% - Accent6 4 2 8" xfId="8572" xr:uid="{96117E3A-95D3-4AD1-9DF8-C991710C20CB}"/>
    <cellStyle name="40% - Accent6 4 3" xfId="8573" xr:uid="{67BB8077-81B1-40BB-AA2E-99E0B54F68E8}"/>
    <cellStyle name="40% - Accent6 4 3 2" xfId="8574" xr:uid="{A4E8CF75-522C-40A1-B43D-20AA787BF446}"/>
    <cellStyle name="40% - Accent6 4 3 2 2" xfId="8575" xr:uid="{B5752D2A-4C75-4F2F-865D-502ECEEC7B82}"/>
    <cellStyle name="40% - Accent6 4 3 2 2 2" xfId="8576" xr:uid="{D507A755-AA22-46DD-B7F9-D5EBC46684DE}"/>
    <cellStyle name="40% - Accent6 4 3 2 2 2 2" xfId="8577" xr:uid="{91EC4AA8-BA39-4665-BC2A-0ADE623DB285}"/>
    <cellStyle name="40% - Accent6 4 3 2 2 3" xfId="8578" xr:uid="{48F5B3ED-3B5A-4292-ABD4-3F4DAEAA5A70}"/>
    <cellStyle name="40% - Accent6 4 3 2 3" xfId="8579" xr:uid="{E65C5871-730F-4107-BE1A-32DF9AE510DD}"/>
    <cellStyle name="40% - Accent6 4 3 2 3 2" xfId="8580" xr:uid="{493FA026-0DEB-4488-AE3D-36B3E4199D45}"/>
    <cellStyle name="40% - Accent6 4 3 2 4" xfId="8581" xr:uid="{9C001275-3A78-41E6-ACAB-EEF4E1AAAAAA}"/>
    <cellStyle name="40% - Accent6 4 3 3" xfId="8582" xr:uid="{0740783A-A597-4F6F-85D8-07CB35371A8C}"/>
    <cellStyle name="40% - Accent6 4 3 3 2" xfId="8583" xr:uid="{64A70DA8-2BA6-48E8-B1B9-7EF038E8B551}"/>
    <cellStyle name="40% - Accent6 4 3 3 2 2" xfId="8584" xr:uid="{D41F5EFD-C402-4BF6-87EB-DA4860A7E121}"/>
    <cellStyle name="40% - Accent6 4 3 3 2 2 2" xfId="8585" xr:uid="{6F24C1E7-8F1C-4E92-A45F-EBB451A154E1}"/>
    <cellStyle name="40% - Accent6 4 3 3 2 3" xfId="8586" xr:uid="{87584A46-4930-4DD9-A331-F87587FA73AF}"/>
    <cellStyle name="40% - Accent6 4 3 3 3" xfId="8587" xr:uid="{E9141617-E802-47CA-B5B0-F1C0486F8099}"/>
    <cellStyle name="40% - Accent6 4 3 3 3 2" xfId="8588" xr:uid="{87FAEF90-D995-435A-A5E0-EE5ED52FA5A4}"/>
    <cellStyle name="40% - Accent6 4 3 3 4" xfId="8589" xr:uid="{7BB3314A-A366-4502-9322-EA37C8AB03AA}"/>
    <cellStyle name="40% - Accent6 4 3 4" xfId="8590" xr:uid="{1CB12BEA-9012-46D5-A0B4-D9212D0C10A2}"/>
    <cellStyle name="40% - Accent6 4 3 4 2" xfId="8591" xr:uid="{92AEF8A3-8562-461D-86B7-E98CCA5FAE1B}"/>
    <cellStyle name="40% - Accent6 4 3 4 2 2" xfId="8592" xr:uid="{525AC98B-616F-4A8D-B57B-CEDCBBA64203}"/>
    <cellStyle name="40% - Accent6 4 3 4 3" xfId="8593" xr:uid="{9D4B5CA3-2B5A-4A79-BE7F-AE71064CA803}"/>
    <cellStyle name="40% - Accent6 4 3 5" xfId="8594" xr:uid="{A0A3A4B6-6CA4-4B70-B0E8-3B391598035A}"/>
    <cellStyle name="40% - Accent6 4 3 5 2" xfId="8595" xr:uid="{1B63133D-0E3B-4561-AAB6-293692072C0E}"/>
    <cellStyle name="40% - Accent6 4 3 6" xfId="8596" xr:uid="{BA666265-3736-4D2D-97EF-61E2EF991798}"/>
    <cellStyle name="40% - Accent6 4 4" xfId="8597" xr:uid="{5BA624CF-B462-4A23-BC2B-0F2A6AAE282D}"/>
    <cellStyle name="40% - Accent6 4 4 2" xfId="8598" xr:uid="{CBB1C30C-EDA7-4FCD-BB4B-529786C598E9}"/>
    <cellStyle name="40% - Accent6 4 4 2 2" xfId="8599" xr:uid="{8DB3E142-0834-46E6-BAFE-51285AEB6F4B}"/>
    <cellStyle name="40% - Accent6 4 4 2 2 2" xfId="8600" xr:uid="{5C96AF6C-1050-4F3C-8600-4F57ED03ECD0}"/>
    <cellStyle name="40% - Accent6 4 4 2 3" xfId="8601" xr:uid="{0CACEE1E-1802-4F14-9685-287389F0160B}"/>
    <cellStyle name="40% - Accent6 4 4 3" xfId="8602" xr:uid="{2CB5EB08-F137-4D60-846E-983B3666D30B}"/>
    <cellStyle name="40% - Accent6 4 4 3 2" xfId="8603" xr:uid="{8DB88DD9-00C4-44D1-8052-164C37783972}"/>
    <cellStyle name="40% - Accent6 4 4 4" xfId="8604" xr:uid="{DE63E2A1-51D7-4CD5-A00A-5E33EBD6675A}"/>
    <cellStyle name="40% - Accent6 4 5" xfId="8605" xr:uid="{EE45BAE5-54C6-48FF-9F5D-E450B2F20F41}"/>
    <cellStyle name="40% - Accent6 4 5 2" xfId="8606" xr:uid="{52C68E0A-93FA-47D5-8ADE-5F1A517223E4}"/>
    <cellStyle name="40% - Accent6 4 5 2 2" xfId="8607" xr:uid="{B5B08CC4-B9CA-4314-9B7E-A2ED9ED6D73D}"/>
    <cellStyle name="40% - Accent6 4 5 2 2 2" xfId="8608" xr:uid="{A69D85B2-B29B-4F3B-9791-5AE534793F36}"/>
    <cellStyle name="40% - Accent6 4 5 2 3" xfId="8609" xr:uid="{2A6FC68E-4D7A-4217-B3E5-447B43C3DE0E}"/>
    <cellStyle name="40% - Accent6 4 5 3" xfId="8610" xr:uid="{0398407E-CA4A-4717-839E-AC9FBDDF8B26}"/>
    <cellStyle name="40% - Accent6 4 5 3 2" xfId="8611" xr:uid="{05DB4CE3-EFB8-45E1-B149-E944EA6E9857}"/>
    <cellStyle name="40% - Accent6 4 5 4" xfId="8612" xr:uid="{000B92FC-1F64-4BDD-AF47-CA948E2EC0D3}"/>
    <cellStyle name="40% - Accent6 4 6" xfId="8613" xr:uid="{E75E756A-C6B4-4543-8C12-44CD6511CC8A}"/>
    <cellStyle name="40% - Accent6 4 6 2" xfId="8614" xr:uid="{DEBE4A7F-3E0B-4B44-A27C-0E53FD39A1D9}"/>
    <cellStyle name="40% - Accent6 4 6 2 2" xfId="8615" xr:uid="{C024283F-BF72-4C28-9E23-F366CB8E4C42}"/>
    <cellStyle name="40% - Accent6 4 6 3" xfId="8616" xr:uid="{23CC6645-6831-4347-9882-89FC5999C9EA}"/>
    <cellStyle name="40% - Accent6 4 7" xfId="8617" xr:uid="{899A4D7D-B0CA-4B9D-BF2D-FA3E09399B5A}"/>
    <cellStyle name="40% - Accent6 4 7 2" xfId="8618" xr:uid="{248388AF-7C90-48FC-8B40-4C0901F3C979}"/>
    <cellStyle name="40% - Accent6 4 8" xfId="8619" xr:uid="{76882B42-6E42-4D80-8B1F-0013B5596070}"/>
    <cellStyle name="40% - Accent6 4 9" xfId="8620" xr:uid="{E00031A8-1890-4EBE-B64B-8701EBBDECD9}"/>
    <cellStyle name="40% - Accent6 5" xfId="8621" xr:uid="{F108DD4F-D671-4886-802B-4314D0CF7BE2}"/>
    <cellStyle name="40% - Accent6 5 2" xfId="8622" xr:uid="{CAC80EA3-F58B-4877-9A48-473335EE8A9F}"/>
    <cellStyle name="40% - Accent6 5 2 2" xfId="8623" xr:uid="{B9D379C1-BE76-4DFA-9DD1-A2E649CBDEC9}"/>
    <cellStyle name="40% - Accent6 5 2 2 2" xfId="8624" xr:uid="{AD4F1F3D-8887-4371-A7A7-40887DBD10ED}"/>
    <cellStyle name="40% - Accent6 5 2 2 2 2" xfId="8625" xr:uid="{3E2EBF2E-326B-46BF-AA13-EEE137275219}"/>
    <cellStyle name="40% - Accent6 5 2 2 2 2 2" xfId="8626" xr:uid="{4E08E703-38C7-4389-BD27-6C617FDDA858}"/>
    <cellStyle name="40% - Accent6 5 2 2 2 2 2 2" xfId="8627" xr:uid="{847DE05D-8E2D-48B7-AA8D-515CD251D5E7}"/>
    <cellStyle name="40% - Accent6 5 2 2 2 2 3" xfId="8628" xr:uid="{05DED425-B1AD-4FD8-A51C-5DBE5C14A725}"/>
    <cellStyle name="40% - Accent6 5 2 2 2 3" xfId="8629" xr:uid="{A8FA9017-0E12-4AB2-852E-C58668084CDB}"/>
    <cellStyle name="40% - Accent6 5 2 2 2 3 2" xfId="8630" xr:uid="{E5F76294-91FE-47D9-8374-7F960C777F92}"/>
    <cellStyle name="40% - Accent6 5 2 2 2 4" xfId="8631" xr:uid="{23A44BAB-C9C4-4E3D-8CE2-C0FB8E8A668D}"/>
    <cellStyle name="40% - Accent6 5 2 2 3" xfId="8632" xr:uid="{4576A9D9-FB33-40D6-8D86-A925217D615A}"/>
    <cellStyle name="40% - Accent6 5 2 2 3 2" xfId="8633" xr:uid="{317F5344-DD45-4604-AF3B-B2D85C2FDDF3}"/>
    <cellStyle name="40% - Accent6 5 2 2 3 2 2" xfId="8634" xr:uid="{17602FC1-A5A9-40EE-BF08-A859239F6EB1}"/>
    <cellStyle name="40% - Accent6 5 2 2 3 2 2 2" xfId="8635" xr:uid="{789C9E54-1F6F-4787-B61C-78F157A947DA}"/>
    <cellStyle name="40% - Accent6 5 2 2 3 2 3" xfId="8636" xr:uid="{7757A5E8-50AD-4424-983C-03A888A53111}"/>
    <cellStyle name="40% - Accent6 5 2 2 3 3" xfId="8637" xr:uid="{738D5A1D-FD14-45EB-BACB-AC163534B4B0}"/>
    <cellStyle name="40% - Accent6 5 2 2 3 3 2" xfId="8638" xr:uid="{54B1CF9F-6C2A-438C-A21B-9E0C80CB19E8}"/>
    <cellStyle name="40% - Accent6 5 2 2 3 4" xfId="8639" xr:uid="{1E5FCADD-720E-4BDA-A790-941607C644D5}"/>
    <cellStyle name="40% - Accent6 5 2 2 4" xfId="8640" xr:uid="{EBDD7847-88FF-4789-BC9C-A8F5C398102B}"/>
    <cellStyle name="40% - Accent6 5 2 2 4 2" xfId="8641" xr:uid="{936A2C50-B668-4FA0-B44B-7BE39D840F18}"/>
    <cellStyle name="40% - Accent6 5 2 2 4 2 2" xfId="8642" xr:uid="{3AFA2492-9A29-4C4E-9D52-0534CCB273B9}"/>
    <cellStyle name="40% - Accent6 5 2 2 4 3" xfId="8643" xr:uid="{04898D91-A7DB-429B-8BC6-19D8664C492D}"/>
    <cellStyle name="40% - Accent6 5 2 2 5" xfId="8644" xr:uid="{CFC9D3AF-5A8D-4C2E-96CA-F27C23B6DB58}"/>
    <cellStyle name="40% - Accent6 5 2 2 5 2" xfId="8645" xr:uid="{D79176D6-82F2-4929-BFFC-9F71C7E9BE97}"/>
    <cellStyle name="40% - Accent6 5 2 2 6" xfId="8646" xr:uid="{49F503F5-E987-412C-99CA-DEB637CD678A}"/>
    <cellStyle name="40% - Accent6 5 2 3" xfId="8647" xr:uid="{096C58D7-25D5-43D3-A6C6-5CF3259EE701}"/>
    <cellStyle name="40% - Accent6 5 2 3 2" xfId="8648" xr:uid="{0FF848D9-4906-4DC7-B98E-2245D86939C3}"/>
    <cellStyle name="40% - Accent6 5 2 3 2 2" xfId="8649" xr:uid="{6F990931-958B-47F7-9F39-98AB38EF6666}"/>
    <cellStyle name="40% - Accent6 5 2 3 2 2 2" xfId="8650" xr:uid="{43757A0F-C3AC-4C66-A48E-BC820F59C766}"/>
    <cellStyle name="40% - Accent6 5 2 3 2 3" xfId="8651" xr:uid="{A12F7421-C661-490F-A478-C13C1FA9E253}"/>
    <cellStyle name="40% - Accent6 5 2 3 3" xfId="8652" xr:uid="{A9130521-DFE6-47D2-84D6-5681291D4984}"/>
    <cellStyle name="40% - Accent6 5 2 3 3 2" xfId="8653" xr:uid="{77D10838-CEF0-40E7-93F1-1AA0AFF195DB}"/>
    <cellStyle name="40% - Accent6 5 2 3 4" xfId="8654" xr:uid="{599E3B3E-8921-4BB6-ACB1-1E94A2DD6892}"/>
    <cellStyle name="40% - Accent6 5 2 4" xfId="8655" xr:uid="{8EAFA34F-CA8A-4684-BAFB-812EE6CE1EC2}"/>
    <cellStyle name="40% - Accent6 5 2 4 2" xfId="8656" xr:uid="{4722D164-CC9A-4F79-983F-EF437EE4EC19}"/>
    <cellStyle name="40% - Accent6 5 2 4 2 2" xfId="8657" xr:uid="{50B75F29-646F-41D9-87C2-6772AD4D2A74}"/>
    <cellStyle name="40% - Accent6 5 2 4 2 2 2" xfId="8658" xr:uid="{0F6A479B-5565-4DCD-A596-80F88FCD8171}"/>
    <cellStyle name="40% - Accent6 5 2 4 2 3" xfId="8659" xr:uid="{1DEAC612-29BC-4653-B429-90807AA5A439}"/>
    <cellStyle name="40% - Accent6 5 2 4 3" xfId="8660" xr:uid="{049CD389-8F00-463F-B7E0-7A4A8089E39E}"/>
    <cellStyle name="40% - Accent6 5 2 4 3 2" xfId="8661" xr:uid="{0C735B35-7906-400B-9E8B-4E5ADF474C39}"/>
    <cellStyle name="40% - Accent6 5 2 4 4" xfId="8662" xr:uid="{E41F5CDB-6868-4533-824A-15358B19E3B2}"/>
    <cellStyle name="40% - Accent6 5 2 5" xfId="8663" xr:uid="{0338D08E-6B2D-473C-87A3-D9740F035C79}"/>
    <cellStyle name="40% - Accent6 5 2 5 2" xfId="8664" xr:uid="{7CEB91F1-7171-4439-B4D9-05FDADA4C257}"/>
    <cellStyle name="40% - Accent6 5 2 5 2 2" xfId="8665" xr:uid="{32FAF156-81A0-4DB7-B3B3-2178021E84C5}"/>
    <cellStyle name="40% - Accent6 5 2 5 3" xfId="8666" xr:uid="{5EA2384F-60EB-48E3-9E34-FBFE9DD5C56C}"/>
    <cellStyle name="40% - Accent6 5 2 6" xfId="8667" xr:uid="{5732E4B0-36BD-48F6-B270-BD43B943FB50}"/>
    <cellStyle name="40% - Accent6 5 2 6 2" xfId="8668" xr:uid="{48C6296E-B4D2-42B2-AA40-7B64CD14BF36}"/>
    <cellStyle name="40% - Accent6 5 2 7" xfId="8669" xr:uid="{2FC77623-4D50-4B32-AA42-A3AAB35D195B}"/>
    <cellStyle name="40% - Accent6 5 2 8" xfId="8670" xr:uid="{F75C7B6B-1096-4068-9585-DA116BE4C629}"/>
    <cellStyle name="40% - Accent6 5 3" xfId="8671" xr:uid="{654F2073-E544-4B01-BCBC-FACCDDDB0184}"/>
    <cellStyle name="40% - Accent6 5 3 2" xfId="8672" xr:uid="{BF95288F-6F4B-4623-8D4F-EBA4D06B5638}"/>
    <cellStyle name="40% - Accent6 5 3 2 2" xfId="8673" xr:uid="{6A777BD9-3432-4764-B0E9-9B4EF8055F64}"/>
    <cellStyle name="40% - Accent6 5 3 2 2 2" xfId="8674" xr:uid="{053D11BB-1408-4786-A50C-AE322F270881}"/>
    <cellStyle name="40% - Accent6 5 3 2 2 2 2" xfId="8675" xr:uid="{35661477-E8D0-496E-9853-022409CF654B}"/>
    <cellStyle name="40% - Accent6 5 3 2 2 3" xfId="8676" xr:uid="{69C11BBB-F594-48CC-9AE2-02C9CBA5794D}"/>
    <cellStyle name="40% - Accent6 5 3 2 3" xfId="8677" xr:uid="{1B369F43-AABF-4E4C-9F14-0C24F842A94B}"/>
    <cellStyle name="40% - Accent6 5 3 2 3 2" xfId="8678" xr:uid="{29836FB2-48A0-4917-92FC-F46F67DDE4A1}"/>
    <cellStyle name="40% - Accent6 5 3 2 4" xfId="8679" xr:uid="{6AA24036-5C37-412B-A8FB-287B2812743B}"/>
    <cellStyle name="40% - Accent6 5 3 3" xfId="8680" xr:uid="{07BB708A-CF3F-4EA7-A066-0A1DB417EE40}"/>
    <cellStyle name="40% - Accent6 5 3 3 2" xfId="8681" xr:uid="{CB1E3F52-FFC6-44A6-9406-5E2082566B51}"/>
    <cellStyle name="40% - Accent6 5 3 3 2 2" xfId="8682" xr:uid="{4B38D44C-B174-4C0C-96A3-7F113619E97E}"/>
    <cellStyle name="40% - Accent6 5 3 3 2 2 2" xfId="8683" xr:uid="{C2074CE5-6C9D-4BBF-8986-72D849AA857B}"/>
    <cellStyle name="40% - Accent6 5 3 3 2 3" xfId="8684" xr:uid="{FA272D4F-376B-4F33-8E1B-EC14C107E83F}"/>
    <cellStyle name="40% - Accent6 5 3 3 3" xfId="8685" xr:uid="{CB70BCC7-826A-40A2-A75C-CCB5A448091D}"/>
    <cellStyle name="40% - Accent6 5 3 3 3 2" xfId="8686" xr:uid="{756BACE2-6377-420F-A7EB-A911C2BDC03F}"/>
    <cellStyle name="40% - Accent6 5 3 3 4" xfId="8687" xr:uid="{6D1B7FDC-C3C8-499E-A3E1-9C069AB4D29B}"/>
    <cellStyle name="40% - Accent6 5 3 4" xfId="8688" xr:uid="{4873C496-C97B-4614-A4E0-D29C7C1FED96}"/>
    <cellStyle name="40% - Accent6 5 3 4 2" xfId="8689" xr:uid="{63DC508F-A995-4AFA-BC0F-72B60F8A2F39}"/>
    <cellStyle name="40% - Accent6 5 3 4 2 2" xfId="8690" xr:uid="{5122301A-7281-4137-92DF-B2600C836C6D}"/>
    <cellStyle name="40% - Accent6 5 3 4 3" xfId="8691" xr:uid="{1518AD06-3F28-4338-8988-264135B7816F}"/>
    <cellStyle name="40% - Accent6 5 3 5" xfId="8692" xr:uid="{1FE9F9AE-1965-418E-9B6A-15F185CD6B39}"/>
    <cellStyle name="40% - Accent6 5 3 5 2" xfId="8693" xr:uid="{F10605E3-CDD3-45CC-8F01-317F69D1E92E}"/>
    <cellStyle name="40% - Accent6 5 3 6" xfId="8694" xr:uid="{710C285B-588A-4D07-B420-2B58CC913449}"/>
    <cellStyle name="40% - Accent6 5 4" xfId="8695" xr:uid="{B0941EBD-6D8A-448C-9309-C19AA2626A7A}"/>
    <cellStyle name="40% - Accent6 5 4 2" xfId="8696" xr:uid="{5C23D5BE-1E37-4D2C-9FE6-DE3BC9D3D5C0}"/>
    <cellStyle name="40% - Accent6 5 4 2 2" xfId="8697" xr:uid="{AB2F8464-7024-4EDC-A20B-808C7049E295}"/>
    <cellStyle name="40% - Accent6 5 4 2 2 2" xfId="8698" xr:uid="{67A5DBE5-4765-4F17-AF74-583AA64CE36B}"/>
    <cellStyle name="40% - Accent6 5 4 2 3" xfId="8699" xr:uid="{25299BDA-876D-4B41-802D-8AB3E5041504}"/>
    <cellStyle name="40% - Accent6 5 4 3" xfId="8700" xr:uid="{7CEF4E65-80E7-478D-ABDF-8FF13A2EEF58}"/>
    <cellStyle name="40% - Accent6 5 4 3 2" xfId="8701" xr:uid="{826A9810-2647-4447-9391-31ED0102F169}"/>
    <cellStyle name="40% - Accent6 5 4 4" xfId="8702" xr:uid="{2F002493-61BC-47C1-B3FF-2AFFD1A45656}"/>
    <cellStyle name="40% - Accent6 5 5" xfId="8703" xr:uid="{741F027D-68BD-4C4F-AF55-EB91CE20D34F}"/>
    <cellStyle name="40% - Accent6 5 5 2" xfId="8704" xr:uid="{A0E246D9-518D-40C7-93ED-F184DD32A0D0}"/>
    <cellStyle name="40% - Accent6 5 5 2 2" xfId="8705" xr:uid="{B691821B-5BFC-4069-B02C-D341AFD032A7}"/>
    <cellStyle name="40% - Accent6 5 5 2 2 2" xfId="8706" xr:uid="{57DAA25A-5603-4B5A-82BB-271F5FF89E88}"/>
    <cellStyle name="40% - Accent6 5 5 2 3" xfId="8707" xr:uid="{E669E191-961F-449E-8A96-766130825F8E}"/>
    <cellStyle name="40% - Accent6 5 5 3" xfId="8708" xr:uid="{2EF5144C-D6E2-44BD-9673-2D4B4EE74BBC}"/>
    <cellStyle name="40% - Accent6 5 5 3 2" xfId="8709" xr:uid="{69008A80-3AA9-4AA4-8328-AD0C8AA2C25A}"/>
    <cellStyle name="40% - Accent6 5 5 4" xfId="8710" xr:uid="{4D7319A1-C644-42C8-A9EC-1BAB1086D7F9}"/>
    <cellStyle name="40% - Accent6 5 6" xfId="8711" xr:uid="{08F86B74-7B14-46D8-A593-3F66B1AA160E}"/>
    <cellStyle name="40% - Accent6 5 6 2" xfId="8712" xr:uid="{CDA1CE9D-E44E-42CF-8EA2-C6F3C8C5EA7D}"/>
    <cellStyle name="40% - Accent6 5 6 2 2" xfId="8713" xr:uid="{DFC2CA19-CB88-48B7-8611-2F01BEDF4ADF}"/>
    <cellStyle name="40% - Accent6 5 6 3" xfId="8714" xr:uid="{F5BA8F5C-2A80-43CB-BA53-5EE859AFF399}"/>
    <cellStyle name="40% - Accent6 5 7" xfId="8715" xr:uid="{17372DE2-4EDF-4270-90D4-B0CA193E2A9D}"/>
    <cellStyle name="40% - Accent6 5 7 2" xfId="8716" xr:uid="{142FF423-9081-452C-9872-2ED649BF634F}"/>
    <cellStyle name="40% - Accent6 5 8" xfId="8717" xr:uid="{F6E27DFE-781D-4808-89C2-59E986E19A9D}"/>
    <cellStyle name="40% - Accent6 5 9" xfId="8718" xr:uid="{6892AAEE-13CB-4C8A-8004-8E494C429116}"/>
    <cellStyle name="40% - Accent6 6" xfId="8719" xr:uid="{72FD2E34-BC40-4BC7-8666-C1FB9FD75B5E}"/>
    <cellStyle name="40% - Accent6 6 2" xfId="8720" xr:uid="{C49D50A1-0379-49EF-A8B2-7379DC4F2759}"/>
    <cellStyle name="40% - Accent6 6 2 2" xfId="8721" xr:uid="{914E0889-5281-4706-B11A-86A43369DBC0}"/>
    <cellStyle name="40% - Accent6 6 2 2 2" xfId="8722" xr:uid="{471C84D2-8B74-4F09-B08D-07AD50149DC4}"/>
    <cellStyle name="40% - Accent6 6 2 2 2 2" xfId="8723" xr:uid="{D3DB1A2D-C160-4152-AC59-9E2F6FFC553B}"/>
    <cellStyle name="40% - Accent6 6 2 2 2 2 2" xfId="8724" xr:uid="{9DF3A2BE-278A-41F6-AE31-20063FCE7A66}"/>
    <cellStyle name="40% - Accent6 6 2 2 2 3" xfId="8725" xr:uid="{B69CEFD7-AE4D-48D8-9736-60802B15B6CC}"/>
    <cellStyle name="40% - Accent6 6 2 2 3" xfId="8726" xr:uid="{89C5160D-948A-4A1B-9E20-B35A91A161FD}"/>
    <cellStyle name="40% - Accent6 6 2 2 3 2" xfId="8727" xr:uid="{98C7CCDF-3AFE-46FE-B5A3-A1E21DD549FA}"/>
    <cellStyle name="40% - Accent6 6 2 2 4" xfId="8728" xr:uid="{5D1452D2-8544-4984-91AA-F5FC2C6BFD9C}"/>
    <cellStyle name="40% - Accent6 6 2 3" xfId="8729" xr:uid="{8F505C47-966F-45A7-8C95-FFB13C84F911}"/>
    <cellStyle name="40% - Accent6 6 2 3 2" xfId="8730" xr:uid="{9234E7E0-C873-44F6-A43F-E5183D79B454}"/>
    <cellStyle name="40% - Accent6 6 2 3 2 2" xfId="8731" xr:uid="{F24C9E87-DB01-482E-BAFA-740A2B31D0B1}"/>
    <cellStyle name="40% - Accent6 6 2 3 2 2 2" xfId="8732" xr:uid="{72FFECC9-6A8B-410C-AFEB-A69098C7294F}"/>
    <cellStyle name="40% - Accent6 6 2 3 2 3" xfId="8733" xr:uid="{5C75F750-8C3B-47FF-83E0-EB7113CCEB41}"/>
    <cellStyle name="40% - Accent6 6 2 3 3" xfId="8734" xr:uid="{44590BDA-9CA5-410D-A12E-24DDD093A20F}"/>
    <cellStyle name="40% - Accent6 6 2 3 3 2" xfId="8735" xr:uid="{33517233-7406-45D9-8DD2-A2F2E854FB50}"/>
    <cellStyle name="40% - Accent6 6 2 3 4" xfId="8736" xr:uid="{48FD4906-BEE4-4E31-911A-06685C33B01F}"/>
    <cellStyle name="40% - Accent6 6 2 4" xfId="8737" xr:uid="{8E04F638-3867-4A78-B4A2-280CBC685771}"/>
    <cellStyle name="40% - Accent6 6 2 4 2" xfId="8738" xr:uid="{F7133116-8C59-4DAB-A475-D633991B40E8}"/>
    <cellStyle name="40% - Accent6 6 2 4 2 2" xfId="8739" xr:uid="{3402B310-AE78-42B7-8AA3-6A0FF3E25F69}"/>
    <cellStyle name="40% - Accent6 6 2 4 3" xfId="8740" xr:uid="{067DBD2B-2872-4DA2-AA39-24E7253CA4F9}"/>
    <cellStyle name="40% - Accent6 6 2 5" xfId="8741" xr:uid="{80E8AC7C-2A6E-4772-93C4-3588319331B6}"/>
    <cellStyle name="40% - Accent6 6 2 5 2" xfId="8742" xr:uid="{502D0A6A-FD91-4452-988D-D4A846A05EC0}"/>
    <cellStyle name="40% - Accent6 6 2 6" xfId="8743" xr:uid="{3E4FE318-BC4F-43E4-86C0-28D8F73FC961}"/>
    <cellStyle name="40% - Accent6 6 3" xfId="8744" xr:uid="{43103BBC-0F5C-4C4C-A96E-36264B81A3AB}"/>
    <cellStyle name="40% - Accent6 6 3 2" xfId="8745" xr:uid="{9AE29055-3CE2-40B3-B611-0A903D39304C}"/>
    <cellStyle name="40% - Accent6 6 3 2 2" xfId="8746" xr:uid="{673B6521-6ED4-40D3-8830-2A57F7F714D0}"/>
    <cellStyle name="40% - Accent6 6 3 2 2 2" xfId="8747" xr:uid="{5D8E6CAB-1BD3-4488-AF43-B5EE3D3FB4F9}"/>
    <cellStyle name="40% - Accent6 6 3 2 3" xfId="8748" xr:uid="{A5BCA15D-08D0-42B8-B44B-3B66385CF40D}"/>
    <cellStyle name="40% - Accent6 6 3 3" xfId="8749" xr:uid="{476A2775-DF35-4733-A524-92EE5E793C77}"/>
    <cellStyle name="40% - Accent6 6 3 3 2" xfId="8750" xr:uid="{C2AC4454-F823-43FD-B3CE-CC29EB4A803F}"/>
    <cellStyle name="40% - Accent6 6 3 4" xfId="8751" xr:uid="{8A8F5F94-F7AA-4919-8820-614238E2834D}"/>
    <cellStyle name="40% - Accent6 6 4" xfId="8752" xr:uid="{E12295E7-A8DD-4B17-BED8-D4409346E1FB}"/>
    <cellStyle name="40% - Accent6 6 4 2" xfId="8753" xr:uid="{D11FF2BE-55EE-4978-9849-4319F805F547}"/>
    <cellStyle name="40% - Accent6 6 4 2 2" xfId="8754" xr:uid="{7545B9D2-3CD8-4E08-8EC2-060514E3C133}"/>
    <cellStyle name="40% - Accent6 6 4 2 2 2" xfId="8755" xr:uid="{9F78370E-E3E3-4BAF-A5A0-CC6F7C4A3172}"/>
    <cellStyle name="40% - Accent6 6 4 2 3" xfId="8756" xr:uid="{D33F3622-879C-4A22-95AA-3B10DE06A791}"/>
    <cellStyle name="40% - Accent6 6 4 3" xfId="8757" xr:uid="{3BF38B96-0B03-449F-8EE8-2AF808A4C844}"/>
    <cellStyle name="40% - Accent6 6 4 3 2" xfId="8758" xr:uid="{D0812867-7573-4C64-B05B-0DFEC1146A9C}"/>
    <cellStyle name="40% - Accent6 6 4 4" xfId="8759" xr:uid="{64EB7A68-0AD5-492D-9057-9332A0ED408E}"/>
    <cellStyle name="40% - Accent6 6 5" xfId="8760" xr:uid="{4FA857E0-FC1A-41D1-B0A3-6B17E58BEF7F}"/>
    <cellStyle name="40% - Accent6 6 5 2" xfId="8761" xr:uid="{84310811-3DE2-4EB9-8C1B-5573F145B99C}"/>
    <cellStyle name="40% - Accent6 6 5 2 2" xfId="8762" xr:uid="{939996A5-0D03-495D-8E4B-720499A6E877}"/>
    <cellStyle name="40% - Accent6 6 5 3" xfId="8763" xr:uid="{DBFB12B2-2791-4831-A539-52F1B5434350}"/>
    <cellStyle name="40% - Accent6 6 6" xfId="8764" xr:uid="{870A49C5-6B84-46B3-86CF-74F5AAB94175}"/>
    <cellStyle name="40% - Accent6 6 6 2" xfId="8765" xr:uid="{3328F943-731E-4B58-933E-E7060DCF5A4C}"/>
    <cellStyle name="40% - Accent6 6 7" xfId="8766" xr:uid="{FAE13981-3407-4C5C-9B7F-41616907ED68}"/>
    <cellStyle name="40% - Accent6 7" xfId="8767" xr:uid="{B6B9165D-FBB2-4833-A12F-F08C4BCB0664}"/>
    <cellStyle name="40% - Accent6 7 2" xfId="8768" xr:uid="{C29A3AEA-7156-4B41-A0B2-808F7243FE52}"/>
    <cellStyle name="40% - Accent6 7 2 2" xfId="8769" xr:uid="{301CAEED-613E-4D1E-9478-8AB570E578E4}"/>
    <cellStyle name="40% - Accent6 7 2 2 2" xfId="8770" xr:uid="{4A08100D-F78D-49C4-94F1-C60FFB558045}"/>
    <cellStyle name="40% - Accent6 7 2 2 2 2" xfId="8771" xr:uid="{2CC82A9D-6698-48A8-A959-9A9ACA25A0D2}"/>
    <cellStyle name="40% - Accent6 7 2 2 2 2 2" xfId="8772" xr:uid="{62F3363C-1654-4BB7-AB8D-B38A4835964D}"/>
    <cellStyle name="40% - Accent6 7 2 2 2 3" xfId="8773" xr:uid="{23AE8017-B6E0-45AF-83E4-EFA12BB9839D}"/>
    <cellStyle name="40% - Accent6 7 2 2 3" xfId="8774" xr:uid="{DD6D2EDE-C3A4-4FBE-A564-C4B67925A91D}"/>
    <cellStyle name="40% - Accent6 7 2 2 3 2" xfId="8775" xr:uid="{D3553629-64E2-4441-B1FD-5211171CFA0C}"/>
    <cellStyle name="40% - Accent6 7 2 2 4" xfId="8776" xr:uid="{B4FE1656-7904-4622-826D-124CB78DBE0A}"/>
    <cellStyle name="40% - Accent6 7 2 3" xfId="8777" xr:uid="{AABA2D27-F1BC-47E0-9931-3A16D8F0C248}"/>
    <cellStyle name="40% - Accent6 7 2 3 2" xfId="8778" xr:uid="{DD2161D1-F063-44F9-8698-BDE40BC25F42}"/>
    <cellStyle name="40% - Accent6 7 2 3 2 2" xfId="8779" xr:uid="{FDC9784C-4FD0-4A67-A50B-88441906D331}"/>
    <cellStyle name="40% - Accent6 7 2 3 2 2 2" xfId="8780" xr:uid="{FF02CF25-8B5C-4C22-87DB-347C7266E87B}"/>
    <cellStyle name="40% - Accent6 7 2 3 2 3" xfId="8781" xr:uid="{55A2F096-A531-4DBB-B98C-C8D0D3A5E306}"/>
    <cellStyle name="40% - Accent6 7 2 3 3" xfId="8782" xr:uid="{46EF3B00-FA4D-45B9-97CE-B9845E4AD22E}"/>
    <cellStyle name="40% - Accent6 7 2 3 3 2" xfId="8783" xr:uid="{3A0C79E1-AD6B-4D44-A492-8BC22E7E506C}"/>
    <cellStyle name="40% - Accent6 7 2 3 4" xfId="8784" xr:uid="{89293B9D-D30E-4D7D-9ABD-6052A685611B}"/>
    <cellStyle name="40% - Accent6 7 2 4" xfId="8785" xr:uid="{EEDC1506-E867-4F09-A053-B0C506159D8E}"/>
    <cellStyle name="40% - Accent6 7 2 4 2" xfId="8786" xr:uid="{C853DBD8-F5BE-4822-A36C-A0BC33B80E53}"/>
    <cellStyle name="40% - Accent6 7 2 4 2 2" xfId="8787" xr:uid="{6CCB36CE-B6A9-43E1-A9B1-3C26E74EC018}"/>
    <cellStyle name="40% - Accent6 7 2 4 3" xfId="8788" xr:uid="{06BFFEEF-2B27-4273-B7A0-8F04FC7F3B08}"/>
    <cellStyle name="40% - Accent6 7 2 5" xfId="8789" xr:uid="{C1A44901-00F0-4209-B0EA-6998CC5B2446}"/>
    <cellStyle name="40% - Accent6 7 2 5 2" xfId="8790" xr:uid="{80E9CB8F-BAEE-470D-A01B-C6931105B17B}"/>
    <cellStyle name="40% - Accent6 7 2 6" xfId="8791" xr:uid="{4943DA5E-DD90-407F-A936-8308246FDEC3}"/>
    <cellStyle name="40% - Accent6 7 3" xfId="8792" xr:uid="{9B29C48D-A601-4141-A9CD-B7EE30F2E475}"/>
    <cellStyle name="40% - Accent6 7 3 2" xfId="8793" xr:uid="{EC35C0BD-490F-4150-A669-395AC322C6EF}"/>
    <cellStyle name="40% - Accent6 7 3 2 2" xfId="8794" xr:uid="{CF0902F1-95AF-4E1F-84FC-9F5FD9401A77}"/>
    <cellStyle name="40% - Accent6 7 3 2 2 2" xfId="8795" xr:uid="{5EE63882-2470-4192-9A8B-55B129480675}"/>
    <cellStyle name="40% - Accent6 7 3 2 3" xfId="8796" xr:uid="{82A620C2-8CAC-4EE4-88C8-1D56AF42D54F}"/>
    <cellStyle name="40% - Accent6 7 3 3" xfId="8797" xr:uid="{8D477D3A-9BA7-4E16-B017-B94AD35C66AC}"/>
    <cellStyle name="40% - Accent6 7 3 3 2" xfId="8798" xr:uid="{31BF628F-BC58-48F8-8D09-5F25AA44D861}"/>
    <cellStyle name="40% - Accent6 7 3 4" xfId="8799" xr:uid="{DE3F2E67-A216-4E6E-9CFE-F38D6EFD4123}"/>
    <cellStyle name="40% - Accent6 7 4" xfId="8800" xr:uid="{811BFF07-3746-4621-B297-E6A3346B8A33}"/>
    <cellStyle name="40% - Accent6 7 4 2" xfId="8801" xr:uid="{CA803779-85B0-4701-84D9-5742D5F0F204}"/>
    <cellStyle name="40% - Accent6 7 4 2 2" xfId="8802" xr:uid="{053E00E6-A0F4-4E10-BF77-890512E40973}"/>
    <cellStyle name="40% - Accent6 7 4 2 2 2" xfId="8803" xr:uid="{DD5DC2F0-326D-4F9A-995A-E1318BC10D9F}"/>
    <cellStyle name="40% - Accent6 7 4 2 3" xfId="8804" xr:uid="{0683AFD4-852C-4070-A8EF-D6792533EE5E}"/>
    <cellStyle name="40% - Accent6 7 4 3" xfId="8805" xr:uid="{2BA57FA0-6823-4F6C-AFC7-67AA9B902F6E}"/>
    <cellStyle name="40% - Accent6 7 4 3 2" xfId="8806" xr:uid="{22446254-4473-4844-8E18-D9522B005BC6}"/>
    <cellStyle name="40% - Accent6 7 4 4" xfId="8807" xr:uid="{0434217B-43E2-4CBC-8C4C-FB7208D3FE93}"/>
    <cellStyle name="40% - Accent6 7 5" xfId="8808" xr:uid="{95D23FFA-FD92-4934-BA24-08D399B7CE07}"/>
    <cellStyle name="40% - Accent6 7 5 2" xfId="8809" xr:uid="{00C6C581-098D-4399-8F36-8E65954E43FD}"/>
    <cellStyle name="40% - Accent6 7 5 2 2" xfId="8810" xr:uid="{466974A6-6593-41C6-8612-6C6A822787E5}"/>
    <cellStyle name="40% - Accent6 7 5 3" xfId="8811" xr:uid="{79C03B99-C043-466E-8BFE-5AB4AA6D7F98}"/>
    <cellStyle name="40% - Accent6 7 6" xfId="8812" xr:uid="{10761D8D-7E39-41C0-B093-2C2B63317AAA}"/>
    <cellStyle name="40% - Accent6 7 6 2" xfId="8813" xr:uid="{9AC65313-97F9-449B-A26B-6C911191B069}"/>
    <cellStyle name="40% - Accent6 7 7" xfId="8814" xr:uid="{6B28DE0D-CA64-4B07-9231-54C6B61DD3DB}"/>
    <cellStyle name="40% - Accent6 8" xfId="8815" xr:uid="{F6F2585D-C157-436B-9C1A-58BB913DCB17}"/>
    <cellStyle name="40% - Accent6 8 2" xfId="8816" xr:uid="{5CEDD088-8C09-485A-A2E1-8D5DCBDFCF11}"/>
    <cellStyle name="40% - Accent6 8 2 2" xfId="8817" xr:uid="{D10FBA44-015C-4DFE-A0AE-FEEFB3A30873}"/>
    <cellStyle name="40% - Accent6 8 2 2 2" xfId="8818" xr:uid="{9E058280-426B-4DBA-906E-7C1D847A2228}"/>
    <cellStyle name="40% - Accent6 8 2 2 2 2" xfId="8819" xr:uid="{693700AA-6037-4FC8-848C-C212EC4355B2}"/>
    <cellStyle name="40% - Accent6 8 2 2 3" xfId="8820" xr:uid="{601B2556-8FC0-4557-8105-DD643C5D0E8B}"/>
    <cellStyle name="40% - Accent6 8 2 3" xfId="8821" xr:uid="{7A8ED603-312E-4930-B22C-A42C700B7156}"/>
    <cellStyle name="40% - Accent6 8 2 3 2" xfId="8822" xr:uid="{C8785514-DADC-4D6F-B629-E47C3D48280F}"/>
    <cellStyle name="40% - Accent6 8 2 4" xfId="8823" xr:uid="{01D0CA5B-EBC2-444E-9097-95E51A2C85AA}"/>
    <cellStyle name="40% - Accent6 8 3" xfId="8824" xr:uid="{5F318A24-3C3C-412B-8936-49261AD3A754}"/>
    <cellStyle name="40% - Accent6 8 3 2" xfId="8825" xr:uid="{7595B3AB-22A5-496B-B022-D8A719C1C9FC}"/>
    <cellStyle name="40% - Accent6 8 3 2 2" xfId="8826" xr:uid="{3EC96FBE-E76E-4C3E-ABB4-1170C5A6AE7B}"/>
    <cellStyle name="40% - Accent6 8 3 2 2 2" xfId="8827" xr:uid="{C168378F-8560-42FD-88BE-DCF02CA2A101}"/>
    <cellStyle name="40% - Accent6 8 3 2 3" xfId="8828" xr:uid="{6A697570-EBB6-44D8-BB4C-5DC9B6708DB8}"/>
    <cellStyle name="40% - Accent6 8 3 3" xfId="8829" xr:uid="{B1F9B48E-8B77-462A-8122-3AF76F299C4F}"/>
    <cellStyle name="40% - Accent6 8 3 3 2" xfId="8830" xr:uid="{A742FA4F-2FD7-4432-8BD2-5FFC986D9F8F}"/>
    <cellStyle name="40% - Accent6 8 3 4" xfId="8831" xr:uid="{D840548D-8A12-4E2F-8441-CAC8C4C76D9C}"/>
    <cellStyle name="40% - Accent6 8 4" xfId="8832" xr:uid="{D7C40E06-809E-4039-9F8A-62B21D43809A}"/>
    <cellStyle name="40% - Accent6 8 4 2" xfId="8833" xr:uid="{3E6B79A7-7260-4278-BF60-C935EC7A4AC1}"/>
    <cellStyle name="40% - Accent6 8 4 2 2" xfId="8834" xr:uid="{4670B110-E5C1-48D4-A7EF-1D851BCB9B0E}"/>
    <cellStyle name="40% - Accent6 8 4 3" xfId="8835" xr:uid="{94851B1E-5014-4567-AA9B-AC5CBB597EC4}"/>
    <cellStyle name="40% - Accent6 8 5" xfId="8836" xr:uid="{C5F564A6-2B35-46F0-8122-28AE6F873142}"/>
    <cellStyle name="40% - Accent6 8 5 2" xfId="8837" xr:uid="{E0D8BE5E-AEE1-43F8-94FD-2D40AF675667}"/>
    <cellStyle name="40% - Accent6 8 6" xfId="8838" xr:uid="{D3766ADD-E9CC-400B-BAAF-A1943A2431C6}"/>
    <cellStyle name="40% - Accent6 9" xfId="8839" xr:uid="{5842BB87-EC2F-420B-9202-6A279C2A7488}"/>
    <cellStyle name="40% - Accent6 9 2" xfId="8840" xr:uid="{7B52FD54-7FCD-434E-96BD-94158EF71454}"/>
    <cellStyle name="40% - Accent6 9 2 2" xfId="8841" xr:uid="{EB9C433A-2042-4E58-B6B5-4E3B814E3C5A}"/>
    <cellStyle name="40% - Accent6 9 2 2 2" xfId="8842" xr:uid="{A9F68B07-6F87-4B35-BF10-D9893F3575A3}"/>
    <cellStyle name="40% - Accent6 9 2 3" xfId="8843" xr:uid="{8B6D7A57-67A0-426A-9152-16123DA0A4CC}"/>
    <cellStyle name="40% - Accent6 9 3" xfId="8844" xr:uid="{A19CC106-50FC-485A-A81A-73FE6FEB3A5E}"/>
    <cellStyle name="40% - Accent6 9 3 2" xfId="8845" xr:uid="{CD05CBBB-99C3-4FA3-881E-57ABBE1A77A2}"/>
    <cellStyle name="40% - Accent6 9 4" xfId="8846" xr:uid="{C4B2BC67-FBBD-4F5A-8525-ADB51D4DF7DD}"/>
    <cellStyle name="60% - Accent1 2" xfId="8847" xr:uid="{09F19AA4-E762-4A59-89E5-BF8D0CF1FEE1}"/>
    <cellStyle name="60% - Accent1 2 2" xfId="8848" xr:uid="{2F37F575-6F64-45B3-90A3-7FF1695DCCC7}"/>
    <cellStyle name="60% - Accent1 2 3" xfId="8849" xr:uid="{D912AD0A-9269-49A1-84F0-7641A428D4EA}"/>
    <cellStyle name="60% - Accent1 2 4" xfId="8850" xr:uid="{B9515E2B-C9AF-45C2-9AE4-E9E432CFE575}"/>
    <cellStyle name="60% - Accent1 2 5" xfId="8851" xr:uid="{2E464B24-20AD-47DC-B261-01B076E86B60}"/>
    <cellStyle name="60% - Accent1 2 6" xfId="8852" xr:uid="{04D389B9-50B5-42F5-B0AE-A1BDAD02B28A}"/>
    <cellStyle name="60% - Accent1 3" xfId="8853" xr:uid="{03C8B560-040B-4C0E-90C1-7BA2D0DD478D}"/>
    <cellStyle name="60% - Accent1 3 2" xfId="8854" xr:uid="{F4C50BF9-0F41-48D8-8C51-9EE551B779C1}"/>
    <cellStyle name="60% - Accent1 3 3" xfId="8855" xr:uid="{C94EC2E4-08A3-4B77-8172-3968673835FA}"/>
    <cellStyle name="60% - Accent1 3 4" xfId="8856" xr:uid="{56F6C977-6722-4B9B-BAF1-F3DCEF68978B}"/>
    <cellStyle name="60% - Accent1 4" xfId="8857" xr:uid="{EBFAD5A0-9379-478C-9CAC-E00BB71B9CA9}"/>
    <cellStyle name="60% - Accent2 2" xfId="8858" xr:uid="{68B4C836-A03E-4808-B23D-FF118092F23D}"/>
    <cellStyle name="60% - Accent2 2 2" xfId="8859" xr:uid="{2B1D56F5-DCAC-465E-88BB-60C9B8216D9D}"/>
    <cellStyle name="60% - Accent2 2 3" xfId="8860" xr:uid="{26D1398E-810C-477F-8BD5-93D420BAFD5D}"/>
    <cellStyle name="60% - Accent2 2 4" xfId="8861" xr:uid="{990CB9EC-028E-4D86-9203-371A8CCC5808}"/>
    <cellStyle name="60% - Accent2 2 5" xfId="8862" xr:uid="{ECE66164-FB0F-4CF0-B27C-E849C3E7999F}"/>
    <cellStyle name="60% - Accent2 2 6" xfId="8863" xr:uid="{74CF3DE0-41D3-4850-A401-D5DF20362B2A}"/>
    <cellStyle name="60% - Accent2 3" xfId="8864" xr:uid="{8FADA165-9E3E-4242-870E-5A0EA5753C23}"/>
    <cellStyle name="60% - Accent2 3 2" xfId="8865" xr:uid="{38B833DD-A63D-48C2-A4A7-67D40490C70A}"/>
    <cellStyle name="60% - Accent2 3 3" xfId="8866" xr:uid="{7A724F1D-C3BE-4AF4-AA62-650F8F0F7DEF}"/>
    <cellStyle name="60% - Accent2 3 4" xfId="8867" xr:uid="{98007D8B-58D4-4CB1-9BE7-84933FAFCC0D}"/>
    <cellStyle name="60% - Accent2 4" xfId="8868" xr:uid="{DBA2F028-2457-4ABE-BC37-4EA8770CE418}"/>
    <cellStyle name="60% - Accent3 2" xfId="8869" xr:uid="{7CBFF837-799B-4E4B-A8FD-F46A95DA3A1D}"/>
    <cellStyle name="60% - Accent3 2 2" xfId="8870" xr:uid="{140C861B-9564-4994-9567-AF2AFC9EB5CD}"/>
    <cellStyle name="60% - Accent3 2 3" xfId="8871" xr:uid="{9964BAF0-AA73-4E3F-B339-983ED46BE254}"/>
    <cellStyle name="60% - Accent3 2 4" xfId="8872" xr:uid="{4C465980-E1E0-4A61-96AC-1A55BAFABA6A}"/>
    <cellStyle name="60% - Accent3 2 5" xfId="8873" xr:uid="{9F80F570-DBD8-42B1-8A5C-9F9309240D04}"/>
    <cellStyle name="60% - Accent3 2 6" xfId="8874" xr:uid="{DB3EF511-E6A1-487B-B1D2-40766BA8FB38}"/>
    <cellStyle name="60% - Accent3 3" xfId="8875" xr:uid="{AE898B8B-3AF0-4927-82D2-9C632D91069D}"/>
    <cellStyle name="60% - Accent3 3 2" xfId="8876" xr:uid="{11C83F53-AA9D-4461-AE9D-1C243F25F5BB}"/>
    <cellStyle name="60% - Accent3 3 3" xfId="8877" xr:uid="{8B11554C-E478-4FA5-B1BB-178AAFEE6528}"/>
    <cellStyle name="60% - Accent3 3 4" xfId="8878" xr:uid="{7A11F5F9-05B5-4A3C-8411-97687FA28345}"/>
    <cellStyle name="60% - Accent3 4" xfId="8879" xr:uid="{4046B038-CA29-4563-B789-AB5D28F56B93}"/>
    <cellStyle name="60% - Accent4 2" xfId="8880" xr:uid="{F121BB25-9876-4BC0-BF51-87C6C2E79621}"/>
    <cellStyle name="60% - Accent4 2 2" xfId="8881" xr:uid="{7B390DFB-EA37-4619-8150-692774D70956}"/>
    <cellStyle name="60% - Accent4 2 3" xfId="8882" xr:uid="{C7DB323D-DC63-4C36-B611-8796068B5BF3}"/>
    <cellStyle name="60% - Accent4 2 4" xfId="8883" xr:uid="{7841E01B-0D22-4E81-85D9-7434051B1B3C}"/>
    <cellStyle name="60% - Accent4 2 5" xfId="8884" xr:uid="{47250331-1681-444E-B41A-E73C465CE9B4}"/>
    <cellStyle name="60% - Accent4 2 6" xfId="8885" xr:uid="{4BAAC4FB-6F70-4340-9CBF-9423446639F0}"/>
    <cellStyle name="60% - Accent4 3" xfId="8886" xr:uid="{3CDBEDF3-D394-4C9D-A1AE-889012BDCF39}"/>
    <cellStyle name="60% - Accent4 3 2" xfId="8887" xr:uid="{A6BBD203-1082-40D1-BE9B-A507F087714F}"/>
    <cellStyle name="60% - Accent4 3 3" xfId="8888" xr:uid="{B79FF2EE-04EA-492F-AE19-19232B95820F}"/>
    <cellStyle name="60% - Accent4 3 4" xfId="8889" xr:uid="{1A576D23-F711-4EEB-BD1C-9B01B10BE80E}"/>
    <cellStyle name="60% - Accent4 4" xfId="8890" xr:uid="{BDF8B22D-DE35-4DC2-97AF-67B2070ADD7D}"/>
    <cellStyle name="60% - Accent5 2" xfId="8891" xr:uid="{3F38BDFF-AA6F-4C72-BCE0-697D640EF462}"/>
    <cellStyle name="60% - Accent5 2 2" xfId="8892" xr:uid="{9063FBED-96A2-4129-93B0-13111A9743E3}"/>
    <cellStyle name="60% - Accent5 2 3" xfId="8893" xr:uid="{45548CD0-72E4-4E8A-817C-33572E0AC2F0}"/>
    <cellStyle name="60% - Accent5 2 4" xfId="8894" xr:uid="{459A6A06-83B2-4AD9-80CC-0FAE8C516CA8}"/>
    <cellStyle name="60% - Accent5 2 5" xfId="8895" xr:uid="{C2179754-5D01-474D-B027-F18AA78AD27E}"/>
    <cellStyle name="60% - Accent5 2 6" xfId="8896" xr:uid="{7BFC45CF-3686-418D-BB8C-C6A497E7A58A}"/>
    <cellStyle name="60% - Accent5 3" xfId="8897" xr:uid="{15AA453A-12B8-4340-91C1-E957D67894AB}"/>
    <cellStyle name="60% - Accent5 3 2" xfId="8898" xr:uid="{84D9C0CE-C547-4EF0-9371-0AC4FB7A6DBF}"/>
    <cellStyle name="60% - Accent5 3 3" xfId="8899" xr:uid="{82A3C746-5130-4649-97D9-7686F1C4ADAB}"/>
    <cellStyle name="60% - Accent5 3 4" xfId="8900" xr:uid="{BD6FC49B-4D77-4CD4-BAAD-5D0FE03F9919}"/>
    <cellStyle name="60% - Accent5 4" xfId="8901" xr:uid="{13CA5EEA-6B23-45C9-88DB-CF7BA31ACCC0}"/>
    <cellStyle name="60% - Accent6 2" xfId="8902" xr:uid="{87343C16-3A54-46A1-8914-7D4A0838E72C}"/>
    <cellStyle name="60% - Accent6 2 2" xfId="8903" xr:uid="{4B05CC85-B715-4AE2-AF86-219F5C17211B}"/>
    <cellStyle name="60% - Accent6 2 3" xfId="8904" xr:uid="{0C6111F5-08E2-4B7E-8651-97C392B1CAA0}"/>
    <cellStyle name="60% - Accent6 2 4" xfId="8905" xr:uid="{BC89A72E-2E46-4BF8-B1F5-B6B3C4806C2F}"/>
    <cellStyle name="60% - Accent6 2 5" xfId="8906" xr:uid="{AC67154A-E7C5-48F7-A02C-9AD5A770299D}"/>
    <cellStyle name="60% - Accent6 2 6" xfId="8907" xr:uid="{A81789FD-16A8-48F2-B500-7B8639824EE1}"/>
    <cellStyle name="60% - Accent6 3" xfId="8908" xr:uid="{BE0C5D6F-6F60-458C-ABCF-2220264FCF9E}"/>
    <cellStyle name="60% - Accent6 3 2" xfId="8909" xr:uid="{323FDC61-0900-4202-ADD9-943736E04BF4}"/>
    <cellStyle name="60% - Accent6 3 3" xfId="8910" xr:uid="{2974F8B0-E30D-45AB-AED2-4519C143AC39}"/>
    <cellStyle name="60% - Accent6 3 4" xfId="8911" xr:uid="{5214DCB7-F8C9-499C-9576-E82D23CFBB58}"/>
    <cellStyle name="60% - Accent6 4" xfId="8912" xr:uid="{052F1184-EA66-4F4B-94B5-5A1C8B510745}"/>
    <cellStyle name="Accent1" xfId="8913" builtinId="29" customBuiltin="1"/>
    <cellStyle name="Accent1 2" xfId="8914" xr:uid="{B11F1EA1-2518-43A1-8E08-1E054104FF63}"/>
    <cellStyle name="Accent1 2 2" xfId="8915" xr:uid="{4911DBB5-FF37-4CAA-A6E7-7294FE38D89C}"/>
    <cellStyle name="Accent1 2 3" xfId="8916" xr:uid="{A7E3B7B4-12DF-44E5-B40B-04231481F0A0}"/>
    <cellStyle name="Accent1 2 4" xfId="8917" xr:uid="{ECA24614-3DBA-4F97-B4A8-0C0AEC86A86B}"/>
    <cellStyle name="Accent1 2 5" xfId="8918" xr:uid="{EE1031EC-FB94-4818-83E9-27783C353C6E}"/>
    <cellStyle name="Accent1 2 6" xfId="8919" xr:uid="{1EACF68A-456D-41DD-8622-25A899AB6A99}"/>
    <cellStyle name="Accent1 3" xfId="8920" xr:uid="{F7D047A3-DF41-4C75-B7EF-A86283C6B11A}"/>
    <cellStyle name="Accent1 3 2" xfId="8921" xr:uid="{FF6F08B0-D0AE-4D2B-B1F5-1E8BAE107A8B}"/>
    <cellStyle name="Accent1 3 3" xfId="8922" xr:uid="{AA3269E1-B916-4FC1-8225-938A9A3BF05A}"/>
    <cellStyle name="Accent2" xfId="8923" builtinId="33" customBuiltin="1"/>
    <cellStyle name="Accent2 2" xfId="8924" xr:uid="{272D6E22-8095-4586-B2A7-135823D7620E}"/>
    <cellStyle name="Accent2 2 2" xfId="8925" xr:uid="{F468D7D8-BCC8-40F8-B650-E6815FB0EFBE}"/>
    <cellStyle name="Accent2 2 3" xfId="8926" xr:uid="{EA4A90DA-71AA-4C71-9222-3C79926455C7}"/>
    <cellStyle name="Accent2 2 4" xfId="8927" xr:uid="{9231D341-EDF3-4686-A7D2-9E43FB647F7A}"/>
    <cellStyle name="Accent2 2 5" xfId="8928" xr:uid="{5994FC9E-AE4A-4E14-8338-0DCB55347C3C}"/>
    <cellStyle name="Accent2 2 6" xfId="8929" xr:uid="{C639D9A8-5394-4D66-AF06-0079B0362F0F}"/>
    <cellStyle name="Accent2 3" xfId="8930" xr:uid="{040E39BD-78B3-42C2-B9E2-BC61A4586C89}"/>
    <cellStyle name="Accent2 3 2" xfId="8931" xr:uid="{293F2793-F5C8-4195-BC4C-EA9A458CB8CF}"/>
    <cellStyle name="Accent2 3 3" xfId="8932" xr:uid="{7A68D98F-1495-4F2E-8007-1A69DE3D5CA8}"/>
    <cellStyle name="Accent3" xfId="8933" builtinId="37" customBuiltin="1"/>
    <cellStyle name="Accent3 2" xfId="8934" xr:uid="{2A24E283-23F3-4420-B35C-48370505B636}"/>
    <cellStyle name="Accent3 2 2" xfId="8935" xr:uid="{BD788E00-C753-4A18-A7C5-9D6DE5D282DC}"/>
    <cellStyle name="Accent3 2 3" xfId="8936" xr:uid="{569804C2-4BE7-4F45-915A-312363B477FA}"/>
    <cellStyle name="Accent3 2 4" xfId="8937" xr:uid="{273D0DA7-4C32-45A2-9E3A-5569C298CB5A}"/>
    <cellStyle name="Accent3 2 5" xfId="8938" xr:uid="{34CCF277-B27C-4693-9D22-BE8754922700}"/>
    <cellStyle name="Accent3 2 6" xfId="8939" xr:uid="{1F3C5099-D16D-4906-B962-1690A806D7B1}"/>
    <cellStyle name="Accent3 3" xfId="8940" xr:uid="{CA5C5709-F73D-4BD8-A41D-4339BD284310}"/>
    <cellStyle name="Accent3 3 2" xfId="8941" xr:uid="{4FCD2A7F-25F7-4356-B991-0CF98BC3098A}"/>
    <cellStyle name="Accent3 3 3" xfId="8942" xr:uid="{30E158BD-BECD-44BB-A2E5-899191D28FC0}"/>
    <cellStyle name="Accent4" xfId="8943" builtinId="41" customBuiltin="1"/>
    <cellStyle name="Accent4 2" xfId="8944" xr:uid="{452DDCF5-A356-47C4-85EA-F74FBFF5C12B}"/>
    <cellStyle name="Accent4 2 2" xfId="8945" xr:uid="{4165C66A-05CC-4803-AFEA-EB15EA2E82AB}"/>
    <cellStyle name="Accent4 2 3" xfId="8946" xr:uid="{B08C1EE6-ACD0-4D59-939A-27D4D7886B2C}"/>
    <cellStyle name="Accent4 2 4" xfId="8947" xr:uid="{EA94AB5B-A342-4DA3-A1E4-5EEC25DAFC3F}"/>
    <cellStyle name="Accent4 2 5" xfId="8948" xr:uid="{0C1E5834-484B-480B-B9D4-C712C823ABD9}"/>
    <cellStyle name="Accent4 2 6" xfId="8949" xr:uid="{447A6040-1591-48E9-991B-31AA701EAEE6}"/>
    <cellStyle name="Accent4 3" xfId="8950" xr:uid="{5FCC9622-ACF9-4321-A54D-75217EC017D5}"/>
    <cellStyle name="Accent4 3 2" xfId="8951" xr:uid="{0E568B0A-976E-4998-8E67-E70355A5F819}"/>
    <cellStyle name="Accent4 3 3" xfId="8952" xr:uid="{99588DFF-B29A-458C-8D28-64ADC772D633}"/>
    <cellStyle name="Accent5" xfId="8953" builtinId="45" customBuiltin="1"/>
    <cellStyle name="Accent5 2" xfId="8954" xr:uid="{096A7437-7B05-4591-A0D5-34AE545F36C4}"/>
    <cellStyle name="Accent5 2 2" xfId="8955" xr:uid="{7054DA82-D1AB-4ABB-B39E-61B647A50A70}"/>
    <cellStyle name="Accent5 2 3" xfId="8956" xr:uid="{62F7B0BF-0EA4-40C9-A3EB-36FDDB289675}"/>
    <cellStyle name="Accent5 2 4" xfId="8957" xr:uid="{662412C3-359E-4AAB-942B-13D02EA5EBD3}"/>
    <cellStyle name="Accent5 2 5" xfId="8958" xr:uid="{02B040CA-E0BD-47DA-A8C9-B4FBF313DB92}"/>
    <cellStyle name="Accent5 2 6" xfId="8959" xr:uid="{29FB8B38-96C3-4A05-AB38-2A493A962039}"/>
    <cellStyle name="Accent5 3" xfId="8960" xr:uid="{B82FFEF4-C625-413B-8368-D01C8E08C65E}"/>
    <cellStyle name="Accent5 3 2" xfId="8961" xr:uid="{10DE050F-A19A-4085-A824-44355895C3D0}"/>
    <cellStyle name="Accent5 3 3" xfId="8962" xr:uid="{9D6024E3-5B0C-46ED-B550-709DAA067E46}"/>
    <cellStyle name="Accent6" xfId="8963" builtinId="49" customBuiltin="1"/>
    <cellStyle name="Accent6 2" xfId="8964" xr:uid="{383E1B80-F844-4D0C-A162-0BBE74018117}"/>
    <cellStyle name="Accent6 2 2" xfId="8965" xr:uid="{A95F6FB2-9CA2-452D-A41B-55FD7D8D0685}"/>
    <cellStyle name="Accent6 2 3" xfId="8966" xr:uid="{66CD182A-84C5-4AE8-914C-3D0DE3555369}"/>
    <cellStyle name="Accent6 2 4" xfId="8967" xr:uid="{48DC6DD6-E711-437D-904C-1381AAF1BBA2}"/>
    <cellStyle name="Accent6 2 5" xfId="8968" xr:uid="{E26C5177-5972-4905-AF40-B708D4FE3F68}"/>
    <cellStyle name="Accent6 2 6" xfId="8969" xr:uid="{5E248A32-242C-448E-83A1-828D26AFFBAD}"/>
    <cellStyle name="Accent6 3" xfId="8970" xr:uid="{AE63FD59-6C10-4D56-B8C1-50B2CC85D515}"/>
    <cellStyle name="Accent6 3 2" xfId="8971" xr:uid="{A88B5280-37B5-4E77-BF7F-7430CBB9231A}"/>
    <cellStyle name="Accent6 3 3" xfId="8972" xr:uid="{8DBB2BC0-E7C7-4793-969B-361F611E9DC8}"/>
    <cellStyle name="Bad" xfId="8973" builtinId="27" customBuiltin="1"/>
    <cellStyle name="Bad 2" xfId="8974" xr:uid="{5A4AC94F-A701-4699-88C5-9A7BAB47912D}"/>
    <cellStyle name="Bad 2 2" xfId="8975" xr:uid="{EF423456-4657-4FD9-8117-69B5BB1F0BC3}"/>
    <cellStyle name="Bad 2 3" xfId="8976" xr:uid="{3EE66971-1FE1-438B-B359-E81EA9FFA304}"/>
    <cellStyle name="Bad 2 4" xfId="8977" xr:uid="{BF8674A6-03CB-47BF-8B40-0CEC61968C11}"/>
    <cellStyle name="Bad 2 5" xfId="8978" xr:uid="{3F7FCFC7-A876-4824-A897-0C23D3EE0505}"/>
    <cellStyle name="Bad 2 6" xfId="8979" xr:uid="{AC4294E8-70A8-42F4-885A-442ABB59F9CE}"/>
    <cellStyle name="Bad 3" xfId="8980" xr:uid="{EE0FC7CD-F3F1-4DB3-82F7-EBCA3AC7225F}"/>
    <cellStyle name="Bad 3 2" xfId="8981" xr:uid="{81AC974F-0711-4713-9C84-3ADDA9AEDE58}"/>
    <cellStyle name="Bad 3 3" xfId="8982" xr:uid="{D6EE84A3-74E3-4224-8C87-A3001A11DFFF}"/>
    <cellStyle name="Calculation" xfId="8983" builtinId="22" customBuiltin="1"/>
    <cellStyle name="Calculation 2" xfId="8984" xr:uid="{ACA120C2-C2B6-47BE-BB85-E8F6A4897B2B}"/>
    <cellStyle name="Calculation 2 10" xfId="8985" xr:uid="{BE86E7E5-C0B1-4779-87F7-900FC9B5AA04}"/>
    <cellStyle name="Calculation 2 11" xfId="8986" xr:uid="{DF0AE2BE-534E-431D-9EA4-04E5B5A196FB}"/>
    <cellStyle name="Calculation 2 2" xfId="8987" xr:uid="{41A87206-FFCF-4AC5-9B99-C12F47A617EA}"/>
    <cellStyle name="Calculation 2 2 2" xfId="8988" xr:uid="{7846D119-38B8-46FA-A001-225CEEB3F273}"/>
    <cellStyle name="Calculation 2 2 2 2" xfId="8989" xr:uid="{A3C97956-4580-4B1F-9391-A84DB4A2617E}"/>
    <cellStyle name="Calculation 2 2 2 2 2" xfId="8990" xr:uid="{173785A2-2565-41F1-AB4B-35E5FFF25325}"/>
    <cellStyle name="Calculation 2 2 2 3" xfId="8991" xr:uid="{65248A7D-56CE-44D3-A4A5-5321587BA63D}"/>
    <cellStyle name="Calculation 2 2 2 3 2" xfId="8992" xr:uid="{8619A775-EA6D-476E-96CA-38C4ADBC0595}"/>
    <cellStyle name="Calculation 2 2 2 4" xfId="8993" xr:uid="{A6E7A633-897E-480F-B58B-5265030B2595}"/>
    <cellStyle name="Calculation 2 2 2 4 2" xfId="8994" xr:uid="{B15E03FA-857C-43BB-BF75-E8F699F59885}"/>
    <cellStyle name="Calculation 2 2 2 5" xfId="8995" xr:uid="{BC43DD7D-3F1A-4CA4-8A51-4A7D72DA6C41}"/>
    <cellStyle name="Calculation 2 2 3" xfId="8996" xr:uid="{6103ABE6-3CA6-4FA3-9B8C-A04B7533F0ED}"/>
    <cellStyle name="Calculation 2 3" xfId="8997" xr:uid="{B482CC57-08A8-4F2F-9746-CF2622858381}"/>
    <cellStyle name="Calculation 2 4" xfId="8998" xr:uid="{BC60465C-B0A9-4556-8FA0-01A74A2657E7}"/>
    <cellStyle name="Calculation 2 5" xfId="8999" xr:uid="{B8DA0AB5-9DC0-4E6E-9645-5F1C5187BCD4}"/>
    <cellStyle name="Calculation 2 5 2" xfId="9000" xr:uid="{1EF5D144-E3D9-4DCC-947C-722024DA35BA}"/>
    <cellStyle name="Calculation 2 5 2 2" xfId="9001" xr:uid="{53A12A71-7639-4398-B1B8-2D451335DF53}"/>
    <cellStyle name="Calculation 2 5 3" xfId="9002" xr:uid="{330F421D-BBAB-419C-B606-524516BA688C}"/>
    <cellStyle name="Calculation 2 5 3 2" xfId="9003" xr:uid="{5E13E0B3-8B01-4408-847E-764380533886}"/>
    <cellStyle name="Calculation 2 5 4" xfId="9004" xr:uid="{D2475CC6-EAB9-4097-B0B1-EBCD3090BFEE}"/>
    <cellStyle name="Calculation 2 5 4 2" xfId="9005" xr:uid="{44145FE4-CCCD-48BC-B3FD-5379F3F16C60}"/>
    <cellStyle name="Calculation 2 5 5" xfId="9006" xr:uid="{C24D9932-C3F5-4397-819C-5B8D3321E328}"/>
    <cellStyle name="Calculation 2 6" xfId="9007" xr:uid="{ECD769FC-1E9F-478A-80BB-BA17A4C1F3E0}"/>
    <cellStyle name="Calculation 2 6 2" xfId="9008" xr:uid="{FC77FDC1-252C-4ADA-B48A-483E1D939572}"/>
    <cellStyle name="Calculation 2 6 2 2" xfId="9009" xr:uid="{F9E20BD4-9CFB-45C6-AFC6-96C94ED330C8}"/>
    <cellStyle name="Calculation 2 6 3" xfId="9010" xr:uid="{2408B964-9F11-4E91-949D-69BE76DCF887}"/>
    <cellStyle name="Calculation 2 6 3 2" xfId="9011" xr:uid="{00FD9FEB-187B-4BC9-A374-F5D232400C64}"/>
    <cellStyle name="Calculation 2 6 4" xfId="9012" xr:uid="{96CFCABB-1B6A-48B2-91DA-35FD21F37838}"/>
    <cellStyle name="Calculation 2 6 4 2" xfId="9013" xr:uid="{9D5B5310-0D42-4267-A4A2-5613BE7F12E4}"/>
    <cellStyle name="Calculation 2 6 5" xfId="9014" xr:uid="{C3CAAD84-D290-45D3-838B-EC04FB6C2D27}"/>
    <cellStyle name="Calculation 2 7" xfId="9015" xr:uid="{9DA40B78-8C4E-4C08-BFCC-4CABE5582621}"/>
    <cellStyle name="Calculation 2 7 2" xfId="9016" xr:uid="{4F23670E-A2B4-436D-B9A1-E3BFB58ECB2C}"/>
    <cellStyle name="Calculation 2 8" xfId="9017" xr:uid="{C70C41E3-FF88-46E2-A39D-1A013AD22731}"/>
    <cellStyle name="Calculation 2 8 2" xfId="9018" xr:uid="{6F01EF68-32A1-48BA-85C0-7786B0A1B30D}"/>
    <cellStyle name="Calculation 2 9" xfId="9019" xr:uid="{D0FF7047-E067-48CE-903F-AB44512F448D}"/>
    <cellStyle name="Calculation 2 9 2" xfId="9020" xr:uid="{BA854382-08FA-4432-BF85-68BBAFA4164B}"/>
    <cellStyle name="Calculation 3" xfId="9021" xr:uid="{6F0329C2-46EA-4C0A-8C41-FBC975EE3B7B}"/>
    <cellStyle name="Calculation 3 2" xfId="9022" xr:uid="{F33D54B5-A388-4F41-86C6-DA123A8ECCDD}"/>
    <cellStyle name="Calculation 3 2 2" xfId="9023" xr:uid="{244DCA9A-7507-45E7-A8FA-A608B16AEDE1}"/>
    <cellStyle name="Calculation 3 2 2 2" xfId="9024" xr:uid="{D1300832-C916-4D6E-90C2-82772890111D}"/>
    <cellStyle name="Calculation 3 2 3" xfId="9025" xr:uid="{DAC2172B-2267-4871-AC7D-4E1790A072A2}"/>
    <cellStyle name="Calculation 3 2 3 2" xfId="9026" xr:uid="{27037F55-955B-46A3-BF35-0DD0ADE5181B}"/>
    <cellStyle name="Calculation 3 2 4" xfId="9027" xr:uid="{0326CA2A-359A-45DC-96AA-F4B0BC43B5AA}"/>
    <cellStyle name="Calculation 3 2 4 2" xfId="9028" xr:uid="{E49E2449-841B-4739-A141-A82368E75C5D}"/>
    <cellStyle name="Calculation 3 2 5" xfId="9029" xr:uid="{132CE238-5259-4A05-B090-CF5FBABC5F46}"/>
    <cellStyle name="Calculation 3 3" xfId="9030" xr:uid="{DFE5BD83-E80E-45B7-A7B8-9F624A6464E7}"/>
    <cellStyle name="Calculation 3 4" xfId="9031" xr:uid="{0DF97816-0A9B-4337-8EF3-841A6A6F98B0}"/>
    <cellStyle name="Calculation 3 4 2" xfId="9032" xr:uid="{64D93C1C-AA9E-455B-8BC3-D03C624F82B5}"/>
    <cellStyle name="Calculation 3 5" xfId="9033" xr:uid="{DCB5C3B2-C8ED-497B-BB60-06EA82520C14}"/>
    <cellStyle name="Calculation 3 5 2" xfId="9034" xr:uid="{C4047C3C-C6AC-4050-BC61-62A66D5417DA}"/>
    <cellStyle name="Calculation 3 6" xfId="9035" xr:uid="{5C84B00E-EEA2-472D-A38C-F54902BC1F59}"/>
    <cellStyle name="Calculation 3 6 2" xfId="9036" xr:uid="{6216AB32-672E-4F77-B82D-0E0324CD049B}"/>
    <cellStyle name="Calculation 3 7" xfId="9037" xr:uid="{D6FD6FC6-1E08-4AEC-BD1C-A5556356AAFB}"/>
    <cellStyle name="Check Cell" xfId="9038" builtinId="23" customBuiltin="1"/>
    <cellStyle name="Check Cell 2" xfId="9039" xr:uid="{7D271B02-21A3-46CB-BC87-33E8699E8C86}"/>
    <cellStyle name="Check Cell 2 2" xfId="9040" xr:uid="{375EF188-0F2D-49EA-BCB7-8C366182AC2C}"/>
    <cellStyle name="Check Cell 2 3" xfId="9041" xr:uid="{5F3DAB47-6E94-43AC-B3AA-0FE1D99065BF}"/>
    <cellStyle name="Check Cell 2 4" xfId="9042" xr:uid="{F7D7B44D-14E0-49D4-9492-7DD1F795036A}"/>
    <cellStyle name="Check Cell 2 5" xfId="9043" xr:uid="{39F16D45-DECE-4278-AD24-09ED1ECF0F03}"/>
    <cellStyle name="Check Cell 2 6" xfId="9044" xr:uid="{EE4D6F9D-73B7-4ADA-AD00-B8F3990D614D}"/>
    <cellStyle name="Check Cell 3" xfId="9045" xr:uid="{7A229E25-3C25-4FA5-A9C4-101C9FFF9470}"/>
    <cellStyle name="Check Cell 3 2" xfId="9046" xr:uid="{80CF9816-BE93-4E7C-88AE-08F8E391F727}"/>
    <cellStyle name="Check Cell 3 3" xfId="9047" xr:uid="{CB69F414-4F93-409C-BD51-0B500ADC27A9}"/>
    <cellStyle name="Column Headings - size 10" xfId="9048" xr:uid="{E6BF7852-1ACC-4A3E-8A30-9C56E4B41FE7}"/>
    <cellStyle name="Column Headings - size 11" xfId="9049" xr:uid="{A59FA7F8-B1C4-4E57-9535-A1B39C8305A2}"/>
    <cellStyle name="Column Headings - size 8" xfId="9050" xr:uid="{62AB22CA-2095-46BA-9230-AFB47F6B387A}"/>
    <cellStyle name="Column Headings - size 9" xfId="9051" xr:uid="{E406623F-E8E9-4BEA-BBD3-0480559B5D4A}"/>
    <cellStyle name="Comma" xfId="9052" builtinId="3"/>
    <cellStyle name="Comma [0] 2" xfId="9053" xr:uid="{1048EFB2-FAB8-4DDF-B5EA-8924104A3993}"/>
    <cellStyle name="Comma [0] 3" xfId="9054" xr:uid="{981404A9-A844-4670-A1BC-46C037994077}"/>
    <cellStyle name="Comma 10" xfId="9055" xr:uid="{73D0213E-C6C0-4585-92C5-ACC1D5717248}"/>
    <cellStyle name="Comma 11" xfId="9056" xr:uid="{F3546F75-2445-4FD2-81C5-B9D6A669F503}"/>
    <cellStyle name="Comma 12" xfId="9057" xr:uid="{64EBFE74-16F6-4DC0-9A05-3B24D2F1429E}"/>
    <cellStyle name="Comma 13" xfId="9058" xr:uid="{3A562402-40FA-4C53-B588-A5CF010CB15B}"/>
    <cellStyle name="Comma 14" xfId="9059" xr:uid="{552DC60C-03AD-4127-B78C-0542C2FC6857}"/>
    <cellStyle name="Comma 15" xfId="9060" xr:uid="{9497FA9C-7878-42BE-80BB-A0503F512860}"/>
    <cellStyle name="Comma 16" xfId="9061" xr:uid="{57572C75-D93C-40F5-89EC-735AECA681E1}"/>
    <cellStyle name="Comma 17" xfId="9062" xr:uid="{6B9ADD02-1287-478A-9F83-80296396B4A5}"/>
    <cellStyle name="Comma 18" xfId="9063" xr:uid="{66DB950A-53FF-4CDF-8747-F7E832FDFC10}"/>
    <cellStyle name="Comma 19" xfId="9064" xr:uid="{D3D9B72E-0736-4322-8824-7706794CEB62}"/>
    <cellStyle name="Comma 2" xfId="9065" xr:uid="{4BB1C373-8146-4C3F-B1A5-D9723F15718E}"/>
    <cellStyle name="Comma 2 2" xfId="9066" xr:uid="{F67C312B-04E9-4700-9A1A-446143BA9BB7}"/>
    <cellStyle name="Comma 2 2 2" xfId="9067" xr:uid="{D7C25E99-1141-40D0-9518-775E0DF47E39}"/>
    <cellStyle name="Comma 2 2 2 10" xfId="9068" xr:uid="{E409A7B1-4C71-404C-BF9C-4AFAA5364301}"/>
    <cellStyle name="Comma 2 2 2 10 2" xfId="9069" xr:uid="{C8B87FF3-CC28-445E-A0A1-FACD08E0C865}"/>
    <cellStyle name="Comma 2 2 2 10 2 2" xfId="9070" xr:uid="{B90EB1AC-93D2-4FE5-9B2C-B26F40703F36}"/>
    <cellStyle name="Comma 2 2 2 10 2 2 2" xfId="9071" xr:uid="{559BD1FE-F73A-4352-B06B-B2AA7625DFFB}"/>
    <cellStyle name="Comma 2 2 2 10 2 3" xfId="9072" xr:uid="{D051670F-E9DB-46C0-8C67-42B73FB75E57}"/>
    <cellStyle name="Comma 2 2 2 10 3" xfId="9073" xr:uid="{FB2773CA-1D42-40C6-B3FC-75B82D893524}"/>
    <cellStyle name="Comma 2 2 2 10 3 2" xfId="9074" xr:uid="{EB1159F8-6EA1-49C2-8232-880C5A5654EF}"/>
    <cellStyle name="Comma 2 2 2 10 4" xfId="9075" xr:uid="{236BB2EF-0FBA-4C72-A79F-8CE3CC9E5562}"/>
    <cellStyle name="Comma 2 2 2 11" xfId="9076" xr:uid="{0EC6D936-87B7-4483-BA77-F282FFFDDE5D}"/>
    <cellStyle name="Comma 2 2 2 11 2" xfId="9077" xr:uid="{8BCF7876-CA96-4A86-B15C-DA745B5D705E}"/>
    <cellStyle name="Comma 2 2 2 11 2 2" xfId="9078" xr:uid="{8FD2EDE7-66B2-4F07-BBBA-5C940A9260F7}"/>
    <cellStyle name="Comma 2 2 2 11 2 2 2" xfId="9079" xr:uid="{BD268BBC-99FE-4B22-83CD-B00F917DB900}"/>
    <cellStyle name="Comma 2 2 2 11 2 3" xfId="9080" xr:uid="{23C57B3B-F977-49D9-A9D5-CE8406CC6A8B}"/>
    <cellStyle name="Comma 2 2 2 11 3" xfId="9081" xr:uid="{F0B25717-CEE7-41D7-BD04-81F2A96C5E53}"/>
    <cellStyle name="Comma 2 2 2 11 3 2" xfId="9082" xr:uid="{0289447C-0E6A-45B2-9B67-02B97B2CA8A9}"/>
    <cellStyle name="Comma 2 2 2 11 4" xfId="9083" xr:uid="{FD41D54F-499D-4EAE-A778-2D2D5295FFEA}"/>
    <cellStyle name="Comma 2 2 2 12" xfId="9084" xr:uid="{4FB02F7C-C6AB-4AA9-9893-406AD8D7FFD5}"/>
    <cellStyle name="Comma 2 2 2 12 2" xfId="9085" xr:uid="{268DEA4F-D266-4451-95B1-704E075C8F7D}"/>
    <cellStyle name="Comma 2 2 2 12 2 2" xfId="9086" xr:uid="{63CA6375-6E09-439C-84E3-F7D0CD3D4108}"/>
    <cellStyle name="Comma 2 2 2 12 3" xfId="9087" xr:uid="{43B61766-555D-421A-8D33-851B3ABC541B}"/>
    <cellStyle name="Comma 2 2 2 13" xfId="9088" xr:uid="{53A69A4D-D241-4D36-8181-2F1481A89B45}"/>
    <cellStyle name="Comma 2 2 2 13 2" xfId="9089" xr:uid="{03D70E65-BEE2-4D1E-A445-74EBA533F7D0}"/>
    <cellStyle name="Comma 2 2 2 14" xfId="9090" xr:uid="{7C3491FC-8D1F-4097-A726-4E99A194EBE5}"/>
    <cellStyle name="Comma 2 2 2 2" xfId="9091" xr:uid="{558B4EE6-2C7E-469E-8DC2-CD293ABB088A}"/>
    <cellStyle name="Comma 2 2 2 2 2" xfId="9092" xr:uid="{7F245496-3079-4BD0-A12E-C20E0FDE2BFB}"/>
    <cellStyle name="Comma 2 2 2 2 2 2" xfId="9093" xr:uid="{CB61C9D7-3165-495E-BD96-04F72AD06A0B}"/>
    <cellStyle name="Comma 2 2 2 2 2 2 2" xfId="9094" xr:uid="{1D5FEF13-7DD4-47EF-A688-F2BC448059B0}"/>
    <cellStyle name="Comma 2 2 2 2 2 2 2 2" xfId="9095" xr:uid="{8AD178FB-7AD3-4AFA-BDBA-CCAB09090157}"/>
    <cellStyle name="Comma 2 2 2 2 2 2 2 2 2" xfId="9096" xr:uid="{1A764A0B-CA79-422A-871F-700CD63EA469}"/>
    <cellStyle name="Comma 2 2 2 2 2 2 2 2 2 2" xfId="9097" xr:uid="{A91B1FA7-8EE6-4964-A05D-E2448A0A85DB}"/>
    <cellStyle name="Comma 2 2 2 2 2 2 2 2 3" xfId="9098" xr:uid="{E1497875-73AA-41E7-91E0-0C563CD34690}"/>
    <cellStyle name="Comma 2 2 2 2 2 2 2 3" xfId="9099" xr:uid="{DD607F8E-6DA2-469A-A84F-F1C4F5BD6B77}"/>
    <cellStyle name="Comma 2 2 2 2 2 2 2 3 2" xfId="9100" xr:uid="{287B0009-64EF-497D-A757-E5391D281B0C}"/>
    <cellStyle name="Comma 2 2 2 2 2 2 2 4" xfId="9101" xr:uid="{D78A4CA1-E9C1-432F-B9F9-3EF84236A8C4}"/>
    <cellStyle name="Comma 2 2 2 2 2 2 3" xfId="9102" xr:uid="{8530E299-2059-47C0-94AB-07C1ECAF31C5}"/>
    <cellStyle name="Comma 2 2 2 2 2 2 3 2" xfId="9103" xr:uid="{6C14DD30-B085-4256-8134-9C86A6681823}"/>
    <cellStyle name="Comma 2 2 2 2 2 2 3 2 2" xfId="9104" xr:uid="{1DAE457B-C587-4250-A289-0086971D1F7F}"/>
    <cellStyle name="Comma 2 2 2 2 2 2 3 2 2 2" xfId="9105" xr:uid="{EFF0EC3E-8CBB-4F36-8E74-03B6626E74A8}"/>
    <cellStyle name="Comma 2 2 2 2 2 2 3 2 3" xfId="9106" xr:uid="{DB093FA6-178F-4E8B-B480-067AD36706FC}"/>
    <cellStyle name="Comma 2 2 2 2 2 2 3 3" xfId="9107" xr:uid="{7265EC79-71F0-4E3F-9638-290273D9D137}"/>
    <cellStyle name="Comma 2 2 2 2 2 2 3 3 2" xfId="9108" xr:uid="{963198CF-7E5F-4E8A-A06A-6A686E495A85}"/>
    <cellStyle name="Comma 2 2 2 2 2 2 3 4" xfId="9109" xr:uid="{DAE8717C-95F5-4B49-BBE8-4D41F262C1EB}"/>
    <cellStyle name="Comma 2 2 2 2 2 2 4" xfId="9110" xr:uid="{C4DF2D48-5131-4C2D-8642-F016A7068B1B}"/>
    <cellStyle name="Comma 2 2 2 2 2 2 4 2" xfId="9111" xr:uid="{0BCBB1EC-BEDB-45EB-8171-82EB1CFF70DB}"/>
    <cellStyle name="Comma 2 2 2 2 2 2 4 2 2" xfId="9112" xr:uid="{4BCDCC94-D12F-407E-B7B8-91B0C47EBF30}"/>
    <cellStyle name="Comma 2 2 2 2 2 2 4 3" xfId="9113" xr:uid="{5422D848-7AD5-4EE6-99F2-90EDDB98E92D}"/>
    <cellStyle name="Comma 2 2 2 2 2 2 5" xfId="9114" xr:uid="{94B3C665-3B89-444E-8218-0A1C5633182E}"/>
    <cellStyle name="Comma 2 2 2 2 2 2 5 2" xfId="9115" xr:uid="{91DE2917-2AC2-40AC-B83F-ED06E1B1F676}"/>
    <cellStyle name="Comma 2 2 2 2 2 2 6" xfId="9116" xr:uid="{4B628C73-9480-46A8-B2DE-A5DC6EB34D34}"/>
    <cellStyle name="Comma 2 2 2 2 2 3" xfId="9117" xr:uid="{45411DA7-215C-4949-AC07-8C776D0BAD1F}"/>
    <cellStyle name="Comma 2 2 2 2 2 3 2" xfId="9118" xr:uid="{4A568680-98AE-43EA-8047-FBE66BDB94D1}"/>
    <cellStyle name="Comma 2 2 2 2 2 3 2 2" xfId="9119" xr:uid="{0F10DE75-BB19-4BE9-B47A-E34B4F4D12D9}"/>
    <cellStyle name="Comma 2 2 2 2 2 3 2 2 2" xfId="9120" xr:uid="{F53E040D-D92C-47E8-BE3E-5D1C39F2D56E}"/>
    <cellStyle name="Comma 2 2 2 2 2 3 2 3" xfId="9121" xr:uid="{E93361B8-96EB-48C0-A5E6-EC1AD37FD021}"/>
    <cellStyle name="Comma 2 2 2 2 2 3 3" xfId="9122" xr:uid="{0FA1FF39-926A-4711-8FFC-207D6F10782E}"/>
    <cellStyle name="Comma 2 2 2 2 2 3 3 2" xfId="9123" xr:uid="{051F3C8E-E71E-4982-B9C2-4F777CB8BAEC}"/>
    <cellStyle name="Comma 2 2 2 2 2 3 4" xfId="9124" xr:uid="{72A9A360-EF8B-44E0-B1CE-2FA68516EAD4}"/>
    <cellStyle name="Comma 2 2 2 2 2 4" xfId="9125" xr:uid="{90A47B9F-DC11-4806-BFD3-3108549266E0}"/>
    <cellStyle name="Comma 2 2 2 2 2 4 2" xfId="9126" xr:uid="{AA5029E8-893B-4A37-B387-84563F8FC9E6}"/>
    <cellStyle name="Comma 2 2 2 2 2 4 2 2" xfId="9127" xr:uid="{5A6305BA-0E70-444F-B69D-CBDDD69392C3}"/>
    <cellStyle name="Comma 2 2 2 2 2 4 2 2 2" xfId="9128" xr:uid="{B9386C00-D1A6-4399-8420-9EA08D988F18}"/>
    <cellStyle name="Comma 2 2 2 2 2 4 2 3" xfId="9129" xr:uid="{1912656E-3A1B-4156-B4FD-EB3B9519B8B8}"/>
    <cellStyle name="Comma 2 2 2 2 2 4 3" xfId="9130" xr:uid="{A66686B7-9D1F-4F51-8EA9-66BC36425510}"/>
    <cellStyle name="Comma 2 2 2 2 2 4 3 2" xfId="9131" xr:uid="{C1504667-D310-422D-8976-778F182DD768}"/>
    <cellStyle name="Comma 2 2 2 2 2 4 4" xfId="9132" xr:uid="{A433FEE6-3EE5-4FEF-812D-07857373CEB0}"/>
    <cellStyle name="Comma 2 2 2 2 2 5" xfId="9133" xr:uid="{FEA42402-F651-423E-8F70-872C37DA880F}"/>
    <cellStyle name="Comma 2 2 2 2 2 5 2" xfId="9134" xr:uid="{80D02ECD-378B-46F3-B6F2-F3C1521431DA}"/>
    <cellStyle name="Comma 2 2 2 2 2 5 2 2" xfId="9135" xr:uid="{85F06B0D-72E0-404F-AEB3-FB3997DE8AAB}"/>
    <cellStyle name="Comma 2 2 2 2 2 5 3" xfId="9136" xr:uid="{3364AA6A-0235-4362-A0E4-0F7F8010975D}"/>
    <cellStyle name="Comma 2 2 2 2 2 6" xfId="9137" xr:uid="{601C558A-7DF1-4268-B3C9-A9C79C2E7848}"/>
    <cellStyle name="Comma 2 2 2 2 2 6 2" xfId="9138" xr:uid="{2E48057F-C106-4D33-B4D2-0DA71B2C2BF8}"/>
    <cellStyle name="Comma 2 2 2 2 2 7" xfId="9139" xr:uid="{82DBE471-D627-447B-919C-3369ABFA3705}"/>
    <cellStyle name="Comma 2 2 2 2 3" xfId="9140" xr:uid="{78CF64B7-610B-4C41-9F03-641332962AD0}"/>
    <cellStyle name="Comma 2 2 2 2 3 2" xfId="9141" xr:uid="{665DE7C7-4869-4364-A9C9-D25F7D33257F}"/>
    <cellStyle name="Comma 2 2 2 2 3 2 2" xfId="9142" xr:uid="{20E3AF07-A087-49BE-8ED3-9CAE1AAD12E5}"/>
    <cellStyle name="Comma 2 2 2 2 3 2 2 2" xfId="9143" xr:uid="{872FC24F-2D83-4571-80CF-3849E2E4679B}"/>
    <cellStyle name="Comma 2 2 2 2 3 2 2 2 2" xfId="9144" xr:uid="{58CBFF63-5977-41AA-AF56-9BA040C46632}"/>
    <cellStyle name="Comma 2 2 2 2 3 2 2 2 2 2" xfId="9145" xr:uid="{449B91BF-3CF6-4B10-A26E-7D3999B8A09F}"/>
    <cellStyle name="Comma 2 2 2 2 3 2 2 2 3" xfId="9146" xr:uid="{C21ED7B9-7804-4F4A-9D4C-C4318B25CE4D}"/>
    <cellStyle name="Comma 2 2 2 2 3 2 2 3" xfId="9147" xr:uid="{C210C5CE-FC73-47D8-B536-69D5EC135750}"/>
    <cellStyle name="Comma 2 2 2 2 3 2 2 3 2" xfId="9148" xr:uid="{46FE5102-C11D-4CE1-8661-944D4C3B4184}"/>
    <cellStyle name="Comma 2 2 2 2 3 2 2 4" xfId="9149" xr:uid="{21519ACD-CB22-4846-9A5B-40AF9F59A4A7}"/>
    <cellStyle name="Comma 2 2 2 2 3 2 3" xfId="9150" xr:uid="{818C9142-DD88-4BAD-94BA-EC4523D08B66}"/>
    <cellStyle name="Comma 2 2 2 2 3 2 3 2" xfId="9151" xr:uid="{F31C733E-FBCD-4B2E-92BA-92B85A730F6A}"/>
    <cellStyle name="Comma 2 2 2 2 3 2 3 2 2" xfId="9152" xr:uid="{80CF2884-B11E-4C38-AA07-93E40962A0B1}"/>
    <cellStyle name="Comma 2 2 2 2 3 2 3 2 2 2" xfId="9153" xr:uid="{B3CC2946-B5A9-406A-B140-65D7B796C508}"/>
    <cellStyle name="Comma 2 2 2 2 3 2 3 2 3" xfId="9154" xr:uid="{4E73ED3A-1EED-4B4B-9466-DB67E4F253B7}"/>
    <cellStyle name="Comma 2 2 2 2 3 2 3 3" xfId="9155" xr:uid="{8229FD37-903D-4CD6-AE4F-39AC1EF692EE}"/>
    <cellStyle name="Comma 2 2 2 2 3 2 3 3 2" xfId="9156" xr:uid="{DEDBCEA4-8A90-4834-AD1D-46E3461D05B8}"/>
    <cellStyle name="Comma 2 2 2 2 3 2 3 4" xfId="9157" xr:uid="{BA8E0C69-ED37-45C0-B400-639EB64DF982}"/>
    <cellStyle name="Comma 2 2 2 2 3 2 4" xfId="9158" xr:uid="{1A0D856F-9749-40F4-879B-979FD823AEC8}"/>
    <cellStyle name="Comma 2 2 2 2 3 2 4 2" xfId="9159" xr:uid="{8B96122F-196C-4D81-B521-B193DF5C0EEB}"/>
    <cellStyle name="Comma 2 2 2 2 3 2 4 2 2" xfId="9160" xr:uid="{D9814B7F-EB7D-4B7F-B287-F73AB6C72CB2}"/>
    <cellStyle name="Comma 2 2 2 2 3 2 4 3" xfId="9161" xr:uid="{05C51D19-9B3A-40A6-803A-6B133B311ACC}"/>
    <cellStyle name="Comma 2 2 2 2 3 2 5" xfId="9162" xr:uid="{822801F9-E2AF-4578-B032-5106DDF580E8}"/>
    <cellStyle name="Comma 2 2 2 2 3 2 5 2" xfId="9163" xr:uid="{1A948622-4AD3-42E3-9DE5-2B5521EBA294}"/>
    <cellStyle name="Comma 2 2 2 2 3 2 6" xfId="9164" xr:uid="{675DB5A6-57DC-4F76-AA4B-910544ED3DEE}"/>
    <cellStyle name="Comma 2 2 2 2 3 3" xfId="9165" xr:uid="{4A3AD416-8B02-423D-9167-154EBF200D9E}"/>
    <cellStyle name="Comma 2 2 2 2 3 3 2" xfId="9166" xr:uid="{C9A47899-15A2-4155-9F82-6F1E65A71B48}"/>
    <cellStyle name="Comma 2 2 2 2 3 3 2 2" xfId="9167" xr:uid="{FE057D93-FAB0-48C7-932A-22334A269433}"/>
    <cellStyle name="Comma 2 2 2 2 3 3 2 2 2" xfId="9168" xr:uid="{D0F18134-7380-4FA7-A36F-BE3CC918CB8A}"/>
    <cellStyle name="Comma 2 2 2 2 3 3 2 3" xfId="9169" xr:uid="{B93B15DF-DA49-40A2-93B4-D720F3328E6D}"/>
    <cellStyle name="Comma 2 2 2 2 3 3 3" xfId="9170" xr:uid="{1785D84F-1ADF-404D-947F-E2C4B960D30B}"/>
    <cellStyle name="Comma 2 2 2 2 3 3 3 2" xfId="9171" xr:uid="{5B24D68A-BBCE-4E4F-97C0-0EB72243FC55}"/>
    <cellStyle name="Comma 2 2 2 2 3 3 4" xfId="9172" xr:uid="{EFACEEDC-22C7-4EAC-AB9B-2435B2F25EB9}"/>
    <cellStyle name="Comma 2 2 2 2 3 4" xfId="9173" xr:uid="{472723AE-F520-4348-A625-005494421FA2}"/>
    <cellStyle name="Comma 2 2 2 2 3 4 2" xfId="9174" xr:uid="{DDD7AFA7-ED59-4420-8CD1-6126619BF70C}"/>
    <cellStyle name="Comma 2 2 2 2 3 4 2 2" xfId="9175" xr:uid="{577A957F-35DB-47E4-91F2-E7D4F74D75F7}"/>
    <cellStyle name="Comma 2 2 2 2 3 4 2 2 2" xfId="9176" xr:uid="{6065DC83-6667-4EB7-8EC5-0AF68E7D144B}"/>
    <cellStyle name="Comma 2 2 2 2 3 4 2 3" xfId="9177" xr:uid="{10C100FC-000B-4F5B-8C8A-258C527F0E28}"/>
    <cellStyle name="Comma 2 2 2 2 3 4 3" xfId="9178" xr:uid="{78A4341D-6713-4194-A138-2699F1C9FD7A}"/>
    <cellStyle name="Comma 2 2 2 2 3 4 3 2" xfId="9179" xr:uid="{39F901B9-C624-4B23-AEFF-B69EBC0C64D6}"/>
    <cellStyle name="Comma 2 2 2 2 3 4 4" xfId="9180" xr:uid="{6082C1C1-198B-4CCF-A432-29A5AFDFA9E3}"/>
    <cellStyle name="Comma 2 2 2 2 3 5" xfId="9181" xr:uid="{1A9160A5-8D27-46EC-919D-67629BE155C2}"/>
    <cellStyle name="Comma 2 2 2 2 3 5 2" xfId="9182" xr:uid="{21F1F817-4121-4051-A3E8-AA2D26EEC270}"/>
    <cellStyle name="Comma 2 2 2 2 3 5 2 2" xfId="9183" xr:uid="{1A263F17-B89B-4458-9DA9-0A5BB85D2A2D}"/>
    <cellStyle name="Comma 2 2 2 2 3 5 3" xfId="9184" xr:uid="{30EBDE2B-40F4-4F31-830A-9DDC1D26991A}"/>
    <cellStyle name="Comma 2 2 2 2 3 6" xfId="9185" xr:uid="{77E7E1C3-7AC5-4F84-93DE-C6A23738BB88}"/>
    <cellStyle name="Comma 2 2 2 2 3 6 2" xfId="9186" xr:uid="{2661CF9F-06B1-4874-8072-AD66C95D249C}"/>
    <cellStyle name="Comma 2 2 2 2 3 7" xfId="9187" xr:uid="{74816C79-F077-49DD-8226-372FD8720C24}"/>
    <cellStyle name="Comma 2 2 2 3" xfId="9188" xr:uid="{4A001AF6-EF41-4070-9561-F0A0DD8BDB50}"/>
    <cellStyle name="Comma 2 2 2 4" xfId="9189" xr:uid="{11209307-7D13-4495-A63D-4FC98EDE5D18}"/>
    <cellStyle name="Comma 2 2 2 4 2" xfId="9190" xr:uid="{A7690B33-9CB9-4270-B5FF-91C94E7AAAC5}"/>
    <cellStyle name="Comma 2 2 2 4 2 2" xfId="9191" xr:uid="{4DA58DA1-F6CF-4D23-8721-F5CF2C9914F6}"/>
    <cellStyle name="Comma 2 2 2 4 2 2 2" xfId="9192" xr:uid="{A31CFF83-2996-417E-B138-5E1A5060D45A}"/>
    <cellStyle name="Comma 2 2 2 4 2 2 2 2" xfId="9193" xr:uid="{14F2D700-E72D-474D-9F5D-BBA1690B1B5F}"/>
    <cellStyle name="Comma 2 2 2 4 2 2 2 2 2" xfId="9194" xr:uid="{196DFCF4-F53C-4356-A5A1-D6C61B4BB286}"/>
    <cellStyle name="Comma 2 2 2 4 2 2 2 2 2 2" xfId="9195" xr:uid="{9A255608-629B-4436-A1C1-812514E83FC0}"/>
    <cellStyle name="Comma 2 2 2 4 2 2 2 2 3" xfId="9196" xr:uid="{B163863A-08B8-437E-91D5-11E1DCE0435D}"/>
    <cellStyle name="Comma 2 2 2 4 2 2 2 3" xfId="9197" xr:uid="{81568C91-15C1-421B-AE3A-31FD44026A3E}"/>
    <cellStyle name="Comma 2 2 2 4 2 2 2 3 2" xfId="9198" xr:uid="{0B011CAB-123F-46DE-947C-E6261979B231}"/>
    <cellStyle name="Comma 2 2 2 4 2 2 2 4" xfId="9199" xr:uid="{B6C7E818-9464-45AE-8C63-B2CD1B8E6ADE}"/>
    <cellStyle name="Comma 2 2 2 4 2 2 3" xfId="9200" xr:uid="{92547253-9C19-4446-B3B8-013AA83C0C33}"/>
    <cellStyle name="Comma 2 2 2 4 2 2 3 2" xfId="9201" xr:uid="{519402D0-8C84-496E-BC4E-957466C3C414}"/>
    <cellStyle name="Comma 2 2 2 4 2 2 3 2 2" xfId="9202" xr:uid="{CE6A0894-6EC4-40B8-9719-A7AF73FC0150}"/>
    <cellStyle name="Comma 2 2 2 4 2 2 3 2 2 2" xfId="9203" xr:uid="{C58A73E0-BFA1-4D16-8300-3BC4860BB796}"/>
    <cellStyle name="Comma 2 2 2 4 2 2 3 2 3" xfId="9204" xr:uid="{CDCAE154-36ED-4931-9652-9BE974357B47}"/>
    <cellStyle name="Comma 2 2 2 4 2 2 3 3" xfId="9205" xr:uid="{B9384B3F-1916-4F6B-9D90-FC33CFE010AD}"/>
    <cellStyle name="Comma 2 2 2 4 2 2 3 3 2" xfId="9206" xr:uid="{A6F8A1D9-E287-4C11-B785-B6184754721F}"/>
    <cellStyle name="Comma 2 2 2 4 2 2 3 4" xfId="9207" xr:uid="{C6D7A557-93D5-45C6-BA2B-3419F611CF40}"/>
    <cellStyle name="Comma 2 2 2 4 2 2 4" xfId="9208" xr:uid="{F6A51EA9-3A26-40EC-8411-661C9D7051F0}"/>
    <cellStyle name="Comma 2 2 2 4 2 2 4 2" xfId="9209" xr:uid="{4753A7A9-826A-4BA7-AC6E-7223E88B4658}"/>
    <cellStyle name="Comma 2 2 2 4 2 2 4 2 2" xfId="9210" xr:uid="{33B607D2-B050-40BD-81A7-16E8CD4437EA}"/>
    <cellStyle name="Comma 2 2 2 4 2 2 4 3" xfId="9211" xr:uid="{26E7DAAC-B5C6-49D1-98E8-D0C9F0736DE9}"/>
    <cellStyle name="Comma 2 2 2 4 2 2 5" xfId="9212" xr:uid="{6F9A9E7B-480D-4465-85DA-2DC4408DDFA2}"/>
    <cellStyle name="Comma 2 2 2 4 2 2 5 2" xfId="9213" xr:uid="{11D3B8AA-EB9B-492B-8129-3E2B277D8A92}"/>
    <cellStyle name="Comma 2 2 2 4 2 2 6" xfId="9214" xr:uid="{7BEA7228-1FB0-4B12-AD4D-BB45D33CC242}"/>
    <cellStyle name="Comma 2 2 2 4 2 3" xfId="9215" xr:uid="{D1C076CB-10AD-43F5-873D-21701C3D64F9}"/>
    <cellStyle name="Comma 2 2 2 4 2 3 2" xfId="9216" xr:uid="{283A76AF-8E81-46B9-9203-D96B22CBC8F1}"/>
    <cellStyle name="Comma 2 2 2 4 2 3 2 2" xfId="9217" xr:uid="{A1F41F17-DCE0-4BDB-8BCD-0ACFA2623CE4}"/>
    <cellStyle name="Comma 2 2 2 4 2 3 2 2 2" xfId="9218" xr:uid="{8937A82F-4C19-4EB4-BCAB-42C2B27FC332}"/>
    <cellStyle name="Comma 2 2 2 4 2 3 2 3" xfId="9219" xr:uid="{9A2BBE0F-9E04-482A-A6D6-2E708F19F96B}"/>
    <cellStyle name="Comma 2 2 2 4 2 3 3" xfId="9220" xr:uid="{EDC10E61-B888-4259-B0F3-E2CBE4FB7D72}"/>
    <cellStyle name="Comma 2 2 2 4 2 3 3 2" xfId="9221" xr:uid="{2B07178C-EA79-4240-97C4-74784C54CCE2}"/>
    <cellStyle name="Comma 2 2 2 4 2 3 4" xfId="9222" xr:uid="{16321461-1DCD-4606-B32A-2AEFFA0A0DCF}"/>
    <cellStyle name="Comma 2 2 2 4 2 4" xfId="9223" xr:uid="{CFC73B72-3985-4C5E-85B7-02CC8AAB1096}"/>
    <cellStyle name="Comma 2 2 2 4 2 4 2" xfId="9224" xr:uid="{20E42348-FAAB-4E62-9E65-898ABEF329B8}"/>
    <cellStyle name="Comma 2 2 2 4 2 4 2 2" xfId="9225" xr:uid="{4AFBD4FD-D685-48D7-B95C-12BF7890410D}"/>
    <cellStyle name="Comma 2 2 2 4 2 4 2 2 2" xfId="9226" xr:uid="{83A99832-2FB7-471C-A92C-39608686DAC6}"/>
    <cellStyle name="Comma 2 2 2 4 2 4 2 3" xfId="9227" xr:uid="{CA1B9892-A173-4421-AE59-A67C99B60B24}"/>
    <cellStyle name="Comma 2 2 2 4 2 4 3" xfId="9228" xr:uid="{44E2FB2D-04C3-45C3-8519-333492689ED2}"/>
    <cellStyle name="Comma 2 2 2 4 2 4 3 2" xfId="9229" xr:uid="{F6DF2A2A-00FB-4B82-A3D2-0E75E7B5EAE8}"/>
    <cellStyle name="Comma 2 2 2 4 2 4 4" xfId="9230" xr:uid="{66FDCA72-94F5-4669-B227-504B3E63F86D}"/>
    <cellStyle name="Comma 2 2 2 4 2 5" xfId="9231" xr:uid="{DC87E729-012A-4703-BCC8-2CA1A16CC1A6}"/>
    <cellStyle name="Comma 2 2 2 4 2 5 2" xfId="9232" xr:uid="{B06E9D01-4000-4079-AEC8-ECED1AAB74BF}"/>
    <cellStyle name="Comma 2 2 2 4 2 5 2 2" xfId="9233" xr:uid="{CF85D67E-F6FC-4EAB-B2DC-BF0A3EC09BC3}"/>
    <cellStyle name="Comma 2 2 2 4 2 5 3" xfId="9234" xr:uid="{E454C591-9837-4EA9-B709-C1C535DD0D53}"/>
    <cellStyle name="Comma 2 2 2 4 2 6" xfId="9235" xr:uid="{75430546-2D6A-405C-913C-80BCE6FCF8D6}"/>
    <cellStyle name="Comma 2 2 2 4 2 6 2" xfId="9236" xr:uid="{CA85D69C-8DFB-44D3-B9CA-5A699D48BD23}"/>
    <cellStyle name="Comma 2 2 2 4 2 7" xfId="9237" xr:uid="{7317284F-3904-4343-ABB3-D686A94E40AE}"/>
    <cellStyle name="Comma 2 2 2 5" xfId="9238" xr:uid="{73A52FC2-4680-47D0-89D9-3D6368232655}"/>
    <cellStyle name="Comma 2 2 2 5 2" xfId="9239" xr:uid="{CB9C641F-894F-42AA-94AE-963426ABA079}"/>
    <cellStyle name="Comma 2 2 2 5 2 2" xfId="9240" xr:uid="{AE885759-93EC-4682-A0E4-F5624DF47446}"/>
    <cellStyle name="Comma 2 2 2 5 2 2 2" xfId="9241" xr:uid="{F699F59F-6760-411A-BE04-A5934EECD0A8}"/>
    <cellStyle name="Comma 2 2 2 5 2 2 2 2" xfId="9242" xr:uid="{06DE41F3-977F-4DC3-87A8-7DD1DCEF7308}"/>
    <cellStyle name="Comma 2 2 2 5 2 2 2 2 2" xfId="9243" xr:uid="{E85AE484-8A02-4B8D-84B2-2880A2D2B771}"/>
    <cellStyle name="Comma 2 2 2 5 2 2 2 2 2 2" xfId="9244" xr:uid="{648A14CC-A2B8-471B-AEE5-14FA48329397}"/>
    <cellStyle name="Comma 2 2 2 5 2 2 2 2 3" xfId="9245" xr:uid="{2C8001AE-C38D-4AEB-B771-33C7D0A67268}"/>
    <cellStyle name="Comma 2 2 2 5 2 2 2 3" xfId="9246" xr:uid="{C48D89AE-3632-41CB-B200-E1D16FA74F14}"/>
    <cellStyle name="Comma 2 2 2 5 2 2 2 3 2" xfId="9247" xr:uid="{AA040129-389A-48F9-91DE-8B55F2F02CFD}"/>
    <cellStyle name="Comma 2 2 2 5 2 2 2 4" xfId="9248" xr:uid="{92378FF3-8128-4F0A-BC38-872C9FC4B0B0}"/>
    <cellStyle name="Comma 2 2 2 5 2 2 3" xfId="9249" xr:uid="{244D90CB-C045-4A22-BF9C-650694D06851}"/>
    <cellStyle name="Comma 2 2 2 5 2 2 3 2" xfId="9250" xr:uid="{4C49B0D7-248A-439D-BC26-4BBA586CFC53}"/>
    <cellStyle name="Comma 2 2 2 5 2 2 3 2 2" xfId="9251" xr:uid="{7C7E0DFA-A04C-480D-B500-AA00B6710A66}"/>
    <cellStyle name="Comma 2 2 2 5 2 2 3 2 2 2" xfId="9252" xr:uid="{5644FFD8-8FDB-483F-9D70-108AC54FA340}"/>
    <cellStyle name="Comma 2 2 2 5 2 2 3 2 3" xfId="9253" xr:uid="{753A86CC-2999-4359-A2C2-B1A5676667F0}"/>
    <cellStyle name="Comma 2 2 2 5 2 2 3 3" xfId="9254" xr:uid="{9A3886CC-FF43-45AC-834E-32D9F9A96269}"/>
    <cellStyle name="Comma 2 2 2 5 2 2 3 3 2" xfId="9255" xr:uid="{DF2E86F8-9EEA-4FB2-B1ED-2D29D3839FEC}"/>
    <cellStyle name="Comma 2 2 2 5 2 2 3 4" xfId="9256" xr:uid="{CE2373DB-45F9-4C71-8D8E-F74BF48A0430}"/>
    <cellStyle name="Comma 2 2 2 5 2 2 4" xfId="9257" xr:uid="{7C07AFFE-E357-4DDF-BEAE-201126CF2413}"/>
    <cellStyle name="Comma 2 2 2 5 2 2 4 2" xfId="9258" xr:uid="{C7681E52-A97C-423B-8FEF-B9F57C9DA812}"/>
    <cellStyle name="Comma 2 2 2 5 2 2 4 2 2" xfId="9259" xr:uid="{D69D45BF-D243-4629-9D8F-6EDD6CE2A32B}"/>
    <cellStyle name="Comma 2 2 2 5 2 2 4 3" xfId="9260" xr:uid="{ABE53059-5895-414D-A182-578DA7543A1C}"/>
    <cellStyle name="Comma 2 2 2 5 2 2 5" xfId="9261" xr:uid="{1D7B0C8A-80C8-4134-8B46-61FA8F30FC76}"/>
    <cellStyle name="Comma 2 2 2 5 2 2 5 2" xfId="9262" xr:uid="{87DD0F52-15F4-4757-A090-81BF80D5DF80}"/>
    <cellStyle name="Comma 2 2 2 5 2 2 6" xfId="9263" xr:uid="{0E3F99C8-0765-4865-8F37-0CF881F0399F}"/>
    <cellStyle name="Comma 2 2 2 5 2 3" xfId="9264" xr:uid="{D1608A9D-F344-42E1-8D19-35DE41CFB5EE}"/>
    <cellStyle name="Comma 2 2 2 5 2 3 2" xfId="9265" xr:uid="{B678DB0F-5E9E-467E-B805-7039D1E17779}"/>
    <cellStyle name="Comma 2 2 2 5 2 3 2 2" xfId="9266" xr:uid="{2801F338-DF44-4494-9F79-F8231E275434}"/>
    <cellStyle name="Comma 2 2 2 5 2 3 2 2 2" xfId="9267" xr:uid="{FD3CE894-C64B-4077-8564-88B372A68CAA}"/>
    <cellStyle name="Comma 2 2 2 5 2 3 2 3" xfId="9268" xr:uid="{AB175ED9-2DA6-4B02-9471-7B2F1A5EA2B6}"/>
    <cellStyle name="Comma 2 2 2 5 2 3 3" xfId="9269" xr:uid="{DA4CD609-E371-4257-88C2-4EDF89E506D0}"/>
    <cellStyle name="Comma 2 2 2 5 2 3 3 2" xfId="9270" xr:uid="{1CEA3C82-1C4E-45E4-A4B9-DE63FA41F74C}"/>
    <cellStyle name="Comma 2 2 2 5 2 3 4" xfId="9271" xr:uid="{FCA8CB59-1702-4D45-992D-F7EB15E7803F}"/>
    <cellStyle name="Comma 2 2 2 5 2 4" xfId="9272" xr:uid="{F00D1B34-873C-4AB8-BEA0-5C9E35975168}"/>
    <cellStyle name="Comma 2 2 2 5 2 4 2" xfId="9273" xr:uid="{6501C4BF-651A-405A-8490-ED5AB63D9089}"/>
    <cellStyle name="Comma 2 2 2 5 2 4 2 2" xfId="9274" xr:uid="{97B3AC1D-B4BC-4B23-995E-0BFA9BA3E38B}"/>
    <cellStyle name="Comma 2 2 2 5 2 4 2 2 2" xfId="9275" xr:uid="{8A86B744-2637-48AE-AAB7-42D4CBEB0D28}"/>
    <cellStyle name="Comma 2 2 2 5 2 4 2 3" xfId="9276" xr:uid="{41641491-832F-4A87-855D-CD4816429F74}"/>
    <cellStyle name="Comma 2 2 2 5 2 4 3" xfId="9277" xr:uid="{F90C1A3D-B8D6-4AE4-979F-902BEABB93E3}"/>
    <cellStyle name="Comma 2 2 2 5 2 4 3 2" xfId="9278" xr:uid="{B36DBA67-C21F-4F66-B9BE-627030785C2F}"/>
    <cellStyle name="Comma 2 2 2 5 2 4 4" xfId="9279" xr:uid="{993703A7-4CB3-4CC4-A7AA-0EA39325B92D}"/>
    <cellStyle name="Comma 2 2 2 5 2 5" xfId="9280" xr:uid="{BB52FBC3-44CF-449B-B4F4-76DBF824DA58}"/>
    <cellStyle name="Comma 2 2 2 5 2 5 2" xfId="9281" xr:uid="{74B3853D-1380-485B-B29B-F087CDF3BCC0}"/>
    <cellStyle name="Comma 2 2 2 5 2 5 2 2" xfId="9282" xr:uid="{89D4FFD0-014D-4568-9790-C0D0AC95794A}"/>
    <cellStyle name="Comma 2 2 2 5 2 5 3" xfId="9283" xr:uid="{7B00B90E-2A8D-479F-BCD8-B8908564F43E}"/>
    <cellStyle name="Comma 2 2 2 5 2 6" xfId="9284" xr:uid="{6401084D-06C3-48F0-AAB4-76F7BF6511B5}"/>
    <cellStyle name="Comma 2 2 2 5 2 6 2" xfId="9285" xr:uid="{CCE42BFE-C53B-4B5D-B8A9-4E03D515EB60}"/>
    <cellStyle name="Comma 2 2 2 5 2 7" xfId="9286" xr:uid="{87B7CDDD-95B4-4AA7-B066-A644768CA211}"/>
    <cellStyle name="Comma 2 2 2 5 3" xfId="9287" xr:uid="{7B0D18E5-514B-4BFF-BCFF-0B84D26E0DA3}"/>
    <cellStyle name="Comma 2 2 2 5 3 2" xfId="9288" xr:uid="{C5871BE0-A1C7-42E8-A0ED-6DB5E5DB06F8}"/>
    <cellStyle name="Comma 2 2 2 5 3 2 2" xfId="9289" xr:uid="{E37FA4AE-23B3-4DA0-8348-BBBA7BE2BAEA}"/>
    <cellStyle name="Comma 2 2 2 5 3 2 2 2" xfId="9290" xr:uid="{08D475A6-F461-4453-A1FC-0F0B4EAC1A83}"/>
    <cellStyle name="Comma 2 2 2 5 3 2 2 2 2" xfId="9291" xr:uid="{C18838B3-3625-4DF6-B0FC-1CAFEEB9D059}"/>
    <cellStyle name="Comma 2 2 2 5 3 2 2 2 2 2" xfId="9292" xr:uid="{ED92AACE-BD93-4A2F-9C8C-27FECF808752}"/>
    <cellStyle name="Comma 2 2 2 5 3 2 2 2 3" xfId="9293" xr:uid="{4FE61416-5274-4FA1-AC9F-3170DD535437}"/>
    <cellStyle name="Comma 2 2 2 5 3 2 2 3" xfId="9294" xr:uid="{B41D4A35-0B2D-44BD-93C0-82B024B5B6B0}"/>
    <cellStyle name="Comma 2 2 2 5 3 2 2 3 2" xfId="9295" xr:uid="{81DA4F5A-BFA4-423E-A990-83277A98DE07}"/>
    <cellStyle name="Comma 2 2 2 5 3 2 2 4" xfId="9296" xr:uid="{420F69C6-109D-4114-BAEC-45C0845D48F8}"/>
    <cellStyle name="Comma 2 2 2 5 3 2 3" xfId="9297" xr:uid="{733E4BEB-8237-4BA2-B670-70DD49BC3198}"/>
    <cellStyle name="Comma 2 2 2 5 3 2 3 2" xfId="9298" xr:uid="{5DDA6AAA-3C8E-4B1C-B046-E72D59A058E6}"/>
    <cellStyle name="Comma 2 2 2 5 3 2 3 2 2" xfId="9299" xr:uid="{76DF07F3-5BE0-45C1-B59A-90164875416D}"/>
    <cellStyle name="Comma 2 2 2 5 3 2 3 2 2 2" xfId="9300" xr:uid="{2C5A50CE-EF6B-48AC-BA00-EF1387B3BA87}"/>
    <cellStyle name="Comma 2 2 2 5 3 2 3 2 3" xfId="9301" xr:uid="{52A8E054-80F6-4DF8-86C5-00FF82464166}"/>
    <cellStyle name="Comma 2 2 2 5 3 2 3 3" xfId="9302" xr:uid="{361FA337-FA40-40DD-A9DC-725D1259A1E6}"/>
    <cellStyle name="Comma 2 2 2 5 3 2 3 3 2" xfId="9303" xr:uid="{DE5C41BF-BD5F-44FE-B9F2-645F9C7B9913}"/>
    <cellStyle name="Comma 2 2 2 5 3 2 3 4" xfId="9304" xr:uid="{CE9576BF-4BDF-475B-9156-DB292A272F95}"/>
    <cellStyle name="Comma 2 2 2 5 3 2 4" xfId="9305" xr:uid="{CF8C6752-2E46-4887-AE11-A5465C603AAA}"/>
    <cellStyle name="Comma 2 2 2 5 3 2 4 2" xfId="9306" xr:uid="{90E12C65-112B-4958-AFAF-5FE84F2A7DFF}"/>
    <cellStyle name="Comma 2 2 2 5 3 2 4 2 2" xfId="9307" xr:uid="{79B2D725-A843-4839-84E5-E7BC93DDF5A1}"/>
    <cellStyle name="Comma 2 2 2 5 3 2 4 3" xfId="9308" xr:uid="{8C509BC0-AA7E-44F9-8E41-51FD7D9F8EF8}"/>
    <cellStyle name="Comma 2 2 2 5 3 2 5" xfId="9309" xr:uid="{CD179C59-D84E-461B-A3C8-C1AF1B4136F0}"/>
    <cellStyle name="Comma 2 2 2 5 3 2 5 2" xfId="9310" xr:uid="{94E825B8-77FD-499B-891F-1D3D58611AE7}"/>
    <cellStyle name="Comma 2 2 2 5 3 2 6" xfId="9311" xr:uid="{C731152F-17A3-43FE-B5D3-8218CF14E10E}"/>
    <cellStyle name="Comma 2 2 2 5 3 3" xfId="9312" xr:uid="{24BF609C-367F-494A-A3BA-897FF70E9475}"/>
    <cellStyle name="Comma 2 2 2 5 3 3 2" xfId="9313" xr:uid="{593F6045-ADA1-45B0-A4F9-E05953E016EA}"/>
    <cellStyle name="Comma 2 2 2 5 3 3 2 2" xfId="9314" xr:uid="{77782154-4E59-4112-8F0A-6BFCAB8BE354}"/>
    <cellStyle name="Comma 2 2 2 5 3 3 2 2 2" xfId="9315" xr:uid="{93F32AEC-70A9-41F2-A16A-564AFEDF5AF4}"/>
    <cellStyle name="Comma 2 2 2 5 3 3 2 3" xfId="9316" xr:uid="{29213FB2-74F0-4D64-9541-CDB1F596D05C}"/>
    <cellStyle name="Comma 2 2 2 5 3 3 3" xfId="9317" xr:uid="{344D917B-3009-4F72-901D-C0A90068F836}"/>
    <cellStyle name="Comma 2 2 2 5 3 3 3 2" xfId="9318" xr:uid="{E17E2099-D1B9-4A91-B13A-E1B8EECB63B0}"/>
    <cellStyle name="Comma 2 2 2 5 3 3 4" xfId="9319" xr:uid="{C842FF9E-A344-4484-90D8-2A6AA80B5B8F}"/>
    <cellStyle name="Comma 2 2 2 5 3 4" xfId="9320" xr:uid="{B33F40F9-D265-4CFE-BA79-355505836C3C}"/>
    <cellStyle name="Comma 2 2 2 5 3 4 2" xfId="9321" xr:uid="{8FE54A79-F657-49CE-B189-554AD0B9E222}"/>
    <cellStyle name="Comma 2 2 2 5 3 4 2 2" xfId="9322" xr:uid="{6EFE894B-C85A-4EBE-9D14-DF2DAEB66179}"/>
    <cellStyle name="Comma 2 2 2 5 3 4 2 2 2" xfId="9323" xr:uid="{85838974-1CAA-4373-98FB-405B2870DC17}"/>
    <cellStyle name="Comma 2 2 2 5 3 4 2 3" xfId="9324" xr:uid="{D19D6110-4B64-498D-A5BF-94B9E51CE221}"/>
    <cellStyle name="Comma 2 2 2 5 3 4 3" xfId="9325" xr:uid="{D1C2A181-9DC7-44C7-8A9E-C7DB6BE4D2D1}"/>
    <cellStyle name="Comma 2 2 2 5 3 4 3 2" xfId="9326" xr:uid="{E23C9075-337B-477C-8518-C5C26D75C52D}"/>
    <cellStyle name="Comma 2 2 2 5 3 4 4" xfId="9327" xr:uid="{FA1BA7F0-0480-4582-9A99-763408BB46EB}"/>
    <cellStyle name="Comma 2 2 2 5 3 5" xfId="9328" xr:uid="{8632F3A7-7B62-427A-B125-E90E3E4DBB98}"/>
    <cellStyle name="Comma 2 2 2 5 3 5 2" xfId="9329" xr:uid="{9B584B7E-BECF-49FA-976C-405DB5146FED}"/>
    <cellStyle name="Comma 2 2 2 5 3 5 2 2" xfId="9330" xr:uid="{B922A996-2D01-4359-8460-6E7E5A4D0FF7}"/>
    <cellStyle name="Comma 2 2 2 5 3 5 3" xfId="9331" xr:uid="{95EA099D-A15E-422E-8A8F-65AFEE89D0CC}"/>
    <cellStyle name="Comma 2 2 2 5 3 6" xfId="9332" xr:uid="{5EC26C10-3871-486A-98C8-1F1F24E42D85}"/>
    <cellStyle name="Comma 2 2 2 5 3 6 2" xfId="9333" xr:uid="{C01F0649-FE37-467F-A277-9B0447913E96}"/>
    <cellStyle name="Comma 2 2 2 5 3 7" xfId="9334" xr:uid="{E02B7D01-FA86-4459-B80D-1ABF2559BD67}"/>
    <cellStyle name="Comma 2 2 2 5 4" xfId="9335" xr:uid="{834D5B8D-B214-40AB-AFE6-EE8B53E8CF07}"/>
    <cellStyle name="Comma 2 2 2 5 4 2" xfId="9336" xr:uid="{1B455763-1BB9-436E-9E6D-AA39031D776F}"/>
    <cellStyle name="Comma 2 2 2 5 4 2 2" xfId="9337" xr:uid="{AE30338A-8822-48B8-9F47-173D9F8EDADA}"/>
    <cellStyle name="Comma 2 2 2 5 4 2 2 2" xfId="9338" xr:uid="{3199D44F-FE89-4C3F-B6DF-E84B8187A3B9}"/>
    <cellStyle name="Comma 2 2 2 5 4 2 2 2 2" xfId="9339" xr:uid="{C192A8C4-2F5D-4904-9156-00F0CE1C9B2F}"/>
    <cellStyle name="Comma 2 2 2 5 4 2 2 3" xfId="9340" xr:uid="{73E59448-E22E-4959-B963-A216DB5DE968}"/>
    <cellStyle name="Comma 2 2 2 5 4 2 3" xfId="9341" xr:uid="{6AC9774C-392B-4AA9-8B19-DB12CF29E615}"/>
    <cellStyle name="Comma 2 2 2 5 4 2 3 2" xfId="9342" xr:uid="{B8D42058-71A8-43B2-AF74-1E90EC47100D}"/>
    <cellStyle name="Comma 2 2 2 5 4 2 4" xfId="9343" xr:uid="{D3E95864-559B-40B7-A0B2-51342ACBE85E}"/>
    <cellStyle name="Comma 2 2 2 5 4 3" xfId="9344" xr:uid="{81761F32-D215-4F67-8A4D-F3B1AD3C479C}"/>
    <cellStyle name="Comma 2 2 2 5 4 3 2" xfId="9345" xr:uid="{9C913C89-7B39-40DD-B943-D9B905FE75EC}"/>
    <cellStyle name="Comma 2 2 2 5 4 3 2 2" xfId="9346" xr:uid="{0F99C805-CC53-43D1-8EA4-F1E232655E54}"/>
    <cellStyle name="Comma 2 2 2 5 4 3 2 2 2" xfId="9347" xr:uid="{84300711-261F-4185-88F6-F74AED7CF75F}"/>
    <cellStyle name="Comma 2 2 2 5 4 3 2 3" xfId="9348" xr:uid="{3400885B-302C-4EB1-A7A1-A36EBF470BA7}"/>
    <cellStyle name="Comma 2 2 2 5 4 3 3" xfId="9349" xr:uid="{C7ACCE45-A569-4F2D-A3C3-3A13DAC6064F}"/>
    <cellStyle name="Comma 2 2 2 5 4 3 3 2" xfId="9350" xr:uid="{811276A1-EC34-4135-B5C0-C404DCC52D79}"/>
    <cellStyle name="Comma 2 2 2 5 4 3 4" xfId="9351" xr:uid="{FE605EE2-12F9-49A8-9DCF-7BD80A237BC3}"/>
    <cellStyle name="Comma 2 2 2 5 4 4" xfId="9352" xr:uid="{538CA363-9A95-4473-A34C-44C61694D2DF}"/>
    <cellStyle name="Comma 2 2 2 5 4 4 2" xfId="9353" xr:uid="{23ADBFF4-DFA2-4F38-9466-50DCB8E62946}"/>
    <cellStyle name="Comma 2 2 2 5 4 4 2 2" xfId="9354" xr:uid="{F467039B-8B87-41C0-86C1-F25301FFD218}"/>
    <cellStyle name="Comma 2 2 2 5 4 4 3" xfId="9355" xr:uid="{D225BDB3-DD5C-4390-8DA4-564A75631D2A}"/>
    <cellStyle name="Comma 2 2 2 5 4 5" xfId="9356" xr:uid="{2CAA1647-64BC-4BED-B45F-FDF29B041AD3}"/>
    <cellStyle name="Comma 2 2 2 5 4 5 2" xfId="9357" xr:uid="{24A860D5-A08C-4E13-A1FF-476D47534B5F}"/>
    <cellStyle name="Comma 2 2 2 5 4 6" xfId="9358" xr:uid="{08C57A3D-420D-497E-AEB4-CC38436BE113}"/>
    <cellStyle name="Comma 2 2 2 5 5" xfId="9359" xr:uid="{3DE444D8-46FE-4F90-A05D-ED4F9CBC38F6}"/>
    <cellStyle name="Comma 2 2 2 5 5 2" xfId="9360" xr:uid="{B8D409F4-729C-4DF9-8D2B-F8BB97863A30}"/>
    <cellStyle name="Comma 2 2 2 5 5 2 2" xfId="9361" xr:uid="{7575F83C-E425-4948-B796-CECE1EE8266D}"/>
    <cellStyle name="Comma 2 2 2 5 5 2 2 2" xfId="9362" xr:uid="{BA27C19B-3840-4F02-8561-B198EE75CDC2}"/>
    <cellStyle name="Comma 2 2 2 5 5 2 3" xfId="9363" xr:uid="{4F8A3C72-15AC-4A27-BCC8-8C188BF2EC01}"/>
    <cellStyle name="Comma 2 2 2 5 5 3" xfId="9364" xr:uid="{7CDA74A2-4B0F-4048-9A75-212C3968CEF7}"/>
    <cellStyle name="Comma 2 2 2 5 5 3 2" xfId="9365" xr:uid="{058A6949-1D59-4374-9269-ACA30D338AAF}"/>
    <cellStyle name="Comma 2 2 2 5 5 4" xfId="9366" xr:uid="{3B71BF47-D28F-45DC-B2E2-0F737D946FBE}"/>
    <cellStyle name="Comma 2 2 2 5 6" xfId="9367" xr:uid="{68D97534-E6A1-43B6-9987-E3F12EF89AB4}"/>
    <cellStyle name="Comma 2 2 2 5 6 2" xfId="9368" xr:uid="{E9CD13FE-48E7-4E09-91AE-9A683FE2AA5F}"/>
    <cellStyle name="Comma 2 2 2 5 6 2 2" xfId="9369" xr:uid="{32A23CC4-ED25-4FBE-AE7E-C730C475530C}"/>
    <cellStyle name="Comma 2 2 2 5 6 2 2 2" xfId="9370" xr:uid="{B9550A08-D99C-4EED-9307-A69A7C6A30F1}"/>
    <cellStyle name="Comma 2 2 2 5 6 2 3" xfId="9371" xr:uid="{D38C1DFA-D636-46A1-B02D-698CEE8C2D07}"/>
    <cellStyle name="Comma 2 2 2 5 6 3" xfId="9372" xr:uid="{F5B4B0AE-719B-4090-80A5-81E5A79FEACC}"/>
    <cellStyle name="Comma 2 2 2 5 6 3 2" xfId="9373" xr:uid="{6460FF11-C093-4145-B42C-13D58BDD7F4C}"/>
    <cellStyle name="Comma 2 2 2 5 6 4" xfId="9374" xr:uid="{19F0B913-5CF3-4AC9-8EBE-030773BD1488}"/>
    <cellStyle name="Comma 2 2 2 5 7" xfId="9375" xr:uid="{A874DD86-0239-4FAC-AAEA-21653217D368}"/>
    <cellStyle name="Comma 2 2 2 5 7 2" xfId="9376" xr:uid="{0B53B526-3541-4E84-82FD-6AB041B073D1}"/>
    <cellStyle name="Comma 2 2 2 5 7 2 2" xfId="9377" xr:uid="{51952D58-CF94-4B63-9EC3-1EDC20B4AF5B}"/>
    <cellStyle name="Comma 2 2 2 5 7 3" xfId="9378" xr:uid="{E8B8C7BA-8E7A-4D0E-BE6B-9A189C22A07A}"/>
    <cellStyle name="Comma 2 2 2 5 8" xfId="9379" xr:uid="{520D6115-C9F5-437C-9534-3429D05873B9}"/>
    <cellStyle name="Comma 2 2 2 5 8 2" xfId="9380" xr:uid="{0428BB51-CA54-458E-8373-D65827DEE18E}"/>
    <cellStyle name="Comma 2 2 2 5 9" xfId="9381" xr:uid="{43306F00-5D6B-44AF-913B-AC774563C8EB}"/>
    <cellStyle name="Comma 2 2 2 6" xfId="9382" xr:uid="{740860D1-9C23-4FD4-964C-A4104E9E0B40}"/>
    <cellStyle name="Comma 2 2 2 6 2" xfId="9383" xr:uid="{55D54C3D-4DDA-4A0E-8698-7F7C3529C4E3}"/>
    <cellStyle name="Comma 2 2 2 6 2 2" xfId="9384" xr:uid="{D8D8892A-0A0C-4CF2-8BF5-445AAE757864}"/>
    <cellStyle name="Comma 2 2 2 6 2 2 2" xfId="9385" xr:uid="{CB549718-0AE8-4D3C-856F-81E7EF1A94CA}"/>
    <cellStyle name="Comma 2 2 2 6 2 2 2 2" xfId="9386" xr:uid="{5E72F77C-9F1B-4938-9C4B-982620BDDA77}"/>
    <cellStyle name="Comma 2 2 2 6 2 2 2 2 2" xfId="9387" xr:uid="{9E13B03B-234A-4889-B15E-F12BF59413A4}"/>
    <cellStyle name="Comma 2 2 2 6 2 2 2 3" xfId="9388" xr:uid="{5EFE8AE5-602A-4EF2-A4C8-2EDD11EDB44C}"/>
    <cellStyle name="Comma 2 2 2 6 2 2 3" xfId="9389" xr:uid="{DC539F3A-48B7-4743-93BF-064F78DA5355}"/>
    <cellStyle name="Comma 2 2 2 6 2 2 3 2" xfId="9390" xr:uid="{4D35EA5E-AAD0-4370-9B3A-0C7DB7DB2611}"/>
    <cellStyle name="Comma 2 2 2 6 2 2 4" xfId="9391" xr:uid="{AE6FCB7F-ADB4-4CD1-AB0D-979232EDFE44}"/>
    <cellStyle name="Comma 2 2 2 6 2 3" xfId="9392" xr:uid="{DE299EDC-A653-42EE-9A6D-B57784DA17E5}"/>
    <cellStyle name="Comma 2 2 2 6 2 3 2" xfId="9393" xr:uid="{197022EB-D1E7-4476-879B-94A05E52E632}"/>
    <cellStyle name="Comma 2 2 2 6 2 3 2 2" xfId="9394" xr:uid="{B8026B34-CE05-45B5-AAC9-CA5819669627}"/>
    <cellStyle name="Comma 2 2 2 6 2 3 2 2 2" xfId="9395" xr:uid="{84D20CAC-ADAB-4419-B673-508811E75983}"/>
    <cellStyle name="Comma 2 2 2 6 2 3 2 3" xfId="9396" xr:uid="{6A7C27F7-6629-4C59-A9B9-36C05838FBA3}"/>
    <cellStyle name="Comma 2 2 2 6 2 3 3" xfId="9397" xr:uid="{55EF4523-72F1-435A-9918-F0B047280C7D}"/>
    <cellStyle name="Comma 2 2 2 6 2 3 3 2" xfId="9398" xr:uid="{73B7E6B0-696A-4FE3-B0F3-4133FA4C64F3}"/>
    <cellStyle name="Comma 2 2 2 6 2 3 4" xfId="9399" xr:uid="{6D840231-4573-4865-A5B8-D661F87A4A45}"/>
    <cellStyle name="Comma 2 2 2 6 2 4" xfId="9400" xr:uid="{C782786E-26A1-4C18-B335-62F74CCE880E}"/>
    <cellStyle name="Comma 2 2 2 6 2 4 2" xfId="9401" xr:uid="{DA5D6985-C936-4977-8B95-1EA8B11F5412}"/>
    <cellStyle name="Comma 2 2 2 6 2 4 2 2" xfId="9402" xr:uid="{C3342411-9342-493D-89DE-9B0D391424D0}"/>
    <cellStyle name="Comma 2 2 2 6 2 4 3" xfId="9403" xr:uid="{2412CB0B-86BD-4581-86AC-CB45C7DDEF00}"/>
    <cellStyle name="Comma 2 2 2 6 2 5" xfId="9404" xr:uid="{C6215036-97FB-4172-AD27-DB9856733555}"/>
    <cellStyle name="Comma 2 2 2 6 2 5 2" xfId="9405" xr:uid="{52150FA6-6B2F-47A9-8DD4-A57CA19281B8}"/>
    <cellStyle name="Comma 2 2 2 6 2 6" xfId="9406" xr:uid="{98865065-A048-4967-A602-E40EC99F4C09}"/>
    <cellStyle name="Comma 2 2 2 6 3" xfId="9407" xr:uid="{2C64F9A9-E745-47B4-9E34-2E7DEC0189FC}"/>
    <cellStyle name="Comma 2 2 2 6 3 2" xfId="9408" xr:uid="{8E2B37DC-EA1B-4A0B-BEB3-8E6493020220}"/>
    <cellStyle name="Comma 2 2 2 6 3 2 2" xfId="9409" xr:uid="{A5808E9E-F656-4AA0-B64C-F8CEF484E346}"/>
    <cellStyle name="Comma 2 2 2 6 3 2 2 2" xfId="9410" xr:uid="{C624DFDB-22A1-4BEB-8F2C-1AFBCF8847F0}"/>
    <cellStyle name="Comma 2 2 2 6 3 2 3" xfId="9411" xr:uid="{065CCF2A-A488-4BC2-9D2E-8F67877E8D76}"/>
    <cellStyle name="Comma 2 2 2 6 3 3" xfId="9412" xr:uid="{04F92A57-AB4A-4C4A-B8F1-EE38E1E16980}"/>
    <cellStyle name="Comma 2 2 2 6 3 3 2" xfId="9413" xr:uid="{1CC6FD06-647E-4CFC-9290-F281D7E44DE7}"/>
    <cellStyle name="Comma 2 2 2 6 3 4" xfId="9414" xr:uid="{E9E04A3E-64D4-4649-9F52-E6CCAEA6CA42}"/>
    <cellStyle name="Comma 2 2 2 6 4" xfId="9415" xr:uid="{66243210-6F68-43E3-89E3-2DCA06D91BFD}"/>
    <cellStyle name="Comma 2 2 2 6 4 2" xfId="9416" xr:uid="{9399C5A2-1475-4323-95DD-A61A2428D3A6}"/>
    <cellStyle name="Comma 2 2 2 6 4 2 2" xfId="9417" xr:uid="{75C5C095-D72D-42D9-A23C-8919C279E160}"/>
    <cellStyle name="Comma 2 2 2 6 4 2 2 2" xfId="9418" xr:uid="{90962384-F8B6-45DE-8AB2-626FDE181DF4}"/>
    <cellStyle name="Comma 2 2 2 6 4 2 3" xfId="9419" xr:uid="{27F357E0-052E-4876-999C-514EDA1CD1D9}"/>
    <cellStyle name="Comma 2 2 2 6 4 3" xfId="9420" xr:uid="{889BD935-9206-45A6-94F6-A73022B344D2}"/>
    <cellStyle name="Comma 2 2 2 6 4 3 2" xfId="9421" xr:uid="{C23E53AD-BD6B-4473-B2F2-99D827AF5AB9}"/>
    <cellStyle name="Comma 2 2 2 6 4 4" xfId="9422" xr:uid="{48747DD9-9427-42D8-BC65-CFDE2B743A7D}"/>
    <cellStyle name="Comma 2 2 2 6 5" xfId="9423" xr:uid="{7FCD337C-CC3E-4CC1-B76C-BED4DFC0E791}"/>
    <cellStyle name="Comma 2 2 2 6 5 2" xfId="9424" xr:uid="{FE20552C-7F88-47AC-B23A-2A735D91EC8A}"/>
    <cellStyle name="Comma 2 2 2 6 5 2 2" xfId="9425" xr:uid="{BAB7E4DB-888E-4C51-9342-745EFBB16C41}"/>
    <cellStyle name="Comma 2 2 2 6 5 3" xfId="9426" xr:uid="{F1273EBD-1CCD-4314-B466-0E23C47BE507}"/>
    <cellStyle name="Comma 2 2 2 6 6" xfId="9427" xr:uid="{3C0C248F-82F5-4E79-AF09-2D18854711A1}"/>
    <cellStyle name="Comma 2 2 2 6 6 2" xfId="9428" xr:uid="{49020A95-30DD-4FE9-B74E-EEACDC139FB8}"/>
    <cellStyle name="Comma 2 2 2 6 7" xfId="9429" xr:uid="{DBA947FE-0689-414A-B8D0-8E9A6DBFE18C}"/>
    <cellStyle name="Comma 2 2 2 7" xfId="9430" xr:uid="{126C7E0B-D132-4CFE-BC8A-7A89EF858797}"/>
    <cellStyle name="Comma 2 2 2 7 2" xfId="9431" xr:uid="{7A83314A-77DB-4751-B8FC-D901D9FF802A}"/>
    <cellStyle name="Comma 2 2 2 7 2 2" xfId="9432" xr:uid="{8D5B010D-4FE9-460C-BB5D-49A26969C4C6}"/>
    <cellStyle name="Comma 2 2 2 7 2 2 2" xfId="9433" xr:uid="{34725013-1140-4F14-9D02-9CC2C6262C6C}"/>
    <cellStyle name="Comma 2 2 2 7 2 2 2 2" xfId="9434" xr:uid="{9F716302-6FCB-4A3D-97F4-115D2921D87C}"/>
    <cellStyle name="Comma 2 2 2 7 2 2 2 2 2" xfId="9435" xr:uid="{14026E05-A7FD-48FB-B7BC-D2A833BE17BC}"/>
    <cellStyle name="Comma 2 2 2 7 2 2 2 3" xfId="9436" xr:uid="{87720D55-F616-4713-952E-8436E1D91771}"/>
    <cellStyle name="Comma 2 2 2 7 2 2 3" xfId="9437" xr:uid="{C3F7828A-EB95-4F5B-B25B-B1D914267F13}"/>
    <cellStyle name="Comma 2 2 2 7 2 2 3 2" xfId="9438" xr:uid="{DAB993B2-9D5F-4240-BA91-C1BD84BD9AAB}"/>
    <cellStyle name="Comma 2 2 2 7 2 2 4" xfId="9439" xr:uid="{920ABE85-4540-406D-84F8-399B5339A750}"/>
    <cellStyle name="Comma 2 2 2 7 2 3" xfId="9440" xr:uid="{8244F551-3A26-43E9-9BC7-3E0C463538A5}"/>
    <cellStyle name="Comma 2 2 2 7 2 3 2" xfId="9441" xr:uid="{687866D1-399D-41D0-81C4-DEACE33C8058}"/>
    <cellStyle name="Comma 2 2 2 7 2 3 2 2" xfId="9442" xr:uid="{0EEDC084-8E15-4B27-925C-57CD3C3ADFB4}"/>
    <cellStyle name="Comma 2 2 2 7 2 3 2 2 2" xfId="9443" xr:uid="{5267AF8C-44A9-4C0C-93B3-CD50F907E45A}"/>
    <cellStyle name="Comma 2 2 2 7 2 3 2 3" xfId="9444" xr:uid="{8904AF42-86E5-4F9A-B7A0-6ED2C3AD6AB0}"/>
    <cellStyle name="Comma 2 2 2 7 2 3 3" xfId="9445" xr:uid="{98964362-5FC0-48B1-824B-312407FC0F16}"/>
    <cellStyle name="Comma 2 2 2 7 2 3 3 2" xfId="9446" xr:uid="{D97240C2-5DD3-4B99-94BF-1EC36435E1BF}"/>
    <cellStyle name="Comma 2 2 2 7 2 3 4" xfId="9447" xr:uid="{5D27679A-1431-4272-B1DE-08CAE7141C63}"/>
    <cellStyle name="Comma 2 2 2 7 2 4" xfId="9448" xr:uid="{C78CF881-9F90-4F93-9E62-6D69B8A4D059}"/>
    <cellStyle name="Comma 2 2 2 7 2 4 2" xfId="9449" xr:uid="{ADBC5652-B235-4746-93FF-16665CE1C54E}"/>
    <cellStyle name="Comma 2 2 2 7 2 4 2 2" xfId="9450" xr:uid="{0B72E173-1C82-49B2-8579-B57CAFC4BB91}"/>
    <cellStyle name="Comma 2 2 2 7 2 4 3" xfId="9451" xr:uid="{2A565BD7-1421-4DEA-91B1-E67FAF7BA927}"/>
    <cellStyle name="Comma 2 2 2 7 2 5" xfId="9452" xr:uid="{163CC165-BC74-4403-BA43-27CDCF11715B}"/>
    <cellStyle name="Comma 2 2 2 7 2 5 2" xfId="9453" xr:uid="{617F1B2D-908A-4BF8-B294-EDFAD7AA704F}"/>
    <cellStyle name="Comma 2 2 2 7 2 6" xfId="9454" xr:uid="{95A0103F-154F-4F6E-A5FD-97154E9EB89D}"/>
    <cellStyle name="Comma 2 2 2 7 3" xfId="9455" xr:uid="{DF4C68C0-B865-41D6-96AE-B06867D63D65}"/>
    <cellStyle name="Comma 2 2 2 7 3 2" xfId="9456" xr:uid="{30952D37-66CF-4C03-8D1A-998CFEE51CFB}"/>
    <cellStyle name="Comma 2 2 2 7 3 2 2" xfId="9457" xr:uid="{73BE2C64-5DD1-4839-8143-C8124F572C14}"/>
    <cellStyle name="Comma 2 2 2 7 3 2 2 2" xfId="9458" xr:uid="{A51763D9-4733-4C97-93FC-85465E970CA1}"/>
    <cellStyle name="Comma 2 2 2 7 3 2 3" xfId="9459" xr:uid="{26E04CC4-E046-4929-9CFE-910739C3EF18}"/>
    <cellStyle name="Comma 2 2 2 7 3 3" xfId="9460" xr:uid="{22CBA727-E31E-440E-9FC4-19FECA865A68}"/>
    <cellStyle name="Comma 2 2 2 7 3 3 2" xfId="9461" xr:uid="{65E5243F-CCE6-4B24-872D-8E28E8859816}"/>
    <cellStyle name="Comma 2 2 2 7 3 4" xfId="9462" xr:uid="{C46E6587-10D3-44A0-BF09-5CBE4A76C150}"/>
    <cellStyle name="Comma 2 2 2 7 4" xfId="9463" xr:uid="{E8B2BFC0-40DC-418C-A521-B151A65191CA}"/>
    <cellStyle name="Comma 2 2 2 7 4 2" xfId="9464" xr:uid="{218832D7-9A4C-42D0-9864-326E8F4FF70A}"/>
    <cellStyle name="Comma 2 2 2 7 4 2 2" xfId="9465" xr:uid="{8E0EBE36-D0A7-45C8-A3BC-7FF6E313A601}"/>
    <cellStyle name="Comma 2 2 2 7 4 2 2 2" xfId="9466" xr:uid="{E861F638-37D6-4CAB-9950-114A15D795B7}"/>
    <cellStyle name="Comma 2 2 2 7 4 2 3" xfId="9467" xr:uid="{72719AE3-4E07-49F2-8785-0ECEF0A936EE}"/>
    <cellStyle name="Comma 2 2 2 7 4 3" xfId="9468" xr:uid="{B1F82F26-8397-4996-ADDD-8826515BED3D}"/>
    <cellStyle name="Comma 2 2 2 7 4 3 2" xfId="9469" xr:uid="{14BCC7DA-9C47-4A32-B005-D2BC05BAA5F4}"/>
    <cellStyle name="Comma 2 2 2 7 4 4" xfId="9470" xr:uid="{58396818-1DF9-4A3D-B029-65499D6A6AC9}"/>
    <cellStyle name="Comma 2 2 2 7 5" xfId="9471" xr:uid="{AF2C562B-E00B-43A6-BD88-3C6AEF0E6E2D}"/>
    <cellStyle name="Comma 2 2 2 7 5 2" xfId="9472" xr:uid="{8FE9F878-749F-4CD1-9D10-9C90A0E8B8C5}"/>
    <cellStyle name="Comma 2 2 2 7 5 2 2" xfId="9473" xr:uid="{84AF0916-8598-4D0D-B4BA-6B31C61148D9}"/>
    <cellStyle name="Comma 2 2 2 7 5 3" xfId="9474" xr:uid="{8F6AD01D-E631-4C79-9253-070E3A77A43A}"/>
    <cellStyle name="Comma 2 2 2 7 6" xfId="9475" xr:uid="{9243AAD8-B07F-4163-8E5B-6FA43A23AAA5}"/>
    <cellStyle name="Comma 2 2 2 7 6 2" xfId="9476" xr:uid="{3E9386C9-03CB-4B0A-A7B6-0BB4A8757562}"/>
    <cellStyle name="Comma 2 2 2 7 7" xfId="9477" xr:uid="{288A876C-FEC1-44BD-922E-3FF92091A011}"/>
    <cellStyle name="Comma 2 2 2 8" xfId="9478" xr:uid="{D44F51AF-E2CD-40CB-94CC-407BDCC26539}"/>
    <cellStyle name="Comma 2 2 2 8 2" xfId="9479" xr:uid="{6F1DFF39-8A7D-4736-843F-E4F73C4D91C4}"/>
    <cellStyle name="Comma 2 2 2 8 2 2" xfId="9480" xr:uid="{266FC978-CF62-437B-A9C8-D2B3A5314BAB}"/>
    <cellStyle name="Comma 2 2 2 8 2 2 2" xfId="9481" xr:uid="{1556401E-6FA7-47B5-990E-FB3FA7311815}"/>
    <cellStyle name="Comma 2 2 2 8 2 2 2 2" xfId="9482" xr:uid="{9652E281-48B6-448F-8E51-1EC5A4EA5F68}"/>
    <cellStyle name="Comma 2 2 2 8 2 2 2 2 2" xfId="9483" xr:uid="{E7A6D94B-B944-4E21-8168-0633E5423293}"/>
    <cellStyle name="Comma 2 2 2 8 2 2 2 3" xfId="9484" xr:uid="{F0D5E25F-EED0-40C1-ABC0-E85C7B71B031}"/>
    <cellStyle name="Comma 2 2 2 8 2 2 3" xfId="9485" xr:uid="{B49DE10D-FC92-4B2B-A310-9B142B2592DC}"/>
    <cellStyle name="Comma 2 2 2 8 2 2 3 2" xfId="9486" xr:uid="{7FA3453D-1ADA-4D7D-B7C2-FF86204286EC}"/>
    <cellStyle name="Comma 2 2 2 8 2 2 4" xfId="9487" xr:uid="{F9F05F28-2D87-4E85-B233-1AD7A2869AD8}"/>
    <cellStyle name="Comma 2 2 2 8 2 3" xfId="9488" xr:uid="{44840B56-6A46-4C74-A4CF-01BFC77CD11F}"/>
    <cellStyle name="Comma 2 2 2 8 2 3 2" xfId="9489" xr:uid="{35B18BFE-D5D8-4694-AE1A-DF28C4981989}"/>
    <cellStyle name="Comma 2 2 2 8 2 3 2 2" xfId="9490" xr:uid="{FFDA1CFD-C58A-43F6-9D0F-621CBF3AECFE}"/>
    <cellStyle name="Comma 2 2 2 8 2 3 2 2 2" xfId="9491" xr:uid="{D72229DC-A380-41AA-B2FD-33A68C65F6E3}"/>
    <cellStyle name="Comma 2 2 2 8 2 3 2 3" xfId="9492" xr:uid="{CC35A7E9-B319-494A-89DF-DEAF9C8A783F}"/>
    <cellStyle name="Comma 2 2 2 8 2 3 3" xfId="9493" xr:uid="{FEE570C1-D38F-406C-9CD1-56BA63ECB9F4}"/>
    <cellStyle name="Comma 2 2 2 8 2 3 3 2" xfId="9494" xr:uid="{169A49EF-76BA-4D19-9C44-A2BB8979EF90}"/>
    <cellStyle name="Comma 2 2 2 8 2 3 4" xfId="9495" xr:uid="{DD624499-1D55-494B-B43C-8AC9E29FF29D}"/>
    <cellStyle name="Comma 2 2 2 8 2 4" xfId="9496" xr:uid="{B41AF28D-DD88-45F8-BC72-25BC67356A42}"/>
    <cellStyle name="Comma 2 2 2 8 2 4 2" xfId="9497" xr:uid="{4E03BDD1-74CD-426D-91FB-BAB0A3C27459}"/>
    <cellStyle name="Comma 2 2 2 8 2 4 2 2" xfId="9498" xr:uid="{64B2C81A-289D-442A-8CAB-88E6E6BBBBCE}"/>
    <cellStyle name="Comma 2 2 2 8 2 4 3" xfId="9499" xr:uid="{61D48306-655A-48D3-B818-3BA1456E52E0}"/>
    <cellStyle name="Comma 2 2 2 8 2 5" xfId="9500" xr:uid="{D2376D23-99CE-405E-8E4F-3B58FF6904D2}"/>
    <cellStyle name="Comma 2 2 2 8 2 5 2" xfId="9501" xr:uid="{649E48C6-919E-41AD-A99D-DA9A2B315E46}"/>
    <cellStyle name="Comma 2 2 2 8 2 6" xfId="9502" xr:uid="{22151165-B8A2-4D4F-91F5-C607558E46BF}"/>
    <cellStyle name="Comma 2 2 2 8 3" xfId="9503" xr:uid="{CAD36CC5-A62E-4FC6-9210-D9C5DBCF460A}"/>
    <cellStyle name="Comma 2 2 2 8 3 2" xfId="9504" xr:uid="{1467D09B-277C-43A0-8418-C59726D1D232}"/>
    <cellStyle name="Comma 2 2 2 8 3 2 2" xfId="9505" xr:uid="{8F5FD79E-C2EB-4966-BAC6-ED0C95154A21}"/>
    <cellStyle name="Comma 2 2 2 8 3 2 2 2" xfId="9506" xr:uid="{7FED986D-5217-4524-BA7B-1A37B6C270A3}"/>
    <cellStyle name="Comma 2 2 2 8 3 2 3" xfId="9507" xr:uid="{912FFCF6-CA74-4BE5-B143-0D7039D3C4FA}"/>
    <cellStyle name="Comma 2 2 2 8 3 3" xfId="9508" xr:uid="{7DF9F95E-D328-40F2-8F7C-AA09CAEBD844}"/>
    <cellStyle name="Comma 2 2 2 8 3 3 2" xfId="9509" xr:uid="{87C5A364-7DFB-44C0-B974-5E601E40314F}"/>
    <cellStyle name="Comma 2 2 2 8 3 4" xfId="9510" xr:uid="{B72BE1B1-383A-4C1E-BF9F-2DF42CBE15B8}"/>
    <cellStyle name="Comma 2 2 2 8 4" xfId="9511" xr:uid="{5F38BFF7-BF1B-46B0-BCEA-9AB9B15889F2}"/>
    <cellStyle name="Comma 2 2 2 8 4 2" xfId="9512" xr:uid="{42230048-474E-49FA-ADB7-BE5CE38BB30B}"/>
    <cellStyle name="Comma 2 2 2 8 4 2 2" xfId="9513" xr:uid="{BEC6ADC1-235D-4B25-861E-78132E81CFDF}"/>
    <cellStyle name="Comma 2 2 2 8 4 2 2 2" xfId="9514" xr:uid="{555A84C4-B29D-4F83-92B0-4AD2A2246CDB}"/>
    <cellStyle name="Comma 2 2 2 8 4 2 3" xfId="9515" xr:uid="{1CC5373E-5055-4239-8C2F-C4CFE568744E}"/>
    <cellStyle name="Comma 2 2 2 8 4 3" xfId="9516" xr:uid="{B12CD269-0CFF-48E3-9299-22893876A90B}"/>
    <cellStyle name="Comma 2 2 2 8 4 3 2" xfId="9517" xr:uid="{A7F92A1C-8B7A-4489-9888-E23B1FCF2F46}"/>
    <cellStyle name="Comma 2 2 2 8 4 4" xfId="9518" xr:uid="{6A13B6EF-F2B0-4213-A397-F875FDA2CCD4}"/>
    <cellStyle name="Comma 2 2 2 8 5" xfId="9519" xr:uid="{6CC0E932-193A-4D3E-8F0A-F007D7B9447F}"/>
    <cellStyle name="Comma 2 2 2 8 5 2" xfId="9520" xr:uid="{55C4F539-5F8F-48B5-B0B1-AB1926B392A4}"/>
    <cellStyle name="Comma 2 2 2 8 5 2 2" xfId="9521" xr:uid="{8AF82135-E849-426C-A338-5243987D57D3}"/>
    <cellStyle name="Comma 2 2 2 8 5 3" xfId="9522" xr:uid="{6898E0E6-D254-48F8-999C-74A652F4789B}"/>
    <cellStyle name="Comma 2 2 2 8 6" xfId="9523" xr:uid="{6A7AC53B-F41F-4CD7-8160-A11311300D6D}"/>
    <cellStyle name="Comma 2 2 2 8 6 2" xfId="9524" xr:uid="{59A80147-7064-43E3-A08D-E00D40218323}"/>
    <cellStyle name="Comma 2 2 2 8 7" xfId="9525" xr:uid="{64BCC482-9757-470A-9291-B19EEF189841}"/>
    <cellStyle name="Comma 2 2 2 9" xfId="9526" xr:uid="{E7DD4F33-AB7F-49D5-82B3-F6F78AB7F1E3}"/>
    <cellStyle name="Comma 2 2 2 9 2" xfId="9527" xr:uid="{79ABAC52-625A-42E9-A487-1B5CD0586ABB}"/>
    <cellStyle name="Comma 2 2 2 9 2 2" xfId="9528" xr:uid="{224853EA-3DE6-4924-B768-794AE0C114A6}"/>
    <cellStyle name="Comma 2 2 2 9 2 2 2" xfId="9529" xr:uid="{369EA6B9-4B14-4D5E-B1A2-DC742B9F4008}"/>
    <cellStyle name="Comma 2 2 2 9 2 2 2 2" xfId="9530" xr:uid="{A474BBF4-2EEA-444D-A600-3EA955DD36D3}"/>
    <cellStyle name="Comma 2 2 2 9 2 2 3" xfId="9531" xr:uid="{06DB5796-5E13-441B-8A86-9EA7721375DC}"/>
    <cellStyle name="Comma 2 2 2 9 2 3" xfId="9532" xr:uid="{C551B3CF-D457-4CF5-8EEF-E77D901DCC89}"/>
    <cellStyle name="Comma 2 2 2 9 2 3 2" xfId="9533" xr:uid="{7ABBE168-CD6F-4E6C-998D-2090FA07D4E0}"/>
    <cellStyle name="Comma 2 2 2 9 2 4" xfId="9534" xr:uid="{F645AEAC-62DC-4B2B-B1E7-4E27A2BB7FF3}"/>
    <cellStyle name="Comma 2 2 2 9 3" xfId="9535" xr:uid="{8CBDAABC-CC8D-489F-9A7A-73B0EE5EC68B}"/>
    <cellStyle name="Comma 2 2 2 9 3 2" xfId="9536" xr:uid="{63242D75-FB57-4C3F-AA03-16E49B32AB2F}"/>
    <cellStyle name="Comma 2 2 2 9 3 2 2" xfId="9537" xr:uid="{A8981B24-39FE-466D-A17E-5DD9A09B7438}"/>
    <cellStyle name="Comma 2 2 2 9 3 2 2 2" xfId="9538" xr:uid="{254D069B-CEFB-4531-B5F7-4C3EB23D2203}"/>
    <cellStyle name="Comma 2 2 2 9 3 2 3" xfId="9539" xr:uid="{B93FAA3F-6760-4F73-894C-A087DA158F48}"/>
    <cellStyle name="Comma 2 2 2 9 3 3" xfId="9540" xr:uid="{6D73E0CA-C315-4A3C-BC45-F696E0888356}"/>
    <cellStyle name="Comma 2 2 2 9 3 3 2" xfId="9541" xr:uid="{E1F4FA17-97A2-4B7B-8E3D-E8DD70F20536}"/>
    <cellStyle name="Comma 2 2 2 9 3 4" xfId="9542" xr:uid="{BFFE7875-9228-495F-8F24-278D7B264550}"/>
    <cellStyle name="Comma 2 2 2 9 4" xfId="9543" xr:uid="{E7EC5697-F280-407F-AF5F-D2B4966E6174}"/>
    <cellStyle name="Comma 2 2 2 9 4 2" xfId="9544" xr:uid="{42AE90A4-6869-4866-8B61-4A775CE2208E}"/>
    <cellStyle name="Comma 2 2 2 9 4 2 2" xfId="9545" xr:uid="{245F0090-433C-40ED-B755-6014F0B54DA5}"/>
    <cellStyle name="Comma 2 2 2 9 4 3" xfId="9546" xr:uid="{CEF7B98A-8D99-45AD-947C-FBA499E08EF1}"/>
    <cellStyle name="Comma 2 2 2 9 5" xfId="9547" xr:uid="{61A1EABF-6D0F-40F9-A5BF-937165FB16C9}"/>
    <cellStyle name="Comma 2 2 2 9 5 2" xfId="9548" xr:uid="{B8043946-EA4B-4E26-9DB2-1E5E6641F57D}"/>
    <cellStyle name="Comma 2 2 2 9 6" xfId="9549" xr:uid="{33A74517-813A-4394-92E0-97D600B06EB5}"/>
    <cellStyle name="Comma 2 2 3" xfId="9550" xr:uid="{1FB8F681-7DB5-4888-9CB8-7EEA7F01383F}"/>
    <cellStyle name="Comma 2 2 4" xfId="9551" xr:uid="{4BA6FA46-15BE-450F-9C94-7D7137F65BE1}"/>
    <cellStyle name="Comma 2 2 4 2" xfId="9552" xr:uid="{D3E183B0-9138-4DE1-82CD-332FB629926A}"/>
    <cellStyle name="Comma 2 2 4 2 2" xfId="9553" xr:uid="{AAD5D61B-920B-4D9E-895F-67A0027D5835}"/>
    <cellStyle name="Comma 2 2 4 2 2 2" xfId="9554" xr:uid="{48822851-0799-45CE-98C4-DD13BDB8DA75}"/>
    <cellStyle name="Comma 2 2 4 2 2 2 2" xfId="9555" xr:uid="{C13CF1A1-D9A4-41EF-A701-B20E6321F84C}"/>
    <cellStyle name="Comma 2 2 4 2 2 2 2 2" xfId="9556" xr:uid="{7D52C0EC-99CD-49D6-A079-0D0B98867EAB}"/>
    <cellStyle name="Comma 2 2 4 2 2 2 2 2 2" xfId="9557" xr:uid="{81C55F44-9D34-4DB0-9269-D79B92E2AD15}"/>
    <cellStyle name="Comma 2 2 4 2 2 2 2 3" xfId="9558" xr:uid="{640F379F-CA99-4F1F-B61C-99E41C7ED8CE}"/>
    <cellStyle name="Comma 2 2 4 2 2 2 3" xfId="9559" xr:uid="{5F4EA64A-A2E7-439E-BC1B-3629696A9737}"/>
    <cellStyle name="Comma 2 2 4 2 2 2 3 2" xfId="9560" xr:uid="{E048C2A9-B888-4C22-AB98-7BA8F7896203}"/>
    <cellStyle name="Comma 2 2 4 2 2 2 4" xfId="9561" xr:uid="{2491D345-E39E-4E81-844F-25B4B7B0460E}"/>
    <cellStyle name="Comma 2 2 4 2 2 3" xfId="9562" xr:uid="{BE1BAECB-59D0-4EAF-A26B-A5741BFBE717}"/>
    <cellStyle name="Comma 2 2 4 2 2 3 2" xfId="9563" xr:uid="{6BB4F0B7-32C7-4EC2-9913-511BC9B66B43}"/>
    <cellStyle name="Comma 2 2 4 2 2 3 2 2" xfId="9564" xr:uid="{AC8BD47C-DB74-4054-9535-A76AC5C145A9}"/>
    <cellStyle name="Comma 2 2 4 2 2 3 2 2 2" xfId="9565" xr:uid="{875CD97C-5A8A-4ED0-BB39-D4840688B06A}"/>
    <cellStyle name="Comma 2 2 4 2 2 3 2 3" xfId="9566" xr:uid="{60F080D0-2985-4CAF-B1FB-83BC230D0E18}"/>
    <cellStyle name="Comma 2 2 4 2 2 3 3" xfId="9567" xr:uid="{699DCAFD-1B71-470B-B6CF-30D116F4D282}"/>
    <cellStyle name="Comma 2 2 4 2 2 3 3 2" xfId="9568" xr:uid="{AD54CF02-DD2D-464B-96B4-640BF062177D}"/>
    <cellStyle name="Comma 2 2 4 2 2 3 4" xfId="9569" xr:uid="{F3DD4270-1EE7-48B1-9605-12ED084E9926}"/>
    <cellStyle name="Comma 2 2 4 2 2 4" xfId="9570" xr:uid="{F3772440-4FD3-4131-85D2-50DC3E81462A}"/>
    <cellStyle name="Comma 2 2 4 2 2 4 2" xfId="9571" xr:uid="{D1774A0D-4CCD-4F61-B7F9-6D166749163E}"/>
    <cellStyle name="Comma 2 2 4 2 2 4 2 2" xfId="9572" xr:uid="{F7B2B735-1475-4232-891C-5208C13BAA15}"/>
    <cellStyle name="Comma 2 2 4 2 2 4 3" xfId="9573" xr:uid="{3A907474-98CB-4B96-989C-1BB183A9E1F9}"/>
    <cellStyle name="Comma 2 2 4 2 2 5" xfId="9574" xr:uid="{FC39A71C-C745-4AAC-8F37-45400BC604EF}"/>
    <cellStyle name="Comma 2 2 4 2 2 5 2" xfId="9575" xr:uid="{1E7A8596-292E-40CD-9A74-2BB3D5EA65AF}"/>
    <cellStyle name="Comma 2 2 4 2 2 6" xfId="9576" xr:uid="{1927323E-31EA-4FC1-BD7B-477625723357}"/>
    <cellStyle name="Comma 2 2 4 2 3" xfId="9577" xr:uid="{169F07E5-A9F2-4E60-A706-63BE7BBCCA15}"/>
    <cellStyle name="Comma 2 2 4 2 3 2" xfId="9578" xr:uid="{37E25812-F3FC-4505-83FB-9B2F6E0C3238}"/>
    <cellStyle name="Comma 2 2 4 2 3 2 2" xfId="9579" xr:uid="{3A01C5E8-B80D-4BB6-BC80-049200CBBF6C}"/>
    <cellStyle name="Comma 2 2 4 2 3 2 2 2" xfId="9580" xr:uid="{7CB33FC2-B66E-4860-BCB8-FF78E15A7922}"/>
    <cellStyle name="Comma 2 2 4 2 3 2 3" xfId="9581" xr:uid="{57FD9B7B-1C85-4013-8E26-20B51A70E995}"/>
    <cellStyle name="Comma 2 2 4 2 3 3" xfId="9582" xr:uid="{C8DCB24D-D0AA-47C0-9FA0-773B9A201121}"/>
    <cellStyle name="Comma 2 2 4 2 3 3 2" xfId="9583" xr:uid="{F2C62256-8972-47CC-91DB-B88524A33F95}"/>
    <cellStyle name="Comma 2 2 4 2 3 4" xfId="9584" xr:uid="{90DC6C92-3403-4C83-B7D1-8AE3642BF793}"/>
    <cellStyle name="Comma 2 2 4 2 4" xfId="9585" xr:uid="{ABB2A7A0-8CB2-4B14-94A7-3DA987FD4588}"/>
    <cellStyle name="Comma 2 2 4 2 4 2" xfId="9586" xr:uid="{7595AC73-8354-4128-A7EA-08BF0383BDB8}"/>
    <cellStyle name="Comma 2 2 4 2 4 2 2" xfId="9587" xr:uid="{6A8BF421-851B-4301-BC55-E8BB096F94C6}"/>
    <cellStyle name="Comma 2 2 4 2 4 2 2 2" xfId="9588" xr:uid="{96F76AF4-CDBB-4038-AC55-C0DD040C0154}"/>
    <cellStyle name="Comma 2 2 4 2 4 2 3" xfId="9589" xr:uid="{8DB7E467-09F4-4E19-A369-42653AEA7B86}"/>
    <cellStyle name="Comma 2 2 4 2 4 3" xfId="9590" xr:uid="{8D49A35D-7640-45F3-B76A-7954F5419FC4}"/>
    <cellStyle name="Comma 2 2 4 2 4 3 2" xfId="9591" xr:uid="{FDEB2B20-4E9A-409C-96DE-31CB9216456D}"/>
    <cellStyle name="Comma 2 2 4 2 4 4" xfId="9592" xr:uid="{B4386409-27FD-450E-809E-DE0E19AE0E17}"/>
    <cellStyle name="Comma 2 2 4 2 5" xfId="9593" xr:uid="{C87A6FB3-E1C4-4327-A0A4-B5A1DF1BC343}"/>
    <cellStyle name="Comma 2 2 4 2 5 2" xfId="9594" xr:uid="{4C62B8AB-C447-406F-8DD8-8DD1FD998CBF}"/>
    <cellStyle name="Comma 2 2 4 2 5 2 2" xfId="9595" xr:uid="{F5054FA0-4CF2-4B3B-B404-CEAE2B4E9AF0}"/>
    <cellStyle name="Comma 2 2 4 2 5 3" xfId="9596" xr:uid="{CBB99753-CCFD-483F-A60C-DFD6CC93ECDD}"/>
    <cellStyle name="Comma 2 2 4 2 6" xfId="9597" xr:uid="{4A494AEF-4EF5-4893-8248-C058905EE4FD}"/>
    <cellStyle name="Comma 2 2 4 2 6 2" xfId="9598" xr:uid="{20068609-E6DC-4A20-9732-2871B784A853}"/>
    <cellStyle name="Comma 2 2 4 2 7" xfId="9599" xr:uid="{0C169FDF-3031-4FDC-8B8C-AA9BE81EAF3D}"/>
    <cellStyle name="Comma 2 2 4 3" xfId="9600" xr:uid="{AD155EC5-DD15-4692-AA24-CFE13B7F49CE}"/>
    <cellStyle name="Comma 2 2 4 3 2" xfId="9601" xr:uid="{3A1BDAF8-DAC4-4367-B6F5-57F805D1A101}"/>
    <cellStyle name="Comma 2 2 4 3 2 2" xfId="9602" xr:uid="{664AF20C-77C6-46C3-9CE3-BA4347243E09}"/>
    <cellStyle name="Comma 2 2 4 3 2 2 2" xfId="9603" xr:uid="{CB8F7006-BA08-4814-BEDD-7963FB3252AB}"/>
    <cellStyle name="Comma 2 2 4 3 2 2 2 2" xfId="9604" xr:uid="{185ED225-AC4A-4AC3-8435-9342683FDBB0}"/>
    <cellStyle name="Comma 2 2 4 3 2 2 2 2 2" xfId="9605" xr:uid="{6C9A7842-9283-435B-9F79-230B775774C4}"/>
    <cellStyle name="Comma 2 2 4 3 2 2 2 3" xfId="9606" xr:uid="{30406275-C126-4CB8-BD04-0975FE9B8F29}"/>
    <cellStyle name="Comma 2 2 4 3 2 2 3" xfId="9607" xr:uid="{428D4BD1-6D4D-40C9-8C7F-323471C0BB3F}"/>
    <cellStyle name="Comma 2 2 4 3 2 2 3 2" xfId="9608" xr:uid="{321D0E9E-5EE2-4EA4-BACF-232EFD12C553}"/>
    <cellStyle name="Comma 2 2 4 3 2 2 4" xfId="9609" xr:uid="{F293F95D-C614-46DB-A702-9AAB52AFCF06}"/>
    <cellStyle name="Comma 2 2 4 3 2 3" xfId="9610" xr:uid="{07AB8CCD-47AC-470F-A261-C36FA94AF3AC}"/>
    <cellStyle name="Comma 2 2 4 3 2 3 2" xfId="9611" xr:uid="{FDDC34D2-EB25-4503-8105-887E2DD48BCA}"/>
    <cellStyle name="Comma 2 2 4 3 2 3 2 2" xfId="9612" xr:uid="{5A63E611-CAF8-41C8-97EF-4984A80BA4B6}"/>
    <cellStyle name="Comma 2 2 4 3 2 3 2 2 2" xfId="9613" xr:uid="{E1F4156A-7458-4641-BA03-23E5F49437DF}"/>
    <cellStyle name="Comma 2 2 4 3 2 3 2 3" xfId="9614" xr:uid="{FD09B406-6576-4A93-B216-4D80BCBD385F}"/>
    <cellStyle name="Comma 2 2 4 3 2 3 3" xfId="9615" xr:uid="{8813D0FE-36D2-4570-BDCB-0C41764686A0}"/>
    <cellStyle name="Comma 2 2 4 3 2 3 3 2" xfId="9616" xr:uid="{B01D2F3B-EC45-41E0-8663-9F02FED6DA41}"/>
    <cellStyle name="Comma 2 2 4 3 2 3 4" xfId="9617" xr:uid="{FC762EB6-FC8B-46F9-A059-D9751CF6731F}"/>
    <cellStyle name="Comma 2 2 4 3 2 4" xfId="9618" xr:uid="{B4B28256-C629-4959-9078-1D63C281512F}"/>
    <cellStyle name="Comma 2 2 4 3 2 4 2" xfId="9619" xr:uid="{F8B0CAD2-A14B-44AA-B0C5-2B5732A0C341}"/>
    <cellStyle name="Comma 2 2 4 3 2 4 2 2" xfId="9620" xr:uid="{E8D80B69-0AE7-48B6-A82A-FAFE2E1667D3}"/>
    <cellStyle name="Comma 2 2 4 3 2 4 3" xfId="9621" xr:uid="{70CD8CCF-9D50-49B8-B68A-FEC7B5EBE513}"/>
    <cellStyle name="Comma 2 2 4 3 2 5" xfId="9622" xr:uid="{190993DB-43B3-44A4-9085-BECC4D88E24F}"/>
    <cellStyle name="Comma 2 2 4 3 2 5 2" xfId="9623" xr:uid="{A6D69B81-30B1-47D8-A084-11585665F1C4}"/>
    <cellStyle name="Comma 2 2 4 3 2 6" xfId="9624" xr:uid="{40E33EC3-3AA2-40BA-A8F6-B407EB9A773B}"/>
    <cellStyle name="Comma 2 2 4 3 3" xfId="9625" xr:uid="{B111042F-C77D-4E43-82A8-A726436D6491}"/>
    <cellStyle name="Comma 2 2 4 3 3 2" xfId="9626" xr:uid="{BFC9C76E-F7E2-441C-92A9-A2B86E473E24}"/>
    <cellStyle name="Comma 2 2 4 3 3 2 2" xfId="9627" xr:uid="{5D9E2F03-7878-4A8D-9797-93927C95B0CB}"/>
    <cellStyle name="Comma 2 2 4 3 3 2 2 2" xfId="9628" xr:uid="{511CC2D7-D107-4045-94CB-4594E7C14BEB}"/>
    <cellStyle name="Comma 2 2 4 3 3 2 3" xfId="9629" xr:uid="{A63AE09B-2026-49E3-A7CF-0E290CC7DEA7}"/>
    <cellStyle name="Comma 2 2 4 3 3 3" xfId="9630" xr:uid="{74881F51-D08D-420F-82C0-43335F29855E}"/>
    <cellStyle name="Comma 2 2 4 3 3 3 2" xfId="9631" xr:uid="{915E6C24-3E4C-4D81-93EF-C30611AF4F15}"/>
    <cellStyle name="Comma 2 2 4 3 3 4" xfId="9632" xr:uid="{4C51867B-B0DC-4D4E-ACE0-E303091720B6}"/>
    <cellStyle name="Comma 2 2 4 3 4" xfId="9633" xr:uid="{EBEC238D-A490-4C34-887F-2F7D78C1C715}"/>
    <cellStyle name="Comma 2 2 4 3 4 2" xfId="9634" xr:uid="{1CC78178-E7DD-43CA-8EAB-37B24B79827C}"/>
    <cellStyle name="Comma 2 2 4 3 4 2 2" xfId="9635" xr:uid="{05E0479B-4B0F-46FF-9EFF-9F767CD52A36}"/>
    <cellStyle name="Comma 2 2 4 3 4 2 2 2" xfId="9636" xr:uid="{B095B293-7B0C-4CE0-8DD6-E8510587EB86}"/>
    <cellStyle name="Comma 2 2 4 3 4 2 3" xfId="9637" xr:uid="{59F110E7-05BA-435D-9F43-C222AB97D69A}"/>
    <cellStyle name="Comma 2 2 4 3 4 3" xfId="9638" xr:uid="{DA76FF37-A6CF-4BE7-84A1-51067A9A2686}"/>
    <cellStyle name="Comma 2 2 4 3 4 3 2" xfId="9639" xr:uid="{EEEEBA8D-11FB-47FB-982B-26FB5CB924F9}"/>
    <cellStyle name="Comma 2 2 4 3 4 4" xfId="9640" xr:uid="{725C9314-1A3F-426C-BF5D-A19A7A00B586}"/>
    <cellStyle name="Comma 2 2 4 3 5" xfId="9641" xr:uid="{1F528E52-E66E-409B-BB87-E72729919965}"/>
    <cellStyle name="Comma 2 2 4 3 5 2" xfId="9642" xr:uid="{5CDBDE57-B204-4F5A-BA6A-AB078D553DE7}"/>
    <cellStyle name="Comma 2 2 4 3 5 2 2" xfId="9643" xr:uid="{006B642B-0BCF-46A4-B50B-AE992AAE5E19}"/>
    <cellStyle name="Comma 2 2 4 3 5 3" xfId="9644" xr:uid="{0AC945F6-0E64-44C8-94CC-07DB74E5D506}"/>
    <cellStyle name="Comma 2 2 4 3 6" xfId="9645" xr:uid="{CF8C14B1-DE5E-4509-87EC-A68A69648FEC}"/>
    <cellStyle name="Comma 2 2 4 3 6 2" xfId="9646" xr:uid="{940224CF-3523-48E1-8603-6B2B05C43299}"/>
    <cellStyle name="Comma 2 2 4 3 7" xfId="9647" xr:uid="{EBDCB3CE-79D8-41F1-A05B-475943C40BC5}"/>
    <cellStyle name="Comma 2 2 5" xfId="9648" xr:uid="{76E314B6-6F82-4DC1-A2DD-2B66D8926BCF}"/>
    <cellStyle name="Comma 2 2 5 2" xfId="9649" xr:uid="{D10A162F-C586-4A40-9EF4-20E93F501CB5}"/>
    <cellStyle name="Comma 2 2 5 2 2" xfId="9650" xr:uid="{A6DABC1A-EFDE-4565-A6FE-F0CEAD8923B7}"/>
    <cellStyle name="Comma 2 2 5 2 2 2" xfId="9651" xr:uid="{8BA57E45-1D4B-4A5C-9427-3A922EBA2669}"/>
    <cellStyle name="Comma 2 2 5 2 2 2 2" xfId="9652" xr:uid="{BAE9C04F-AF7B-4CA9-88A2-3E551A874002}"/>
    <cellStyle name="Comma 2 2 5 2 2 2 2 2" xfId="9653" xr:uid="{77270988-7D6C-4057-AE01-2FB4B45186C3}"/>
    <cellStyle name="Comma 2 2 5 2 2 2 2 2 2" xfId="9654" xr:uid="{69D9098D-89E6-42FF-BED9-FD0A3B3D6BEB}"/>
    <cellStyle name="Comma 2 2 5 2 2 2 2 3" xfId="9655" xr:uid="{0DC943B3-B955-4CD3-A3ED-9294DC7FAC2A}"/>
    <cellStyle name="Comma 2 2 5 2 2 2 3" xfId="9656" xr:uid="{5CDB7BB9-59FB-49BB-986A-B3333946200E}"/>
    <cellStyle name="Comma 2 2 5 2 2 2 3 2" xfId="9657" xr:uid="{1BEF9D32-3C29-48AA-B72E-7D1B1ADDCEE7}"/>
    <cellStyle name="Comma 2 2 5 2 2 2 4" xfId="9658" xr:uid="{DE6B8E6D-8CEE-4DF7-96B0-B94EA7EDF4C1}"/>
    <cellStyle name="Comma 2 2 5 2 2 3" xfId="9659" xr:uid="{7780F9F5-F75F-4E4C-A1FF-C564A2A81D46}"/>
    <cellStyle name="Comma 2 2 5 2 2 3 2" xfId="9660" xr:uid="{BCB4943A-04E1-4644-A39B-E2B7E192630F}"/>
    <cellStyle name="Comma 2 2 5 2 2 3 2 2" xfId="9661" xr:uid="{BD79DA53-B14B-42D9-B8CA-C84F1F83A8E8}"/>
    <cellStyle name="Comma 2 2 5 2 2 3 2 2 2" xfId="9662" xr:uid="{532EE1E7-A1A4-49C3-AEA8-F17D60CF302E}"/>
    <cellStyle name="Comma 2 2 5 2 2 3 2 3" xfId="9663" xr:uid="{BF076203-FEB8-4771-AEDA-59E63F971821}"/>
    <cellStyle name="Comma 2 2 5 2 2 3 3" xfId="9664" xr:uid="{183891A3-ED17-4224-8529-16A85AF7285A}"/>
    <cellStyle name="Comma 2 2 5 2 2 3 3 2" xfId="9665" xr:uid="{A5A6B731-318E-433C-A8C1-11658EEA5495}"/>
    <cellStyle name="Comma 2 2 5 2 2 3 4" xfId="9666" xr:uid="{230275E3-E613-4692-AC7B-3A24CCDB140B}"/>
    <cellStyle name="Comma 2 2 5 2 2 4" xfId="9667" xr:uid="{F88C299E-71B5-4673-BDC4-CA7C00FB026C}"/>
    <cellStyle name="Comma 2 2 5 2 2 4 2" xfId="9668" xr:uid="{70A798EF-0AE5-4C51-8E73-85B257AF4B8D}"/>
    <cellStyle name="Comma 2 2 5 2 2 4 2 2" xfId="9669" xr:uid="{74D85F87-FE4A-4DC2-B2DC-7402CA7CEB50}"/>
    <cellStyle name="Comma 2 2 5 2 2 4 3" xfId="9670" xr:uid="{BF895417-FDD2-4A2C-AD5A-2D3E8C959252}"/>
    <cellStyle name="Comma 2 2 5 2 2 5" xfId="9671" xr:uid="{14154A26-1079-4631-B4D5-C99FA08C412B}"/>
    <cellStyle name="Comma 2 2 5 2 2 5 2" xfId="9672" xr:uid="{6B0D6039-7735-4971-9912-5E88B8340A2F}"/>
    <cellStyle name="Comma 2 2 5 2 2 6" xfId="9673" xr:uid="{1893B44E-7624-4990-9C91-2131B33895EE}"/>
    <cellStyle name="Comma 2 2 5 2 3" xfId="9674" xr:uid="{2D4DB21D-0C08-4EC6-AB65-A02410A0DFA0}"/>
    <cellStyle name="Comma 2 2 5 2 3 2" xfId="9675" xr:uid="{81BB60B4-5C5F-4BBA-AC2D-EE9DE460DD8E}"/>
    <cellStyle name="Comma 2 2 5 2 3 2 2" xfId="9676" xr:uid="{3B9993C8-6BEF-4EFA-A7D6-14E7EBFB7EC2}"/>
    <cellStyle name="Comma 2 2 5 2 3 2 2 2" xfId="9677" xr:uid="{41E683D0-321E-4988-949F-478B8D761ED5}"/>
    <cellStyle name="Comma 2 2 5 2 3 2 3" xfId="9678" xr:uid="{FCC9DE24-E98A-4306-B3AA-B69EEBED7040}"/>
    <cellStyle name="Comma 2 2 5 2 3 3" xfId="9679" xr:uid="{6EFE7EEF-A6D6-4739-8692-F015DB550A8D}"/>
    <cellStyle name="Comma 2 2 5 2 3 3 2" xfId="9680" xr:uid="{3B099EBD-509A-4888-B695-6040ECF3542C}"/>
    <cellStyle name="Comma 2 2 5 2 3 4" xfId="9681" xr:uid="{F92819D6-B371-4745-93B3-FFF9AE2AD50C}"/>
    <cellStyle name="Comma 2 2 5 2 4" xfId="9682" xr:uid="{AB0B5D53-6698-475F-9DA4-5DC7F62DAA83}"/>
    <cellStyle name="Comma 2 2 5 2 4 2" xfId="9683" xr:uid="{E4A34EAB-817E-4C63-8ED6-11E4C4B6A5C3}"/>
    <cellStyle name="Comma 2 2 5 2 4 2 2" xfId="9684" xr:uid="{FD91834D-F161-444C-BF6A-6664AAC31333}"/>
    <cellStyle name="Comma 2 2 5 2 4 2 2 2" xfId="9685" xr:uid="{B509C384-AA71-40AB-BAFE-9D79FE1DBE1D}"/>
    <cellStyle name="Comma 2 2 5 2 4 2 3" xfId="9686" xr:uid="{143A9BBC-6F95-4CD2-AE81-3FFFE574E53A}"/>
    <cellStyle name="Comma 2 2 5 2 4 3" xfId="9687" xr:uid="{76A1B9A8-1F1F-4303-BC70-A51FC735535E}"/>
    <cellStyle name="Comma 2 2 5 2 4 3 2" xfId="9688" xr:uid="{FFA42F05-811B-4F75-B69C-5F64985C2D7D}"/>
    <cellStyle name="Comma 2 2 5 2 4 4" xfId="9689" xr:uid="{A540881F-43BB-473F-8A4C-FC9B8D62EF9C}"/>
    <cellStyle name="Comma 2 2 5 2 5" xfId="9690" xr:uid="{1B7669A8-CA0B-4AC6-B536-5555368A0145}"/>
    <cellStyle name="Comma 2 2 5 2 5 2" xfId="9691" xr:uid="{F8482949-D86A-4001-BC38-866AB920807D}"/>
    <cellStyle name="Comma 2 2 5 2 5 2 2" xfId="9692" xr:uid="{BD48A55C-C44E-4B2B-BDDD-026CAAB1E15A}"/>
    <cellStyle name="Comma 2 2 5 2 5 3" xfId="9693" xr:uid="{CF0EFF31-5851-49F8-B81E-7C50DC607E54}"/>
    <cellStyle name="Comma 2 2 5 2 6" xfId="9694" xr:uid="{6DFD8E9B-0B22-49C5-8904-36E0589DC81C}"/>
    <cellStyle name="Comma 2 2 5 2 6 2" xfId="9695" xr:uid="{137023E7-1D3F-425A-8033-2AF19C30CC4C}"/>
    <cellStyle name="Comma 2 2 5 2 7" xfId="9696" xr:uid="{F4AFFBC2-955A-4683-B89A-017A5F93A7FB}"/>
    <cellStyle name="Comma 2 2 5 3" xfId="9697" xr:uid="{975DD167-8FB0-4CD2-8D60-2D79A49A2B27}"/>
    <cellStyle name="Comma 2 2 5 3 2" xfId="9698" xr:uid="{43866EF1-ACD0-42AB-B17D-9286400A7593}"/>
    <cellStyle name="Comma 2 2 5 3 2 2" xfId="9699" xr:uid="{5258487C-6EA5-4C7C-AEEE-4780667E7C28}"/>
    <cellStyle name="Comma 2 2 5 3 2 2 2" xfId="9700" xr:uid="{742BE427-C92D-45EE-A91F-F3797A79C635}"/>
    <cellStyle name="Comma 2 2 5 3 2 2 2 2" xfId="9701" xr:uid="{FA684DC2-1E4F-43C7-B503-F85AE1FA8BD3}"/>
    <cellStyle name="Comma 2 2 5 3 2 2 2 2 2" xfId="9702" xr:uid="{017197AD-7FA0-4256-AC98-D2E1EAFEF60B}"/>
    <cellStyle name="Comma 2 2 5 3 2 2 2 3" xfId="9703" xr:uid="{31FE3C38-3BAB-4507-ABE2-181CA6C074A7}"/>
    <cellStyle name="Comma 2 2 5 3 2 2 3" xfId="9704" xr:uid="{5EE704B9-3DCC-4A8B-BB49-6441D7B599E8}"/>
    <cellStyle name="Comma 2 2 5 3 2 2 3 2" xfId="9705" xr:uid="{F065BC1F-13CA-4726-A88A-7BA6AB259DB9}"/>
    <cellStyle name="Comma 2 2 5 3 2 2 4" xfId="9706" xr:uid="{9561DA2A-85E4-46BC-BB11-B460802C6F53}"/>
    <cellStyle name="Comma 2 2 5 3 2 3" xfId="9707" xr:uid="{6D0E6DA1-F15B-4154-A47C-548EB1E4B715}"/>
    <cellStyle name="Comma 2 2 5 3 2 3 2" xfId="9708" xr:uid="{198B5A7F-7003-4E38-92BF-1502A6EF43FF}"/>
    <cellStyle name="Comma 2 2 5 3 2 3 2 2" xfId="9709" xr:uid="{E96B08C2-8A80-489D-A3ED-597D54459BF2}"/>
    <cellStyle name="Comma 2 2 5 3 2 3 2 2 2" xfId="9710" xr:uid="{9DEB4522-4D79-42B8-9800-C6DCCA1502EF}"/>
    <cellStyle name="Comma 2 2 5 3 2 3 2 3" xfId="9711" xr:uid="{08195C59-075E-46A8-8826-83950C8AFAFF}"/>
    <cellStyle name="Comma 2 2 5 3 2 3 3" xfId="9712" xr:uid="{350EC766-5E62-4724-B67A-7467C7E32064}"/>
    <cellStyle name="Comma 2 2 5 3 2 3 3 2" xfId="9713" xr:uid="{9B016928-03F8-4B02-A281-6008C73BA8E4}"/>
    <cellStyle name="Comma 2 2 5 3 2 3 4" xfId="9714" xr:uid="{071228E4-E5F2-456D-9819-F1DF0ADC4747}"/>
    <cellStyle name="Comma 2 2 5 3 2 4" xfId="9715" xr:uid="{39313917-8059-4513-BC3B-FBEA33B84AE0}"/>
    <cellStyle name="Comma 2 2 5 3 2 4 2" xfId="9716" xr:uid="{13D965B6-2B4F-40A2-BC2E-EEA1155E1A97}"/>
    <cellStyle name="Comma 2 2 5 3 2 4 2 2" xfId="9717" xr:uid="{EEF6C287-945D-4308-AA2A-F942FE32922F}"/>
    <cellStyle name="Comma 2 2 5 3 2 4 3" xfId="9718" xr:uid="{798D061F-9A4B-4B60-9359-6758F9052A85}"/>
    <cellStyle name="Comma 2 2 5 3 2 5" xfId="9719" xr:uid="{835453FE-A693-42B9-8CDF-793FEF42ACFE}"/>
    <cellStyle name="Comma 2 2 5 3 2 5 2" xfId="9720" xr:uid="{7FF60082-5E8F-482E-ACED-D5CC6722794C}"/>
    <cellStyle name="Comma 2 2 5 3 2 6" xfId="9721" xr:uid="{65329184-31C5-46E2-9609-9850773F3CD3}"/>
    <cellStyle name="Comma 2 2 5 3 3" xfId="9722" xr:uid="{CFDA5C44-2778-468F-B70F-C4D5333DAE5C}"/>
    <cellStyle name="Comma 2 2 5 3 3 2" xfId="9723" xr:uid="{18B0AFFE-E854-48A2-8355-EE799789B44C}"/>
    <cellStyle name="Comma 2 2 5 3 3 2 2" xfId="9724" xr:uid="{AB6BD8E6-FC50-42D9-99C4-05F47A9306F4}"/>
    <cellStyle name="Comma 2 2 5 3 3 2 2 2" xfId="9725" xr:uid="{81E4B675-17FF-4F5C-8F10-2BF13CB2E825}"/>
    <cellStyle name="Comma 2 2 5 3 3 2 3" xfId="9726" xr:uid="{4F541523-83E5-4711-A4BD-EE76F830A457}"/>
    <cellStyle name="Comma 2 2 5 3 3 3" xfId="9727" xr:uid="{2CA3C1E4-2C45-445B-802A-2A72A477FD1C}"/>
    <cellStyle name="Comma 2 2 5 3 3 3 2" xfId="9728" xr:uid="{E256B865-66D8-420E-8572-8FA66447D1CA}"/>
    <cellStyle name="Comma 2 2 5 3 3 4" xfId="9729" xr:uid="{07B34C93-13AF-45AA-8F6A-11B52798523D}"/>
    <cellStyle name="Comma 2 2 5 3 4" xfId="9730" xr:uid="{6352FDE7-81DA-4709-9BC8-0D3C53EB8DC9}"/>
    <cellStyle name="Comma 2 2 5 3 4 2" xfId="9731" xr:uid="{74610C40-31DE-4DDA-BCB2-1772059715D2}"/>
    <cellStyle name="Comma 2 2 5 3 4 2 2" xfId="9732" xr:uid="{751856C0-8F13-410D-98FA-46350DA609D3}"/>
    <cellStyle name="Comma 2 2 5 3 4 2 2 2" xfId="9733" xr:uid="{DE0F79FB-790E-4092-80EE-29FB3486A939}"/>
    <cellStyle name="Comma 2 2 5 3 4 2 3" xfId="9734" xr:uid="{1E3CE01D-5505-45B4-8CFE-D309D187D87A}"/>
    <cellStyle name="Comma 2 2 5 3 4 3" xfId="9735" xr:uid="{DCDF98DB-9937-4EF8-9B21-6408926B92D2}"/>
    <cellStyle name="Comma 2 2 5 3 4 3 2" xfId="9736" xr:uid="{FE97DCF2-DD73-45B0-B336-1D903C799BB8}"/>
    <cellStyle name="Comma 2 2 5 3 4 4" xfId="9737" xr:uid="{55FC6329-35C3-446B-9204-E7C29973A41B}"/>
    <cellStyle name="Comma 2 2 5 3 5" xfId="9738" xr:uid="{A78ACE31-6D38-4AE5-8DF0-9BC6EE15702A}"/>
    <cellStyle name="Comma 2 2 5 3 5 2" xfId="9739" xr:uid="{2BFFD917-C1F0-4F73-9C35-F5AC338F02F6}"/>
    <cellStyle name="Comma 2 2 5 3 5 2 2" xfId="9740" xr:uid="{77805140-70B9-46B1-B066-4031F05AF34C}"/>
    <cellStyle name="Comma 2 2 5 3 5 3" xfId="9741" xr:uid="{A44E1047-1C6C-47AE-B7E6-EEA683A2F451}"/>
    <cellStyle name="Comma 2 2 5 3 6" xfId="9742" xr:uid="{10BFA897-B21C-4EBC-AAE5-A6B7742E41CD}"/>
    <cellStyle name="Comma 2 2 5 3 6 2" xfId="9743" xr:uid="{B41A1D47-AF24-4731-AFD2-0A57A5CEC2DC}"/>
    <cellStyle name="Comma 2 2 5 3 7" xfId="9744" xr:uid="{DAB7000F-2C31-4FF7-9159-8B4DB65D7946}"/>
    <cellStyle name="Comma 2 2 6" xfId="9745" xr:uid="{361D7066-9895-462B-8931-1556B223D11B}"/>
    <cellStyle name="Comma 2 2 6 2" xfId="9746" xr:uid="{1280F549-AB5C-41BD-AA8F-D29058B8186E}"/>
    <cellStyle name="Comma 2 2 6 2 2" xfId="9747" xr:uid="{E3813A67-A4E4-4898-9732-94CEDECF7EE8}"/>
    <cellStyle name="Comma 2 2 7" xfId="9748" xr:uid="{2B5098D7-3B6C-47FE-8B7D-BBA0DE26A9FE}"/>
    <cellStyle name="Comma 2 2 7 10" xfId="9749" xr:uid="{77C49C82-E424-4F85-A435-45132B1A70C1}"/>
    <cellStyle name="Comma 2 2 7 2" xfId="9750" xr:uid="{3DF4E90D-A992-4D5B-89C8-CF2E9C3AD2F8}"/>
    <cellStyle name="Comma 2 2 7 2 2" xfId="9751" xr:uid="{B0D97301-0C3E-42D1-AA66-8E257F473B77}"/>
    <cellStyle name="Comma 2 2 7 2 2 2" xfId="9752" xr:uid="{BDA284C8-4DE1-41C5-B365-B47D7EC2B774}"/>
    <cellStyle name="Comma 2 2 7 2 2 2 2" xfId="9753" xr:uid="{62752A9F-3CC3-4FC6-8043-994C0EC23633}"/>
    <cellStyle name="Comma 2 2 7 2 2 2 2 2" xfId="9754" xr:uid="{35610F8C-24BF-4257-9C0F-51D285C9E82A}"/>
    <cellStyle name="Comma 2 2 7 2 2 2 2 2 2" xfId="9755" xr:uid="{4452F240-5773-487C-A274-45FB99D43456}"/>
    <cellStyle name="Comma 2 2 7 2 2 2 2 2 2 2" xfId="9756" xr:uid="{9B38B861-389A-492E-A6DC-1BE70A8B6C12}"/>
    <cellStyle name="Comma 2 2 7 2 2 2 2 2 3" xfId="9757" xr:uid="{3379F13A-91B6-47AA-A4FE-D5BD47B1456E}"/>
    <cellStyle name="Comma 2 2 7 2 2 2 2 3" xfId="9758" xr:uid="{AAA24D8F-7D03-47AA-BE6F-DC6796604E6F}"/>
    <cellStyle name="Comma 2 2 7 2 2 2 2 3 2" xfId="9759" xr:uid="{7C8815B3-092C-4030-B02C-6D8B9FECA997}"/>
    <cellStyle name="Comma 2 2 7 2 2 2 2 4" xfId="9760" xr:uid="{B0D5CA7F-D870-42D5-90C5-6CED9467C63E}"/>
    <cellStyle name="Comma 2 2 7 2 2 2 3" xfId="9761" xr:uid="{8D19BC4C-603B-4166-9B73-2C29F625E276}"/>
    <cellStyle name="Comma 2 2 7 2 2 2 3 2" xfId="9762" xr:uid="{1064BAA0-26C6-45C9-8783-F3961D7CAEDA}"/>
    <cellStyle name="Comma 2 2 7 2 2 2 3 2 2" xfId="9763" xr:uid="{A07997C0-AECF-4405-8403-41066CE53CF3}"/>
    <cellStyle name="Comma 2 2 7 2 2 2 3 2 2 2" xfId="9764" xr:uid="{C293E2F0-F5C8-406E-9EDE-4497DCAD0C5B}"/>
    <cellStyle name="Comma 2 2 7 2 2 2 3 2 3" xfId="9765" xr:uid="{3E7FCEFA-2C4D-4D7F-B3A5-06A2D9E4E525}"/>
    <cellStyle name="Comma 2 2 7 2 2 2 3 3" xfId="9766" xr:uid="{470908A9-2FC8-4B11-ADA5-136BB64DD2FF}"/>
    <cellStyle name="Comma 2 2 7 2 2 2 3 3 2" xfId="9767" xr:uid="{D55E306A-9777-48E5-85EF-A585DCEC399D}"/>
    <cellStyle name="Comma 2 2 7 2 2 2 3 4" xfId="9768" xr:uid="{906DF023-F11D-4FED-8AF1-12FE88795786}"/>
    <cellStyle name="Comma 2 2 7 2 2 2 4" xfId="9769" xr:uid="{A2E867C8-F4D6-4C6C-9675-371F8F9B4149}"/>
    <cellStyle name="Comma 2 2 7 2 2 2 4 2" xfId="9770" xr:uid="{F94EB814-D010-4356-9C17-32206147D28E}"/>
    <cellStyle name="Comma 2 2 7 2 2 2 4 2 2" xfId="9771" xr:uid="{98E4310D-9C1F-41B8-BA64-A6B04650209A}"/>
    <cellStyle name="Comma 2 2 7 2 2 2 4 3" xfId="9772" xr:uid="{70DEF98A-BB60-4980-ACAB-D889ED15ED34}"/>
    <cellStyle name="Comma 2 2 7 2 2 2 5" xfId="9773" xr:uid="{E3664D5F-556A-40DB-90B5-EFF06F4CB07D}"/>
    <cellStyle name="Comma 2 2 7 2 2 2 5 2" xfId="9774" xr:uid="{0DEEC4C3-D53F-43B2-8B69-59507104C5D4}"/>
    <cellStyle name="Comma 2 2 7 2 2 2 6" xfId="9775" xr:uid="{0EEC1D75-BDB8-4C87-A3F9-45EB3F282053}"/>
    <cellStyle name="Comma 2 2 7 2 2 3" xfId="9776" xr:uid="{6C71CA13-3F9F-4DE4-9968-6FB9BCD75FFE}"/>
    <cellStyle name="Comma 2 2 7 2 2 3 2" xfId="9777" xr:uid="{EAF84830-DEED-402E-987C-37AF6C1C3A9A}"/>
    <cellStyle name="Comma 2 2 7 2 2 3 2 2" xfId="9778" xr:uid="{AE63243C-7746-4FF8-869D-852D7F1CC6FB}"/>
    <cellStyle name="Comma 2 2 7 2 2 3 2 2 2" xfId="9779" xr:uid="{2454E03B-4C2A-4F89-A559-4AF7B97311B1}"/>
    <cellStyle name="Comma 2 2 7 2 2 3 2 3" xfId="9780" xr:uid="{962D417F-C6C7-4F6D-A696-360E8A6F37A5}"/>
    <cellStyle name="Comma 2 2 7 2 2 3 3" xfId="9781" xr:uid="{D3C23BA4-4CDA-47C8-8F5F-4B30EFA38E22}"/>
    <cellStyle name="Comma 2 2 7 2 2 3 3 2" xfId="9782" xr:uid="{FBCC39B3-3AF4-488D-8209-DE9BCDC57828}"/>
    <cellStyle name="Comma 2 2 7 2 2 3 4" xfId="9783" xr:uid="{291D1B9D-2172-4688-9C39-93333B94C40E}"/>
    <cellStyle name="Comma 2 2 7 2 2 4" xfId="9784" xr:uid="{884E5D34-0A91-45DB-9319-1700D5FA1A47}"/>
    <cellStyle name="Comma 2 2 7 2 2 4 2" xfId="9785" xr:uid="{2B432175-76BD-4277-AE63-46FA3BEC4395}"/>
    <cellStyle name="Comma 2 2 7 2 2 4 2 2" xfId="9786" xr:uid="{7DAFD466-E55F-4BF1-AC69-ADCB2A808B02}"/>
    <cellStyle name="Comma 2 2 7 2 2 4 2 2 2" xfId="9787" xr:uid="{B8D0546F-C5FC-4224-A94A-4201081411C6}"/>
    <cellStyle name="Comma 2 2 7 2 2 4 2 3" xfId="9788" xr:uid="{88929448-B56A-48D1-92A8-163EE41A48C3}"/>
    <cellStyle name="Comma 2 2 7 2 2 4 3" xfId="9789" xr:uid="{A5AE1F39-A641-492A-A703-2F18C30E6F56}"/>
    <cellStyle name="Comma 2 2 7 2 2 4 3 2" xfId="9790" xr:uid="{A1D464C5-0504-4422-A16D-5D9398230B8D}"/>
    <cellStyle name="Comma 2 2 7 2 2 4 4" xfId="9791" xr:uid="{F13AF61E-3C06-410C-A35C-6B1D82E59EC6}"/>
    <cellStyle name="Comma 2 2 7 2 2 5" xfId="9792" xr:uid="{0073F496-9726-4596-8538-616FAAD119A2}"/>
    <cellStyle name="Comma 2 2 7 2 2 5 2" xfId="9793" xr:uid="{CF3BBD33-9E8A-428E-9A1F-5F907199DF09}"/>
    <cellStyle name="Comma 2 2 7 2 2 5 2 2" xfId="9794" xr:uid="{C2F6032F-8AEE-48A4-9272-F022E0112CBB}"/>
    <cellStyle name="Comma 2 2 7 2 2 5 3" xfId="9795" xr:uid="{43E1227D-E880-4303-AA50-DF5D13079CC7}"/>
    <cellStyle name="Comma 2 2 7 2 2 6" xfId="9796" xr:uid="{BCAD4534-2865-44D6-BB60-39490F727DD2}"/>
    <cellStyle name="Comma 2 2 7 2 2 6 2" xfId="9797" xr:uid="{A7339C33-4673-44F3-83F4-5BEB17C72DDA}"/>
    <cellStyle name="Comma 2 2 7 2 2 7" xfId="9798" xr:uid="{0BED67C3-3B3C-4464-B54E-860BA9D36711}"/>
    <cellStyle name="Comma 2 2 7 2 3" xfId="9799" xr:uid="{6E71956A-9CE7-41CF-82A7-971DA577535E}"/>
    <cellStyle name="Comma 2 2 7 2 3 2" xfId="9800" xr:uid="{1E0EEECE-BA47-4638-B325-E11F0B528A07}"/>
    <cellStyle name="Comma 2 2 7 2 3 2 2" xfId="9801" xr:uid="{75CDAE98-932A-4FE1-B016-93C359AAF48C}"/>
    <cellStyle name="Comma 2 2 7 2 3 2 2 2" xfId="9802" xr:uid="{54C61220-2FF4-4AFD-AC52-770701CC7012}"/>
    <cellStyle name="Comma 2 2 7 2 3 2 2 2 2" xfId="9803" xr:uid="{DB94C95B-117A-49DF-9079-0CFFF0C69DA2}"/>
    <cellStyle name="Comma 2 2 7 2 3 2 2 2 2 2" xfId="9804" xr:uid="{8AB00055-864C-4212-BD36-FA1C1C12064C}"/>
    <cellStyle name="Comma 2 2 7 2 3 2 2 2 3" xfId="9805" xr:uid="{8DD3ABA0-7157-4435-9F66-B4D5810FE4C5}"/>
    <cellStyle name="Comma 2 2 7 2 3 2 2 3" xfId="9806" xr:uid="{D5ED8C2E-7885-4E3D-895D-5B7749AC7A8E}"/>
    <cellStyle name="Comma 2 2 7 2 3 2 2 3 2" xfId="9807" xr:uid="{F82C3EA3-C614-42AF-B9E3-625274E5AC81}"/>
    <cellStyle name="Comma 2 2 7 2 3 2 2 4" xfId="9808" xr:uid="{DDAFF3EA-4493-42EF-90B0-604A39A423A9}"/>
    <cellStyle name="Comma 2 2 7 2 3 2 3" xfId="9809" xr:uid="{1CC8BC43-E534-40A6-9095-7B78E5A3225F}"/>
    <cellStyle name="Comma 2 2 7 2 3 2 3 2" xfId="9810" xr:uid="{2E43FA9D-6E0B-4921-957F-9051A2A87926}"/>
    <cellStyle name="Comma 2 2 7 2 3 2 3 2 2" xfId="9811" xr:uid="{141892DD-0481-48E6-AECA-3725A8714135}"/>
    <cellStyle name="Comma 2 2 7 2 3 2 3 2 2 2" xfId="9812" xr:uid="{9A6F4606-2363-4451-9D20-3DB9C8F76336}"/>
    <cellStyle name="Comma 2 2 7 2 3 2 3 2 3" xfId="9813" xr:uid="{69238044-6188-476C-A36D-EAF2E4EE7D29}"/>
    <cellStyle name="Comma 2 2 7 2 3 2 3 3" xfId="9814" xr:uid="{95C940C2-9541-4E09-8A7C-4C51D26ACDBC}"/>
    <cellStyle name="Comma 2 2 7 2 3 2 3 3 2" xfId="9815" xr:uid="{C171335A-41E9-431E-B3F3-8E6F2A486903}"/>
    <cellStyle name="Comma 2 2 7 2 3 2 3 4" xfId="9816" xr:uid="{0B2B1122-9191-4EDD-B7CE-C601DFE84955}"/>
    <cellStyle name="Comma 2 2 7 2 3 2 4" xfId="9817" xr:uid="{373A516D-14E0-4C42-BEA1-294BBC3737B8}"/>
    <cellStyle name="Comma 2 2 7 2 3 2 4 2" xfId="9818" xr:uid="{3FE00812-41EC-4401-AB2E-551DD1935798}"/>
    <cellStyle name="Comma 2 2 7 2 3 2 4 2 2" xfId="9819" xr:uid="{F4F57418-5C94-479F-8FD9-A431101B9759}"/>
    <cellStyle name="Comma 2 2 7 2 3 2 4 3" xfId="9820" xr:uid="{41D664AE-B756-47B1-851B-838629C94567}"/>
    <cellStyle name="Comma 2 2 7 2 3 2 5" xfId="9821" xr:uid="{DDDF34FE-E6A9-4B0D-A023-30FC976B15AF}"/>
    <cellStyle name="Comma 2 2 7 2 3 2 5 2" xfId="9822" xr:uid="{46F3E9F7-8860-4B9D-A3F7-D55AE03072E2}"/>
    <cellStyle name="Comma 2 2 7 2 3 2 6" xfId="9823" xr:uid="{0F15586D-EE85-40FE-87E0-AC1E134642AB}"/>
    <cellStyle name="Comma 2 2 7 2 3 3" xfId="9824" xr:uid="{E4AFC410-8AD0-427F-8C5E-55B12C3EBEDB}"/>
    <cellStyle name="Comma 2 2 7 2 3 3 2" xfId="9825" xr:uid="{C22193EA-F1CA-494C-B6EB-4A0CCDE59596}"/>
    <cellStyle name="Comma 2 2 7 2 3 3 2 2" xfId="9826" xr:uid="{4980D083-4594-4769-8C49-6113E84B70AB}"/>
    <cellStyle name="Comma 2 2 7 2 3 3 2 2 2" xfId="9827" xr:uid="{55707971-554C-4C48-A78B-50D8C864DF90}"/>
    <cellStyle name="Comma 2 2 7 2 3 3 2 3" xfId="9828" xr:uid="{DBD5964C-4DDB-428E-AE6B-ECCB62CCE21E}"/>
    <cellStyle name="Comma 2 2 7 2 3 3 3" xfId="9829" xr:uid="{99E636AF-6310-4368-9857-950778FEAD72}"/>
    <cellStyle name="Comma 2 2 7 2 3 3 3 2" xfId="9830" xr:uid="{858A1033-FE99-4DAB-AA8E-418D0DE54C74}"/>
    <cellStyle name="Comma 2 2 7 2 3 3 4" xfId="9831" xr:uid="{61F23B56-BE34-4E70-A797-F0D003B9A0D7}"/>
    <cellStyle name="Comma 2 2 7 2 3 4" xfId="9832" xr:uid="{066F4346-7AB9-4178-8EBF-87524BD40042}"/>
    <cellStyle name="Comma 2 2 7 2 3 4 2" xfId="9833" xr:uid="{EC3E5D49-596C-4467-B1D1-2215E7D12B07}"/>
    <cellStyle name="Comma 2 2 7 2 3 4 2 2" xfId="9834" xr:uid="{6504FEE5-1A4A-4D54-8E72-1A821615759F}"/>
    <cellStyle name="Comma 2 2 7 2 3 4 2 2 2" xfId="9835" xr:uid="{41E2B4B8-8B10-4E27-8C70-6F4868BAFEE6}"/>
    <cellStyle name="Comma 2 2 7 2 3 4 2 3" xfId="9836" xr:uid="{BFC5A1FF-E668-4F62-9010-270197979F2B}"/>
    <cellStyle name="Comma 2 2 7 2 3 4 3" xfId="9837" xr:uid="{CFAE66C1-6B18-4AFF-8A92-EC2B7402868C}"/>
    <cellStyle name="Comma 2 2 7 2 3 4 3 2" xfId="9838" xr:uid="{26C55BE0-8A5B-42FD-9BA3-C0848E671425}"/>
    <cellStyle name="Comma 2 2 7 2 3 4 4" xfId="9839" xr:uid="{E1F96FC6-4B9E-41DE-BDD1-705042369626}"/>
    <cellStyle name="Comma 2 2 7 2 3 5" xfId="9840" xr:uid="{F5E35DD1-B8AA-40FE-874B-74FB89EF35FB}"/>
    <cellStyle name="Comma 2 2 7 2 3 5 2" xfId="9841" xr:uid="{41DCA8DA-6504-495D-8496-2710DCD35E5B}"/>
    <cellStyle name="Comma 2 2 7 2 3 5 2 2" xfId="9842" xr:uid="{40C40B4A-3881-4E95-A9B4-515D02449354}"/>
    <cellStyle name="Comma 2 2 7 2 3 5 3" xfId="9843" xr:uid="{507BA602-E386-4739-BDC3-32E1FEDEE916}"/>
    <cellStyle name="Comma 2 2 7 2 3 6" xfId="9844" xr:uid="{67F7952A-FDCC-45C0-8DA1-0BB925018E1E}"/>
    <cellStyle name="Comma 2 2 7 2 3 6 2" xfId="9845" xr:uid="{F2761C53-F5C6-4084-875D-14D54A47596A}"/>
    <cellStyle name="Comma 2 2 7 2 3 7" xfId="9846" xr:uid="{59DF8D13-1D8C-40ED-A560-575DE213CA1A}"/>
    <cellStyle name="Comma 2 2 7 2 4" xfId="9847" xr:uid="{36D8FF8D-7BB4-4821-8ACC-B2A571127A8A}"/>
    <cellStyle name="Comma 2 2 7 2 4 2" xfId="9848" xr:uid="{936F6808-8A05-4B71-88C0-6F5B68BA733A}"/>
    <cellStyle name="Comma 2 2 7 2 4 2 2" xfId="9849" xr:uid="{C9F0B254-C8E3-4AFE-B54F-9DDE7DD32693}"/>
    <cellStyle name="Comma 2 2 7 2 4 2 2 2" xfId="9850" xr:uid="{0FBD61E4-1EC6-4C26-A5A1-CBC78BA83546}"/>
    <cellStyle name="Comma 2 2 7 2 4 2 2 2 2" xfId="9851" xr:uid="{A841A58A-E7C5-4638-9B60-3B473CFE21E7}"/>
    <cellStyle name="Comma 2 2 7 2 4 2 2 3" xfId="9852" xr:uid="{23FBBF95-9941-4348-89F3-78EDDF236257}"/>
    <cellStyle name="Comma 2 2 7 2 4 2 3" xfId="9853" xr:uid="{E39FF9FC-1329-4BDE-A481-598412DCCE97}"/>
    <cellStyle name="Comma 2 2 7 2 4 2 3 2" xfId="9854" xr:uid="{BDACECC4-1EC8-4293-9F3D-C8BD499DA0F0}"/>
    <cellStyle name="Comma 2 2 7 2 4 2 4" xfId="9855" xr:uid="{08AD2DC8-8BCE-4AD6-B010-3613656B6F4B}"/>
    <cellStyle name="Comma 2 2 7 2 4 3" xfId="9856" xr:uid="{EAB7D3E4-EFDC-4182-9746-61816B63E0B2}"/>
    <cellStyle name="Comma 2 2 7 2 4 3 2" xfId="9857" xr:uid="{C9C76413-3189-4FCA-9214-4D5189EE5D9F}"/>
    <cellStyle name="Comma 2 2 7 2 4 3 2 2" xfId="9858" xr:uid="{930DA1D3-A005-494F-9077-73E27C3D6399}"/>
    <cellStyle name="Comma 2 2 7 2 4 3 2 2 2" xfId="9859" xr:uid="{34657293-50A5-4B03-B38F-362E39EE5E54}"/>
    <cellStyle name="Comma 2 2 7 2 4 3 2 3" xfId="9860" xr:uid="{1716EFA3-92E4-43D9-9F0B-B32240021B27}"/>
    <cellStyle name="Comma 2 2 7 2 4 3 3" xfId="9861" xr:uid="{EC17EF98-C28B-479A-9E02-9237DCDD1C11}"/>
    <cellStyle name="Comma 2 2 7 2 4 3 3 2" xfId="9862" xr:uid="{2ADCBA5B-4487-4A45-9F82-BB2BB961F5FA}"/>
    <cellStyle name="Comma 2 2 7 2 4 3 4" xfId="9863" xr:uid="{98207CFA-7276-4D96-A63F-44B3C3D2651D}"/>
    <cellStyle name="Comma 2 2 7 2 4 4" xfId="9864" xr:uid="{D2FAC84A-F873-4CA9-919A-7CF56C967BE1}"/>
    <cellStyle name="Comma 2 2 7 2 4 4 2" xfId="9865" xr:uid="{462EA3F5-AA00-4E53-9456-27DBAABF9670}"/>
    <cellStyle name="Comma 2 2 7 2 4 4 2 2" xfId="9866" xr:uid="{1B92AACC-0E59-40AF-B41D-EA4E501C7BDE}"/>
    <cellStyle name="Comma 2 2 7 2 4 4 3" xfId="9867" xr:uid="{A0F45586-818B-4844-AB13-3B45601BB444}"/>
    <cellStyle name="Comma 2 2 7 2 4 5" xfId="9868" xr:uid="{D840D43A-FBD4-4BBC-80E2-53F07D8AAD43}"/>
    <cellStyle name="Comma 2 2 7 2 4 5 2" xfId="9869" xr:uid="{3D8EBFD6-52FC-45F9-9E2A-9C63B53F8FE5}"/>
    <cellStyle name="Comma 2 2 7 2 4 6" xfId="9870" xr:uid="{582B4D2A-B216-48AE-94B4-FE1CBD7F1365}"/>
    <cellStyle name="Comma 2 2 7 2 5" xfId="9871" xr:uid="{6078794A-7CEF-40D9-BEE1-47348CDFEBF0}"/>
    <cellStyle name="Comma 2 2 7 2 5 2" xfId="9872" xr:uid="{8BECFECC-9241-48F4-AFEB-FDA731C03DC7}"/>
    <cellStyle name="Comma 2 2 7 2 5 2 2" xfId="9873" xr:uid="{A665D161-C7F4-4865-9AFB-C37D245C07F5}"/>
    <cellStyle name="Comma 2 2 7 2 5 2 2 2" xfId="9874" xr:uid="{77AC52C9-6326-4665-AF73-ABA2B1BB6715}"/>
    <cellStyle name="Comma 2 2 7 2 5 2 3" xfId="9875" xr:uid="{10DB5CF6-1B2A-4D5A-95D5-7C1BBF43B756}"/>
    <cellStyle name="Comma 2 2 7 2 5 3" xfId="9876" xr:uid="{24881D54-DADE-4882-8239-D831B4C332EE}"/>
    <cellStyle name="Comma 2 2 7 2 5 3 2" xfId="9877" xr:uid="{83C5258B-6D1A-43E4-9EE5-2917FB6DD31E}"/>
    <cellStyle name="Comma 2 2 7 2 5 4" xfId="9878" xr:uid="{9DD4CAEC-CD70-4D1D-B42D-1B64A2374F25}"/>
    <cellStyle name="Comma 2 2 7 2 6" xfId="9879" xr:uid="{9968CC1E-655E-44EF-9CEA-3231E4D37B3E}"/>
    <cellStyle name="Comma 2 2 7 2 6 2" xfId="9880" xr:uid="{ED685683-BBCC-4078-A80B-6760137CBF82}"/>
    <cellStyle name="Comma 2 2 7 2 6 2 2" xfId="9881" xr:uid="{1D3AA2A6-1F62-49F4-8F42-0CE4D2033323}"/>
    <cellStyle name="Comma 2 2 7 2 6 2 2 2" xfId="9882" xr:uid="{A4E0CFF6-2874-45A7-A36D-58E1428B176D}"/>
    <cellStyle name="Comma 2 2 7 2 6 2 3" xfId="9883" xr:uid="{F30682BD-3724-496B-87CF-31CB942F7A7A}"/>
    <cellStyle name="Comma 2 2 7 2 6 3" xfId="9884" xr:uid="{519AB71F-3595-45E6-866A-E4F21F96DFE2}"/>
    <cellStyle name="Comma 2 2 7 2 6 3 2" xfId="9885" xr:uid="{B2549D1C-11FE-4B2F-98A7-466AE2B9F2EB}"/>
    <cellStyle name="Comma 2 2 7 2 6 4" xfId="9886" xr:uid="{1C83A0E0-2223-4432-A6BD-E65B063039BE}"/>
    <cellStyle name="Comma 2 2 7 2 7" xfId="9887" xr:uid="{B87762C6-1357-47BA-9511-11BE4E70DBC7}"/>
    <cellStyle name="Comma 2 2 7 2 7 2" xfId="9888" xr:uid="{774FC1EE-F77A-413E-AD75-B63DBDB1A55D}"/>
    <cellStyle name="Comma 2 2 7 2 7 2 2" xfId="9889" xr:uid="{43F6BE39-38AC-434C-96D6-71D979F26BDA}"/>
    <cellStyle name="Comma 2 2 7 2 7 3" xfId="9890" xr:uid="{FD125B62-D365-40EB-9BE2-91A3DA126C9E}"/>
    <cellStyle name="Comma 2 2 7 2 8" xfId="9891" xr:uid="{A287090E-3552-4151-9BA2-4B720150CE23}"/>
    <cellStyle name="Comma 2 2 7 2 8 2" xfId="9892" xr:uid="{6D8D16C3-FB36-4794-B00A-1A51F5FE0B8A}"/>
    <cellStyle name="Comma 2 2 7 2 9" xfId="9893" xr:uid="{434AB15B-BE31-4F3F-8AED-4AAAE7401C67}"/>
    <cellStyle name="Comma 2 2 7 3" xfId="9894" xr:uid="{48B8A743-3616-4494-B24C-3DBB621A5209}"/>
    <cellStyle name="Comma 2 2 7 3 2" xfId="9895" xr:uid="{D5B388BD-3D23-41CD-A989-E9439F843AAF}"/>
    <cellStyle name="Comma 2 2 7 3 2 2" xfId="9896" xr:uid="{3FD3416A-2AE7-4B79-ACE3-1F5749618791}"/>
    <cellStyle name="Comma 2 2 7 3 2 2 2" xfId="9897" xr:uid="{6CB72E4E-6F67-4A27-BBEC-D260AE1F3053}"/>
    <cellStyle name="Comma 2 2 7 3 2 2 2 2" xfId="9898" xr:uid="{212A1395-59BB-47B0-B1EF-6E4282138FBC}"/>
    <cellStyle name="Comma 2 2 7 3 2 2 2 2 2" xfId="9899" xr:uid="{BD4D796A-91DB-415D-8A9C-6469A12F0BB7}"/>
    <cellStyle name="Comma 2 2 7 3 2 2 2 3" xfId="9900" xr:uid="{4098C09D-F31C-42B4-8080-7AB3091B60C6}"/>
    <cellStyle name="Comma 2 2 7 3 2 2 3" xfId="9901" xr:uid="{BEC41B57-8166-4216-9A8B-4ED64265F170}"/>
    <cellStyle name="Comma 2 2 7 3 2 2 3 2" xfId="9902" xr:uid="{B5EB8EC1-1BB5-4348-9B1F-0464371F92D8}"/>
    <cellStyle name="Comma 2 2 7 3 2 2 4" xfId="9903" xr:uid="{25CE8E7C-205D-4D83-9609-DEABEA1872EF}"/>
    <cellStyle name="Comma 2 2 7 3 2 3" xfId="9904" xr:uid="{E8A6D7C7-F034-48DA-8264-28094803D045}"/>
    <cellStyle name="Comma 2 2 7 3 2 3 2" xfId="9905" xr:uid="{EF3D8118-BC0F-44D6-81B9-8135C8C6BDF5}"/>
    <cellStyle name="Comma 2 2 7 3 2 3 2 2" xfId="9906" xr:uid="{688CED84-2B08-47D6-9497-A5623C921A5D}"/>
    <cellStyle name="Comma 2 2 7 3 2 3 2 2 2" xfId="9907" xr:uid="{0DA5F725-073B-4BF4-9DA8-07E4F0BA3558}"/>
    <cellStyle name="Comma 2 2 7 3 2 3 2 3" xfId="9908" xr:uid="{167E35F1-3686-43F6-ADEF-AF8E38C505D1}"/>
    <cellStyle name="Comma 2 2 7 3 2 3 3" xfId="9909" xr:uid="{7285DC72-8332-4B84-970D-835926749602}"/>
    <cellStyle name="Comma 2 2 7 3 2 3 3 2" xfId="9910" xr:uid="{F3BD4209-A513-4D2B-9F11-FE7BF2C862E2}"/>
    <cellStyle name="Comma 2 2 7 3 2 3 4" xfId="9911" xr:uid="{65658114-A9ED-4965-AF08-DBE2E3D94B05}"/>
    <cellStyle name="Comma 2 2 7 3 2 4" xfId="9912" xr:uid="{3084FCCA-BFEE-4A74-AB39-D4B19D3B0EE8}"/>
    <cellStyle name="Comma 2 2 7 3 2 4 2" xfId="9913" xr:uid="{3BF4611B-7C32-4AF4-8269-64ACE83683DE}"/>
    <cellStyle name="Comma 2 2 7 3 2 4 2 2" xfId="9914" xr:uid="{DB31E43E-4D13-4827-AF25-E98A55DD0449}"/>
    <cellStyle name="Comma 2 2 7 3 2 4 3" xfId="9915" xr:uid="{504F6B2B-A273-4FF6-8D74-1AD7D369D057}"/>
    <cellStyle name="Comma 2 2 7 3 2 5" xfId="9916" xr:uid="{B0482945-5196-4D7C-9DAE-182036190B1C}"/>
    <cellStyle name="Comma 2 2 7 3 2 5 2" xfId="9917" xr:uid="{61C32296-C139-4015-AA78-72D57475B1C4}"/>
    <cellStyle name="Comma 2 2 7 3 2 6" xfId="9918" xr:uid="{8135B6CC-B575-4D8C-BCD1-E15AC2EE270E}"/>
    <cellStyle name="Comma 2 2 7 3 3" xfId="9919" xr:uid="{5D54E334-88A7-4D6A-9EAB-BD2CB7BD06CD}"/>
    <cellStyle name="Comma 2 2 7 3 3 2" xfId="9920" xr:uid="{71962B91-8DE7-488E-A170-8071653D57B6}"/>
    <cellStyle name="Comma 2 2 7 3 3 2 2" xfId="9921" xr:uid="{8C6C395A-7ABF-4F2D-99B1-67B671AEACE5}"/>
    <cellStyle name="Comma 2 2 7 3 3 2 2 2" xfId="9922" xr:uid="{0FE62F24-7891-4725-9DD1-F4CAB650C05F}"/>
    <cellStyle name="Comma 2 2 7 3 3 2 3" xfId="9923" xr:uid="{924CFA8F-6B9E-4C35-9244-9F78992C5FBA}"/>
    <cellStyle name="Comma 2 2 7 3 3 3" xfId="9924" xr:uid="{525F177E-8A1B-4723-AD23-C2546812AF9F}"/>
    <cellStyle name="Comma 2 2 7 3 3 3 2" xfId="9925" xr:uid="{D58D0E03-A00B-43E0-95DA-76F1334E1153}"/>
    <cellStyle name="Comma 2 2 7 3 3 4" xfId="9926" xr:uid="{54C6EE82-8F6E-4DFC-8B89-03A79140B1EA}"/>
    <cellStyle name="Comma 2 2 7 3 4" xfId="9927" xr:uid="{F0588A70-E96F-40F1-BA81-729B36167AD9}"/>
    <cellStyle name="Comma 2 2 7 3 4 2" xfId="9928" xr:uid="{58BC9ABC-DE3F-496A-A706-75A9A6D73B97}"/>
    <cellStyle name="Comma 2 2 7 3 4 2 2" xfId="9929" xr:uid="{C5197E3A-D05E-468C-80B1-DD9C91344867}"/>
    <cellStyle name="Comma 2 2 7 3 4 2 2 2" xfId="9930" xr:uid="{0B09888E-3690-4D12-8919-A2AF9EB7D249}"/>
    <cellStyle name="Comma 2 2 7 3 4 2 3" xfId="9931" xr:uid="{FAB92601-696D-4020-A53B-D2DFCBB582CD}"/>
    <cellStyle name="Comma 2 2 7 3 4 3" xfId="9932" xr:uid="{C4DAAD4C-641C-439B-982E-927E012DDAB0}"/>
    <cellStyle name="Comma 2 2 7 3 4 3 2" xfId="9933" xr:uid="{C9F15AB7-B3B8-4537-9E98-8A7F33DE3670}"/>
    <cellStyle name="Comma 2 2 7 3 4 4" xfId="9934" xr:uid="{0AA1E44E-0818-4BD5-8D62-E3162120EEB7}"/>
    <cellStyle name="Comma 2 2 7 3 5" xfId="9935" xr:uid="{80F880C9-CB34-4EDB-AED1-784B7D1D1E35}"/>
    <cellStyle name="Comma 2 2 7 3 5 2" xfId="9936" xr:uid="{FE979D49-64A9-4EE8-85EC-59C82EFC6D19}"/>
    <cellStyle name="Comma 2 2 7 3 5 2 2" xfId="9937" xr:uid="{5CAA3BF5-AFE3-4861-AC0F-E9DF65ABEBFB}"/>
    <cellStyle name="Comma 2 2 7 3 5 3" xfId="9938" xr:uid="{D268D94A-9F98-4EEB-99C2-187E65D39E0E}"/>
    <cellStyle name="Comma 2 2 7 3 6" xfId="9939" xr:uid="{0A03C3CB-03FF-4F0E-8A12-71E4CDE19E93}"/>
    <cellStyle name="Comma 2 2 7 3 6 2" xfId="9940" xr:uid="{F9A34781-09E5-4806-B62F-86641A7BC533}"/>
    <cellStyle name="Comma 2 2 7 3 7" xfId="9941" xr:uid="{5AF7A15B-1BAD-426A-BF80-A50A260FC9E4}"/>
    <cellStyle name="Comma 2 2 7 4" xfId="9942" xr:uid="{C7F848D5-719D-41B5-8153-3E0F02E56C69}"/>
    <cellStyle name="Comma 2 2 7 4 2" xfId="9943" xr:uid="{7371190C-0102-494B-A743-C9A37C2B15E6}"/>
    <cellStyle name="Comma 2 2 7 4 2 2" xfId="9944" xr:uid="{72AF2843-43AB-4E57-8435-03B3FCB35219}"/>
    <cellStyle name="Comma 2 2 7 4 2 2 2" xfId="9945" xr:uid="{B1177677-DCE7-460A-94C7-51C282DE3E0E}"/>
    <cellStyle name="Comma 2 2 7 4 2 2 2 2" xfId="9946" xr:uid="{911DB036-AC4D-474C-982E-EE1A7351D9CF}"/>
    <cellStyle name="Comma 2 2 7 4 2 2 2 2 2" xfId="9947" xr:uid="{B880FE95-C1C2-49BA-9730-475A07D711ED}"/>
    <cellStyle name="Comma 2 2 7 4 2 2 2 3" xfId="9948" xr:uid="{E7F25810-7B72-4920-B447-EF7CDC6F92CD}"/>
    <cellStyle name="Comma 2 2 7 4 2 2 3" xfId="9949" xr:uid="{BC8ECAD3-EFDF-4CA8-9A41-F959C446540E}"/>
    <cellStyle name="Comma 2 2 7 4 2 2 3 2" xfId="9950" xr:uid="{B447E60E-4514-4CA2-86F2-691197034978}"/>
    <cellStyle name="Comma 2 2 7 4 2 2 4" xfId="9951" xr:uid="{A3148524-1D05-43D7-A360-0C21DE4470C8}"/>
    <cellStyle name="Comma 2 2 7 4 2 3" xfId="9952" xr:uid="{F55F9AF6-C1C4-477D-934E-6D08D36D36DD}"/>
    <cellStyle name="Comma 2 2 7 4 2 3 2" xfId="9953" xr:uid="{4DB2ACDB-A87D-4B8D-A615-22A654A2A3A4}"/>
    <cellStyle name="Comma 2 2 7 4 2 3 2 2" xfId="9954" xr:uid="{DC068C02-7AF2-43FF-A15F-9F9B065EC333}"/>
    <cellStyle name="Comma 2 2 7 4 2 3 2 2 2" xfId="9955" xr:uid="{592DA2E9-B382-43A1-86F2-AFA8B1C63383}"/>
    <cellStyle name="Comma 2 2 7 4 2 3 2 3" xfId="9956" xr:uid="{8A4915AC-1A6B-4D1E-A8C0-94AF5F5156E5}"/>
    <cellStyle name="Comma 2 2 7 4 2 3 3" xfId="9957" xr:uid="{B8485010-B6A1-4306-910F-EAEFCDF5E60C}"/>
    <cellStyle name="Comma 2 2 7 4 2 3 3 2" xfId="9958" xr:uid="{940749FA-F269-4672-B016-8F58D0191D84}"/>
    <cellStyle name="Comma 2 2 7 4 2 3 4" xfId="9959" xr:uid="{B033D1F6-5FCD-48E3-AADA-7D78F049507F}"/>
    <cellStyle name="Comma 2 2 7 4 2 4" xfId="9960" xr:uid="{07B6542C-AD12-4555-B00B-58E4C28F60F5}"/>
    <cellStyle name="Comma 2 2 7 4 2 4 2" xfId="9961" xr:uid="{46BE74D6-3780-4DA8-A478-40D99813AEFD}"/>
    <cellStyle name="Comma 2 2 7 4 2 4 2 2" xfId="9962" xr:uid="{57D01D7B-4F94-4C65-AA26-26273D9562D7}"/>
    <cellStyle name="Comma 2 2 7 4 2 4 3" xfId="9963" xr:uid="{501F9226-F42D-4B7B-80D1-A8647205B3FF}"/>
    <cellStyle name="Comma 2 2 7 4 2 5" xfId="9964" xr:uid="{D5EB29F1-67B8-4C0E-8794-2388EE9C5E89}"/>
    <cellStyle name="Comma 2 2 7 4 2 5 2" xfId="9965" xr:uid="{6C402B30-99FF-4E2F-A951-EEC542DA0F42}"/>
    <cellStyle name="Comma 2 2 7 4 2 6" xfId="9966" xr:uid="{A7F8C552-6D64-402A-B9F9-40A0A5EE606F}"/>
    <cellStyle name="Comma 2 2 7 4 3" xfId="9967" xr:uid="{2EAE31C5-428F-4ADB-BBB0-9B660BAAD814}"/>
    <cellStyle name="Comma 2 2 7 4 3 2" xfId="9968" xr:uid="{90A6B836-7A54-4A0C-863E-0F5A982CC1CB}"/>
    <cellStyle name="Comma 2 2 7 4 3 2 2" xfId="9969" xr:uid="{95171270-4182-4989-8697-686DC8A91902}"/>
    <cellStyle name="Comma 2 2 7 4 3 2 2 2" xfId="9970" xr:uid="{2A757B75-1D29-44D5-B69C-FE6E8984C867}"/>
    <cellStyle name="Comma 2 2 7 4 3 2 3" xfId="9971" xr:uid="{576DA07D-448B-4347-8D77-421992C5D605}"/>
    <cellStyle name="Comma 2 2 7 4 3 3" xfId="9972" xr:uid="{F67BAE47-39B2-4CFF-8622-4757A37331D7}"/>
    <cellStyle name="Comma 2 2 7 4 3 3 2" xfId="9973" xr:uid="{8C332AC6-30A1-4C7B-9CA3-5BB6F801CF57}"/>
    <cellStyle name="Comma 2 2 7 4 3 4" xfId="9974" xr:uid="{6139C09F-1EB6-4F9A-B4CD-89376FCA4F02}"/>
    <cellStyle name="Comma 2 2 7 4 4" xfId="9975" xr:uid="{981067BA-0A2D-4500-A06B-45983A9904DD}"/>
    <cellStyle name="Comma 2 2 7 4 4 2" xfId="9976" xr:uid="{82125308-DC67-434C-A184-5FF0602464AC}"/>
    <cellStyle name="Comma 2 2 7 4 4 2 2" xfId="9977" xr:uid="{34FEFF14-AE39-4536-B6D2-8134F44762A7}"/>
    <cellStyle name="Comma 2 2 7 4 4 2 2 2" xfId="9978" xr:uid="{CA47C1E5-FFA7-4327-9ACB-D17A156D8C71}"/>
    <cellStyle name="Comma 2 2 7 4 4 2 3" xfId="9979" xr:uid="{AC694985-5E60-4426-A862-FE6F30163767}"/>
    <cellStyle name="Comma 2 2 7 4 4 3" xfId="9980" xr:uid="{DF085231-AC49-40AC-BCB3-CD63CEC502EA}"/>
    <cellStyle name="Comma 2 2 7 4 4 3 2" xfId="9981" xr:uid="{000F6CF9-C49B-4D00-8BC5-0D96B8598501}"/>
    <cellStyle name="Comma 2 2 7 4 4 4" xfId="9982" xr:uid="{AFB366C8-A6A1-4FDD-A956-9491B4F8F172}"/>
    <cellStyle name="Comma 2 2 7 4 5" xfId="9983" xr:uid="{CEBD18FD-2E52-4C16-8528-FFBAA01ECE8B}"/>
    <cellStyle name="Comma 2 2 7 4 5 2" xfId="9984" xr:uid="{CF7FA069-CA7F-4DCB-B26A-0380AF2FB870}"/>
    <cellStyle name="Comma 2 2 7 4 5 2 2" xfId="9985" xr:uid="{01DD3B01-A1CC-4D7A-A3EC-B873B3C7F487}"/>
    <cellStyle name="Comma 2 2 7 4 5 3" xfId="9986" xr:uid="{7F3EAA47-BBF5-43E5-9CDA-F2C10BB83DDE}"/>
    <cellStyle name="Comma 2 2 7 4 6" xfId="9987" xr:uid="{BD9FA510-87A2-4CF0-94EA-428D524D3DA6}"/>
    <cellStyle name="Comma 2 2 7 4 6 2" xfId="9988" xr:uid="{9DCBDFB4-B590-4460-976B-2BDA084E1FE6}"/>
    <cellStyle name="Comma 2 2 7 4 7" xfId="9989" xr:uid="{886D05FF-3CF8-4C0D-8D80-FB419DF6549E}"/>
    <cellStyle name="Comma 2 2 7 5" xfId="9990" xr:uid="{ACE43EEE-7DFF-40AD-B752-70244EA1BC16}"/>
    <cellStyle name="Comma 2 2 7 5 2" xfId="9991" xr:uid="{8738622B-145D-40A1-9FEC-2BFBEEBC59D9}"/>
    <cellStyle name="Comma 2 2 7 5 2 2" xfId="9992" xr:uid="{E73FECEE-8C4D-4405-831E-196C6BD628EA}"/>
    <cellStyle name="Comma 2 2 7 5 2 2 2" xfId="9993" xr:uid="{B6E64148-E78B-4130-B6E3-06CF2B58CD7B}"/>
    <cellStyle name="Comma 2 2 7 5 2 2 2 2" xfId="9994" xr:uid="{10F3F7E4-8EBF-432D-8550-14F46026DC0C}"/>
    <cellStyle name="Comma 2 2 7 5 2 2 3" xfId="9995" xr:uid="{B38B88A8-18E5-4F48-92DC-2780C56BD78C}"/>
    <cellStyle name="Comma 2 2 7 5 2 3" xfId="9996" xr:uid="{7ECE19ED-7108-4322-ADCA-D82B01A7D6A7}"/>
    <cellStyle name="Comma 2 2 7 5 2 3 2" xfId="9997" xr:uid="{C8FB3E91-1F0D-405C-AE07-705A1C62514B}"/>
    <cellStyle name="Comma 2 2 7 5 2 4" xfId="9998" xr:uid="{52D22E3E-E54F-44B6-BE08-BD77EE7E1AE6}"/>
    <cellStyle name="Comma 2 2 7 5 3" xfId="9999" xr:uid="{842CBCA9-5F17-4A48-8BBE-6AE067E8E89F}"/>
    <cellStyle name="Comma 2 2 7 5 3 2" xfId="10000" xr:uid="{680D56D4-5510-48EB-8DB0-521F2746202A}"/>
    <cellStyle name="Comma 2 2 7 5 3 2 2" xfId="10001" xr:uid="{AD39F3D6-2EA1-41C8-A647-A1C0964F17D7}"/>
    <cellStyle name="Comma 2 2 7 5 3 2 2 2" xfId="10002" xr:uid="{C34D8A1B-15A2-497B-98B4-86CEF756743F}"/>
    <cellStyle name="Comma 2 2 7 5 3 2 3" xfId="10003" xr:uid="{18A2CF78-010B-447E-AEC9-ED2EB395AA05}"/>
    <cellStyle name="Comma 2 2 7 5 3 3" xfId="10004" xr:uid="{46B67C86-E884-4DF0-8A8E-6355157DC93A}"/>
    <cellStyle name="Comma 2 2 7 5 3 3 2" xfId="10005" xr:uid="{047E7866-3EA3-4FDB-9485-CE21CB3799C0}"/>
    <cellStyle name="Comma 2 2 7 5 3 4" xfId="10006" xr:uid="{1E7ACF93-7EE0-469E-B1D1-B558D847025E}"/>
    <cellStyle name="Comma 2 2 7 5 4" xfId="10007" xr:uid="{560FFA44-4B0A-460A-86C8-0CCB0F9C1A26}"/>
    <cellStyle name="Comma 2 2 7 5 4 2" xfId="10008" xr:uid="{CDAE7CC2-E40C-47FB-8122-AFE4346AE369}"/>
    <cellStyle name="Comma 2 2 7 5 4 2 2" xfId="10009" xr:uid="{A9AD2054-9AA4-4E2F-BECC-9ED14EFE7E5A}"/>
    <cellStyle name="Comma 2 2 7 5 4 3" xfId="10010" xr:uid="{5A0D189B-8D12-41BC-A605-041E9F3051DF}"/>
    <cellStyle name="Comma 2 2 7 5 5" xfId="10011" xr:uid="{4D6E29AA-38FE-423A-A8F1-1DDC693A4AEE}"/>
    <cellStyle name="Comma 2 2 7 5 5 2" xfId="10012" xr:uid="{F9B5AC2F-EAD3-46E4-90EF-1D45B978E2D5}"/>
    <cellStyle name="Comma 2 2 7 5 6" xfId="10013" xr:uid="{7BE16C22-FFCF-4CFE-B38D-F8684366C5CA}"/>
    <cellStyle name="Comma 2 2 7 6" xfId="10014" xr:uid="{B655D4F7-D0A2-4A46-BE81-DEF58790CAD3}"/>
    <cellStyle name="Comma 2 2 7 6 2" xfId="10015" xr:uid="{21CBB750-18A7-4451-A64D-4A78B9503D98}"/>
    <cellStyle name="Comma 2 2 7 6 2 2" xfId="10016" xr:uid="{8193967A-0FA9-4ADE-ACC5-E3FCB17046C5}"/>
    <cellStyle name="Comma 2 2 7 6 2 2 2" xfId="10017" xr:uid="{9FF4EFE5-3A53-4CB9-9C46-5CDBFD31907A}"/>
    <cellStyle name="Comma 2 2 7 6 2 3" xfId="10018" xr:uid="{D47408B6-2F18-4B29-8E76-02ACE3484B5D}"/>
    <cellStyle name="Comma 2 2 7 6 3" xfId="10019" xr:uid="{2C4E46F8-63E6-4F6E-9278-8B494EE1E14D}"/>
    <cellStyle name="Comma 2 2 7 6 3 2" xfId="10020" xr:uid="{464FFAD3-E594-41E8-A549-310F680BA53F}"/>
    <cellStyle name="Comma 2 2 7 6 4" xfId="10021" xr:uid="{5895CBE6-30C9-4F48-8BC2-68807569D8D3}"/>
    <cellStyle name="Comma 2 2 7 7" xfId="10022" xr:uid="{AE93625A-9F3C-4E0F-B906-52228AEFD38E}"/>
    <cellStyle name="Comma 2 2 7 7 2" xfId="10023" xr:uid="{CC8F92C8-87E7-4017-8B1F-8BB84488E6AB}"/>
    <cellStyle name="Comma 2 2 7 7 2 2" xfId="10024" xr:uid="{61576090-3578-45F0-A09F-4D9CB1F6A94B}"/>
    <cellStyle name="Comma 2 2 7 7 2 2 2" xfId="10025" xr:uid="{B9F27D40-055B-4100-9272-C7E72219A826}"/>
    <cellStyle name="Comma 2 2 7 7 2 3" xfId="10026" xr:uid="{4F2E61E4-EFBE-4FA6-BD56-BA9D1731AC7E}"/>
    <cellStyle name="Comma 2 2 7 7 3" xfId="10027" xr:uid="{32E273A8-3608-4839-8CE4-2DF41139A314}"/>
    <cellStyle name="Comma 2 2 7 7 3 2" xfId="10028" xr:uid="{BF1BA3F4-CC92-4556-8748-90435A5DDEB3}"/>
    <cellStyle name="Comma 2 2 7 7 4" xfId="10029" xr:uid="{675942EE-F5FC-4952-B78A-721979C52697}"/>
    <cellStyle name="Comma 2 2 7 8" xfId="10030" xr:uid="{799DACC4-CE99-4D29-9DED-4E071D86EFD1}"/>
    <cellStyle name="Comma 2 2 7 8 2" xfId="10031" xr:uid="{0B01FB80-8E52-479A-AA6F-AC0E971CAB02}"/>
    <cellStyle name="Comma 2 2 7 8 2 2" xfId="10032" xr:uid="{F70662AE-18CC-4B18-8EC6-A36992DCC5F8}"/>
    <cellStyle name="Comma 2 2 7 8 3" xfId="10033" xr:uid="{C8160E11-FCD1-4E84-84CB-5E4C8D5F6215}"/>
    <cellStyle name="Comma 2 2 7 9" xfId="10034" xr:uid="{15E46CF1-209D-4B01-882D-044AF3B141FA}"/>
    <cellStyle name="Comma 2 2 7 9 2" xfId="10035" xr:uid="{492EEE50-2A7A-46E7-B903-880C52D75E47}"/>
    <cellStyle name="Comma 2 2 8" xfId="10036" xr:uid="{F9E95DA0-1C0C-4488-8001-0871C96A0EDE}"/>
    <cellStyle name="Comma 2 2 8 10" xfId="10037" xr:uid="{3BEA1026-B597-47F6-BF06-FC5A1B4998A9}"/>
    <cellStyle name="Comma 2 2 8 2" xfId="10038" xr:uid="{86DDED8D-E3A4-4497-9D92-69E8CF64697A}"/>
    <cellStyle name="Comma 2 2 8 2 2" xfId="10039" xr:uid="{DE26897D-98AD-429A-AECD-ABE6EF2A98CA}"/>
    <cellStyle name="Comma 2 2 8 2 2 2" xfId="10040" xr:uid="{EB83FA84-C893-46B5-AB0D-1C2A4D730C70}"/>
    <cellStyle name="Comma 2 2 8 2 2 2 2" xfId="10041" xr:uid="{606DB9E1-4DC3-4BB7-BE5C-B18E9AA0D1A9}"/>
    <cellStyle name="Comma 2 2 8 2 2 2 2 2" xfId="10042" xr:uid="{367CE8C8-A88B-4631-ACF6-D11733889069}"/>
    <cellStyle name="Comma 2 2 8 2 2 2 2 2 2" xfId="10043" xr:uid="{567959FC-09A1-448B-8AA6-2FE1CA5F2C43}"/>
    <cellStyle name="Comma 2 2 8 2 2 2 2 2 2 2" xfId="10044" xr:uid="{768300DF-0EB9-47A8-BA76-5B1A0574FDE4}"/>
    <cellStyle name="Comma 2 2 8 2 2 2 2 2 3" xfId="10045" xr:uid="{9A2FC7FF-EA9D-4AEA-B366-1F72F4227736}"/>
    <cellStyle name="Comma 2 2 8 2 2 2 2 3" xfId="10046" xr:uid="{6C1CEC1D-7E78-43FF-92BF-CBF4EF543D05}"/>
    <cellStyle name="Comma 2 2 8 2 2 2 2 3 2" xfId="10047" xr:uid="{9077D6ED-4769-41BF-8C6C-558A9F3948A0}"/>
    <cellStyle name="Comma 2 2 8 2 2 2 2 4" xfId="10048" xr:uid="{07905FD6-AB5B-418E-A9D3-6BCD22875277}"/>
    <cellStyle name="Comma 2 2 8 2 2 2 3" xfId="10049" xr:uid="{6C69342B-1E56-4B9A-BBFE-926819CC7465}"/>
    <cellStyle name="Comma 2 2 8 2 2 2 3 2" xfId="10050" xr:uid="{815069DC-721C-4371-8E8B-26C74B6C135D}"/>
    <cellStyle name="Comma 2 2 8 2 2 2 3 2 2" xfId="10051" xr:uid="{E41820F8-1DC0-4155-B338-E128E36C0505}"/>
    <cellStyle name="Comma 2 2 8 2 2 2 3 2 2 2" xfId="10052" xr:uid="{B1C09684-ECB8-4DB3-A86F-A8899CFC80CA}"/>
    <cellStyle name="Comma 2 2 8 2 2 2 3 2 3" xfId="10053" xr:uid="{E1FDA6D5-BE7C-42D2-8087-D64E3B73B339}"/>
    <cellStyle name="Comma 2 2 8 2 2 2 3 3" xfId="10054" xr:uid="{53063FF2-05BF-4298-B3B5-3C0ADFDDCBFA}"/>
    <cellStyle name="Comma 2 2 8 2 2 2 3 3 2" xfId="10055" xr:uid="{8C983B4D-0EF6-457B-8B79-A332754937DB}"/>
    <cellStyle name="Comma 2 2 8 2 2 2 3 4" xfId="10056" xr:uid="{784AB11D-CB84-4F5C-BFBB-93E7897C9EEA}"/>
    <cellStyle name="Comma 2 2 8 2 2 2 4" xfId="10057" xr:uid="{5C32AD8B-F811-4154-90CC-EDADB630734D}"/>
    <cellStyle name="Comma 2 2 8 2 2 2 4 2" xfId="10058" xr:uid="{BB91C31F-44A6-4AAB-A77F-90146C1C75CC}"/>
    <cellStyle name="Comma 2 2 8 2 2 2 4 2 2" xfId="10059" xr:uid="{CDBCA502-416F-4B63-9835-D0FEFABE3259}"/>
    <cellStyle name="Comma 2 2 8 2 2 2 4 3" xfId="10060" xr:uid="{4A63CFB8-9497-4CFE-B31B-339809764BD4}"/>
    <cellStyle name="Comma 2 2 8 2 2 2 5" xfId="10061" xr:uid="{8C7013A5-30D6-4D62-9597-4F3C65B63773}"/>
    <cellStyle name="Comma 2 2 8 2 2 2 5 2" xfId="10062" xr:uid="{FA14C4BD-92D4-410D-811D-49ED5C9ED36D}"/>
    <cellStyle name="Comma 2 2 8 2 2 2 6" xfId="10063" xr:uid="{29F58FF5-6DE7-46D8-87E5-4AC677AF4887}"/>
    <cellStyle name="Comma 2 2 8 2 2 3" xfId="10064" xr:uid="{B2B99821-21C5-4988-A573-6637C63BEE97}"/>
    <cellStyle name="Comma 2 2 8 2 2 3 2" xfId="10065" xr:uid="{6CE59BCF-810C-4464-ADB4-743533D77860}"/>
    <cellStyle name="Comma 2 2 8 2 2 3 2 2" xfId="10066" xr:uid="{DAE9E75B-79CC-4669-992B-C814E7A8FE8B}"/>
    <cellStyle name="Comma 2 2 8 2 2 3 2 2 2" xfId="10067" xr:uid="{7A0B310C-8E1D-469D-8FE2-BFBE25B1D768}"/>
    <cellStyle name="Comma 2 2 8 2 2 3 2 3" xfId="10068" xr:uid="{60BD6C4C-522D-4CF0-B7A8-D373982E3051}"/>
    <cellStyle name="Comma 2 2 8 2 2 3 3" xfId="10069" xr:uid="{3875B08E-9CDD-4129-A3C7-6C36A03CA2D6}"/>
    <cellStyle name="Comma 2 2 8 2 2 3 3 2" xfId="10070" xr:uid="{1017AD3A-D96C-44CA-B841-EC4DF4F53222}"/>
    <cellStyle name="Comma 2 2 8 2 2 3 4" xfId="10071" xr:uid="{B4DFF311-7DB3-4F8B-ADDE-93EFA5B28FC9}"/>
    <cellStyle name="Comma 2 2 8 2 2 4" xfId="10072" xr:uid="{71D7132C-F34D-46EE-B97F-3F7A2054DA3C}"/>
    <cellStyle name="Comma 2 2 8 2 2 4 2" xfId="10073" xr:uid="{BBBCC1D3-EFB4-4785-AC74-667E7F4AA75B}"/>
    <cellStyle name="Comma 2 2 8 2 2 4 2 2" xfId="10074" xr:uid="{4B1730F1-6A40-43A2-8E2C-792168DA3F97}"/>
    <cellStyle name="Comma 2 2 8 2 2 4 2 2 2" xfId="10075" xr:uid="{C09CC901-7266-41E9-80B7-C17FD5A03415}"/>
    <cellStyle name="Comma 2 2 8 2 2 4 2 3" xfId="10076" xr:uid="{60BFF539-1A3A-4877-BCAA-497FAC542EB5}"/>
    <cellStyle name="Comma 2 2 8 2 2 4 3" xfId="10077" xr:uid="{C35B24A2-5E2F-4087-8C5A-4B5500AD7520}"/>
    <cellStyle name="Comma 2 2 8 2 2 4 3 2" xfId="10078" xr:uid="{BDD50ED1-5D24-4992-B48E-7598D5202585}"/>
    <cellStyle name="Comma 2 2 8 2 2 4 4" xfId="10079" xr:uid="{3AA936AA-10C5-4BC9-86C5-A06775B749F5}"/>
    <cellStyle name="Comma 2 2 8 2 2 5" xfId="10080" xr:uid="{FB97B0F2-1BE6-4CF3-8EA6-3FAB4F40C057}"/>
    <cellStyle name="Comma 2 2 8 2 2 5 2" xfId="10081" xr:uid="{FD4A3834-32C8-4D7C-A047-CEA2E14915D1}"/>
    <cellStyle name="Comma 2 2 8 2 2 5 2 2" xfId="10082" xr:uid="{0C843AEB-DE7E-4666-A4D9-C95020FA3651}"/>
    <cellStyle name="Comma 2 2 8 2 2 5 3" xfId="10083" xr:uid="{61922F5F-AB8E-4924-89DE-9951775FAAC7}"/>
    <cellStyle name="Comma 2 2 8 2 2 6" xfId="10084" xr:uid="{59947103-1C22-40ED-B7C8-C2B5694FAE5A}"/>
    <cellStyle name="Comma 2 2 8 2 2 6 2" xfId="10085" xr:uid="{9A638575-FA8B-4FE0-BEEB-74DBC6D3B983}"/>
    <cellStyle name="Comma 2 2 8 2 2 7" xfId="10086" xr:uid="{EA9A96F2-79E1-44A5-9464-76D7C7DB5C24}"/>
    <cellStyle name="Comma 2 2 8 2 3" xfId="10087" xr:uid="{22E2F0C4-BCEB-4F4F-B7B4-EEB79796C4F4}"/>
    <cellStyle name="Comma 2 2 8 2 3 2" xfId="10088" xr:uid="{10876E90-B034-40FF-BE65-FA03EDB6173C}"/>
    <cellStyle name="Comma 2 2 8 2 3 2 2" xfId="10089" xr:uid="{5DAC64EE-6443-4474-A7B4-2A75F4BB1839}"/>
    <cellStyle name="Comma 2 2 8 2 3 2 2 2" xfId="10090" xr:uid="{55784084-46CD-44B7-A8A3-5A89ACFABC6E}"/>
    <cellStyle name="Comma 2 2 8 2 3 2 2 2 2" xfId="10091" xr:uid="{3ADCE04F-97DD-4D8E-A47B-AC63DFCDD328}"/>
    <cellStyle name="Comma 2 2 8 2 3 2 2 2 2 2" xfId="10092" xr:uid="{764A11B0-D53A-431B-B170-D95DF38AA092}"/>
    <cellStyle name="Comma 2 2 8 2 3 2 2 2 3" xfId="10093" xr:uid="{8555CF52-D762-4C33-B2E6-EB9C4804374D}"/>
    <cellStyle name="Comma 2 2 8 2 3 2 2 3" xfId="10094" xr:uid="{FD6815A3-EDEF-41C5-8E28-76565DFAF97D}"/>
    <cellStyle name="Comma 2 2 8 2 3 2 2 3 2" xfId="10095" xr:uid="{707229CE-0AA1-4E22-9F47-11B20E0181B3}"/>
    <cellStyle name="Comma 2 2 8 2 3 2 2 4" xfId="10096" xr:uid="{A3E2F14A-4FF1-4D11-AA91-C37A46AB2C8B}"/>
    <cellStyle name="Comma 2 2 8 2 3 2 3" xfId="10097" xr:uid="{3D4CBB60-C417-4AEE-82F3-2011211E17EE}"/>
    <cellStyle name="Comma 2 2 8 2 3 2 3 2" xfId="10098" xr:uid="{D2AC0CEE-B7ED-4699-A6A4-BE6016800D22}"/>
    <cellStyle name="Comma 2 2 8 2 3 2 3 2 2" xfId="10099" xr:uid="{11A19A88-ADCF-4D6F-8BBB-F7CF20EBF99B}"/>
    <cellStyle name="Comma 2 2 8 2 3 2 3 2 2 2" xfId="10100" xr:uid="{750B56E7-5992-4BDE-8B62-CC9152D3B6E9}"/>
    <cellStyle name="Comma 2 2 8 2 3 2 3 2 3" xfId="10101" xr:uid="{08401C9D-E340-4467-9C0E-B5F9D77A4249}"/>
    <cellStyle name="Comma 2 2 8 2 3 2 3 3" xfId="10102" xr:uid="{42CAA900-B361-4FC0-8920-929003E1BBD3}"/>
    <cellStyle name="Comma 2 2 8 2 3 2 3 3 2" xfId="10103" xr:uid="{2852A518-634B-4805-9934-B12020DA40A9}"/>
    <cellStyle name="Comma 2 2 8 2 3 2 3 4" xfId="10104" xr:uid="{97A947A9-E264-4310-84C7-2DE73F6E1BB7}"/>
    <cellStyle name="Comma 2 2 8 2 3 2 4" xfId="10105" xr:uid="{8101A392-B610-4D28-8DDE-7F21EE4BB56F}"/>
    <cellStyle name="Comma 2 2 8 2 3 2 4 2" xfId="10106" xr:uid="{37C0F847-4541-4DCB-AC36-9530F04FD261}"/>
    <cellStyle name="Comma 2 2 8 2 3 2 4 2 2" xfId="10107" xr:uid="{8DF56233-35A3-4748-A8C7-99B607C0C0EB}"/>
    <cellStyle name="Comma 2 2 8 2 3 2 4 3" xfId="10108" xr:uid="{4F181955-062A-4235-BC1C-A3EA452C2863}"/>
    <cellStyle name="Comma 2 2 8 2 3 2 5" xfId="10109" xr:uid="{D3BD89B5-BDB5-4A37-9B26-07E22E94CF49}"/>
    <cellStyle name="Comma 2 2 8 2 3 2 5 2" xfId="10110" xr:uid="{2DAA3270-6D18-4C73-9438-40E69EFBEC24}"/>
    <cellStyle name="Comma 2 2 8 2 3 2 6" xfId="10111" xr:uid="{9FAE8CDE-C194-4A67-8B09-4C1C42D8611C}"/>
    <cellStyle name="Comma 2 2 8 2 3 3" xfId="10112" xr:uid="{994E3C3C-3CA1-41E6-AD56-314378A5EE26}"/>
    <cellStyle name="Comma 2 2 8 2 3 3 2" xfId="10113" xr:uid="{31DA293E-ED16-499C-8641-CA2FA3397E8A}"/>
    <cellStyle name="Comma 2 2 8 2 3 3 2 2" xfId="10114" xr:uid="{B6A6CB50-0E37-489E-9C85-1C5309F932B7}"/>
    <cellStyle name="Comma 2 2 8 2 3 3 2 2 2" xfId="10115" xr:uid="{CDC11AFB-0450-4B67-9E33-8BCF8CFA1EB3}"/>
    <cellStyle name="Comma 2 2 8 2 3 3 2 3" xfId="10116" xr:uid="{0DEADF2F-63C6-4877-9025-4777AADDF570}"/>
    <cellStyle name="Comma 2 2 8 2 3 3 3" xfId="10117" xr:uid="{0AF52C1B-ED21-49CF-840C-36505907FF3A}"/>
    <cellStyle name="Comma 2 2 8 2 3 3 3 2" xfId="10118" xr:uid="{BA0CFB20-5D72-461D-B070-9F2FAA4AB720}"/>
    <cellStyle name="Comma 2 2 8 2 3 3 4" xfId="10119" xr:uid="{AB884972-1CC5-4487-B968-21A0D20F4FB6}"/>
    <cellStyle name="Comma 2 2 8 2 3 4" xfId="10120" xr:uid="{2B75EF7D-8AE2-433E-8BC1-672FB16867F1}"/>
    <cellStyle name="Comma 2 2 8 2 3 4 2" xfId="10121" xr:uid="{251041C4-B7A8-449A-924C-EB17F3F8536C}"/>
    <cellStyle name="Comma 2 2 8 2 3 4 2 2" xfId="10122" xr:uid="{2CCF0D10-D611-415F-B09D-9B4E1D497583}"/>
    <cellStyle name="Comma 2 2 8 2 3 4 2 2 2" xfId="10123" xr:uid="{3323C957-9652-4A2F-AAB3-621CC17771AA}"/>
    <cellStyle name="Comma 2 2 8 2 3 4 2 3" xfId="10124" xr:uid="{D5D705C2-194D-4266-9F66-701602B7D6B4}"/>
    <cellStyle name="Comma 2 2 8 2 3 4 3" xfId="10125" xr:uid="{114611CD-0210-4F1D-B4DA-723885CBEC7B}"/>
    <cellStyle name="Comma 2 2 8 2 3 4 3 2" xfId="10126" xr:uid="{001300EC-D88F-4AC3-84D4-C17EF550721A}"/>
    <cellStyle name="Comma 2 2 8 2 3 4 4" xfId="10127" xr:uid="{E4F4215C-9703-475B-A788-E782E433B2EB}"/>
    <cellStyle name="Comma 2 2 8 2 3 5" xfId="10128" xr:uid="{A7AF8E3E-D08F-404C-AC32-3754D5F86E9B}"/>
    <cellStyle name="Comma 2 2 8 2 3 5 2" xfId="10129" xr:uid="{8EF12E2F-6E93-4609-9AC7-EC91A13F9128}"/>
    <cellStyle name="Comma 2 2 8 2 3 5 2 2" xfId="10130" xr:uid="{C280C06F-4991-4F1C-B3CB-43B4213BB6EC}"/>
    <cellStyle name="Comma 2 2 8 2 3 5 3" xfId="10131" xr:uid="{8B3AB331-D84B-418D-B561-33E5C27E184D}"/>
    <cellStyle name="Comma 2 2 8 2 3 6" xfId="10132" xr:uid="{CD4A553C-21EA-4F5D-B84A-EBB2A1EC9267}"/>
    <cellStyle name="Comma 2 2 8 2 3 6 2" xfId="10133" xr:uid="{0719DBD3-FEB8-4DA4-9259-F1CF0858CE87}"/>
    <cellStyle name="Comma 2 2 8 2 3 7" xfId="10134" xr:uid="{4569E234-24D1-43E6-A78E-D6758C291A2C}"/>
    <cellStyle name="Comma 2 2 8 2 4" xfId="10135" xr:uid="{5CD64653-8990-4593-ADB1-7FECD34216B3}"/>
    <cellStyle name="Comma 2 2 8 2 4 2" xfId="10136" xr:uid="{C84D4185-36D6-4915-89B7-F173909A4B68}"/>
    <cellStyle name="Comma 2 2 8 2 4 2 2" xfId="10137" xr:uid="{B514FF35-2EEF-4C04-9F2F-7A5F531DED7B}"/>
    <cellStyle name="Comma 2 2 8 2 4 2 2 2" xfId="10138" xr:uid="{702F4C09-BC01-4093-BD88-E171DAA6ADA9}"/>
    <cellStyle name="Comma 2 2 8 2 4 2 2 2 2" xfId="10139" xr:uid="{3A39161E-639F-4BAC-9031-F2EE26FE2A9F}"/>
    <cellStyle name="Comma 2 2 8 2 4 2 2 3" xfId="10140" xr:uid="{1D9020E3-18C1-4C22-8C5D-505F1886C56B}"/>
    <cellStyle name="Comma 2 2 8 2 4 2 3" xfId="10141" xr:uid="{AB8597E5-72B4-4F00-BC06-32ED30662608}"/>
    <cellStyle name="Comma 2 2 8 2 4 2 3 2" xfId="10142" xr:uid="{78268ADC-2C25-434D-B50E-74049D9024B3}"/>
    <cellStyle name="Comma 2 2 8 2 4 2 4" xfId="10143" xr:uid="{EB6D4424-50E5-4394-A194-CAECF8D2C084}"/>
    <cellStyle name="Comma 2 2 8 2 4 3" xfId="10144" xr:uid="{5B423B12-59EF-4C97-86D8-8BBF9EF67C2C}"/>
    <cellStyle name="Comma 2 2 8 2 4 3 2" xfId="10145" xr:uid="{E3DD8401-AC0C-4C81-A981-FB9CE0920125}"/>
    <cellStyle name="Comma 2 2 8 2 4 3 2 2" xfId="10146" xr:uid="{70F57637-1116-4F50-8A1E-1F0B5447105D}"/>
    <cellStyle name="Comma 2 2 8 2 4 3 2 2 2" xfId="10147" xr:uid="{03141472-9547-420D-96DE-9E9944210999}"/>
    <cellStyle name="Comma 2 2 8 2 4 3 2 3" xfId="10148" xr:uid="{624561D3-83B5-4877-9AFF-33AD8775C24D}"/>
    <cellStyle name="Comma 2 2 8 2 4 3 3" xfId="10149" xr:uid="{E5D24343-613F-4BB8-9C47-25868DF9CEBB}"/>
    <cellStyle name="Comma 2 2 8 2 4 3 3 2" xfId="10150" xr:uid="{995D60F9-5D50-4573-96A7-B0972A8F1905}"/>
    <cellStyle name="Comma 2 2 8 2 4 3 4" xfId="10151" xr:uid="{C662F6D1-F5A2-4431-AD92-4CC843433FF4}"/>
    <cellStyle name="Comma 2 2 8 2 4 4" xfId="10152" xr:uid="{DAD55F1C-43A8-45CC-9193-9E52038AF303}"/>
    <cellStyle name="Comma 2 2 8 2 4 4 2" xfId="10153" xr:uid="{F61A04C4-656C-4B5C-A1FF-D8B936FC43F8}"/>
    <cellStyle name="Comma 2 2 8 2 4 4 2 2" xfId="10154" xr:uid="{61AF2619-B678-477F-8881-7CB607ED1C26}"/>
    <cellStyle name="Comma 2 2 8 2 4 4 3" xfId="10155" xr:uid="{917F250C-1464-4E93-A8FC-ACB2D84B4E35}"/>
    <cellStyle name="Comma 2 2 8 2 4 5" xfId="10156" xr:uid="{67A92F70-8A72-4783-8305-F6FB4124B376}"/>
    <cellStyle name="Comma 2 2 8 2 4 5 2" xfId="10157" xr:uid="{66ED54D0-759E-4035-A948-96CF04B41322}"/>
    <cellStyle name="Comma 2 2 8 2 4 6" xfId="10158" xr:uid="{1661DA6E-C770-4160-8E07-7099C2116749}"/>
    <cellStyle name="Comma 2 2 8 2 5" xfId="10159" xr:uid="{43709777-47C2-43E0-961E-7A97860DF03D}"/>
    <cellStyle name="Comma 2 2 8 2 5 2" xfId="10160" xr:uid="{06B8CEE9-677E-4257-AE47-D95A0389CCFD}"/>
    <cellStyle name="Comma 2 2 8 2 5 2 2" xfId="10161" xr:uid="{40750C93-084F-43D1-B090-1370324A332A}"/>
    <cellStyle name="Comma 2 2 8 2 5 2 2 2" xfId="10162" xr:uid="{B08E1C56-5528-475D-A4F9-07C800161013}"/>
    <cellStyle name="Comma 2 2 8 2 5 2 3" xfId="10163" xr:uid="{B5479B10-33A3-4A70-84A9-0C95E9ADD5E9}"/>
    <cellStyle name="Comma 2 2 8 2 5 3" xfId="10164" xr:uid="{81A1252A-D3ED-4606-A14F-4B1A4D645AA6}"/>
    <cellStyle name="Comma 2 2 8 2 5 3 2" xfId="10165" xr:uid="{5F5D0DD7-65FD-4F17-BE0E-481D6068980D}"/>
    <cellStyle name="Comma 2 2 8 2 5 4" xfId="10166" xr:uid="{9F715F87-6F64-4094-9491-D4787355C530}"/>
    <cellStyle name="Comma 2 2 8 2 6" xfId="10167" xr:uid="{72766939-2AE0-43D1-95B7-2F4926D147DF}"/>
    <cellStyle name="Comma 2 2 8 2 6 2" xfId="10168" xr:uid="{8E7CE793-78D0-4BB4-B62D-DC3A4E74BD34}"/>
    <cellStyle name="Comma 2 2 8 2 6 2 2" xfId="10169" xr:uid="{E5512E93-9D68-4CC5-9282-0B05C7B39A27}"/>
    <cellStyle name="Comma 2 2 8 2 6 2 2 2" xfId="10170" xr:uid="{70BB7600-68F0-480E-A31F-B7133FA232C2}"/>
    <cellStyle name="Comma 2 2 8 2 6 2 3" xfId="10171" xr:uid="{7EB33AF6-FB24-49EE-B3DE-D0C5E4EBFE53}"/>
    <cellStyle name="Comma 2 2 8 2 6 3" xfId="10172" xr:uid="{AB7580B4-686D-4A81-AAF3-57D6DCB017EB}"/>
    <cellStyle name="Comma 2 2 8 2 6 3 2" xfId="10173" xr:uid="{AAF01B43-2092-4C11-8452-51B6F5082D2E}"/>
    <cellStyle name="Comma 2 2 8 2 6 4" xfId="10174" xr:uid="{26C7C631-4EA5-424A-AC4A-552092176EA7}"/>
    <cellStyle name="Comma 2 2 8 2 7" xfId="10175" xr:uid="{3206CE01-E635-478A-9D95-2EBE1C80C631}"/>
    <cellStyle name="Comma 2 2 8 2 7 2" xfId="10176" xr:uid="{6465F396-4734-4711-B80A-38ECF349D23A}"/>
    <cellStyle name="Comma 2 2 8 2 7 2 2" xfId="10177" xr:uid="{CB31B52C-05CD-4A84-9DE6-28E0CC5D1DDD}"/>
    <cellStyle name="Comma 2 2 8 2 7 3" xfId="10178" xr:uid="{65209A9C-3599-4052-B983-2619DB45C1BD}"/>
    <cellStyle name="Comma 2 2 8 2 8" xfId="10179" xr:uid="{798F0A18-610B-43EB-A74F-3073DB20107B}"/>
    <cellStyle name="Comma 2 2 8 2 8 2" xfId="10180" xr:uid="{EBEF4B5E-FBA0-4717-BDA1-C6D72EC26504}"/>
    <cellStyle name="Comma 2 2 8 2 9" xfId="10181" xr:uid="{F2B14A76-E86E-4F36-8F0B-599A0454401B}"/>
    <cellStyle name="Comma 2 2 8 3" xfId="10182" xr:uid="{FABB9030-0893-48B5-B97E-DE667D1285A7}"/>
    <cellStyle name="Comma 2 2 8 3 2" xfId="10183" xr:uid="{71D9C9D6-08AA-48D9-B940-C78813EB2D54}"/>
    <cellStyle name="Comma 2 2 8 3 2 2" xfId="10184" xr:uid="{A16DADA8-B7E8-4489-B6DE-8EA8F7B6B474}"/>
    <cellStyle name="Comma 2 2 8 3 2 2 2" xfId="10185" xr:uid="{EE54A490-A8B4-44D2-8CB8-9B7401AFF3FC}"/>
    <cellStyle name="Comma 2 2 8 3 2 2 2 2" xfId="10186" xr:uid="{D00363D5-AAE7-4814-AE25-AFA9590526DC}"/>
    <cellStyle name="Comma 2 2 8 3 2 2 2 2 2" xfId="10187" xr:uid="{CF721B89-8808-4563-9663-CA9A4626D57E}"/>
    <cellStyle name="Comma 2 2 8 3 2 2 2 3" xfId="10188" xr:uid="{EAF44807-557B-4897-AFC4-7D4E8DD3FA8A}"/>
    <cellStyle name="Comma 2 2 8 3 2 2 3" xfId="10189" xr:uid="{41F93897-890F-4917-B549-B16F3D06994A}"/>
    <cellStyle name="Comma 2 2 8 3 2 2 3 2" xfId="10190" xr:uid="{8FFF70B1-E141-4E3E-B3CB-FF27F30EAB26}"/>
    <cellStyle name="Comma 2 2 8 3 2 2 4" xfId="10191" xr:uid="{DF886581-B158-4660-A028-13CD46A53D2A}"/>
    <cellStyle name="Comma 2 2 8 3 2 3" xfId="10192" xr:uid="{6C3EEDFD-F1CC-43B7-AE23-01EDE318EADC}"/>
    <cellStyle name="Comma 2 2 8 3 2 3 2" xfId="10193" xr:uid="{816E1EF5-36EA-45E4-B05A-E638AB6C28F5}"/>
    <cellStyle name="Comma 2 2 8 3 2 3 2 2" xfId="10194" xr:uid="{84D590E1-6958-4057-AE92-A650615BD439}"/>
    <cellStyle name="Comma 2 2 8 3 2 3 2 2 2" xfId="10195" xr:uid="{070DAC0D-A8FD-4DB0-AC86-DDA1AAE047D8}"/>
    <cellStyle name="Comma 2 2 8 3 2 3 2 3" xfId="10196" xr:uid="{45FE8C55-1316-4269-9A02-20522090785B}"/>
    <cellStyle name="Comma 2 2 8 3 2 3 3" xfId="10197" xr:uid="{464B2786-98B8-4CD1-A3C5-04D74B0B85BC}"/>
    <cellStyle name="Comma 2 2 8 3 2 3 3 2" xfId="10198" xr:uid="{5A52E275-CB91-456B-A692-7236655AB6D0}"/>
    <cellStyle name="Comma 2 2 8 3 2 3 4" xfId="10199" xr:uid="{BEA505EE-D051-4848-9902-A7297F60AD26}"/>
    <cellStyle name="Comma 2 2 8 3 2 4" xfId="10200" xr:uid="{EE11826A-004D-4E3F-9DE2-9FA25BDA5CC1}"/>
    <cellStyle name="Comma 2 2 8 3 2 4 2" xfId="10201" xr:uid="{F28B6848-B184-4839-82B8-570D865FC11F}"/>
    <cellStyle name="Comma 2 2 8 3 2 4 2 2" xfId="10202" xr:uid="{A9654D1E-52B5-4DF2-A53B-23C92B517983}"/>
    <cellStyle name="Comma 2 2 8 3 2 4 3" xfId="10203" xr:uid="{0FA508D6-E67D-4886-8C8D-AD751014248B}"/>
    <cellStyle name="Comma 2 2 8 3 2 5" xfId="10204" xr:uid="{A6949FD1-0AA8-409A-815C-1F1A1ACAA456}"/>
    <cellStyle name="Comma 2 2 8 3 2 5 2" xfId="10205" xr:uid="{DB6A9A18-059C-4B1B-8F64-6495D535ED8A}"/>
    <cellStyle name="Comma 2 2 8 3 2 6" xfId="10206" xr:uid="{7CBBED98-EBD5-4841-8DFA-DACF00FC47F8}"/>
    <cellStyle name="Comma 2 2 8 3 3" xfId="10207" xr:uid="{8D7AE8ED-99E1-4319-AD22-11C94EEEDAAF}"/>
    <cellStyle name="Comma 2 2 8 3 3 2" xfId="10208" xr:uid="{A0553222-B2F8-431E-BF66-B8DEE7F38B06}"/>
    <cellStyle name="Comma 2 2 8 3 3 2 2" xfId="10209" xr:uid="{7FF6F1A9-81C2-47C2-95CB-56F1A9E68F66}"/>
    <cellStyle name="Comma 2 2 8 3 3 2 2 2" xfId="10210" xr:uid="{71D38FF3-7647-471F-A75C-B6E7182E21EB}"/>
    <cellStyle name="Comma 2 2 8 3 3 2 3" xfId="10211" xr:uid="{5DE9B3FC-AA35-4815-8F2A-1FF92D076790}"/>
    <cellStyle name="Comma 2 2 8 3 3 3" xfId="10212" xr:uid="{828A0EBF-F438-4BA1-A7C5-9BBC06AA6EBB}"/>
    <cellStyle name="Comma 2 2 8 3 3 3 2" xfId="10213" xr:uid="{44D2202F-BC65-4B90-AF6C-7AB525EA43BF}"/>
    <cellStyle name="Comma 2 2 8 3 3 4" xfId="10214" xr:uid="{19A58627-5AB2-4EC1-972C-17B466FE3E4D}"/>
    <cellStyle name="Comma 2 2 8 3 4" xfId="10215" xr:uid="{D222575B-F883-492B-9B7A-B8310AC1367E}"/>
    <cellStyle name="Comma 2 2 8 3 4 2" xfId="10216" xr:uid="{088F7E00-2C0C-4F0E-B55B-2B956267715B}"/>
    <cellStyle name="Comma 2 2 8 3 4 2 2" xfId="10217" xr:uid="{747CEB70-1896-4218-8CD8-5E89087471AE}"/>
    <cellStyle name="Comma 2 2 8 3 4 2 2 2" xfId="10218" xr:uid="{B658E64C-FC63-4C32-96F1-89C55CA7BB29}"/>
    <cellStyle name="Comma 2 2 8 3 4 2 3" xfId="10219" xr:uid="{B2E307E8-6D60-4DB1-B0BE-D3E3BBAFF701}"/>
    <cellStyle name="Comma 2 2 8 3 4 3" xfId="10220" xr:uid="{708AC59B-1759-4EAE-97E9-CA8980C3567B}"/>
    <cellStyle name="Comma 2 2 8 3 4 3 2" xfId="10221" xr:uid="{E811AF05-063A-49D0-9213-83424434673D}"/>
    <cellStyle name="Comma 2 2 8 3 4 4" xfId="10222" xr:uid="{42B108D8-DC83-4CBC-AB75-FE84288408B0}"/>
    <cellStyle name="Comma 2 2 8 3 5" xfId="10223" xr:uid="{F86C7EEE-3751-4FD5-96F1-BE640754A55E}"/>
    <cellStyle name="Comma 2 2 8 3 5 2" xfId="10224" xr:uid="{4E47694C-E7C6-48F6-B076-CE190ECF474A}"/>
    <cellStyle name="Comma 2 2 8 3 5 2 2" xfId="10225" xr:uid="{3B5DB7A1-465A-4C02-9652-AFC7019EB2C4}"/>
    <cellStyle name="Comma 2 2 8 3 5 3" xfId="10226" xr:uid="{683B6C02-7FF8-4198-BC60-0F23D64F0B63}"/>
    <cellStyle name="Comma 2 2 8 3 6" xfId="10227" xr:uid="{EC5D2866-DAEF-4B30-A797-56ED045526AF}"/>
    <cellStyle name="Comma 2 2 8 3 6 2" xfId="10228" xr:uid="{894B23B7-021B-4E81-B24D-1D6E9C276C6F}"/>
    <cellStyle name="Comma 2 2 8 3 7" xfId="10229" xr:uid="{FB8BCBBD-FD33-4B83-BCD1-9B60B2BD4B5F}"/>
    <cellStyle name="Comma 2 2 8 4" xfId="10230" xr:uid="{876BA42C-06E0-43B2-A1B1-5A5FC474AEB0}"/>
    <cellStyle name="Comma 2 2 8 4 2" xfId="10231" xr:uid="{076B4A1E-8543-417C-BA7A-490D33AA74DD}"/>
    <cellStyle name="Comma 2 2 8 4 2 2" xfId="10232" xr:uid="{25E78766-FC83-49EE-8890-73BCAF2AA19D}"/>
    <cellStyle name="Comma 2 2 8 4 2 2 2" xfId="10233" xr:uid="{5B265304-7E71-49AF-89E6-4CA6D2F43F27}"/>
    <cellStyle name="Comma 2 2 8 4 2 2 2 2" xfId="10234" xr:uid="{C0FADEEC-B1D9-4427-BA7B-CB1CC2CD4930}"/>
    <cellStyle name="Comma 2 2 8 4 2 2 2 2 2" xfId="10235" xr:uid="{DB0BC336-F96D-4236-9FD0-1CB184FB7D07}"/>
    <cellStyle name="Comma 2 2 8 4 2 2 2 3" xfId="10236" xr:uid="{1FE81EFE-C8E0-472F-8232-2A9328FA6185}"/>
    <cellStyle name="Comma 2 2 8 4 2 2 3" xfId="10237" xr:uid="{184AEA59-A75E-4F67-9C5C-E761FC61DF2F}"/>
    <cellStyle name="Comma 2 2 8 4 2 2 3 2" xfId="10238" xr:uid="{DB619B28-5295-4E52-9711-7A632782D049}"/>
    <cellStyle name="Comma 2 2 8 4 2 2 4" xfId="10239" xr:uid="{4EF18EF2-7DCF-41D9-96B8-DE66F8EE2F21}"/>
    <cellStyle name="Comma 2 2 8 4 2 3" xfId="10240" xr:uid="{4EDFB79A-3BF6-44ED-9936-FB648F9EEC26}"/>
    <cellStyle name="Comma 2 2 8 4 2 3 2" xfId="10241" xr:uid="{ACC59178-C321-4B3F-A383-E9D38551DD8E}"/>
    <cellStyle name="Comma 2 2 8 4 2 3 2 2" xfId="10242" xr:uid="{C032EDED-8C00-4457-A11E-94F1B20EF650}"/>
    <cellStyle name="Comma 2 2 8 4 2 3 2 2 2" xfId="10243" xr:uid="{797E59D8-3653-4928-B24D-8EDAD9617752}"/>
    <cellStyle name="Comma 2 2 8 4 2 3 2 3" xfId="10244" xr:uid="{D968F33D-4D9D-41E5-84DB-025F61CA052A}"/>
    <cellStyle name="Comma 2 2 8 4 2 3 3" xfId="10245" xr:uid="{CE5D98B4-ADCE-470A-9BFF-CA0E2FBC32C6}"/>
    <cellStyle name="Comma 2 2 8 4 2 3 3 2" xfId="10246" xr:uid="{D12CCE0F-4939-4DAB-A4A1-3B2563F356BA}"/>
    <cellStyle name="Comma 2 2 8 4 2 3 4" xfId="10247" xr:uid="{48376C0B-0C1B-4194-9629-2C745962322D}"/>
    <cellStyle name="Comma 2 2 8 4 2 4" xfId="10248" xr:uid="{71DE4686-08E6-4DFE-8237-A5A08531A772}"/>
    <cellStyle name="Comma 2 2 8 4 2 4 2" xfId="10249" xr:uid="{CA07711F-1D8E-4D4F-BF29-ED5905A79F43}"/>
    <cellStyle name="Comma 2 2 8 4 2 4 2 2" xfId="10250" xr:uid="{3D61BD5E-FA8E-492C-A93D-C17CA4509A70}"/>
    <cellStyle name="Comma 2 2 8 4 2 4 3" xfId="10251" xr:uid="{531D4D3B-5227-45FF-A23B-0D3E7E5ED2AC}"/>
    <cellStyle name="Comma 2 2 8 4 2 5" xfId="10252" xr:uid="{B4E51BEA-9C49-414D-83CE-3B32B11B9C03}"/>
    <cellStyle name="Comma 2 2 8 4 2 5 2" xfId="10253" xr:uid="{8BE5960A-4455-4359-AA4E-7B271B5766E5}"/>
    <cellStyle name="Comma 2 2 8 4 2 6" xfId="10254" xr:uid="{0CFAD679-6F3F-44E0-ADEF-04EBC7F6C8FA}"/>
    <cellStyle name="Comma 2 2 8 4 3" xfId="10255" xr:uid="{5130BB81-19C0-4F4C-92E1-E01223F5261F}"/>
    <cellStyle name="Comma 2 2 8 4 3 2" xfId="10256" xr:uid="{623569A2-1563-4FAB-A768-39E7DD04BFC3}"/>
    <cellStyle name="Comma 2 2 8 4 3 2 2" xfId="10257" xr:uid="{88F22568-8022-4A5B-89A1-6B43522FF593}"/>
    <cellStyle name="Comma 2 2 8 4 3 2 2 2" xfId="10258" xr:uid="{D8BD718A-74AD-4B1F-8A94-E18A364710CF}"/>
    <cellStyle name="Comma 2 2 8 4 3 2 3" xfId="10259" xr:uid="{EED08915-90B0-45FF-93FE-8E4137A3F5CF}"/>
    <cellStyle name="Comma 2 2 8 4 3 3" xfId="10260" xr:uid="{9B79AA22-56DA-4B32-A711-229B5C2CDECF}"/>
    <cellStyle name="Comma 2 2 8 4 3 3 2" xfId="10261" xr:uid="{C50D03C6-162A-4B4B-BD46-C3CA98C36847}"/>
    <cellStyle name="Comma 2 2 8 4 3 4" xfId="10262" xr:uid="{DB87A526-AA20-4CC2-9D2D-F43651D0FF77}"/>
    <cellStyle name="Comma 2 2 8 4 4" xfId="10263" xr:uid="{17067BB2-9C68-4E63-B082-B1771C5B5D4D}"/>
    <cellStyle name="Comma 2 2 8 4 4 2" xfId="10264" xr:uid="{CE29CC10-7412-4FFA-A36A-73731F0D9AB7}"/>
    <cellStyle name="Comma 2 2 8 4 4 2 2" xfId="10265" xr:uid="{124D92D7-F5C9-4C7F-A49C-D2E954578712}"/>
    <cellStyle name="Comma 2 2 8 4 4 2 2 2" xfId="10266" xr:uid="{E5AE1D82-01D7-46E4-9F7A-99020657EB6F}"/>
    <cellStyle name="Comma 2 2 8 4 4 2 3" xfId="10267" xr:uid="{BE4D826E-054C-4344-B025-F9D67C89D946}"/>
    <cellStyle name="Comma 2 2 8 4 4 3" xfId="10268" xr:uid="{6B280E30-3CE7-44BC-AB5F-F927582382D2}"/>
    <cellStyle name="Comma 2 2 8 4 4 3 2" xfId="10269" xr:uid="{EF993738-5FF9-4341-A461-F0BC17D26E09}"/>
    <cellStyle name="Comma 2 2 8 4 4 4" xfId="10270" xr:uid="{E103B886-3CD7-4B3D-A1E0-026D9C2F4E6E}"/>
    <cellStyle name="Comma 2 2 8 4 5" xfId="10271" xr:uid="{5E41B24E-680B-477A-BF3B-58ACD3943B83}"/>
    <cellStyle name="Comma 2 2 8 4 5 2" xfId="10272" xr:uid="{E850BC07-5651-4971-B219-C960EA360AA3}"/>
    <cellStyle name="Comma 2 2 8 4 5 2 2" xfId="10273" xr:uid="{3D9FE097-DC40-4D98-9C47-04B170A32285}"/>
    <cellStyle name="Comma 2 2 8 4 5 3" xfId="10274" xr:uid="{979C2FA9-71BB-401D-8854-B7A1407014C1}"/>
    <cellStyle name="Comma 2 2 8 4 6" xfId="10275" xr:uid="{7874B572-2ED2-4989-9092-13471811E878}"/>
    <cellStyle name="Comma 2 2 8 4 6 2" xfId="10276" xr:uid="{90E614E1-ACA1-4357-907C-BC7B5A4A4F63}"/>
    <cellStyle name="Comma 2 2 8 4 7" xfId="10277" xr:uid="{AAADCEFE-F5B0-4F68-AA53-CBAAA88CEA7E}"/>
    <cellStyle name="Comma 2 2 8 5" xfId="10278" xr:uid="{55E42464-D623-4ABB-9AFD-BB8289AE33E6}"/>
    <cellStyle name="Comma 2 2 8 5 2" xfId="10279" xr:uid="{FCE79C8E-03A8-460A-A50A-719E21AC05C7}"/>
    <cellStyle name="Comma 2 2 8 5 2 2" xfId="10280" xr:uid="{8F8DF64A-5F6B-47E6-9C2E-32C884F670DA}"/>
    <cellStyle name="Comma 2 2 8 5 2 2 2" xfId="10281" xr:uid="{B922F4FC-A2FD-48DE-AC1B-EB2296740A0A}"/>
    <cellStyle name="Comma 2 2 8 5 2 2 2 2" xfId="10282" xr:uid="{8CBD945A-14AC-45C8-A89D-94C7B0CD57A9}"/>
    <cellStyle name="Comma 2 2 8 5 2 2 3" xfId="10283" xr:uid="{8B056F73-F06F-4E30-8D94-C380BE5C18E3}"/>
    <cellStyle name="Comma 2 2 8 5 2 3" xfId="10284" xr:uid="{887EC3B0-F629-4FE9-8F16-BC5CA8E0AD8E}"/>
    <cellStyle name="Comma 2 2 8 5 2 3 2" xfId="10285" xr:uid="{817A60DF-31C1-483A-88B9-BCF1D3077C17}"/>
    <cellStyle name="Comma 2 2 8 5 2 4" xfId="10286" xr:uid="{A0726A05-2D24-4B22-9B76-D9AC9B673549}"/>
    <cellStyle name="Comma 2 2 8 5 3" xfId="10287" xr:uid="{D862D9CF-0A83-4CC4-A572-F5AA2FA3FCBA}"/>
    <cellStyle name="Comma 2 2 8 5 3 2" xfId="10288" xr:uid="{F2CB3205-E4B8-4BF7-B3FB-0D0F1B2FFD05}"/>
    <cellStyle name="Comma 2 2 8 5 3 2 2" xfId="10289" xr:uid="{BD6BBFC1-66A1-4A12-8724-DF92D424F2A7}"/>
    <cellStyle name="Comma 2 2 8 5 3 2 2 2" xfId="10290" xr:uid="{CD748B20-693B-49FF-B9F5-E86C5C2F66D0}"/>
    <cellStyle name="Comma 2 2 8 5 3 2 3" xfId="10291" xr:uid="{731F89EF-B955-4B74-AE19-C5B82AFF6666}"/>
    <cellStyle name="Comma 2 2 8 5 3 3" xfId="10292" xr:uid="{120276F0-F492-4E7B-A233-847378AF6B90}"/>
    <cellStyle name="Comma 2 2 8 5 3 3 2" xfId="10293" xr:uid="{391F62B2-A3AD-4DD4-9CD5-2506AAE49A84}"/>
    <cellStyle name="Comma 2 2 8 5 3 4" xfId="10294" xr:uid="{3CE76D9D-45F8-4A4A-9D97-242D9FB13259}"/>
    <cellStyle name="Comma 2 2 8 5 4" xfId="10295" xr:uid="{3144B3E2-3A3C-479F-87E7-86146A0A6827}"/>
    <cellStyle name="Comma 2 2 8 5 4 2" xfId="10296" xr:uid="{2F69C222-4B13-4221-B619-A902C3AE6401}"/>
    <cellStyle name="Comma 2 2 8 5 4 2 2" xfId="10297" xr:uid="{B46919B4-E866-47B9-9A07-57481F94F155}"/>
    <cellStyle name="Comma 2 2 8 5 4 3" xfId="10298" xr:uid="{CF614038-CA09-49E5-AD39-79D8466F6D6D}"/>
    <cellStyle name="Comma 2 2 8 5 5" xfId="10299" xr:uid="{DBB621BA-488B-4103-B1CD-74A3329757A9}"/>
    <cellStyle name="Comma 2 2 8 5 5 2" xfId="10300" xr:uid="{8508698B-5617-4D09-B6E3-B70C2C0BE3B8}"/>
    <cellStyle name="Comma 2 2 8 5 6" xfId="10301" xr:uid="{0E5B0625-91F5-4D81-A6D7-A82D2C3986C0}"/>
    <cellStyle name="Comma 2 2 8 6" xfId="10302" xr:uid="{B6A8DC89-8759-4894-A1C9-9381F21C12AB}"/>
    <cellStyle name="Comma 2 2 8 6 2" xfId="10303" xr:uid="{0F106DEF-D1AF-4BCA-8C53-9A0479935E22}"/>
    <cellStyle name="Comma 2 2 8 6 2 2" xfId="10304" xr:uid="{0312704B-D259-403A-8CD9-2C6B6E613AA1}"/>
    <cellStyle name="Comma 2 2 8 6 2 2 2" xfId="10305" xr:uid="{DEC5261E-177A-4AEF-80E9-4C20F22A7D71}"/>
    <cellStyle name="Comma 2 2 8 6 2 3" xfId="10306" xr:uid="{42DD0778-DB03-4D37-A02B-3464B4257847}"/>
    <cellStyle name="Comma 2 2 8 6 3" xfId="10307" xr:uid="{1A92AE48-E2BF-487C-AAF8-FBF7D41AB4C0}"/>
    <cellStyle name="Comma 2 2 8 6 3 2" xfId="10308" xr:uid="{6BC96FDB-23E7-409D-B625-2F746E6B73D1}"/>
    <cellStyle name="Comma 2 2 8 6 4" xfId="10309" xr:uid="{444AA5AF-D88D-406D-858E-7751D2E26FD5}"/>
    <cellStyle name="Comma 2 2 8 7" xfId="10310" xr:uid="{5F5CECD0-5B05-4B96-8C97-872369584016}"/>
    <cellStyle name="Comma 2 2 8 7 2" xfId="10311" xr:uid="{7B57DF56-65FF-4E2D-8232-29472222B858}"/>
    <cellStyle name="Comma 2 2 8 7 2 2" xfId="10312" xr:uid="{5C6881E4-45DE-4C04-893E-4941693768AA}"/>
    <cellStyle name="Comma 2 2 8 7 2 2 2" xfId="10313" xr:uid="{E8379F81-B404-44CD-8541-7318BFE19F8E}"/>
    <cellStyle name="Comma 2 2 8 7 2 3" xfId="10314" xr:uid="{7CF1B42A-1D89-4FC2-AAF8-003820310C29}"/>
    <cellStyle name="Comma 2 2 8 7 3" xfId="10315" xr:uid="{29F16A28-0D46-4560-9BD6-E2DFED07778B}"/>
    <cellStyle name="Comma 2 2 8 7 3 2" xfId="10316" xr:uid="{C5151AAA-5C1A-463F-B798-6AFA95CFC18C}"/>
    <cellStyle name="Comma 2 2 8 7 4" xfId="10317" xr:uid="{EF93A5D0-065A-4D7C-B7C9-D84B647BEE87}"/>
    <cellStyle name="Comma 2 2 8 8" xfId="10318" xr:uid="{38A7D1F7-6EDB-424D-975D-D3ED7AAD0C87}"/>
    <cellStyle name="Comma 2 2 8 8 2" xfId="10319" xr:uid="{095A2CA3-5887-4274-BD32-23DE3F26BD17}"/>
    <cellStyle name="Comma 2 2 8 8 2 2" xfId="10320" xr:uid="{36E9CE7F-BCF1-4E42-9C2C-A80599FF9459}"/>
    <cellStyle name="Comma 2 2 8 8 3" xfId="10321" xr:uid="{D29EF6C4-49E6-4B73-BD3C-BD247048E453}"/>
    <cellStyle name="Comma 2 2 8 9" xfId="10322" xr:uid="{C654210F-989A-49A4-81F8-A805FE33F476}"/>
    <cellStyle name="Comma 2 2 8 9 2" xfId="10323" xr:uid="{22A65518-95B2-4741-A3A2-61E27FFFE245}"/>
    <cellStyle name="Comma 2 2 9" xfId="10324" xr:uid="{472FD80F-FFCA-4C03-8839-64BC3A3B229E}"/>
    <cellStyle name="Comma 2 3" xfId="10325" xr:uid="{94B222ED-61DF-479B-A0B7-BC7596DCC0B5}"/>
    <cellStyle name="Comma 2 3 10" xfId="10326" xr:uid="{EB295B2C-6D0C-47BB-8244-2E15DFC071D0}"/>
    <cellStyle name="Comma 2 3 10 2" xfId="10327" xr:uid="{AB2434FD-8B1D-41C2-B0BD-BC754CBDDB73}"/>
    <cellStyle name="Comma 2 3 10 2 2" xfId="10328" xr:uid="{8FBCC219-F3BF-4317-A64E-186B788FCEDA}"/>
    <cellStyle name="Comma 2 3 10 2 2 2" xfId="10329" xr:uid="{CEA33990-4681-4EBD-834E-DC46EFAE8779}"/>
    <cellStyle name="Comma 2 3 10 2 3" xfId="10330" xr:uid="{636518A6-AF38-49A1-8AB1-4381BC7D4536}"/>
    <cellStyle name="Comma 2 3 10 3" xfId="10331" xr:uid="{6B10CFB1-D74A-4128-9838-D296D983065A}"/>
    <cellStyle name="Comma 2 3 10 3 2" xfId="10332" xr:uid="{56B27095-1AB5-48B5-B9D1-ED5FF1325CC9}"/>
    <cellStyle name="Comma 2 3 10 4" xfId="10333" xr:uid="{30B504B1-486C-406D-82CC-895638AC848F}"/>
    <cellStyle name="Comma 2 3 11" xfId="10334" xr:uid="{D4DB04A9-55AA-43E7-B471-4E1AF7967C01}"/>
    <cellStyle name="Comma 2 3 11 2" xfId="10335" xr:uid="{4477819C-79EB-4210-AB95-9DA4921769A4}"/>
    <cellStyle name="Comma 2 3 11 2 2" xfId="10336" xr:uid="{E355AC5B-5344-4127-A6BD-7FD689D1D9F9}"/>
    <cellStyle name="Comma 2 3 11 3" xfId="10337" xr:uid="{00A19C99-72B0-4717-A13A-801DAF80186A}"/>
    <cellStyle name="Comma 2 3 12" xfId="10338" xr:uid="{53A6290C-B35B-4CA0-A6D8-61DD027D9880}"/>
    <cellStyle name="Comma 2 3 12 2" xfId="10339" xr:uid="{F739E98B-6A15-4C85-9B90-C8CEE8F66AC4}"/>
    <cellStyle name="Comma 2 3 13" xfId="10340" xr:uid="{BA4CAAF1-BB45-4B1D-8B58-C103BDAEF8D1}"/>
    <cellStyle name="Comma 2 3 2" xfId="10341" xr:uid="{14363802-02F9-4234-96DB-B6B0F7D31917}"/>
    <cellStyle name="Comma 2 3 2 10" xfId="10342" xr:uid="{7775A23F-D3C0-45D7-BAAA-56651BC7B3B1}"/>
    <cellStyle name="Comma 2 3 2 2" xfId="10343" xr:uid="{C470DC0C-DA78-49A0-9D2F-ACC904148CCD}"/>
    <cellStyle name="Comma 2 3 2 2 2" xfId="10344" xr:uid="{ED65E6C1-AA7B-4EB7-9E78-EEA559968671}"/>
    <cellStyle name="Comma 2 3 2 2 2 2" xfId="10345" xr:uid="{597A257A-1655-40BE-B22E-D6B03C7A181D}"/>
    <cellStyle name="Comma 2 3 2 2 2 2 2" xfId="10346" xr:uid="{43AFDA4F-B7C2-4AEB-A372-846C601A45AE}"/>
    <cellStyle name="Comma 2 3 2 2 2 2 2 2" xfId="10347" xr:uid="{B41E3DEC-F22A-4691-973C-17DBBD06EF8F}"/>
    <cellStyle name="Comma 2 3 2 2 2 2 2 2 2" xfId="10348" xr:uid="{4E691F93-6608-4514-8101-1413124E892F}"/>
    <cellStyle name="Comma 2 3 2 2 2 2 2 2 2 2" xfId="10349" xr:uid="{AF769468-1026-4777-94E4-8026B6062C37}"/>
    <cellStyle name="Comma 2 3 2 2 2 2 2 2 3" xfId="10350" xr:uid="{87DB62AE-DC6B-4093-B7C2-47D12986BF03}"/>
    <cellStyle name="Comma 2 3 2 2 2 2 2 3" xfId="10351" xr:uid="{D0DC376E-A316-4873-8598-4C4DFEDD5E1C}"/>
    <cellStyle name="Comma 2 3 2 2 2 2 2 3 2" xfId="10352" xr:uid="{EA33A4A8-C949-4F4E-A7E4-F33D9224084C}"/>
    <cellStyle name="Comma 2 3 2 2 2 2 2 4" xfId="10353" xr:uid="{83FE5089-D6B7-47CF-80B5-1AB2846D32E5}"/>
    <cellStyle name="Comma 2 3 2 2 2 2 3" xfId="10354" xr:uid="{EACA2FF3-9D4F-45CE-B6BD-F99FAAA55205}"/>
    <cellStyle name="Comma 2 3 2 2 2 2 3 2" xfId="10355" xr:uid="{997D6197-F7A6-4193-BC19-2DF6760DFB29}"/>
    <cellStyle name="Comma 2 3 2 2 2 2 3 2 2" xfId="10356" xr:uid="{49E3CDF6-E2FA-49A7-B71D-89A85BF254B2}"/>
    <cellStyle name="Comma 2 3 2 2 2 2 3 2 2 2" xfId="10357" xr:uid="{3718E84D-823B-47DC-89BE-78D79990B12D}"/>
    <cellStyle name="Comma 2 3 2 2 2 2 3 2 3" xfId="10358" xr:uid="{0A53FEBA-D91C-4CD7-ABDA-A73E92F2A42C}"/>
    <cellStyle name="Comma 2 3 2 2 2 2 3 3" xfId="10359" xr:uid="{DB4028DF-6C6D-4BFD-9A82-ED738E9C4E0C}"/>
    <cellStyle name="Comma 2 3 2 2 2 2 3 3 2" xfId="10360" xr:uid="{5B788467-9E62-48F0-B3B3-F0C73BDE2DC3}"/>
    <cellStyle name="Comma 2 3 2 2 2 2 3 4" xfId="10361" xr:uid="{91BCDBE2-433E-4D84-8C09-ED2BD9FC4C15}"/>
    <cellStyle name="Comma 2 3 2 2 2 2 4" xfId="10362" xr:uid="{BCF7F619-8F32-401F-B60E-5E2908EEC8EF}"/>
    <cellStyle name="Comma 2 3 2 2 2 2 4 2" xfId="10363" xr:uid="{995452C8-DEEF-4A2F-A945-4F8CA9729B71}"/>
    <cellStyle name="Comma 2 3 2 2 2 2 4 2 2" xfId="10364" xr:uid="{267C0DF4-5E54-45C8-A111-DD55F9EFEDEB}"/>
    <cellStyle name="Comma 2 3 2 2 2 2 4 3" xfId="10365" xr:uid="{4C9C17C6-AF4E-4BE3-8F62-35C316EFA774}"/>
    <cellStyle name="Comma 2 3 2 2 2 2 5" xfId="10366" xr:uid="{463FB84C-019B-439E-B03E-CD16A83877D5}"/>
    <cellStyle name="Comma 2 3 2 2 2 2 5 2" xfId="10367" xr:uid="{00F3E987-9A53-4580-82B4-F976E20F30A3}"/>
    <cellStyle name="Comma 2 3 2 2 2 2 6" xfId="10368" xr:uid="{B0DA6A76-CFB3-4590-93F3-726E1100266C}"/>
    <cellStyle name="Comma 2 3 2 2 2 3" xfId="10369" xr:uid="{329C4CE2-5C8F-44DF-AA83-F8CF88CC411A}"/>
    <cellStyle name="Comma 2 3 2 2 2 3 2" xfId="10370" xr:uid="{3D49481E-EE65-47EA-A869-1FF9DFFE5CA7}"/>
    <cellStyle name="Comma 2 3 2 2 2 3 2 2" xfId="10371" xr:uid="{AE3E9A11-719F-4814-AC5A-9781773C0A40}"/>
    <cellStyle name="Comma 2 3 2 2 2 3 2 2 2" xfId="10372" xr:uid="{D0AFA8D3-0075-454C-B910-C0B9FB697C63}"/>
    <cellStyle name="Comma 2 3 2 2 2 3 2 3" xfId="10373" xr:uid="{A947F5EF-E18E-41FD-840D-7F35E746D74D}"/>
    <cellStyle name="Comma 2 3 2 2 2 3 3" xfId="10374" xr:uid="{B62D5B73-16CB-4387-A896-B6D05D21A3B2}"/>
    <cellStyle name="Comma 2 3 2 2 2 3 3 2" xfId="10375" xr:uid="{7D4BFF19-8416-44A8-A183-6A9B69F2C03C}"/>
    <cellStyle name="Comma 2 3 2 2 2 3 4" xfId="10376" xr:uid="{4FFB0596-8AA2-43F1-A972-B4C4BF8AD088}"/>
    <cellStyle name="Comma 2 3 2 2 2 4" xfId="10377" xr:uid="{B10B11B4-4ABA-4A4E-A5E3-611328B1AA65}"/>
    <cellStyle name="Comma 2 3 2 2 2 4 2" xfId="10378" xr:uid="{FEAC8997-2A48-4FDF-BE80-B8C38D7068A9}"/>
    <cellStyle name="Comma 2 3 2 2 2 4 2 2" xfId="10379" xr:uid="{181C82DF-016F-4912-AD34-F6356F4C0BA6}"/>
    <cellStyle name="Comma 2 3 2 2 2 4 2 2 2" xfId="10380" xr:uid="{5A186CC0-D503-4DC5-B714-48A3651625F8}"/>
    <cellStyle name="Comma 2 3 2 2 2 4 2 3" xfId="10381" xr:uid="{E747F51A-B218-4BD9-BA3C-A0AA1434B6ED}"/>
    <cellStyle name="Comma 2 3 2 2 2 4 3" xfId="10382" xr:uid="{616D71D7-0473-44BE-BA9C-12BCAF627171}"/>
    <cellStyle name="Comma 2 3 2 2 2 4 3 2" xfId="10383" xr:uid="{D6399B66-EEBE-49C4-8484-FAF7633C6AAC}"/>
    <cellStyle name="Comma 2 3 2 2 2 4 4" xfId="10384" xr:uid="{9B7AAE47-5377-470F-9289-93AC08AE3541}"/>
    <cellStyle name="Comma 2 3 2 2 2 5" xfId="10385" xr:uid="{C164D336-DC48-4401-A2F1-F414E52D0261}"/>
    <cellStyle name="Comma 2 3 2 2 2 5 2" xfId="10386" xr:uid="{EA5A2F77-5889-4375-958F-4A1581EE4046}"/>
    <cellStyle name="Comma 2 3 2 2 2 5 2 2" xfId="10387" xr:uid="{F26D0AFF-6366-4EAE-AA3B-9A13398F9132}"/>
    <cellStyle name="Comma 2 3 2 2 2 5 3" xfId="10388" xr:uid="{42D3E4DF-5F59-4F64-92FA-3212D8DA3B5E}"/>
    <cellStyle name="Comma 2 3 2 2 2 6" xfId="10389" xr:uid="{D1E4383E-D286-4A2C-9A16-DAA4D4807EF6}"/>
    <cellStyle name="Comma 2 3 2 2 2 6 2" xfId="10390" xr:uid="{C870966C-5423-405F-B12B-807FFE373786}"/>
    <cellStyle name="Comma 2 3 2 2 2 7" xfId="10391" xr:uid="{2906B99A-AEED-4E71-BE8E-16F11AAC0A38}"/>
    <cellStyle name="Comma 2 3 2 2 3" xfId="10392" xr:uid="{351E2318-23CD-4D24-9090-C58EA87B6097}"/>
    <cellStyle name="Comma 2 3 2 2 3 2" xfId="10393" xr:uid="{8F523243-CCA4-49EA-BE11-6BC9E44C1765}"/>
    <cellStyle name="Comma 2 3 2 2 3 2 2" xfId="10394" xr:uid="{86E360FB-A786-4701-81C4-2576E01D55CE}"/>
    <cellStyle name="Comma 2 3 2 2 3 2 2 2" xfId="10395" xr:uid="{B9D65D2B-C49A-413A-9B84-0F982509E97F}"/>
    <cellStyle name="Comma 2 3 2 2 3 2 2 2 2" xfId="10396" xr:uid="{933987FB-8CAA-401B-AD7B-1BDEDAB7F9FA}"/>
    <cellStyle name="Comma 2 3 2 2 3 2 2 3" xfId="10397" xr:uid="{EC77AA51-ADD6-4679-A09F-DA891975DC4A}"/>
    <cellStyle name="Comma 2 3 2 2 3 2 3" xfId="10398" xr:uid="{D6937767-6180-49D7-BA0B-04B4139E6E0C}"/>
    <cellStyle name="Comma 2 3 2 2 3 2 3 2" xfId="10399" xr:uid="{99C64AA8-9FAE-4B56-82EF-67862E61372A}"/>
    <cellStyle name="Comma 2 3 2 2 3 2 4" xfId="10400" xr:uid="{7378599C-E95C-46A8-B3E6-BB0A952A5407}"/>
    <cellStyle name="Comma 2 3 2 2 3 3" xfId="10401" xr:uid="{BD04C534-FEAF-4308-8054-EF1160AD42A7}"/>
    <cellStyle name="Comma 2 3 2 2 3 3 2" xfId="10402" xr:uid="{8E0C973E-C219-4CE2-84C9-889986D1E038}"/>
    <cellStyle name="Comma 2 3 2 2 3 3 2 2" xfId="10403" xr:uid="{E8FBF174-3F0C-432B-9D6D-150E326AAA8B}"/>
    <cellStyle name="Comma 2 3 2 2 3 3 2 2 2" xfId="10404" xr:uid="{FA10139F-6F82-4568-9586-1C8469E6C32D}"/>
    <cellStyle name="Comma 2 3 2 2 3 3 2 3" xfId="10405" xr:uid="{F354D9D4-916E-4B80-BB8F-8FF3C88B046C}"/>
    <cellStyle name="Comma 2 3 2 2 3 3 3" xfId="10406" xr:uid="{5368E1C0-08B1-497F-BB91-A3603D685C40}"/>
    <cellStyle name="Comma 2 3 2 2 3 3 3 2" xfId="10407" xr:uid="{1C3A91A8-2676-40E0-A4F5-9DA611149006}"/>
    <cellStyle name="Comma 2 3 2 2 3 3 4" xfId="10408" xr:uid="{460C98E0-5331-497F-A45C-CF286C3AE494}"/>
    <cellStyle name="Comma 2 3 2 2 3 4" xfId="10409" xr:uid="{00F4C122-112C-40F0-9FB0-E43BB2C64076}"/>
    <cellStyle name="Comma 2 3 2 2 3 4 2" xfId="10410" xr:uid="{84377B93-7F3B-4421-9767-A85754469F82}"/>
    <cellStyle name="Comma 2 3 2 2 3 4 2 2" xfId="10411" xr:uid="{698D0D3C-95CA-48F8-A7C7-C6163A04C144}"/>
    <cellStyle name="Comma 2 3 2 2 3 4 3" xfId="10412" xr:uid="{BF8D1D4E-75D2-4DE5-9587-31457E21D0DA}"/>
    <cellStyle name="Comma 2 3 2 2 3 5" xfId="10413" xr:uid="{B1DF385C-58A7-4D90-A82D-87EFE19C8845}"/>
    <cellStyle name="Comma 2 3 2 2 3 5 2" xfId="10414" xr:uid="{C8A9FB23-5F5B-483C-9F8C-9336A449DCFE}"/>
    <cellStyle name="Comma 2 3 2 2 3 6" xfId="10415" xr:uid="{93D3AEE1-7AAE-4D0D-BFE4-7A1F4A964E03}"/>
    <cellStyle name="Comma 2 3 2 2 4" xfId="10416" xr:uid="{32620940-972B-42CF-A6C4-8FBE7B6E0A3B}"/>
    <cellStyle name="Comma 2 3 2 2 4 2" xfId="10417" xr:uid="{6680AF20-3F15-4BAE-8430-162BB57B42EB}"/>
    <cellStyle name="Comma 2 3 2 2 4 2 2" xfId="10418" xr:uid="{FA7907C8-FA62-4F87-872F-8C49E67465FA}"/>
    <cellStyle name="Comma 2 3 2 2 4 2 2 2" xfId="10419" xr:uid="{A37B83E6-D4E7-4AFD-BF55-818E56E84488}"/>
    <cellStyle name="Comma 2 3 2 2 4 2 3" xfId="10420" xr:uid="{21379A30-74C2-4F9F-8DD1-263546DFDC75}"/>
    <cellStyle name="Comma 2 3 2 2 4 3" xfId="10421" xr:uid="{77979F07-C74A-4BAA-B8DA-D10A5771D7C2}"/>
    <cellStyle name="Comma 2 3 2 2 4 3 2" xfId="10422" xr:uid="{6D0118C0-3A67-4F81-824B-A3625F0D5BE1}"/>
    <cellStyle name="Comma 2 3 2 2 4 4" xfId="10423" xr:uid="{250C8B56-C596-4702-8C47-E0C4C2D3826B}"/>
    <cellStyle name="Comma 2 3 2 2 5" xfId="10424" xr:uid="{16C219C5-4EFC-4628-B134-0213E94A95D5}"/>
    <cellStyle name="Comma 2 3 2 2 5 2" xfId="10425" xr:uid="{347795C4-8F12-4C1E-8592-DE0518895926}"/>
    <cellStyle name="Comma 2 3 2 2 5 2 2" xfId="10426" xr:uid="{3625382F-821B-47AB-BD37-68ED572CE203}"/>
    <cellStyle name="Comma 2 3 2 2 5 2 2 2" xfId="10427" xr:uid="{B7C854B4-4069-455D-8B78-0777CFD88E84}"/>
    <cellStyle name="Comma 2 3 2 2 5 2 3" xfId="10428" xr:uid="{AEFF8991-DD3F-44A5-AE43-AA0C70FD590C}"/>
    <cellStyle name="Comma 2 3 2 2 5 3" xfId="10429" xr:uid="{018B4799-AF00-4E18-9584-CB6F05E73864}"/>
    <cellStyle name="Comma 2 3 2 2 5 3 2" xfId="10430" xr:uid="{67DEF8E7-D64E-4354-B9F8-F83183392C73}"/>
    <cellStyle name="Comma 2 3 2 2 5 4" xfId="10431" xr:uid="{20734800-DAE6-472B-ACC3-EB4FAA96D370}"/>
    <cellStyle name="Comma 2 3 2 2 6" xfId="10432" xr:uid="{9FE4FD21-AD09-4AB3-8F53-348B1CB9ABA8}"/>
    <cellStyle name="Comma 2 3 2 2 6 2" xfId="10433" xr:uid="{1304C07F-6530-4FCC-B451-B82D32582301}"/>
    <cellStyle name="Comma 2 3 2 2 6 2 2" xfId="10434" xr:uid="{412B0E11-06E4-4360-BF9D-075F62FF0CB7}"/>
    <cellStyle name="Comma 2 3 2 2 6 3" xfId="10435" xr:uid="{BF73AC2F-DC34-4801-9872-058BA5903211}"/>
    <cellStyle name="Comma 2 3 2 2 7" xfId="10436" xr:uid="{30C90028-4DE8-43E3-82C4-862694E3EB88}"/>
    <cellStyle name="Comma 2 3 2 2 7 2" xfId="10437" xr:uid="{D8760426-A8ED-48D9-ADA3-5B18998360A9}"/>
    <cellStyle name="Comma 2 3 2 2 8" xfId="10438" xr:uid="{B3D1B83F-D3D5-4CC0-A1EA-66CC1E726FC6}"/>
    <cellStyle name="Comma 2 3 2 3" xfId="10439" xr:uid="{A73A1363-7002-4317-9273-161C0C5F358D}"/>
    <cellStyle name="Comma 2 3 2 3 2" xfId="10440" xr:uid="{FC822ADC-6127-4695-B3A2-64BDF7F33774}"/>
    <cellStyle name="Comma 2 3 2 3 2 2" xfId="10441" xr:uid="{662D3080-A1F3-41FE-B36A-3AB5DF9671F9}"/>
    <cellStyle name="Comma 2 3 2 3 2 2 2" xfId="10442" xr:uid="{A935C9C8-CA64-4B7F-A8C9-74DE8D22EC02}"/>
    <cellStyle name="Comma 2 3 2 3 2 2 2 2" xfId="10443" xr:uid="{EC93EDBE-B083-4A6B-9BC2-6A5B9BCC5325}"/>
    <cellStyle name="Comma 2 3 2 3 2 2 2 2 2" xfId="10444" xr:uid="{7D475223-E76F-4F17-989F-D4C3942F5FFB}"/>
    <cellStyle name="Comma 2 3 2 3 2 2 2 3" xfId="10445" xr:uid="{144106EB-ED3D-4919-BC66-5D136E4B7918}"/>
    <cellStyle name="Comma 2 3 2 3 2 2 3" xfId="10446" xr:uid="{B798BEA5-E8A8-4AA8-B7D3-EF76AE31AA05}"/>
    <cellStyle name="Comma 2 3 2 3 2 2 3 2" xfId="10447" xr:uid="{911E7AD3-5E34-403F-B897-8F6572707FA8}"/>
    <cellStyle name="Comma 2 3 2 3 2 2 4" xfId="10448" xr:uid="{1416F444-1D06-4A3B-9B26-8BACDD6128C3}"/>
    <cellStyle name="Comma 2 3 2 3 2 3" xfId="10449" xr:uid="{B7E11924-E674-467E-8D7D-1C0D581A3F17}"/>
    <cellStyle name="Comma 2 3 2 3 2 3 2" xfId="10450" xr:uid="{31D45E9F-E3CA-474A-BF65-A960D687D9C0}"/>
    <cellStyle name="Comma 2 3 2 3 2 3 2 2" xfId="10451" xr:uid="{F3FCDC11-D385-45BA-9A24-99432BB5131C}"/>
    <cellStyle name="Comma 2 3 2 3 2 3 2 2 2" xfId="10452" xr:uid="{336CB656-142F-4711-926E-7DBB902C0116}"/>
    <cellStyle name="Comma 2 3 2 3 2 3 2 3" xfId="10453" xr:uid="{0B798DD1-E9BC-41B3-A441-87CC81824736}"/>
    <cellStyle name="Comma 2 3 2 3 2 3 3" xfId="10454" xr:uid="{80374632-9A43-488B-820B-849E051CFE05}"/>
    <cellStyle name="Comma 2 3 2 3 2 3 3 2" xfId="10455" xr:uid="{C8C61E8E-D130-4326-BA86-3D56A1577A37}"/>
    <cellStyle name="Comma 2 3 2 3 2 3 4" xfId="10456" xr:uid="{D5A1DB0A-8298-405A-AAFC-4908B7AE4397}"/>
    <cellStyle name="Comma 2 3 2 3 2 4" xfId="10457" xr:uid="{3CCF5F41-1060-4B39-8562-762D52C382AF}"/>
    <cellStyle name="Comma 2 3 2 3 2 4 2" xfId="10458" xr:uid="{76FC5458-DEA1-42E4-A70A-10926EB64CF0}"/>
    <cellStyle name="Comma 2 3 2 3 2 4 2 2" xfId="10459" xr:uid="{61F9FCA0-9CB9-4D15-894B-204328831690}"/>
    <cellStyle name="Comma 2 3 2 3 2 4 3" xfId="10460" xr:uid="{CF2129E4-6B6E-4B73-8088-282877C07476}"/>
    <cellStyle name="Comma 2 3 2 3 2 5" xfId="10461" xr:uid="{58FA0441-8761-4863-AB00-8A9732011F52}"/>
    <cellStyle name="Comma 2 3 2 3 2 5 2" xfId="10462" xr:uid="{71E1E469-3945-4C38-8201-B827252A0C24}"/>
    <cellStyle name="Comma 2 3 2 3 2 6" xfId="10463" xr:uid="{9B8FE561-740F-49AA-8F16-A2565A549876}"/>
    <cellStyle name="Comma 2 3 2 3 3" xfId="10464" xr:uid="{0A16F010-7D30-43E7-B755-AB5F4C6840ED}"/>
    <cellStyle name="Comma 2 3 2 3 3 2" xfId="10465" xr:uid="{755752B5-9736-46E6-941D-268D64A639B2}"/>
    <cellStyle name="Comma 2 3 2 3 3 2 2" xfId="10466" xr:uid="{A95827B9-DA6D-4BA0-A668-5BFA108BAE32}"/>
    <cellStyle name="Comma 2 3 2 3 3 2 2 2" xfId="10467" xr:uid="{D7CACAF8-0C7E-49D2-989D-FDFCAA89D6E2}"/>
    <cellStyle name="Comma 2 3 2 3 3 2 3" xfId="10468" xr:uid="{24D6E83E-FB15-4BDB-ADE2-59A44708C451}"/>
    <cellStyle name="Comma 2 3 2 3 3 3" xfId="10469" xr:uid="{CA4AECF7-C90A-4E46-8565-65345B100034}"/>
    <cellStyle name="Comma 2 3 2 3 3 3 2" xfId="10470" xr:uid="{D89C123D-B407-4B43-A258-F7CF4A142F48}"/>
    <cellStyle name="Comma 2 3 2 3 3 4" xfId="10471" xr:uid="{A5B5BCE1-5599-466D-9CE9-8E6D461E371F}"/>
    <cellStyle name="Comma 2 3 2 3 4" xfId="10472" xr:uid="{97AC3A33-9281-44E6-9FC9-010D2398646B}"/>
    <cellStyle name="Comma 2 3 2 3 4 2" xfId="10473" xr:uid="{4B74C7B3-F453-433A-86D5-AEC1151DFA3B}"/>
    <cellStyle name="Comma 2 3 2 3 4 2 2" xfId="10474" xr:uid="{715066CE-DD71-45C7-BD40-5AA342E510AB}"/>
    <cellStyle name="Comma 2 3 2 3 4 2 2 2" xfId="10475" xr:uid="{A7564BA5-8F06-4F7D-8BE8-F04DBE10216D}"/>
    <cellStyle name="Comma 2 3 2 3 4 2 3" xfId="10476" xr:uid="{A7C8CB8F-934B-45B5-9F37-4D3B212AF131}"/>
    <cellStyle name="Comma 2 3 2 3 4 3" xfId="10477" xr:uid="{9FB8FACB-2D8D-4E0E-ABD3-F2D9F749FF7E}"/>
    <cellStyle name="Comma 2 3 2 3 4 3 2" xfId="10478" xr:uid="{FA975C1E-645A-46D8-9814-E0E2044BA90A}"/>
    <cellStyle name="Comma 2 3 2 3 4 4" xfId="10479" xr:uid="{F23DEB29-19E2-419A-A820-980227F00717}"/>
    <cellStyle name="Comma 2 3 2 3 5" xfId="10480" xr:uid="{E2954C12-DFC5-4BC7-9548-FE77724D9859}"/>
    <cellStyle name="Comma 2 3 2 3 5 2" xfId="10481" xr:uid="{3251A2EB-0556-41C8-8270-1DE78F957C31}"/>
    <cellStyle name="Comma 2 3 2 3 5 2 2" xfId="10482" xr:uid="{B3FA3F12-7644-4A8D-8C31-F8A8E3ADEECF}"/>
    <cellStyle name="Comma 2 3 2 3 5 3" xfId="10483" xr:uid="{1921D28A-D942-435E-87B4-EEC533080A4D}"/>
    <cellStyle name="Comma 2 3 2 3 6" xfId="10484" xr:uid="{F781A356-DE09-4A65-A0B7-B4A1BFB10EC1}"/>
    <cellStyle name="Comma 2 3 2 3 6 2" xfId="10485" xr:uid="{C1A937B6-7261-44E4-AB5A-F8CA42EF2486}"/>
    <cellStyle name="Comma 2 3 2 3 7" xfId="10486" xr:uid="{7F4797B0-E2F4-480A-8FA9-3CE4CFAC9A8D}"/>
    <cellStyle name="Comma 2 3 2 4" xfId="10487" xr:uid="{2407699B-F7C8-4797-8A05-0B903760ED79}"/>
    <cellStyle name="Comma 2 3 2 4 2" xfId="10488" xr:uid="{44BE0A98-A310-4BDE-8AEF-8E5FCA3A90D7}"/>
    <cellStyle name="Comma 2 3 2 4 2 2" xfId="10489" xr:uid="{39ED58E0-CA0E-4F61-8B18-C8E165C08019}"/>
    <cellStyle name="Comma 2 3 2 4 2 2 2" xfId="10490" xr:uid="{58FAF976-39D2-41BB-A1F9-93B0A4499308}"/>
    <cellStyle name="Comma 2 3 2 4 2 2 2 2" xfId="10491" xr:uid="{7FFBAE21-925E-42B3-A7FB-053CB9BCAAD1}"/>
    <cellStyle name="Comma 2 3 2 4 2 2 2 2 2" xfId="10492" xr:uid="{FAF7415F-2079-42B9-B608-87A078583CE6}"/>
    <cellStyle name="Comma 2 3 2 4 2 2 2 3" xfId="10493" xr:uid="{BC66EFFD-DA5B-49B5-ADF4-1535A0FA16D7}"/>
    <cellStyle name="Comma 2 3 2 4 2 2 3" xfId="10494" xr:uid="{6550D505-3FF6-41AA-A0F1-1A46EB0358CF}"/>
    <cellStyle name="Comma 2 3 2 4 2 2 3 2" xfId="10495" xr:uid="{8EA9C819-0D21-449A-B21B-570B8513E973}"/>
    <cellStyle name="Comma 2 3 2 4 2 2 4" xfId="10496" xr:uid="{B3CD9AA4-53B8-48E6-AF51-00ED71AD80E4}"/>
    <cellStyle name="Comma 2 3 2 4 2 3" xfId="10497" xr:uid="{1206BF13-F98E-425B-A4A1-5E2F3626A0FA}"/>
    <cellStyle name="Comma 2 3 2 4 2 3 2" xfId="10498" xr:uid="{98CE4544-B2F3-4EA5-BEFD-0702026BE641}"/>
    <cellStyle name="Comma 2 3 2 4 2 3 2 2" xfId="10499" xr:uid="{2D5E93DA-05A3-4A37-89F5-AF0361D40DE3}"/>
    <cellStyle name="Comma 2 3 2 4 2 3 2 2 2" xfId="10500" xr:uid="{A67A150E-B351-4872-B501-2FF197FF0C20}"/>
    <cellStyle name="Comma 2 3 2 4 2 3 2 3" xfId="10501" xr:uid="{7C64B907-1E7E-40ED-BD3B-3C8CAC93B878}"/>
    <cellStyle name="Comma 2 3 2 4 2 3 3" xfId="10502" xr:uid="{DC915018-61A6-4A0E-A42E-6F29992BB814}"/>
    <cellStyle name="Comma 2 3 2 4 2 3 3 2" xfId="10503" xr:uid="{AE470B02-DFAB-4AA9-B4BE-12B6652BC089}"/>
    <cellStyle name="Comma 2 3 2 4 2 3 4" xfId="10504" xr:uid="{D46AFDF5-F504-48CF-9555-CA6370F1F9D0}"/>
    <cellStyle name="Comma 2 3 2 4 2 4" xfId="10505" xr:uid="{C78867C5-43F4-473B-B662-A00597299821}"/>
    <cellStyle name="Comma 2 3 2 4 2 4 2" xfId="10506" xr:uid="{DBF27A5E-C44B-406A-8425-4AC493BF8AAA}"/>
    <cellStyle name="Comma 2 3 2 4 2 4 2 2" xfId="10507" xr:uid="{1DB439D0-307E-48C8-857C-03AE5A96BE27}"/>
    <cellStyle name="Comma 2 3 2 4 2 4 3" xfId="10508" xr:uid="{16BFE7EB-7CA7-479B-A08C-560C24709C8D}"/>
    <cellStyle name="Comma 2 3 2 4 2 5" xfId="10509" xr:uid="{086521BA-FF72-4E9E-A87A-B25B428563C2}"/>
    <cellStyle name="Comma 2 3 2 4 2 5 2" xfId="10510" xr:uid="{831B87A8-FC94-4D76-96D0-7D7AE45F0C12}"/>
    <cellStyle name="Comma 2 3 2 4 2 6" xfId="10511" xr:uid="{E8220B36-6827-42A7-880A-750F84D2B0A8}"/>
    <cellStyle name="Comma 2 3 2 4 3" xfId="10512" xr:uid="{6D3D877D-A258-423D-80AC-96862BFB7E4A}"/>
    <cellStyle name="Comma 2 3 2 4 3 2" xfId="10513" xr:uid="{6248EADE-AA69-4F62-8B84-C6E8891C075B}"/>
    <cellStyle name="Comma 2 3 2 4 3 2 2" xfId="10514" xr:uid="{1C835C3C-4C23-441B-A493-A88D4C52DE69}"/>
    <cellStyle name="Comma 2 3 2 4 3 2 2 2" xfId="10515" xr:uid="{C3693120-9C92-4554-A06B-E105F7D8DD53}"/>
    <cellStyle name="Comma 2 3 2 4 3 2 3" xfId="10516" xr:uid="{65524260-264D-415A-A4F8-28D411239D8F}"/>
    <cellStyle name="Comma 2 3 2 4 3 3" xfId="10517" xr:uid="{A3EEE285-8D3C-4D9F-B13D-987F0D20B011}"/>
    <cellStyle name="Comma 2 3 2 4 3 3 2" xfId="10518" xr:uid="{548CDC91-F2D5-4FFF-8408-DC1597C3AE77}"/>
    <cellStyle name="Comma 2 3 2 4 3 4" xfId="10519" xr:uid="{928D2660-FC5C-492F-AD82-5E348AF35655}"/>
    <cellStyle name="Comma 2 3 2 4 4" xfId="10520" xr:uid="{15C180C2-A9AB-4EDF-9D55-E655FD60E46F}"/>
    <cellStyle name="Comma 2 3 2 4 4 2" xfId="10521" xr:uid="{4D65D37B-13C4-4E1E-9FF6-D8D7E10FCD51}"/>
    <cellStyle name="Comma 2 3 2 4 4 2 2" xfId="10522" xr:uid="{1AD25A3C-3199-4E9B-8F9C-22479EC2498C}"/>
    <cellStyle name="Comma 2 3 2 4 4 2 2 2" xfId="10523" xr:uid="{18A4B345-E9B4-4EFE-A483-1D2A79664676}"/>
    <cellStyle name="Comma 2 3 2 4 4 2 3" xfId="10524" xr:uid="{F99AC824-3FBE-4F3E-8E26-6952CAA14399}"/>
    <cellStyle name="Comma 2 3 2 4 4 3" xfId="10525" xr:uid="{21899040-288F-4B7F-AC61-EEEF577C986F}"/>
    <cellStyle name="Comma 2 3 2 4 4 3 2" xfId="10526" xr:uid="{E5CCD613-29FE-47F0-8A9C-F12AB005A496}"/>
    <cellStyle name="Comma 2 3 2 4 4 4" xfId="10527" xr:uid="{606A9204-F21A-4298-B5A1-6B5393CC0706}"/>
    <cellStyle name="Comma 2 3 2 4 5" xfId="10528" xr:uid="{05AD03F6-ADB9-405D-AD44-252B8CB4291A}"/>
    <cellStyle name="Comma 2 3 2 4 5 2" xfId="10529" xr:uid="{94A4AB26-2906-4E0E-90AE-FB1B110ABE3D}"/>
    <cellStyle name="Comma 2 3 2 4 5 2 2" xfId="10530" xr:uid="{A22484A8-DD3E-4244-A1FA-E98EC71F1885}"/>
    <cellStyle name="Comma 2 3 2 4 5 3" xfId="10531" xr:uid="{879F162B-6E88-42B8-8CC7-37836E21BCF4}"/>
    <cellStyle name="Comma 2 3 2 4 6" xfId="10532" xr:uid="{43AF5ECC-58F0-4E62-A63A-D45796D6CF2A}"/>
    <cellStyle name="Comma 2 3 2 4 6 2" xfId="10533" xr:uid="{9FA7E4BC-00BA-40CD-B98D-5D002165B3CA}"/>
    <cellStyle name="Comma 2 3 2 4 7" xfId="10534" xr:uid="{044DFEDC-820F-4024-A849-3084831F76D1}"/>
    <cellStyle name="Comma 2 3 2 5" xfId="10535" xr:uid="{B3DF4FFD-3E8F-4EFE-9CE6-75FDB47B7BA2}"/>
    <cellStyle name="Comma 2 3 2 5 2" xfId="10536" xr:uid="{7ED2403C-D7D4-4520-AF00-17B9C4309BCB}"/>
    <cellStyle name="Comma 2 3 2 5 2 2" xfId="10537" xr:uid="{A5B74DED-7ED6-4DBA-B29F-F1E6B84023D4}"/>
    <cellStyle name="Comma 2 3 2 5 2 2 2" xfId="10538" xr:uid="{E6DA3868-E24A-4356-938A-3930E39BAE15}"/>
    <cellStyle name="Comma 2 3 2 5 2 2 2 2" xfId="10539" xr:uid="{5F343113-47DE-4455-BC21-1E18BC2C67A9}"/>
    <cellStyle name="Comma 2 3 2 5 2 2 3" xfId="10540" xr:uid="{F6A52BCE-E1A6-4238-8B49-A4EECCA671B5}"/>
    <cellStyle name="Comma 2 3 2 5 2 3" xfId="10541" xr:uid="{01F37223-68E2-4699-B71F-BC0B18BB4789}"/>
    <cellStyle name="Comma 2 3 2 5 2 3 2" xfId="10542" xr:uid="{7E01A8A2-79C2-40F2-A2FA-53C49203B021}"/>
    <cellStyle name="Comma 2 3 2 5 2 4" xfId="10543" xr:uid="{58AFBB42-E47A-495E-AF6E-B1C04745C575}"/>
    <cellStyle name="Comma 2 3 2 5 3" xfId="10544" xr:uid="{8332D4EC-6F91-4AE2-9935-30DA71ACAA9B}"/>
    <cellStyle name="Comma 2 3 2 5 3 2" xfId="10545" xr:uid="{12E010EE-7366-404C-9756-2F9A3708E899}"/>
    <cellStyle name="Comma 2 3 2 5 3 2 2" xfId="10546" xr:uid="{D67C401B-00C5-4C54-81A6-82BD1E051FFE}"/>
    <cellStyle name="Comma 2 3 2 5 3 2 2 2" xfId="10547" xr:uid="{AAF3114F-7535-4C7A-BA62-E0BA953710D6}"/>
    <cellStyle name="Comma 2 3 2 5 3 2 3" xfId="10548" xr:uid="{B10A472C-3E07-4C23-891B-4AFFCD4A97BD}"/>
    <cellStyle name="Comma 2 3 2 5 3 3" xfId="10549" xr:uid="{844E4594-DBA3-42AD-930E-8844A7AA42BE}"/>
    <cellStyle name="Comma 2 3 2 5 3 3 2" xfId="10550" xr:uid="{A6E5E22D-19D9-4D0E-8B9B-30E921CC0062}"/>
    <cellStyle name="Comma 2 3 2 5 3 4" xfId="10551" xr:uid="{442F5484-54EC-4EF2-9726-F0AD27698096}"/>
    <cellStyle name="Comma 2 3 2 5 4" xfId="10552" xr:uid="{73D0586B-3A9C-4788-93F7-6082BF66430F}"/>
    <cellStyle name="Comma 2 3 2 5 4 2" xfId="10553" xr:uid="{F910B575-73EB-4328-A53E-C64B1D0997AC}"/>
    <cellStyle name="Comma 2 3 2 5 4 2 2" xfId="10554" xr:uid="{D886AF44-5844-4FC4-B536-40BA96B423D3}"/>
    <cellStyle name="Comma 2 3 2 5 4 3" xfId="10555" xr:uid="{E4A0D910-2FDB-4D3F-B325-4993E3FCED28}"/>
    <cellStyle name="Comma 2 3 2 5 5" xfId="10556" xr:uid="{B24DD712-8C4C-40D2-A6F4-A7741BFA23AB}"/>
    <cellStyle name="Comma 2 3 2 5 5 2" xfId="10557" xr:uid="{C6C8BD93-3F33-4DCD-BD03-6FDC659FF50E}"/>
    <cellStyle name="Comma 2 3 2 5 6" xfId="10558" xr:uid="{2438C09C-0C35-4F1D-9D43-B86DC37B9658}"/>
    <cellStyle name="Comma 2 3 2 6" xfId="10559" xr:uid="{23542B3D-9AF1-4BB7-8445-671E072D5216}"/>
    <cellStyle name="Comma 2 3 2 6 2" xfId="10560" xr:uid="{8DF08741-43A4-43DE-98A4-725C45EBD567}"/>
    <cellStyle name="Comma 2 3 2 6 2 2" xfId="10561" xr:uid="{4251445B-91FA-4AAC-B0D1-0360604D2788}"/>
    <cellStyle name="Comma 2 3 2 6 2 2 2" xfId="10562" xr:uid="{8ACBF2D1-0D7A-49B4-A9AC-67CEF54A76B1}"/>
    <cellStyle name="Comma 2 3 2 6 2 3" xfId="10563" xr:uid="{E30A1C55-657B-40ED-A99A-9F0C3D95B9FA}"/>
    <cellStyle name="Comma 2 3 2 6 3" xfId="10564" xr:uid="{911D0D1F-6160-47A6-B6EA-CCE2E64EDA74}"/>
    <cellStyle name="Comma 2 3 2 6 3 2" xfId="10565" xr:uid="{6FD48629-0553-40FE-8ADA-39BD8A31B0C1}"/>
    <cellStyle name="Comma 2 3 2 6 4" xfId="10566" xr:uid="{B52C2BF6-83AC-434A-AC35-9E08BECA363F}"/>
    <cellStyle name="Comma 2 3 2 7" xfId="10567" xr:uid="{9173E818-4A57-41C2-864E-EF61038965A4}"/>
    <cellStyle name="Comma 2 3 2 7 2" xfId="10568" xr:uid="{6628F499-4494-44C8-BAC3-FBFD4861DDBD}"/>
    <cellStyle name="Comma 2 3 2 7 2 2" xfId="10569" xr:uid="{1D027224-2187-4791-A433-A2C20BC2AF46}"/>
    <cellStyle name="Comma 2 3 2 7 2 2 2" xfId="10570" xr:uid="{EA8D2931-7D8C-4959-A41D-EA3DF9FD3A1B}"/>
    <cellStyle name="Comma 2 3 2 7 2 3" xfId="10571" xr:uid="{429A9636-D0E7-466F-AA0C-76E3A3D0D6ED}"/>
    <cellStyle name="Comma 2 3 2 7 3" xfId="10572" xr:uid="{D119EFCA-6F9D-451D-A764-A87FC0607B42}"/>
    <cellStyle name="Comma 2 3 2 7 3 2" xfId="10573" xr:uid="{97A5AA50-AB00-44FB-88A2-AF6480650893}"/>
    <cellStyle name="Comma 2 3 2 7 4" xfId="10574" xr:uid="{E4E8AE7F-B020-487E-B2C1-9F7A59CB58DD}"/>
    <cellStyle name="Comma 2 3 2 8" xfId="10575" xr:uid="{FF453704-559F-4817-B910-C21C17BF2F31}"/>
    <cellStyle name="Comma 2 3 2 8 2" xfId="10576" xr:uid="{BC1528E8-6CF4-4C7E-9C11-D0A909F5262F}"/>
    <cellStyle name="Comma 2 3 2 8 2 2" xfId="10577" xr:uid="{695501F7-2B0A-4CAE-9E9F-7BE31FE64514}"/>
    <cellStyle name="Comma 2 3 2 8 3" xfId="10578" xr:uid="{44C542DE-D874-4E56-8C87-ACFF2E16CA72}"/>
    <cellStyle name="Comma 2 3 2 9" xfId="10579" xr:uid="{C7F60BAF-2F3C-4F91-9105-0ACE5C0B762D}"/>
    <cellStyle name="Comma 2 3 2 9 2" xfId="10580" xr:uid="{EC3B2C24-381C-4B7C-88CF-7893541A860E}"/>
    <cellStyle name="Comma 2 3 3" xfId="10581" xr:uid="{3F1A83EF-4562-4AB0-959D-D04A64B4956D}"/>
    <cellStyle name="Comma 2 3 3 2" xfId="10582" xr:uid="{E590DC9C-3E87-4667-B79B-11268F6C6A9B}"/>
    <cellStyle name="Comma 2 3 3 2 2" xfId="10583" xr:uid="{92DEA5F1-853E-4E59-9736-AFF1096068D3}"/>
    <cellStyle name="Comma 2 3 3 2 2 2" xfId="10584" xr:uid="{3A4940C8-050E-46D8-88AE-6751C57888A2}"/>
    <cellStyle name="Comma 2 3 3 2 2 2 2" xfId="10585" xr:uid="{E532E90E-3EC8-4D40-B36B-8A616ED43CC3}"/>
    <cellStyle name="Comma 2 3 3 2 2 2 2 2" xfId="10586" xr:uid="{6A659C0D-2C6F-4C7D-B634-EC533C42E79C}"/>
    <cellStyle name="Comma 2 3 3 2 2 2 2 2 2" xfId="10587" xr:uid="{AEC98711-D436-439D-B860-56107FAE0DD5}"/>
    <cellStyle name="Comma 2 3 3 2 2 2 2 3" xfId="10588" xr:uid="{EC32638E-CC2E-4678-B956-1059D9344F69}"/>
    <cellStyle name="Comma 2 3 3 2 2 2 3" xfId="10589" xr:uid="{480D049B-77DE-4B3F-9FB6-4609FEACAD54}"/>
    <cellStyle name="Comma 2 3 3 2 2 2 3 2" xfId="10590" xr:uid="{5BE33095-5536-4554-81CE-13773720CDF4}"/>
    <cellStyle name="Comma 2 3 3 2 2 2 4" xfId="10591" xr:uid="{585776C2-F560-41DE-88E1-E886650F7EB8}"/>
    <cellStyle name="Comma 2 3 3 2 2 3" xfId="10592" xr:uid="{6EB43634-FC1A-48D0-8335-890F951B0B1C}"/>
    <cellStyle name="Comma 2 3 3 2 2 3 2" xfId="10593" xr:uid="{5D78666A-65D2-46F0-AF92-22856F0AE00A}"/>
    <cellStyle name="Comma 2 3 3 2 2 3 2 2" xfId="10594" xr:uid="{3CA68C01-F7AC-44CE-945F-7BBEA4374C46}"/>
    <cellStyle name="Comma 2 3 3 2 2 3 2 2 2" xfId="10595" xr:uid="{07231438-202D-49C1-86AC-0C8B0FEF5B42}"/>
    <cellStyle name="Comma 2 3 3 2 2 3 2 3" xfId="10596" xr:uid="{EAED63C9-E76C-45DF-A5C0-3CCCEB603CE8}"/>
    <cellStyle name="Comma 2 3 3 2 2 3 3" xfId="10597" xr:uid="{8A90A501-38C6-4C61-9A5D-9ADC73C0999B}"/>
    <cellStyle name="Comma 2 3 3 2 2 3 3 2" xfId="10598" xr:uid="{5D033421-2B2C-4759-AC37-79C2B662F0FB}"/>
    <cellStyle name="Comma 2 3 3 2 2 3 4" xfId="10599" xr:uid="{27BE83FB-423D-4989-AA42-CF48C96C528B}"/>
    <cellStyle name="Comma 2 3 3 2 2 4" xfId="10600" xr:uid="{DCE3FBDE-A966-4A9A-B359-81ACF890AEF5}"/>
    <cellStyle name="Comma 2 3 3 2 2 4 2" xfId="10601" xr:uid="{D7614FFE-369E-48A9-A683-5E51503FDC66}"/>
    <cellStyle name="Comma 2 3 3 2 2 4 2 2" xfId="10602" xr:uid="{C1502BDB-BB68-4357-B6C1-D3ABDB7C1A97}"/>
    <cellStyle name="Comma 2 3 3 2 2 4 3" xfId="10603" xr:uid="{AD8B7A85-8FE6-446B-8ECA-1DFB0E998219}"/>
    <cellStyle name="Comma 2 3 3 2 2 5" xfId="10604" xr:uid="{86442829-4E98-408D-AD6A-B643D2E65E9C}"/>
    <cellStyle name="Comma 2 3 3 2 2 5 2" xfId="10605" xr:uid="{84F2E488-EC79-47D6-9F9B-63B5EA1C83E8}"/>
    <cellStyle name="Comma 2 3 3 2 2 6" xfId="10606" xr:uid="{90BC44FA-CD15-4F95-BFBE-E89BE522C98D}"/>
    <cellStyle name="Comma 2 3 3 2 3" xfId="10607" xr:uid="{4BA52C04-1346-4A94-890B-BD9065B84A6C}"/>
    <cellStyle name="Comma 2 3 3 2 3 2" xfId="10608" xr:uid="{649586BA-35A6-4412-816B-C5456AA094DE}"/>
    <cellStyle name="Comma 2 3 3 2 3 2 2" xfId="10609" xr:uid="{1B32EB91-A692-424E-B4F5-F7966431F4CC}"/>
    <cellStyle name="Comma 2 3 3 2 3 2 2 2" xfId="10610" xr:uid="{BC524B84-2EAF-42BF-933E-A304E5CF0B72}"/>
    <cellStyle name="Comma 2 3 3 2 3 2 3" xfId="10611" xr:uid="{E9A9CC27-F1AE-48E5-8A1F-9B8FAA4BEA7E}"/>
    <cellStyle name="Comma 2 3 3 2 3 3" xfId="10612" xr:uid="{E40DBFD2-2F8F-47D5-88D8-DBB9A27DA22E}"/>
    <cellStyle name="Comma 2 3 3 2 3 3 2" xfId="10613" xr:uid="{B22C4925-E5E0-4B17-A8A8-B1D96E753709}"/>
    <cellStyle name="Comma 2 3 3 2 3 4" xfId="10614" xr:uid="{C8206650-5452-4E20-A824-81C89D8E9532}"/>
    <cellStyle name="Comma 2 3 3 2 4" xfId="10615" xr:uid="{F12C23D4-E398-4D6E-81B5-B248D8C55C4B}"/>
    <cellStyle name="Comma 2 3 3 2 4 2" xfId="10616" xr:uid="{8AA92F8B-F82C-4C53-8A2C-D54165731C45}"/>
    <cellStyle name="Comma 2 3 3 2 4 2 2" xfId="10617" xr:uid="{3E629EDA-9B06-4F6E-AB39-D1E69242B68A}"/>
    <cellStyle name="Comma 2 3 3 2 4 2 2 2" xfId="10618" xr:uid="{4ADFBB34-8DA2-4841-B3D9-37AE5372F4B8}"/>
    <cellStyle name="Comma 2 3 3 2 4 2 3" xfId="10619" xr:uid="{EFFA6BE4-8152-4D3C-84DC-85319C1482A3}"/>
    <cellStyle name="Comma 2 3 3 2 4 3" xfId="10620" xr:uid="{4AF6439C-F8C9-47F4-A214-03B5B793F2C6}"/>
    <cellStyle name="Comma 2 3 3 2 4 3 2" xfId="10621" xr:uid="{85976E1F-B834-4B63-8742-80E9864941FF}"/>
    <cellStyle name="Comma 2 3 3 2 4 4" xfId="10622" xr:uid="{400381EE-AB52-48B9-9BDB-6581DB60619A}"/>
    <cellStyle name="Comma 2 3 3 2 5" xfId="10623" xr:uid="{74DDE4D6-467B-4536-8583-75789EE59E28}"/>
    <cellStyle name="Comma 2 3 3 2 5 2" xfId="10624" xr:uid="{A87B10EE-F329-4C36-AB57-1E0D53360B9C}"/>
    <cellStyle name="Comma 2 3 3 2 5 2 2" xfId="10625" xr:uid="{A2593FEF-5EA1-472E-97F3-A22A7FA1BDEE}"/>
    <cellStyle name="Comma 2 3 3 2 5 3" xfId="10626" xr:uid="{11D50E91-2507-4694-A84F-30CEF1EEF17A}"/>
    <cellStyle name="Comma 2 3 3 2 6" xfId="10627" xr:uid="{3EA60BED-04F2-4799-9CCE-A3AFA9C62A8F}"/>
    <cellStyle name="Comma 2 3 3 2 6 2" xfId="10628" xr:uid="{3C425444-390D-4F37-8792-4E4570D18DC5}"/>
    <cellStyle name="Comma 2 3 3 2 7" xfId="10629" xr:uid="{083233B9-976E-49F8-8E44-ACBA94365732}"/>
    <cellStyle name="Comma 2 3 3 3" xfId="10630" xr:uid="{D90B212B-9D61-4384-9F99-A39B26369133}"/>
    <cellStyle name="Comma 2 3 3 3 2" xfId="10631" xr:uid="{C4DE1171-DB53-4665-B561-E956484942D1}"/>
    <cellStyle name="Comma 2 3 3 3 2 2" xfId="10632" xr:uid="{11EC6A2D-9CB9-4DC0-8806-F8BDAA2E502E}"/>
    <cellStyle name="Comma 2 3 3 3 2 2 2" xfId="10633" xr:uid="{1C01A3A3-3757-4988-B0DF-52F16D6ADB93}"/>
    <cellStyle name="Comma 2 3 3 3 2 2 2 2" xfId="10634" xr:uid="{6BF53274-72DA-4951-B031-F6054C6843CE}"/>
    <cellStyle name="Comma 2 3 3 3 2 2 2 2 2" xfId="10635" xr:uid="{3BDCA9A8-2415-4AF1-B777-C57D966E8589}"/>
    <cellStyle name="Comma 2 3 3 3 2 2 2 3" xfId="10636" xr:uid="{263446B4-20FF-47A6-829D-271C2453E65F}"/>
    <cellStyle name="Comma 2 3 3 3 2 2 3" xfId="10637" xr:uid="{6B1E08A8-67D6-447C-9EAC-ADC6F3A2F586}"/>
    <cellStyle name="Comma 2 3 3 3 2 2 3 2" xfId="10638" xr:uid="{F4B8D088-8E5B-413A-BBE4-38FB340E0AD8}"/>
    <cellStyle name="Comma 2 3 3 3 2 2 4" xfId="10639" xr:uid="{FEC785F2-4BDD-47CE-80A1-39974F413E6E}"/>
    <cellStyle name="Comma 2 3 3 3 2 3" xfId="10640" xr:uid="{86C4BA7C-1CBE-42CE-8C49-F7A3F31F9565}"/>
    <cellStyle name="Comma 2 3 3 3 2 3 2" xfId="10641" xr:uid="{FED19817-1ED0-4857-A15F-C31332CF5499}"/>
    <cellStyle name="Comma 2 3 3 3 2 3 2 2" xfId="10642" xr:uid="{B0FDCFC7-2CA8-43A8-9255-D7AFD2CA4F6F}"/>
    <cellStyle name="Comma 2 3 3 3 2 3 2 2 2" xfId="10643" xr:uid="{1DD61DCA-08B4-47DE-9087-5CD66BD4B30F}"/>
    <cellStyle name="Comma 2 3 3 3 2 3 2 3" xfId="10644" xr:uid="{C32E06FF-EB03-499A-ADE9-10BC60D78023}"/>
    <cellStyle name="Comma 2 3 3 3 2 3 3" xfId="10645" xr:uid="{EA530470-19F1-43FB-9EB2-CE5AB14EB5FE}"/>
    <cellStyle name="Comma 2 3 3 3 2 3 3 2" xfId="10646" xr:uid="{36174429-3AA2-4107-8482-E3F09E52DC67}"/>
    <cellStyle name="Comma 2 3 3 3 2 3 4" xfId="10647" xr:uid="{3B70E056-0992-462B-AFBA-D80881A7889F}"/>
    <cellStyle name="Comma 2 3 3 3 2 4" xfId="10648" xr:uid="{77CAF84B-E7E6-4FF6-8A58-CB5C26C80A34}"/>
    <cellStyle name="Comma 2 3 3 3 2 4 2" xfId="10649" xr:uid="{FEA8DCBA-C826-4184-8A96-68BA9F97DC03}"/>
    <cellStyle name="Comma 2 3 3 3 2 4 2 2" xfId="10650" xr:uid="{EC9783F1-F6FE-4739-962B-486035009741}"/>
    <cellStyle name="Comma 2 3 3 3 2 4 3" xfId="10651" xr:uid="{2B12381E-D197-4C8C-BC09-4583FD0FB2C0}"/>
    <cellStyle name="Comma 2 3 3 3 2 5" xfId="10652" xr:uid="{75C7C696-2F77-4314-802F-19618331E7CD}"/>
    <cellStyle name="Comma 2 3 3 3 2 5 2" xfId="10653" xr:uid="{9E9C6347-0CCA-4DAA-BCC4-70E52090E6F8}"/>
    <cellStyle name="Comma 2 3 3 3 2 6" xfId="10654" xr:uid="{8F401AEF-3949-4B9D-8A8F-0C8C4D4EE284}"/>
    <cellStyle name="Comma 2 3 3 3 3" xfId="10655" xr:uid="{0F784D7E-D63A-41DA-9F1F-7A47B66C5A07}"/>
    <cellStyle name="Comma 2 3 3 3 3 2" xfId="10656" xr:uid="{63CCD30D-FF2B-4955-A02B-003634AB8D54}"/>
    <cellStyle name="Comma 2 3 3 3 3 2 2" xfId="10657" xr:uid="{CEB32A8F-4393-4A01-8EC0-6D68ADEC167A}"/>
    <cellStyle name="Comma 2 3 3 3 3 2 2 2" xfId="10658" xr:uid="{6C8384E9-1CE9-46F7-878F-ED90F8917191}"/>
    <cellStyle name="Comma 2 3 3 3 3 2 3" xfId="10659" xr:uid="{11250F77-2415-481B-936F-32741F1C4877}"/>
    <cellStyle name="Comma 2 3 3 3 3 3" xfId="10660" xr:uid="{17BE2639-5DD0-4B2F-84A5-32FD64313979}"/>
    <cellStyle name="Comma 2 3 3 3 3 3 2" xfId="10661" xr:uid="{53A82AA0-1734-480D-9148-D95FCD40389D}"/>
    <cellStyle name="Comma 2 3 3 3 3 4" xfId="10662" xr:uid="{DC52AC56-7A75-44C8-96AB-87F08D980756}"/>
    <cellStyle name="Comma 2 3 3 3 4" xfId="10663" xr:uid="{65362745-03DC-4DDD-99FF-E418761E0A25}"/>
    <cellStyle name="Comma 2 3 3 3 4 2" xfId="10664" xr:uid="{535531F8-5B3B-4D0A-AF34-FA0D0569A8DE}"/>
    <cellStyle name="Comma 2 3 3 3 4 2 2" xfId="10665" xr:uid="{85E27008-3A46-40FD-B5CA-6AEC6C270B33}"/>
    <cellStyle name="Comma 2 3 3 3 4 2 2 2" xfId="10666" xr:uid="{80179568-A722-432F-AA60-475893473872}"/>
    <cellStyle name="Comma 2 3 3 3 4 2 3" xfId="10667" xr:uid="{84B13B11-F421-4A3D-8D34-32BB254CFDA9}"/>
    <cellStyle name="Comma 2 3 3 3 4 3" xfId="10668" xr:uid="{DA09A697-6A76-4E95-8AD3-E9376B3C64D2}"/>
    <cellStyle name="Comma 2 3 3 3 4 3 2" xfId="10669" xr:uid="{8C45308C-CBBA-40CA-8C6A-4062DCCA4716}"/>
    <cellStyle name="Comma 2 3 3 3 4 4" xfId="10670" xr:uid="{24DCB449-4590-48D1-BCAE-AED1FCBAFD76}"/>
    <cellStyle name="Comma 2 3 3 3 5" xfId="10671" xr:uid="{02FEF528-71F9-49E3-A071-5BF3B6CFD493}"/>
    <cellStyle name="Comma 2 3 3 3 5 2" xfId="10672" xr:uid="{B8D7BE6E-7C5E-4476-B747-DBDDB7C192AB}"/>
    <cellStyle name="Comma 2 3 3 3 5 2 2" xfId="10673" xr:uid="{9566EF4C-0280-496B-AC98-7804E6E03337}"/>
    <cellStyle name="Comma 2 3 3 3 5 3" xfId="10674" xr:uid="{ADA1F8DB-09DC-4023-9557-B3E41ADE00D1}"/>
    <cellStyle name="Comma 2 3 3 3 6" xfId="10675" xr:uid="{20299473-AF1C-4788-9320-5028E9DC9DA7}"/>
    <cellStyle name="Comma 2 3 3 3 6 2" xfId="10676" xr:uid="{D19F1440-A87E-4F95-808B-0BF024644056}"/>
    <cellStyle name="Comma 2 3 3 3 7" xfId="10677" xr:uid="{7483CEF8-4003-4BB3-8D84-1003389B3A30}"/>
    <cellStyle name="Comma 2 3 3 4" xfId="10678" xr:uid="{37C29214-E19D-4586-BA44-42DA162A3B2E}"/>
    <cellStyle name="Comma 2 3 3 4 2" xfId="10679" xr:uid="{E66C8BA9-1695-4690-8564-9E71CA0A8390}"/>
    <cellStyle name="Comma 2 3 3 4 2 2" xfId="10680" xr:uid="{081DECD6-C838-47B0-90C2-506D148226EB}"/>
    <cellStyle name="Comma 2 3 3 4 2 2 2" xfId="10681" xr:uid="{6ACFC344-FA85-4E47-8465-CD047FB65AE3}"/>
    <cellStyle name="Comma 2 3 3 4 2 2 2 2" xfId="10682" xr:uid="{59F7BD8D-F8B7-42D6-B955-8C3D3B3BACAB}"/>
    <cellStyle name="Comma 2 3 3 4 2 2 3" xfId="10683" xr:uid="{F322186A-AD8C-491B-9D23-5B7CCDE7FF67}"/>
    <cellStyle name="Comma 2 3 3 4 2 3" xfId="10684" xr:uid="{67A3CD93-FAC3-4191-8978-E172386DBE06}"/>
    <cellStyle name="Comma 2 3 3 4 2 3 2" xfId="10685" xr:uid="{E85B697F-0A2A-43EA-AF2F-A4244420EC6C}"/>
    <cellStyle name="Comma 2 3 3 4 2 4" xfId="10686" xr:uid="{290720F2-FE7C-4E9C-BEC4-2A700C5FC7D3}"/>
    <cellStyle name="Comma 2 3 3 4 3" xfId="10687" xr:uid="{D16C075E-0694-4346-93D1-462C029BD92B}"/>
    <cellStyle name="Comma 2 3 3 4 3 2" xfId="10688" xr:uid="{07BD70DB-C3CC-4B2A-81EC-B63891D1ABEE}"/>
    <cellStyle name="Comma 2 3 3 4 3 2 2" xfId="10689" xr:uid="{7BED3E11-3940-4A66-B0B3-A45B15AF8D16}"/>
    <cellStyle name="Comma 2 3 3 4 3 2 2 2" xfId="10690" xr:uid="{4C8A4192-49F5-4005-B2AB-5C62838160BC}"/>
    <cellStyle name="Comma 2 3 3 4 3 2 3" xfId="10691" xr:uid="{5FFC6558-FA01-414F-8EEB-1BB011CDBED7}"/>
    <cellStyle name="Comma 2 3 3 4 3 3" xfId="10692" xr:uid="{67D13ECA-B828-452D-B236-BA1A3F5F2A56}"/>
    <cellStyle name="Comma 2 3 3 4 3 3 2" xfId="10693" xr:uid="{07AAF0CF-8628-4654-9D02-4E9A2FD6FF1A}"/>
    <cellStyle name="Comma 2 3 3 4 3 4" xfId="10694" xr:uid="{0D1346B1-9A93-41CF-8527-EA0FC511D234}"/>
    <cellStyle name="Comma 2 3 3 4 4" xfId="10695" xr:uid="{7465609F-D5AD-4E56-92BD-C5E632D3C195}"/>
    <cellStyle name="Comma 2 3 3 4 4 2" xfId="10696" xr:uid="{7F3F5A98-DF00-4444-8BED-72844B73C58A}"/>
    <cellStyle name="Comma 2 3 3 4 4 2 2" xfId="10697" xr:uid="{3794B96A-8B94-4B33-91E3-2EB882349BC8}"/>
    <cellStyle name="Comma 2 3 3 4 4 3" xfId="10698" xr:uid="{50075A50-BB22-4E88-BCA8-5FD48404F1BF}"/>
    <cellStyle name="Comma 2 3 3 4 5" xfId="10699" xr:uid="{BBDB4D20-8D4A-4278-9258-257C34D1CACC}"/>
    <cellStyle name="Comma 2 3 3 4 5 2" xfId="10700" xr:uid="{EA9B5944-92B3-4502-959D-FDAE6C57A8F6}"/>
    <cellStyle name="Comma 2 3 3 4 6" xfId="10701" xr:uid="{6229674D-E0AD-44B3-BC69-E438AAC24111}"/>
    <cellStyle name="Comma 2 3 3 5" xfId="10702" xr:uid="{B133B30B-E946-4260-9EE2-36F0BAC71CCB}"/>
    <cellStyle name="Comma 2 3 3 5 2" xfId="10703" xr:uid="{A82F3BEA-2EB5-450E-852F-4D9BE029EC86}"/>
    <cellStyle name="Comma 2 3 3 5 2 2" xfId="10704" xr:uid="{12DA57D7-400D-45BD-A6AA-ED4D9A565062}"/>
    <cellStyle name="Comma 2 3 3 5 2 2 2" xfId="10705" xr:uid="{CC3E38C5-3380-4033-9193-97DF9D8F3F6F}"/>
    <cellStyle name="Comma 2 3 3 5 2 3" xfId="10706" xr:uid="{BDB07D09-CDA7-4CE6-A647-BE4DFF67741C}"/>
    <cellStyle name="Comma 2 3 3 5 3" xfId="10707" xr:uid="{E7CF0777-EF52-4E20-82E7-1E2E2631997A}"/>
    <cellStyle name="Comma 2 3 3 5 3 2" xfId="10708" xr:uid="{B8435B72-B6E5-49F4-B983-47A219462B64}"/>
    <cellStyle name="Comma 2 3 3 5 4" xfId="10709" xr:uid="{7EBC6EED-FDD8-4673-BA34-4443F4335FC7}"/>
    <cellStyle name="Comma 2 3 3 6" xfId="10710" xr:uid="{1D829290-E392-45E2-AB01-12F641721524}"/>
    <cellStyle name="Comma 2 3 3 6 2" xfId="10711" xr:uid="{0F82C1F2-BBF6-430F-AC3A-FDED43365BAF}"/>
    <cellStyle name="Comma 2 3 3 6 2 2" xfId="10712" xr:uid="{DBBB3589-621D-46D5-A8B5-3AD619724EEF}"/>
    <cellStyle name="Comma 2 3 3 6 2 2 2" xfId="10713" xr:uid="{B02BE518-83EC-45F7-9551-D0560234B87B}"/>
    <cellStyle name="Comma 2 3 3 6 2 3" xfId="10714" xr:uid="{51437589-91F0-4A15-B5F8-12F2A4BFB8B3}"/>
    <cellStyle name="Comma 2 3 3 6 3" xfId="10715" xr:uid="{0F43355B-967C-4B5D-BA8F-87B65E9340C4}"/>
    <cellStyle name="Comma 2 3 3 6 3 2" xfId="10716" xr:uid="{788E6C01-D3B8-4F47-831A-A2D82E340F3D}"/>
    <cellStyle name="Comma 2 3 3 6 4" xfId="10717" xr:uid="{8E389536-7FBF-4E81-8432-8B572080C425}"/>
    <cellStyle name="Comma 2 3 3 7" xfId="10718" xr:uid="{8636799B-98D2-4DAC-B3E8-E7459C5C4D93}"/>
    <cellStyle name="Comma 2 3 3 7 2" xfId="10719" xr:uid="{C0128D0B-3896-4C23-A96A-E9AB9E1B347D}"/>
    <cellStyle name="Comma 2 3 3 7 2 2" xfId="10720" xr:uid="{F2A8C43B-4437-4FC1-BD5C-2E3C1EF8972B}"/>
    <cellStyle name="Comma 2 3 3 7 3" xfId="10721" xr:uid="{FB9C87E8-D3D8-430F-A934-21B8366ADDBB}"/>
    <cellStyle name="Comma 2 3 3 8" xfId="10722" xr:uid="{C59E865A-228B-44FF-8D9C-116630FB25F7}"/>
    <cellStyle name="Comma 2 3 3 8 2" xfId="10723" xr:uid="{1D1CC65F-B7A5-4301-90DC-4702A327255E}"/>
    <cellStyle name="Comma 2 3 3 9" xfId="10724" xr:uid="{FD396D59-A37D-45D2-B4CB-7DEF1A90039D}"/>
    <cellStyle name="Comma 2 3 4" xfId="10725" xr:uid="{33399C75-7F4F-4711-BE0C-EFC36E0E46A4}"/>
    <cellStyle name="Comma 2 3 4 2" xfId="10726" xr:uid="{9FAFA689-897C-4402-8B5A-B205D3B75A38}"/>
    <cellStyle name="Comma 2 3 4 2 2" xfId="10727" xr:uid="{001EB158-D6FE-4E1D-9AF9-6288143BC535}"/>
    <cellStyle name="Comma 2 3 4 2 2 2" xfId="10728" xr:uid="{4C0ABEEA-250E-440C-98A8-635D3ED19891}"/>
    <cellStyle name="Comma 2 3 4 2 2 2 2" xfId="10729" xr:uid="{97F6834D-0DAB-4C45-A316-2E84EBF2491A}"/>
    <cellStyle name="Comma 2 3 4 2 2 2 2 2" xfId="10730" xr:uid="{DEF80315-59AF-4808-8CAA-91A4F3C56CCB}"/>
    <cellStyle name="Comma 2 3 4 2 2 2 2 2 2" xfId="10731" xr:uid="{CCA94F2A-E9D0-47CE-BE15-4926271854C8}"/>
    <cellStyle name="Comma 2 3 4 2 2 2 2 3" xfId="10732" xr:uid="{C1D5D13C-0747-4CAA-8220-DA72CAF66473}"/>
    <cellStyle name="Comma 2 3 4 2 2 2 3" xfId="10733" xr:uid="{175C732E-C55F-4A61-B648-2F0040D80DCC}"/>
    <cellStyle name="Comma 2 3 4 2 2 2 3 2" xfId="10734" xr:uid="{4456E47B-41E5-4381-9372-E3FD8BD1584C}"/>
    <cellStyle name="Comma 2 3 4 2 2 2 4" xfId="10735" xr:uid="{5D454014-2781-49FB-AA37-8D907576DD69}"/>
    <cellStyle name="Comma 2 3 4 2 2 3" xfId="10736" xr:uid="{220352CF-BFB1-445C-A6DD-6AF0FF805149}"/>
    <cellStyle name="Comma 2 3 4 2 2 3 2" xfId="10737" xr:uid="{00E7E589-1E2D-46C3-ABE9-9A8A6C8D6E8B}"/>
    <cellStyle name="Comma 2 3 4 2 2 3 2 2" xfId="10738" xr:uid="{F8FE25AF-C9C7-4359-B3EF-30BAE0CF7225}"/>
    <cellStyle name="Comma 2 3 4 2 2 3 2 2 2" xfId="10739" xr:uid="{6A433C14-21FB-424B-87D4-B996CE588DA8}"/>
    <cellStyle name="Comma 2 3 4 2 2 3 2 3" xfId="10740" xr:uid="{5855E375-5EFA-4F30-8947-6356E39D76FF}"/>
    <cellStyle name="Comma 2 3 4 2 2 3 3" xfId="10741" xr:uid="{83288025-EB94-4C6E-B9A4-D15EEEF13776}"/>
    <cellStyle name="Comma 2 3 4 2 2 3 3 2" xfId="10742" xr:uid="{22F64B08-2C94-408A-9940-0C3426269F60}"/>
    <cellStyle name="Comma 2 3 4 2 2 3 4" xfId="10743" xr:uid="{5590BF04-2A8E-44CD-8242-57C4B6968EED}"/>
    <cellStyle name="Comma 2 3 4 2 2 4" xfId="10744" xr:uid="{C2125457-1176-453B-BD70-7DCBF43D9581}"/>
    <cellStyle name="Comma 2 3 4 2 2 4 2" xfId="10745" xr:uid="{FA4DD7E4-7B62-47E4-B0FE-B0B116AD9421}"/>
    <cellStyle name="Comma 2 3 4 2 2 4 2 2" xfId="10746" xr:uid="{09CEE425-D63A-4429-BDBB-4A437600B036}"/>
    <cellStyle name="Comma 2 3 4 2 2 4 3" xfId="10747" xr:uid="{051124EF-4A06-4F78-98CD-8588BC35A0C4}"/>
    <cellStyle name="Comma 2 3 4 2 2 5" xfId="10748" xr:uid="{E2B0DA1C-37DA-45FD-AA39-FE1D93B99AEC}"/>
    <cellStyle name="Comma 2 3 4 2 2 5 2" xfId="10749" xr:uid="{D432AE9F-1C55-4295-A99F-691AB2525019}"/>
    <cellStyle name="Comma 2 3 4 2 2 6" xfId="10750" xr:uid="{DBBAF833-D65B-41C6-8038-041014F96F52}"/>
    <cellStyle name="Comma 2 3 4 2 3" xfId="10751" xr:uid="{449B7273-A2B5-44E5-914B-1349160F2378}"/>
    <cellStyle name="Comma 2 3 4 2 3 2" xfId="10752" xr:uid="{E9597546-50DE-4666-B848-CB75082D9B1E}"/>
    <cellStyle name="Comma 2 3 4 2 3 2 2" xfId="10753" xr:uid="{21A1D626-B8F9-4F28-AE9F-DBC091003F66}"/>
    <cellStyle name="Comma 2 3 4 2 3 2 2 2" xfId="10754" xr:uid="{D98B5AA8-C022-442E-962B-083834029A27}"/>
    <cellStyle name="Comma 2 3 4 2 3 2 3" xfId="10755" xr:uid="{6DA16A1F-B441-403E-B00E-1C4937C6CABF}"/>
    <cellStyle name="Comma 2 3 4 2 3 3" xfId="10756" xr:uid="{714BBD93-41F9-4D7A-B5E9-0ABC9442E655}"/>
    <cellStyle name="Comma 2 3 4 2 3 3 2" xfId="10757" xr:uid="{68E2B242-737F-44BD-A345-96BF8D864326}"/>
    <cellStyle name="Comma 2 3 4 2 3 4" xfId="10758" xr:uid="{4C1554EB-1604-46E0-B09C-12CA679CDD45}"/>
    <cellStyle name="Comma 2 3 4 2 4" xfId="10759" xr:uid="{DF5BA297-DD76-43D0-B13E-8F7C915715FA}"/>
    <cellStyle name="Comma 2 3 4 2 4 2" xfId="10760" xr:uid="{C41864B5-31C7-48D4-8C15-759ED1B83038}"/>
    <cellStyle name="Comma 2 3 4 2 4 2 2" xfId="10761" xr:uid="{747C304C-C9E7-42D0-A701-C02742573889}"/>
    <cellStyle name="Comma 2 3 4 2 4 2 2 2" xfId="10762" xr:uid="{2FA516CB-6723-4821-B5A3-70899EBC873F}"/>
    <cellStyle name="Comma 2 3 4 2 4 2 3" xfId="10763" xr:uid="{4490E28A-2CF7-4FB1-B8C5-6B0482A354E4}"/>
    <cellStyle name="Comma 2 3 4 2 4 3" xfId="10764" xr:uid="{B2805384-A4C4-4BA0-AE79-0CA1AE6F54F4}"/>
    <cellStyle name="Comma 2 3 4 2 4 3 2" xfId="10765" xr:uid="{5383EC70-43A5-468C-9400-3C2765815981}"/>
    <cellStyle name="Comma 2 3 4 2 4 4" xfId="10766" xr:uid="{0482A027-7D70-4EC3-A2A3-BBA0B3812404}"/>
    <cellStyle name="Comma 2 3 4 2 5" xfId="10767" xr:uid="{5EFC3859-E8EB-4F20-8438-0A2DC039CC5A}"/>
    <cellStyle name="Comma 2 3 4 2 5 2" xfId="10768" xr:uid="{EABCCFF1-2C3F-4313-B3CB-0AB1DB0B8D6B}"/>
    <cellStyle name="Comma 2 3 4 2 5 2 2" xfId="10769" xr:uid="{5BBAD446-FE7E-4512-8DD5-0D07DCF6550F}"/>
    <cellStyle name="Comma 2 3 4 2 5 3" xfId="10770" xr:uid="{DDA01956-8336-4F07-99F3-6BFE167749EC}"/>
    <cellStyle name="Comma 2 3 4 2 6" xfId="10771" xr:uid="{4F23FCCC-E585-426F-969C-20CDAEF35612}"/>
    <cellStyle name="Comma 2 3 4 2 6 2" xfId="10772" xr:uid="{2AE32169-94B5-47C8-8C77-1F7B9D853566}"/>
    <cellStyle name="Comma 2 3 4 2 7" xfId="10773" xr:uid="{C0103A0D-D2E0-4C01-B089-2A9D069AB0EC}"/>
    <cellStyle name="Comma 2 3 4 3" xfId="10774" xr:uid="{CC58F042-A361-4D17-8257-7DA057249F2A}"/>
    <cellStyle name="Comma 2 3 4 3 2" xfId="10775" xr:uid="{0808BF81-E967-4582-8275-A4CCDDC3B9AE}"/>
    <cellStyle name="Comma 2 3 4 3 2 2" xfId="10776" xr:uid="{43EE9CCC-FC4C-4832-9242-42523D2703D6}"/>
    <cellStyle name="Comma 2 3 4 3 2 2 2" xfId="10777" xr:uid="{B363535B-C043-4E22-AB84-FBD9F68E02DA}"/>
    <cellStyle name="Comma 2 3 4 3 2 2 2 2" xfId="10778" xr:uid="{68EC90BE-ABF3-4A39-9CBF-23CF99ED3114}"/>
    <cellStyle name="Comma 2 3 4 3 2 2 2 2 2" xfId="10779" xr:uid="{CF28FE39-F6E6-4EB1-BBD8-DDD8E93E0955}"/>
    <cellStyle name="Comma 2 3 4 3 2 2 2 3" xfId="10780" xr:uid="{6E81C775-7AF6-4F5A-A0BF-B699F35B94EA}"/>
    <cellStyle name="Comma 2 3 4 3 2 2 3" xfId="10781" xr:uid="{050E7974-9D8F-4F5F-AE4D-B9E2AF4AAA85}"/>
    <cellStyle name="Comma 2 3 4 3 2 2 3 2" xfId="10782" xr:uid="{9E0034E7-1AC7-4795-9C34-B5996711D3EE}"/>
    <cellStyle name="Comma 2 3 4 3 2 2 4" xfId="10783" xr:uid="{EAB39A15-0EE7-4695-B3CC-E1ADBE4FF3C8}"/>
    <cellStyle name="Comma 2 3 4 3 2 3" xfId="10784" xr:uid="{93BA38C8-F072-4DAA-BB54-AD630E77B6A7}"/>
    <cellStyle name="Comma 2 3 4 3 2 3 2" xfId="10785" xr:uid="{C3564776-4961-4798-9C54-BEC75E8C295E}"/>
    <cellStyle name="Comma 2 3 4 3 2 3 2 2" xfId="10786" xr:uid="{A5010D52-9710-42D2-88AF-F3070F27FD3A}"/>
    <cellStyle name="Comma 2 3 4 3 2 3 2 2 2" xfId="10787" xr:uid="{C7152D18-7AB5-4E7E-A53C-87C2E6DEECDD}"/>
    <cellStyle name="Comma 2 3 4 3 2 3 2 3" xfId="10788" xr:uid="{92E92EC2-DE27-4181-96A1-440D38A52569}"/>
    <cellStyle name="Comma 2 3 4 3 2 3 3" xfId="10789" xr:uid="{A920D87B-0281-4117-BA6D-684744943F5E}"/>
    <cellStyle name="Comma 2 3 4 3 2 3 3 2" xfId="10790" xr:uid="{C8B5CCC8-F798-4241-BFFD-4F77A543FB12}"/>
    <cellStyle name="Comma 2 3 4 3 2 3 4" xfId="10791" xr:uid="{DCD145D2-89A2-440A-98CB-751FAA3DDCBB}"/>
    <cellStyle name="Comma 2 3 4 3 2 4" xfId="10792" xr:uid="{E17F5810-7A6C-40D8-9566-5F031E4206FB}"/>
    <cellStyle name="Comma 2 3 4 3 2 4 2" xfId="10793" xr:uid="{6EA70BC4-4187-42A2-847E-7856FB44DA6B}"/>
    <cellStyle name="Comma 2 3 4 3 2 4 2 2" xfId="10794" xr:uid="{1AB8FEB0-D24A-47DC-AD54-1C9A25245E80}"/>
    <cellStyle name="Comma 2 3 4 3 2 4 3" xfId="10795" xr:uid="{8F31588E-A0A3-4C26-B618-B94EE5AFAC4C}"/>
    <cellStyle name="Comma 2 3 4 3 2 5" xfId="10796" xr:uid="{C15F5149-B36A-4976-ADF1-D82A47D3406D}"/>
    <cellStyle name="Comma 2 3 4 3 2 5 2" xfId="10797" xr:uid="{0D408BD8-4D59-4086-9F89-6436C7B92D52}"/>
    <cellStyle name="Comma 2 3 4 3 2 6" xfId="10798" xr:uid="{E7772219-60A6-44F8-A097-63B9004C43A6}"/>
    <cellStyle name="Comma 2 3 4 3 3" xfId="10799" xr:uid="{FEB6EC1C-7C70-4BF9-80FA-A999F79FECB0}"/>
    <cellStyle name="Comma 2 3 4 3 3 2" xfId="10800" xr:uid="{0D7AA57A-C6AD-4FA6-AF81-638FF6A6B21E}"/>
    <cellStyle name="Comma 2 3 4 3 3 2 2" xfId="10801" xr:uid="{753921C3-83F2-4A4D-8ED8-22A2449FCD5D}"/>
    <cellStyle name="Comma 2 3 4 3 3 2 2 2" xfId="10802" xr:uid="{B70B9FD2-CC8C-4E01-ACCF-B88AA7B08463}"/>
    <cellStyle name="Comma 2 3 4 3 3 2 3" xfId="10803" xr:uid="{D2C4802A-417C-4C21-978F-A7896DE8EF54}"/>
    <cellStyle name="Comma 2 3 4 3 3 3" xfId="10804" xr:uid="{F3D6C68C-0C98-4303-B802-353D001103F4}"/>
    <cellStyle name="Comma 2 3 4 3 3 3 2" xfId="10805" xr:uid="{C6508963-71C1-48A7-AD1D-F4124ED32F5A}"/>
    <cellStyle name="Comma 2 3 4 3 3 4" xfId="10806" xr:uid="{803F91F0-09D0-4F53-A107-6BA191AC3E81}"/>
    <cellStyle name="Comma 2 3 4 3 4" xfId="10807" xr:uid="{44277C33-E4E5-42E2-B911-0AA5AC87BF54}"/>
    <cellStyle name="Comma 2 3 4 3 4 2" xfId="10808" xr:uid="{6DE6F438-7EF6-4573-9B1E-797EFB7BA081}"/>
    <cellStyle name="Comma 2 3 4 3 4 2 2" xfId="10809" xr:uid="{51E5F160-A2F8-44E2-B352-6268014045E8}"/>
    <cellStyle name="Comma 2 3 4 3 4 2 2 2" xfId="10810" xr:uid="{5E21A119-D1A0-424E-A53F-3DA561A2CC44}"/>
    <cellStyle name="Comma 2 3 4 3 4 2 3" xfId="10811" xr:uid="{0DCA35CC-E953-42A5-BD28-9A0414166DE8}"/>
    <cellStyle name="Comma 2 3 4 3 4 3" xfId="10812" xr:uid="{DF598CE9-C408-467F-8610-64B79B6CF569}"/>
    <cellStyle name="Comma 2 3 4 3 4 3 2" xfId="10813" xr:uid="{8033790A-8BC7-421A-8249-EA5F99FACE85}"/>
    <cellStyle name="Comma 2 3 4 3 4 4" xfId="10814" xr:uid="{AAD0C375-5C28-4151-8F6D-DABF13B2FF0D}"/>
    <cellStyle name="Comma 2 3 4 3 5" xfId="10815" xr:uid="{69E045C0-0C94-4AD4-BDEF-26BBD94C00DF}"/>
    <cellStyle name="Comma 2 3 4 3 5 2" xfId="10816" xr:uid="{8A1972A6-DE12-4706-8EBC-9CC874D27267}"/>
    <cellStyle name="Comma 2 3 4 3 5 2 2" xfId="10817" xr:uid="{FF78318F-9447-4AEA-9E1B-49150C6D5204}"/>
    <cellStyle name="Comma 2 3 4 3 5 3" xfId="10818" xr:uid="{81DC1E40-F1D0-4EC6-AF13-8709A1095CF3}"/>
    <cellStyle name="Comma 2 3 4 3 6" xfId="10819" xr:uid="{E59B02CA-3F00-473C-81F8-735B20CA0B48}"/>
    <cellStyle name="Comma 2 3 4 3 6 2" xfId="10820" xr:uid="{C18F065F-EEAD-474F-B4B0-27801804C1AD}"/>
    <cellStyle name="Comma 2 3 4 3 7" xfId="10821" xr:uid="{152EE7A5-C4A8-423E-9BD3-C0DA99AA81F8}"/>
    <cellStyle name="Comma 2 3 4 4" xfId="10822" xr:uid="{1113B63A-A4BC-4EC6-88E1-A19F388E35EE}"/>
    <cellStyle name="Comma 2 3 4 4 2" xfId="10823" xr:uid="{0593B6AE-FD9F-4120-913E-73CE6B255AE5}"/>
    <cellStyle name="Comma 2 3 4 4 2 2" xfId="10824" xr:uid="{9E217B43-0664-4569-A467-55BDD9969343}"/>
    <cellStyle name="Comma 2 3 4 4 2 2 2" xfId="10825" xr:uid="{69F5BB7B-7D88-4022-8C2A-D357D483A647}"/>
    <cellStyle name="Comma 2 3 4 4 2 2 2 2" xfId="10826" xr:uid="{94713064-6393-48A6-92E2-64E8D39E0959}"/>
    <cellStyle name="Comma 2 3 4 4 2 2 3" xfId="10827" xr:uid="{5B4CD18E-EC0D-4505-8625-3FFB110BF2DF}"/>
    <cellStyle name="Comma 2 3 4 4 2 3" xfId="10828" xr:uid="{B667FB65-005C-4450-B83B-396A560D0360}"/>
    <cellStyle name="Comma 2 3 4 4 2 3 2" xfId="10829" xr:uid="{678605C7-AF6D-4B85-BDA4-F96ECF5A2DD1}"/>
    <cellStyle name="Comma 2 3 4 4 2 4" xfId="10830" xr:uid="{EC75D66E-7671-498D-B3EC-4DACD9C0C458}"/>
    <cellStyle name="Comma 2 3 4 4 3" xfId="10831" xr:uid="{C3F7934E-4547-4897-B0F9-43CDF3C145C1}"/>
    <cellStyle name="Comma 2 3 4 4 3 2" xfId="10832" xr:uid="{FF1F6A28-F41A-4B1E-8029-AB78D036106D}"/>
    <cellStyle name="Comma 2 3 4 4 3 2 2" xfId="10833" xr:uid="{FC5EDDCF-1358-48FA-9594-3BE1FF8E28E7}"/>
    <cellStyle name="Comma 2 3 4 4 3 2 2 2" xfId="10834" xr:uid="{A07326F6-45C9-4EFB-B1E2-63A6FA3B0092}"/>
    <cellStyle name="Comma 2 3 4 4 3 2 3" xfId="10835" xr:uid="{88D91CB7-7735-46ED-B802-DCD371006225}"/>
    <cellStyle name="Comma 2 3 4 4 3 3" xfId="10836" xr:uid="{A58D3017-76DC-4256-BDAB-BBD30903AA9B}"/>
    <cellStyle name="Comma 2 3 4 4 3 3 2" xfId="10837" xr:uid="{932F4183-1F50-4437-8AFA-91B5F6442AC8}"/>
    <cellStyle name="Comma 2 3 4 4 3 4" xfId="10838" xr:uid="{4F39043C-6837-4A7D-BA31-5C25AF034B25}"/>
    <cellStyle name="Comma 2 3 4 4 4" xfId="10839" xr:uid="{FBF88229-139F-462C-81A6-7C4FB0D07036}"/>
    <cellStyle name="Comma 2 3 4 4 4 2" xfId="10840" xr:uid="{863F9281-8837-4BA0-B3BC-07C91200FD58}"/>
    <cellStyle name="Comma 2 3 4 4 4 2 2" xfId="10841" xr:uid="{83814963-BE69-49E3-AB56-EECC09DC13F9}"/>
    <cellStyle name="Comma 2 3 4 4 4 3" xfId="10842" xr:uid="{38C8F9A6-CDEF-46C5-A141-874F13C73E5A}"/>
    <cellStyle name="Comma 2 3 4 4 5" xfId="10843" xr:uid="{41182EF1-FD33-4B12-93B1-407DFA509B39}"/>
    <cellStyle name="Comma 2 3 4 4 5 2" xfId="10844" xr:uid="{4B239D6E-909B-488A-B3E7-2F5693E601F2}"/>
    <cellStyle name="Comma 2 3 4 4 6" xfId="10845" xr:uid="{AA76BF94-0270-42F1-9F9C-210E3C16A552}"/>
    <cellStyle name="Comma 2 3 4 5" xfId="10846" xr:uid="{32AAF82E-ADBD-4CC7-A5AB-CAAB8ABE8CAC}"/>
    <cellStyle name="Comma 2 3 4 5 2" xfId="10847" xr:uid="{BD51B078-6AE2-48AE-A851-DA6249D787D0}"/>
    <cellStyle name="Comma 2 3 4 5 2 2" xfId="10848" xr:uid="{7AFAC6AE-8456-4486-93C4-7F089027D335}"/>
    <cellStyle name="Comma 2 3 4 5 2 2 2" xfId="10849" xr:uid="{67CBA09D-28C9-45FD-ADFB-1D33DB91E454}"/>
    <cellStyle name="Comma 2 3 4 5 2 3" xfId="10850" xr:uid="{4645FAE5-920C-4089-8C47-D096DE8B1C43}"/>
    <cellStyle name="Comma 2 3 4 5 3" xfId="10851" xr:uid="{50E8FCD0-CD48-4519-BBE0-068F558FD0DD}"/>
    <cellStyle name="Comma 2 3 4 5 3 2" xfId="10852" xr:uid="{73DD69F8-E0E5-4269-8599-BEBD64FF0BAF}"/>
    <cellStyle name="Comma 2 3 4 5 4" xfId="10853" xr:uid="{1E9EE4E5-20D2-4047-87FB-6B472CB02199}"/>
    <cellStyle name="Comma 2 3 4 6" xfId="10854" xr:uid="{6C0FCCFC-87AD-4F75-B8BE-202156B31A32}"/>
    <cellStyle name="Comma 2 3 4 6 2" xfId="10855" xr:uid="{555647A4-2087-487F-B402-0FD739CCF491}"/>
    <cellStyle name="Comma 2 3 4 6 2 2" xfId="10856" xr:uid="{EB76D5D0-F422-4CCD-BF74-0C0786AABD82}"/>
    <cellStyle name="Comma 2 3 4 6 2 2 2" xfId="10857" xr:uid="{51577228-39C5-43E0-BF43-E1668B7288B2}"/>
    <cellStyle name="Comma 2 3 4 6 2 3" xfId="10858" xr:uid="{EEDEF2CD-D779-4619-8366-CD9883A8D41D}"/>
    <cellStyle name="Comma 2 3 4 6 3" xfId="10859" xr:uid="{18A93488-506D-4093-A4B3-F9E330F21560}"/>
    <cellStyle name="Comma 2 3 4 6 3 2" xfId="10860" xr:uid="{290E094D-BF02-4C78-9CD6-A80890D89095}"/>
    <cellStyle name="Comma 2 3 4 6 4" xfId="10861" xr:uid="{8818DC40-738E-4958-AF04-43F3B804E936}"/>
    <cellStyle name="Comma 2 3 4 7" xfId="10862" xr:uid="{BCC4DEAD-DCC4-4725-835A-1F65FA0E303E}"/>
    <cellStyle name="Comma 2 3 4 7 2" xfId="10863" xr:uid="{F3A4CFDB-E073-443D-9051-7639AD543C70}"/>
    <cellStyle name="Comma 2 3 4 7 2 2" xfId="10864" xr:uid="{7AA0D64A-5D65-4E0A-9914-A8353D2DC96A}"/>
    <cellStyle name="Comma 2 3 4 7 3" xfId="10865" xr:uid="{1FF08020-A41E-4F65-8955-E58FFC3B8247}"/>
    <cellStyle name="Comma 2 3 4 8" xfId="10866" xr:uid="{A3A4042F-0B4A-42E4-B29B-2B7996DFBF69}"/>
    <cellStyle name="Comma 2 3 4 8 2" xfId="10867" xr:uid="{71751A6B-8A0E-493A-9865-AC06FED4590F}"/>
    <cellStyle name="Comma 2 3 4 9" xfId="10868" xr:uid="{ACDAD867-F7E2-41A4-925F-68D5A7061864}"/>
    <cellStyle name="Comma 2 3 5" xfId="10869" xr:uid="{33A4DDBA-140D-4458-8D1E-EA5EE7022BA1}"/>
    <cellStyle name="Comma 2 3 5 2" xfId="10870" xr:uid="{CA4B5362-7C80-4807-804D-EB3AD6C80779}"/>
    <cellStyle name="Comma 2 3 5 2 2" xfId="10871" xr:uid="{523E9719-ED7C-46EA-A16E-E62D1FB27C3B}"/>
    <cellStyle name="Comma 2 3 5 2 2 2" xfId="10872" xr:uid="{ADB45CF3-E2CF-4995-9DC4-3952015BBFD8}"/>
    <cellStyle name="Comma 2 3 5 2 2 2 2" xfId="10873" xr:uid="{F0FE03C3-CF61-4C12-A9FD-C56AEA6E3CBD}"/>
    <cellStyle name="Comma 2 3 5 2 2 2 2 2" xfId="10874" xr:uid="{361FF52F-C87E-4565-B041-C8F2D63F6B67}"/>
    <cellStyle name="Comma 2 3 5 2 2 2 2 2 2" xfId="10875" xr:uid="{9E0EBB03-4F78-4A6B-94E7-319E7B86C806}"/>
    <cellStyle name="Comma 2 3 5 2 2 2 2 3" xfId="10876" xr:uid="{80F3E57E-1395-478B-AAC8-3E15EFE7554E}"/>
    <cellStyle name="Comma 2 3 5 2 2 2 3" xfId="10877" xr:uid="{4285B319-18C5-4321-86DC-037026C6CDC1}"/>
    <cellStyle name="Comma 2 3 5 2 2 2 3 2" xfId="10878" xr:uid="{6E2DB89B-0DCC-4D05-B8B9-BFB045CDB074}"/>
    <cellStyle name="Comma 2 3 5 2 2 2 4" xfId="10879" xr:uid="{4CA9E059-AE35-449D-B279-A57C0478EF53}"/>
    <cellStyle name="Comma 2 3 5 2 2 3" xfId="10880" xr:uid="{1AA3FC4E-D288-4238-9760-69C5BCBCE832}"/>
    <cellStyle name="Comma 2 3 5 2 2 3 2" xfId="10881" xr:uid="{D740A138-AF1C-4628-ADA4-77FB757FE846}"/>
    <cellStyle name="Comma 2 3 5 2 2 3 2 2" xfId="10882" xr:uid="{656BAD84-0424-4C1C-BBB8-185B4CCE78AA}"/>
    <cellStyle name="Comma 2 3 5 2 2 3 2 2 2" xfId="10883" xr:uid="{0CD712FF-5D64-4FAB-B178-15C2AE186E57}"/>
    <cellStyle name="Comma 2 3 5 2 2 3 2 3" xfId="10884" xr:uid="{5497FC9C-C6DB-46ED-8ABA-D76E94A7EF51}"/>
    <cellStyle name="Comma 2 3 5 2 2 3 3" xfId="10885" xr:uid="{525E6879-366E-41B7-9C7E-4AF4AD19B261}"/>
    <cellStyle name="Comma 2 3 5 2 2 3 3 2" xfId="10886" xr:uid="{E3C827CE-633C-41A0-B4F4-A9AFE6002893}"/>
    <cellStyle name="Comma 2 3 5 2 2 3 4" xfId="10887" xr:uid="{349F0A49-BA5F-40AD-9DFF-469D4E71C256}"/>
    <cellStyle name="Comma 2 3 5 2 2 4" xfId="10888" xr:uid="{F2598BC0-047E-467B-882F-F8CD976A5092}"/>
    <cellStyle name="Comma 2 3 5 2 2 4 2" xfId="10889" xr:uid="{22276049-3678-4FC7-939D-F4559EFF3BE0}"/>
    <cellStyle name="Comma 2 3 5 2 2 4 2 2" xfId="10890" xr:uid="{6FF591EE-68F3-4637-BBBF-DFCF8A1657D9}"/>
    <cellStyle name="Comma 2 3 5 2 2 4 3" xfId="10891" xr:uid="{FED96488-8203-4B90-AA5F-048AB8987F67}"/>
    <cellStyle name="Comma 2 3 5 2 2 5" xfId="10892" xr:uid="{2FAEF969-04C3-4FD3-8D56-A00AB1171A70}"/>
    <cellStyle name="Comma 2 3 5 2 2 5 2" xfId="10893" xr:uid="{471E74AA-6B22-47ED-B0D4-4550B56292BB}"/>
    <cellStyle name="Comma 2 3 5 2 2 6" xfId="10894" xr:uid="{AF0D0F44-36BC-4E3A-B038-9B63B58C5BA0}"/>
    <cellStyle name="Comma 2 3 5 2 3" xfId="10895" xr:uid="{C15063C7-34F7-46C1-B423-0104099669F5}"/>
    <cellStyle name="Comma 2 3 5 2 3 2" xfId="10896" xr:uid="{2F9CC0E4-E2B9-4221-893C-37C8AB4A5D23}"/>
    <cellStyle name="Comma 2 3 5 2 3 2 2" xfId="10897" xr:uid="{B66F73FF-D4AA-44C3-82C5-72169C246A30}"/>
    <cellStyle name="Comma 2 3 5 2 3 2 2 2" xfId="10898" xr:uid="{C4C2CE53-0EE9-4C78-A5BD-6BE42D9F6D01}"/>
    <cellStyle name="Comma 2 3 5 2 3 2 3" xfId="10899" xr:uid="{15684E7E-57BB-4F7B-B74C-702AB14ACDF9}"/>
    <cellStyle name="Comma 2 3 5 2 3 3" xfId="10900" xr:uid="{5FB1EB71-892E-4550-9C95-1EF86489D6C4}"/>
    <cellStyle name="Comma 2 3 5 2 3 3 2" xfId="10901" xr:uid="{05AAD012-8925-4736-82FC-69E22ED2C8B0}"/>
    <cellStyle name="Comma 2 3 5 2 3 4" xfId="10902" xr:uid="{70620526-EF70-40B2-A6BB-5C9586EEBC27}"/>
    <cellStyle name="Comma 2 3 5 2 4" xfId="10903" xr:uid="{493907E1-710B-48E9-941E-79FA669C39AD}"/>
    <cellStyle name="Comma 2 3 5 2 4 2" xfId="10904" xr:uid="{948929B2-BB07-4204-B266-D4A6BD95E6D1}"/>
    <cellStyle name="Comma 2 3 5 2 4 2 2" xfId="10905" xr:uid="{C9AE5C8A-949D-49BC-9E46-18C049725861}"/>
    <cellStyle name="Comma 2 3 5 2 4 2 2 2" xfId="10906" xr:uid="{866147A4-A22F-4895-84AB-6661BE249481}"/>
    <cellStyle name="Comma 2 3 5 2 4 2 3" xfId="10907" xr:uid="{991C14F8-419C-441F-8A85-0F50B1E032BF}"/>
    <cellStyle name="Comma 2 3 5 2 4 3" xfId="10908" xr:uid="{CB402331-816E-44C3-9D17-DD15491506B3}"/>
    <cellStyle name="Comma 2 3 5 2 4 3 2" xfId="10909" xr:uid="{7348F29E-8DC7-4E45-AACD-1615BA8029E1}"/>
    <cellStyle name="Comma 2 3 5 2 4 4" xfId="10910" xr:uid="{01123E0D-F92A-4522-A5E7-D79D6963CA90}"/>
    <cellStyle name="Comma 2 3 5 2 5" xfId="10911" xr:uid="{CBB828A5-B57E-4C37-8B2B-B8F3D28A1D79}"/>
    <cellStyle name="Comma 2 3 5 2 5 2" xfId="10912" xr:uid="{41B34A8E-4EC2-4198-B9EF-CC72AA8EC682}"/>
    <cellStyle name="Comma 2 3 5 2 5 2 2" xfId="10913" xr:uid="{AFFB91B7-E8BD-4191-9DD5-78BB33045752}"/>
    <cellStyle name="Comma 2 3 5 2 5 3" xfId="10914" xr:uid="{78CFA762-1F60-4C90-8556-A3F0C10A9C4E}"/>
    <cellStyle name="Comma 2 3 5 2 6" xfId="10915" xr:uid="{2D0E3D47-F1C3-4531-B080-8A800974A3F6}"/>
    <cellStyle name="Comma 2 3 5 2 6 2" xfId="10916" xr:uid="{ACF83399-B1A9-4A17-BF11-3D089FE01404}"/>
    <cellStyle name="Comma 2 3 5 2 7" xfId="10917" xr:uid="{25B1DF96-6A25-4D3B-BB5F-1151A5884247}"/>
    <cellStyle name="Comma 2 3 5 3" xfId="10918" xr:uid="{31F4AF2D-B1E8-43E2-817E-E7C4B5776D5D}"/>
    <cellStyle name="Comma 2 3 5 3 2" xfId="10919" xr:uid="{D9C4618F-9FC1-47D7-97F9-8BC8C81D6ACB}"/>
    <cellStyle name="Comma 2 3 5 3 2 2" xfId="10920" xr:uid="{1E89B205-CAE3-475A-AD91-C1987417463F}"/>
    <cellStyle name="Comma 2 3 5 3 2 2 2" xfId="10921" xr:uid="{E8EB37CA-8C70-44A1-BAC1-A29901CEA280}"/>
    <cellStyle name="Comma 2 3 5 3 2 2 2 2" xfId="10922" xr:uid="{E5648FAA-5C9B-4770-93CE-2AA469337E2A}"/>
    <cellStyle name="Comma 2 3 5 3 2 2 3" xfId="10923" xr:uid="{A013AEBE-102E-4DED-9480-0153C9759028}"/>
    <cellStyle name="Comma 2 3 5 3 2 3" xfId="10924" xr:uid="{329D9631-2B80-4B18-BA4A-A5ACCAFB89E0}"/>
    <cellStyle name="Comma 2 3 5 3 2 3 2" xfId="10925" xr:uid="{C545CD66-B53A-4FAD-8388-6270E97D702D}"/>
    <cellStyle name="Comma 2 3 5 3 2 4" xfId="10926" xr:uid="{224252A5-A1AA-4D29-A866-D6CC990DEA3C}"/>
    <cellStyle name="Comma 2 3 5 3 3" xfId="10927" xr:uid="{EDF01127-7C60-4D88-8D4E-2867059F32F9}"/>
    <cellStyle name="Comma 2 3 5 3 3 2" xfId="10928" xr:uid="{B55038AC-17DA-4B6B-BBDC-0D95E743FEB6}"/>
    <cellStyle name="Comma 2 3 5 3 3 2 2" xfId="10929" xr:uid="{42245B78-93AE-4C25-B199-862AF783290D}"/>
    <cellStyle name="Comma 2 3 5 3 3 2 2 2" xfId="10930" xr:uid="{3F64D4BE-1FAA-45C7-AC77-3E4806987FF1}"/>
    <cellStyle name="Comma 2 3 5 3 3 2 3" xfId="10931" xr:uid="{61C88746-8BC8-440E-AA1D-B00451C8BA5A}"/>
    <cellStyle name="Comma 2 3 5 3 3 3" xfId="10932" xr:uid="{ECA9BB4D-8651-48D3-BD8B-DFF5BE354FAA}"/>
    <cellStyle name="Comma 2 3 5 3 3 3 2" xfId="10933" xr:uid="{6B94FB01-0D82-4C44-BB88-E8313AC6A42E}"/>
    <cellStyle name="Comma 2 3 5 3 3 4" xfId="10934" xr:uid="{2972AA21-726F-4747-910D-EE97F6FE15C0}"/>
    <cellStyle name="Comma 2 3 5 3 4" xfId="10935" xr:uid="{36A40420-B074-4F81-BF2B-6B28C060FB84}"/>
    <cellStyle name="Comma 2 3 5 3 4 2" xfId="10936" xr:uid="{CA3193FA-825D-4272-A909-123383ADE14A}"/>
    <cellStyle name="Comma 2 3 5 3 4 2 2" xfId="10937" xr:uid="{5BC436F8-60A2-49B3-844F-CBA3FB8C2592}"/>
    <cellStyle name="Comma 2 3 5 3 4 3" xfId="10938" xr:uid="{EBA5CFE7-0661-4724-BF61-13848F2B341C}"/>
    <cellStyle name="Comma 2 3 5 3 5" xfId="10939" xr:uid="{4309576E-5ED2-4EA8-B2D6-60C15D5354AF}"/>
    <cellStyle name="Comma 2 3 5 3 5 2" xfId="10940" xr:uid="{0B7FD59D-EE4F-4B4C-9498-E257AA686B0E}"/>
    <cellStyle name="Comma 2 3 5 3 6" xfId="10941" xr:uid="{28AA70C6-5CA1-4B06-89A3-181A6B719001}"/>
    <cellStyle name="Comma 2 3 5 4" xfId="10942" xr:uid="{5172A481-3077-4553-9CCA-4D687B57B521}"/>
    <cellStyle name="Comma 2 3 5 4 2" xfId="10943" xr:uid="{9139EF86-81F5-4AF4-A711-8910A59C7948}"/>
    <cellStyle name="Comma 2 3 5 4 2 2" xfId="10944" xr:uid="{1B69486E-A963-4CC3-8078-61DF35E9ACC7}"/>
    <cellStyle name="Comma 2 3 5 4 2 2 2" xfId="10945" xr:uid="{4F61B3AB-4FD9-4135-9671-2CD763CCD4DC}"/>
    <cellStyle name="Comma 2 3 5 4 2 3" xfId="10946" xr:uid="{35144270-6B04-4082-A48F-9B7A6B53BA33}"/>
    <cellStyle name="Comma 2 3 5 4 3" xfId="10947" xr:uid="{E5812C96-A659-4DA0-9A59-423031AAD429}"/>
    <cellStyle name="Comma 2 3 5 4 3 2" xfId="10948" xr:uid="{0EC49EDC-B5D2-42E2-BCCD-C34A82264D1E}"/>
    <cellStyle name="Comma 2 3 5 4 4" xfId="10949" xr:uid="{2DFC92FF-34AD-4386-A0BF-0B078653E3DF}"/>
    <cellStyle name="Comma 2 3 5 5" xfId="10950" xr:uid="{97D0EF21-F260-413E-A4E7-08F3EDE289C7}"/>
    <cellStyle name="Comma 2 3 5 5 2" xfId="10951" xr:uid="{8F46651B-F644-4841-ABA2-C14D8942586A}"/>
    <cellStyle name="Comma 2 3 5 5 2 2" xfId="10952" xr:uid="{428B5E9B-AC08-4884-861A-1CD99AB2FB06}"/>
    <cellStyle name="Comma 2 3 5 5 2 2 2" xfId="10953" xr:uid="{E50C8EC2-BB36-4E2A-9428-B00BE3759481}"/>
    <cellStyle name="Comma 2 3 5 5 2 3" xfId="10954" xr:uid="{3585737B-1F46-4C22-8B7B-6A5E3CD146D0}"/>
    <cellStyle name="Comma 2 3 5 5 3" xfId="10955" xr:uid="{19C657E7-4700-4ABD-A8C7-F362553EFD09}"/>
    <cellStyle name="Comma 2 3 5 5 3 2" xfId="10956" xr:uid="{B5E4AD53-FEEC-4C75-8C74-C77BFBB6886C}"/>
    <cellStyle name="Comma 2 3 5 5 4" xfId="10957" xr:uid="{40A69439-B9FF-4422-A8CD-34A65A2C7335}"/>
    <cellStyle name="Comma 2 3 5 6" xfId="10958" xr:uid="{A8C7AFE7-412E-444D-B91E-93497835DE14}"/>
    <cellStyle name="Comma 2 3 5 6 2" xfId="10959" xr:uid="{2C52C55F-D8D5-4DAC-A6C2-C0DC523633EC}"/>
    <cellStyle name="Comma 2 3 5 6 2 2" xfId="10960" xr:uid="{8F621751-35EC-48DE-83DA-7DD139AE7C73}"/>
    <cellStyle name="Comma 2 3 5 6 3" xfId="10961" xr:uid="{25545ED8-6107-447C-9B40-787D52377A79}"/>
    <cellStyle name="Comma 2 3 5 7" xfId="10962" xr:uid="{C468E05A-9440-4FDD-B1DA-4A00B9DF703E}"/>
    <cellStyle name="Comma 2 3 5 7 2" xfId="10963" xr:uid="{81FAFD48-8496-4191-B97A-1E2C4AA1F928}"/>
    <cellStyle name="Comma 2 3 5 8" xfId="10964" xr:uid="{715B0AF2-1EAF-40C9-A813-C828DF635B4C}"/>
    <cellStyle name="Comma 2 3 6" xfId="10965" xr:uid="{BF2AAFE3-7D3B-4C1E-9A33-025F20070532}"/>
    <cellStyle name="Comma 2 3 7" xfId="10966" xr:uid="{1AFBD936-EE09-42E2-B1C0-C725EB856F5E}"/>
    <cellStyle name="Comma 2 3 8" xfId="10967" xr:uid="{E5F432AF-A12D-4AB9-941B-014A7D0457C9}"/>
    <cellStyle name="Comma 2 3 8 2" xfId="10968" xr:uid="{36EA0A60-A267-484B-8676-3AD1C6AEEDEB}"/>
    <cellStyle name="Comma 2 3 8 2 2" xfId="10969" xr:uid="{7E9E3A4D-5CB7-4CAB-AE17-9171BF7F93B8}"/>
    <cellStyle name="Comma 2 3 8 2 2 2" xfId="10970" xr:uid="{721A1CB4-EBFD-4710-84FD-D08AE90F2BF6}"/>
    <cellStyle name="Comma 2 3 8 2 2 2 2" xfId="10971" xr:uid="{3E074D79-FDF2-4490-A5B4-AAE65E72AB64}"/>
    <cellStyle name="Comma 2 3 8 2 2 3" xfId="10972" xr:uid="{11618918-C507-4119-9795-8F32350CB83F}"/>
    <cellStyle name="Comma 2 3 8 2 3" xfId="10973" xr:uid="{F06993FD-2B20-4552-AFA8-C96935ED2A5B}"/>
    <cellStyle name="Comma 2 3 8 2 3 2" xfId="10974" xr:uid="{FF95554B-0F4F-442B-AD26-808A8D05F7CE}"/>
    <cellStyle name="Comma 2 3 8 2 4" xfId="10975" xr:uid="{DF628CFF-C894-4840-92FB-69E19495516E}"/>
    <cellStyle name="Comma 2 3 8 3" xfId="10976" xr:uid="{525F102B-D280-485B-A21A-704F1CE2AC4E}"/>
    <cellStyle name="Comma 2 3 8 3 2" xfId="10977" xr:uid="{C54C2E61-6F42-4DE0-8C43-D92472C8A285}"/>
    <cellStyle name="Comma 2 3 8 3 2 2" xfId="10978" xr:uid="{77F3BF35-A75A-42CD-83B0-056F54E9EE79}"/>
    <cellStyle name="Comma 2 3 8 3 2 2 2" xfId="10979" xr:uid="{E5FB9997-FC05-4466-81EE-F4335D9C6338}"/>
    <cellStyle name="Comma 2 3 8 3 2 3" xfId="10980" xr:uid="{119E6378-CA50-4A7B-B828-19A2846C1BD3}"/>
    <cellStyle name="Comma 2 3 8 3 3" xfId="10981" xr:uid="{27C2FFF5-CE31-4C25-8B45-AD928E420A6D}"/>
    <cellStyle name="Comma 2 3 8 3 3 2" xfId="10982" xr:uid="{87B029C7-5728-4772-A4D1-705BD71751D4}"/>
    <cellStyle name="Comma 2 3 8 3 4" xfId="10983" xr:uid="{AA2B5D46-FEA5-4F14-A4AF-6A1DC05DAC26}"/>
    <cellStyle name="Comma 2 3 8 4" xfId="10984" xr:uid="{9CF671F0-9E70-4ED9-A1A4-A95904A19AFF}"/>
    <cellStyle name="Comma 2 3 8 4 2" xfId="10985" xr:uid="{8ED81730-4474-459D-ABD9-7648AEA4243C}"/>
    <cellStyle name="Comma 2 3 8 4 2 2" xfId="10986" xr:uid="{15985F40-7ABB-43C0-9152-F7DDA62984B1}"/>
    <cellStyle name="Comma 2 3 8 4 3" xfId="10987" xr:uid="{48BB5DAA-5807-43F5-AA4E-41F988874FA4}"/>
    <cellStyle name="Comma 2 3 8 5" xfId="10988" xr:uid="{A51861CD-E57B-4152-AA46-40B27E49BA7A}"/>
    <cellStyle name="Comma 2 3 8 5 2" xfId="10989" xr:uid="{C2C4FE83-E2F4-48D7-9C88-DB193E5B1259}"/>
    <cellStyle name="Comma 2 3 8 6" xfId="10990" xr:uid="{184C9A56-6E34-45F6-BEF5-A39C8A2B85E3}"/>
    <cellStyle name="Comma 2 3 9" xfId="10991" xr:uid="{8C6BE2D6-B16F-400F-B090-6B67CC0EE96C}"/>
    <cellStyle name="Comma 2 3 9 2" xfId="10992" xr:uid="{F10700EE-07E9-4031-964C-851D23141CC4}"/>
    <cellStyle name="Comma 2 3 9 2 2" xfId="10993" xr:uid="{BD22AE08-9BEE-4379-9CE5-72C3039F9819}"/>
    <cellStyle name="Comma 2 3 9 2 2 2" xfId="10994" xr:uid="{917FF43F-1181-47D6-8487-EF5E016672B4}"/>
    <cellStyle name="Comma 2 3 9 2 3" xfId="10995" xr:uid="{AEF74A36-D88E-40B5-842C-FB61A6FC4B4A}"/>
    <cellStyle name="Comma 2 3 9 3" xfId="10996" xr:uid="{EAF42B3B-ED93-4689-BDD0-CAF25CD047CD}"/>
    <cellStyle name="Comma 2 3 9 3 2" xfId="10997" xr:uid="{87ED1764-C19F-42B7-8ABB-AA832403DFF4}"/>
    <cellStyle name="Comma 2 3 9 4" xfId="10998" xr:uid="{23B7ECAE-6E4F-4890-805E-3EF09C02760B}"/>
    <cellStyle name="Comma 2 4" xfId="10999" xr:uid="{3CA36209-C697-4248-811C-3CC9CCC18EB6}"/>
    <cellStyle name="Comma 2 4 2" xfId="11000" xr:uid="{BC49F395-A3B9-44CF-9E87-FBF0F7DD4F2E}"/>
    <cellStyle name="Comma 2 4 2 10" xfId="11001" xr:uid="{BB936763-AFEF-4783-8EAF-D08951DEC9E4}"/>
    <cellStyle name="Comma 2 4 2 10 2" xfId="11002" xr:uid="{DC1ADAB6-611B-479E-9E5F-D0D19178BFED}"/>
    <cellStyle name="Comma 2 4 2 11" xfId="11003" xr:uid="{C94836CF-1C76-4AC7-92B5-3429E4B384DE}"/>
    <cellStyle name="Comma 2 4 2 2" xfId="11004" xr:uid="{4B3377C6-15B3-4015-A6BA-38EB49662FD0}"/>
    <cellStyle name="Comma 2 4 2 2 10" xfId="11005" xr:uid="{A6BC781D-AC80-46A6-BB2C-E3B321425FB4}"/>
    <cellStyle name="Comma 2 4 2 2 2" xfId="11006" xr:uid="{EABD5E85-C387-4A97-AE5C-9A4919A1ED1C}"/>
    <cellStyle name="Comma 2 4 2 2 2 2" xfId="11007" xr:uid="{BF9667CE-578A-4268-B3B9-725ABF69D0D1}"/>
    <cellStyle name="Comma 2 4 2 2 2 2 2" xfId="11008" xr:uid="{7D28EABB-5B8D-4CC1-B272-2C624A27E31F}"/>
    <cellStyle name="Comma 2 4 2 2 2 2 2 2" xfId="11009" xr:uid="{A9213DA2-1206-49DA-83E7-AC334C4DF041}"/>
    <cellStyle name="Comma 2 4 2 2 2 2 2 2 2" xfId="11010" xr:uid="{FBBFFA3F-9A01-4A2D-9CCE-AEB0E663CFB5}"/>
    <cellStyle name="Comma 2 4 2 2 2 2 2 2 2 2" xfId="11011" xr:uid="{071BA0D9-8B99-4A9B-9D4B-D18F1B7AB7C4}"/>
    <cellStyle name="Comma 2 4 2 2 2 2 2 2 3" xfId="11012" xr:uid="{14DAC42B-4298-46BC-B9C6-7E84DD7BD5D3}"/>
    <cellStyle name="Comma 2 4 2 2 2 2 2 3" xfId="11013" xr:uid="{92B08087-4457-432B-B626-EF5AC7FA7628}"/>
    <cellStyle name="Comma 2 4 2 2 2 2 2 3 2" xfId="11014" xr:uid="{722996C2-8FFE-4416-B949-0A1D94FAE152}"/>
    <cellStyle name="Comma 2 4 2 2 2 2 2 4" xfId="11015" xr:uid="{F61B5A93-88F5-495F-B129-0FE1376AC01A}"/>
    <cellStyle name="Comma 2 4 2 2 2 2 3" xfId="11016" xr:uid="{75E99EF2-467D-4526-8760-06A462DE4AE7}"/>
    <cellStyle name="Comma 2 4 2 2 2 2 3 2" xfId="11017" xr:uid="{9EEEA9B0-9B4B-4E24-A2E1-7398A84309B4}"/>
    <cellStyle name="Comma 2 4 2 2 2 2 3 2 2" xfId="11018" xr:uid="{A14EB063-53FC-46FD-AA9E-504A335247D8}"/>
    <cellStyle name="Comma 2 4 2 2 2 2 3 2 2 2" xfId="11019" xr:uid="{603751E4-0183-4085-831A-696F24FC5B25}"/>
    <cellStyle name="Comma 2 4 2 2 2 2 3 2 3" xfId="11020" xr:uid="{A0A65EC0-3B34-4E2E-890A-A0638284EE39}"/>
    <cellStyle name="Comma 2 4 2 2 2 2 3 3" xfId="11021" xr:uid="{A620FB7D-35ED-4044-99E9-B3DFB3049B89}"/>
    <cellStyle name="Comma 2 4 2 2 2 2 3 3 2" xfId="11022" xr:uid="{6CEBA2CA-512E-4440-881B-3A24495B872F}"/>
    <cellStyle name="Comma 2 4 2 2 2 2 3 4" xfId="11023" xr:uid="{DB20C345-3520-460A-A881-10003D83C8E1}"/>
    <cellStyle name="Comma 2 4 2 2 2 2 4" xfId="11024" xr:uid="{3D1998B5-2DF3-4864-9304-8BC517EE47AF}"/>
    <cellStyle name="Comma 2 4 2 2 2 2 4 2" xfId="11025" xr:uid="{A6FD8557-442B-40FD-86FC-5917281E81C1}"/>
    <cellStyle name="Comma 2 4 2 2 2 2 4 2 2" xfId="11026" xr:uid="{3B36F79D-05F0-45C0-80D3-EB8107C8171E}"/>
    <cellStyle name="Comma 2 4 2 2 2 2 4 3" xfId="11027" xr:uid="{58F7A862-1FF4-45E1-913B-FE3E800D5616}"/>
    <cellStyle name="Comma 2 4 2 2 2 2 5" xfId="11028" xr:uid="{61593E47-1438-4BC1-9CC4-05A7FD77FE93}"/>
    <cellStyle name="Comma 2 4 2 2 2 2 5 2" xfId="11029" xr:uid="{2E979AFD-6D84-4581-AC72-E7F474FFE5BD}"/>
    <cellStyle name="Comma 2 4 2 2 2 2 6" xfId="11030" xr:uid="{18A43C31-238B-458F-B002-8A5F95DE7DBF}"/>
    <cellStyle name="Comma 2 4 2 2 2 3" xfId="11031" xr:uid="{067C30BA-23B2-4DF3-8474-D7C1DB05F036}"/>
    <cellStyle name="Comma 2 4 2 2 2 3 2" xfId="11032" xr:uid="{D989572C-F775-49BF-B211-B20FBEAD5A96}"/>
    <cellStyle name="Comma 2 4 2 2 2 3 2 2" xfId="11033" xr:uid="{2BAC371A-D9E8-461A-A982-92AC448FAAF8}"/>
    <cellStyle name="Comma 2 4 2 2 2 3 2 2 2" xfId="11034" xr:uid="{0976D910-0D2E-4821-AFE8-2652EE2321FA}"/>
    <cellStyle name="Comma 2 4 2 2 2 3 2 3" xfId="11035" xr:uid="{A055DDC8-15FD-4290-A456-1827572B141D}"/>
    <cellStyle name="Comma 2 4 2 2 2 3 3" xfId="11036" xr:uid="{21CDAD0B-4D8D-4747-B1ED-87582F54C64F}"/>
    <cellStyle name="Comma 2 4 2 2 2 3 3 2" xfId="11037" xr:uid="{6210A4E9-2E15-4518-9ECC-C6826B3A732F}"/>
    <cellStyle name="Comma 2 4 2 2 2 3 4" xfId="11038" xr:uid="{D543DD5C-CA28-4628-850C-43D66E5E59CF}"/>
    <cellStyle name="Comma 2 4 2 2 2 4" xfId="11039" xr:uid="{85BF14F2-1948-49BF-8917-9AACC59AAB17}"/>
    <cellStyle name="Comma 2 4 2 2 2 4 2" xfId="11040" xr:uid="{CF4DC4F6-D3F5-41FC-BD6D-C28056A33014}"/>
    <cellStyle name="Comma 2 4 2 2 2 4 2 2" xfId="11041" xr:uid="{862DBABF-9FFE-457F-A035-577DB8130D58}"/>
    <cellStyle name="Comma 2 4 2 2 2 4 2 2 2" xfId="11042" xr:uid="{751F5C3E-EE7F-4C83-869A-876C9E99C2CF}"/>
    <cellStyle name="Comma 2 4 2 2 2 4 2 3" xfId="11043" xr:uid="{79F2B1EB-52BD-4DE7-B75C-2A19C1D922CB}"/>
    <cellStyle name="Comma 2 4 2 2 2 4 3" xfId="11044" xr:uid="{17977139-6AA2-4754-BADE-DD15BDA3660B}"/>
    <cellStyle name="Comma 2 4 2 2 2 4 3 2" xfId="11045" xr:uid="{06009FC1-33D0-4197-8146-BECC7C1ED4BC}"/>
    <cellStyle name="Comma 2 4 2 2 2 4 4" xfId="11046" xr:uid="{558BEF42-666B-4E28-8EB7-459F66B5B71A}"/>
    <cellStyle name="Comma 2 4 2 2 2 5" xfId="11047" xr:uid="{9D9A310D-E377-47B8-A3A6-B27CD7053776}"/>
    <cellStyle name="Comma 2 4 2 2 2 5 2" xfId="11048" xr:uid="{A6358D6F-5D1D-4451-81C5-501F3FE10A71}"/>
    <cellStyle name="Comma 2 4 2 2 2 5 2 2" xfId="11049" xr:uid="{0AEA17CE-61B0-41CE-933D-661C9736845D}"/>
    <cellStyle name="Comma 2 4 2 2 2 5 3" xfId="11050" xr:uid="{AAD04804-CD2F-4B37-B2D3-5B4A42A73DD4}"/>
    <cellStyle name="Comma 2 4 2 2 2 6" xfId="11051" xr:uid="{2EFC165B-2E13-455A-BA97-7EF8FAEB48FD}"/>
    <cellStyle name="Comma 2 4 2 2 2 6 2" xfId="11052" xr:uid="{26D3437F-0859-4C54-8FF6-BF4D502A8F41}"/>
    <cellStyle name="Comma 2 4 2 2 2 7" xfId="11053" xr:uid="{0CC1BB97-0DF2-4FAE-B17B-3B2E98EE0C05}"/>
    <cellStyle name="Comma 2 4 2 2 3" xfId="11054" xr:uid="{3C2FB241-21E3-4577-BB2E-12F6EFAB5961}"/>
    <cellStyle name="Comma 2 4 2 2 3 2" xfId="11055" xr:uid="{43C09FBD-1171-4D7C-8326-32807FBEC4F8}"/>
    <cellStyle name="Comma 2 4 2 2 3 2 2" xfId="11056" xr:uid="{22894863-33F5-42C1-90F8-8701A8A99E00}"/>
    <cellStyle name="Comma 2 4 2 2 3 2 2 2" xfId="11057" xr:uid="{9CBEE0F8-DD3D-412E-800B-3B70FAE8AEFF}"/>
    <cellStyle name="Comma 2 4 2 2 3 2 2 2 2" xfId="11058" xr:uid="{6CCBE794-5A40-45FD-BE7E-3062C03A0B3A}"/>
    <cellStyle name="Comma 2 4 2 2 3 2 2 2 2 2" xfId="11059" xr:uid="{02E4163B-7472-4694-AD6E-EE37C5E8A911}"/>
    <cellStyle name="Comma 2 4 2 2 3 2 2 2 3" xfId="11060" xr:uid="{1C901BA6-3E42-4C6D-856A-A73B5BA43340}"/>
    <cellStyle name="Comma 2 4 2 2 3 2 2 3" xfId="11061" xr:uid="{0E0E4834-EAAE-4FF7-B63B-CDB036402D0E}"/>
    <cellStyle name="Comma 2 4 2 2 3 2 2 3 2" xfId="11062" xr:uid="{C153C2D2-E4EA-4748-B34E-835BD0BB7531}"/>
    <cellStyle name="Comma 2 4 2 2 3 2 2 4" xfId="11063" xr:uid="{63440D2A-506B-4B1F-BA4B-DD13473D31B4}"/>
    <cellStyle name="Comma 2 4 2 2 3 2 3" xfId="11064" xr:uid="{4E509612-3341-464C-B0EB-B1DE1A8B39B1}"/>
    <cellStyle name="Comma 2 4 2 2 3 2 3 2" xfId="11065" xr:uid="{7AE0C4BD-546E-4218-AA32-8A9077EF9418}"/>
    <cellStyle name="Comma 2 4 2 2 3 2 3 2 2" xfId="11066" xr:uid="{9B45C72C-7DC0-4BBC-88E4-591AFD85A2C0}"/>
    <cellStyle name="Comma 2 4 2 2 3 2 3 2 2 2" xfId="11067" xr:uid="{5F488870-1A16-46C0-81FD-E61F6263C091}"/>
    <cellStyle name="Comma 2 4 2 2 3 2 3 2 3" xfId="11068" xr:uid="{02254017-5D0A-44DC-9416-279D0182970F}"/>
    <cellStyle name="Comma 2 4 2 2 3 2 3 3" xfId="11069" xr:uid="{E02B5E81-5574-4B6A-9BA6-317A39E2811F}"/>
    <cellStyle name="Comma 2 4 2 2 3 2 3 3 2" xfId="11070" xr:uid="{E3CF9777-1DAE-40C0-B7CA-529B1C02006A}"/>
    <cellStyle name="Comma 2 4 2 2 3 2 3 4" xfId="11071" xr:uid="{D1DCDAB4-FBF3-448E-964B-7F755B3F7FB7}"/>
    <cellStyle name="Comma 2 4 2 2 3 2 4" xfId="11072" xr:uid="{17EC490D-1689-426F-9617-E93641D39CA6}"/>
    <cellStyle name="Comma 2 4 2 2 3 2 4 2" xfId="11073" xr:uid="{AADB2F7B-2544-4849-88B4-BF02A679A379}"/>
    <cellStyle name="Comma 2 4 2 2 3 2 4 2 2" xfId="11074" xr:uid="{015A9793-C17A-47B2-975D-93BA5D31976E}"/>
    <cellStyle name="Comma 2 4 2 2 3 2 4 3" xfId="11075" xr:uid="{B3477F15-0B8D-435C-A505-619EF74B68D5}"/>
    <cellStyle name="Comma 2 4 2 2 3 2 5" xfId="11076" xr:uid="{D5B04380-D4D7-42F3-B7C6-345A38DAE800}"/>
    <cellStyle name="Comma 2 4 2 2 3 2 5 2" xfId="11077" xr:uid="{DA286A64-1DC9-4A61-948C-C443CF185DF1}"/>
    <cellStyle name="Comma 2 4 2 2 3 2 6" xfId="11078" xr:uid="{97A66BEE-D8AA-43FD-B3F9-4E1F4E4B34B1}"/>
    <cellStyle name="Comma 2 4 2 2 3 3" xfId="11079" xr:uid="{B1C4645E-868E-4869-8E2D-A7BA1CD8B0DA}"/>
    <cellStyle name="Comma 2 4 2 2 3 3 2" xfId="11080" xr:uid="{3C4FCBBD-E263-48FA-9DC7-742D38A5CECD}"/>
    <cellStyle name="Comma 2 4 2 2 3 3 2 2" xfId="11081" xr:uid="{00001C07-2CF1-4343-B181-E250EA7A210B}"/>
    <cellStyle name="Comma 2 4 2 2 3 3 2 2 2" xfId="11082" xr:uid="{E6A2E3F9-0F76-482C-A0FC-23656EC992AB}"/>
    <cellStyle name="Comma 2 4 2 2 3 3 2 3" xfId="11083" xr:uid="{5B9F8F10-F520-46D9-ACDE-875D2D6391FA}"/>
    <cellStyle name="Comma 2 4 2 2 3 3 3" xfId="11084" xr:uid="{A1A29BBA-F9EE-477A-BA94-FC9B021DB4D9}"/>
    <cellStyle name="Comma 2 4 2 2 3 3 3 2" xfId="11085" xr:uid="{60E48707-10FE-4E9E-83E3-A39565B0E651}"/>
    <cellStyle name="Comma 2 4 2 2 3 3 4" xfId="11086" xr:uid="{2FBAFDBF-BC78-4516-BA8D-3198C8FF5221}"/>
    <cellStyle name="Comma 2 4 2 2 3 4" xfId="11087" xr:uid="{81514BFD-A663-4A38-839D-EAB1022A3349}"/>
    <cellStyle name="Comma 2 4 2 2 3 4 2" xfId="11088" xr:uid="{3435C245-5724-4BFF-A154-171C1103788C}"/>
    <cellStyle name="Comma 2 4 2 2 3 4 2 2" xfId="11089" xr:uid="{7B856441-702A-4208-ACA0-0A9C8C5EF7DB}"/>
    <cellStyle name="Comma 2 4 2 2 3 4 2 2 2" xfId="11090" xr:uid="{69C04ACD-6E0B-46C5-99A8-687BBC20AF38}"/>
    <cellStyle name="Comma 2 4 2 2 3 4 2 3" xfId="11091" xr:uid="{4B354707-1768-4E7D-972F-F41517C1FD14}"/>
    <cellStyle name="Comma 2 4 2 2 3 4 3" xfId="11092" xr:uid="{CE63ADCC-CCEF-43A3-AC08-6C7ED8F7218C}"/>
    <cellStyle name="Comma 2 4 2 2 3 4 3 2" xfId="11093" xr:uid="{59215A46-5E3A-44EC-B5F2-39CF8D2869FC}"/>
    <cellStyle name="Comma 2 4 2 2 3 4 4" xfId="11094" xr:uid="{1975823B-3B2D-46A6-868B-22FE01F85DB1}"/>
    <cellStyle name="Comma 2 4 2 2 3 5" xfId="11095" xr:uid="{FCE1C628-6434-4D7C-8AFF-CC2BA97C7E4A}"/>
    <cellStyle name="Comma 2 4 2 2 3 5 2" xfId="11096" xr:uid="{56735628-3B2C-4FF5-8314-F6FA99C02931}"/>
    <cellStyle name="Comma 2 4 2 2 3 5 2 2" xfId="11097" xr:uid="{52BE940E-AD6A-4D3F-BAFC-24C31FC49730}"/>
    <cellStyle name="Comma 2 4 2 2 3 5 3" xfId="11098" xr:uid="{3D949565-F822-4EAD-ABA9-76CA321E6351}"/>
    <cellStyle name="Comma 2 4 2 2 3 6" xfId="11099" xr:uid="{36DD0E67-9347-46CD-B107-ECACAEFC4B17}"/>
    <cellStyle name="Comma 2 4 2 2 3 6 2" xfId="11100" xr:uid="{CF995A95-E0B8-4D7C-A37E-DAF150279ED4}"/>
    <cellStyle name="Comma 2 4 2 2 3 7" xfId="11101" xr:uid="{CC869B90-D918-4B18-8A75-F2E8BBF31F68}"/>
    <cellStyle name="Comma 2 4 2 2 4" xfId="11102" xr:uid="{CC018093-7F01-42B8-9E78-E4B43B575C17}"/>
    <cellStyle name="Comma 2 4 2 2 4 2" xfId="11103" xr:uid="{1746890F-574F-4146-B2B7-1DC0D22EBA4B}"/>
    <cellStyle name="Comma 2 4 2 2 4 2 2" xfId="11104" xr:uid="{C5E0317F-91AD-48D7-9BDC-26EF77B090DA}"/>
    <cellStyle name="Comma 2 4 2 2 4 2 2 2" xfId="11105" xr:uid="{287E20BF-EFB7-4BD2-86CB-A9838CB0BE4E}"/>
    <cellStyle name="Comma 2 4 2 2 4 2 2 2 2" xfId="11106" xr:uid="{FA65FDB6-35CB-45C4-8D9A-011DE3814BA5}"/>
    <cellStyle name="Comma 2 4 2 2 4 2 2 2 2 2" xfId="11107" xr:uid="{8839C9C0-E5BF-47D9-8B2C-268673146988}"/>
    <cellStyle name="Comma 2 4 2 2 4 2 2 2 3" xfId="11108" xr:uid="{E3983215-70CB-4C42-870B-5CBE2B173B2A}"/>
    <cellStyle name="Comma 2 4 2 2 4 2 2 3" xfId="11109" xr:uid="{E91D8AFA-5345-4C13-8CD6-3509D83DC404}"/>
    <cellStyle name="Comma 2 4 2 2 4 2 2 3 2" xfId="11110" xr:uid="{0602C1FE-CEE1-4A63-A75D-6997C84DFF00}"/>
    <cellStyle name="Comma 2 4 2 2 4 2 2 4" xfId="11111" xr:uid="{97BC1C68-4DB8-4AE0-9BD2-D6CB012D57C3}"/>
    <cellStyle name="Comma 2 4 2 2 4 2 3" xfId="11112" xr:uid="{17C63281-A291-4855-8CF5-8784A0301B75}"/>
    <cellStyle name="Comma 2 4 2 2 4 2 3 2" xfId="11113" xr:uid="{8B7AAD4E-17D8-4441-ADB7-6909A3F6A660}"/>
    <cellStyle name="Comma 2 4 2 2 4 2 3 2 2" xfId="11114" xr:uid="{CB87CA7A-CCEE-4DBD-BAFD-2469E0F3FAA4}"/>
    <cellStyle name="Comma 2 4 2 2 4 2 3 2 2 2" xfId="11115" xr:uid="{6489DF33-E6E9-450D-BD61-B38121B5427B}"/>
    <cellStyle name="Comma 2 4 2 2 4 2 3 2 3" xfId="11116" xr:uid="{C982FC7D-0A7F-4D80-9B6E-375DC85D84B2}"/>
    <cellStyle name="Comma 2 4 2 2 4 2 3 3" xfId="11117" xr:uid="{55D57287-098D-4BA3-BCEA-BCFDFE01E31A}"/>
    <cellStyle name="Comma 2 4 2 2 4 2 3 3 2" xfId="11118" xr:uid="{B56CA6CD-9938-46A7-A28A-59FE45506991}"/>
    <cellStyle name="Comma 2 4 2 2 4 2 3 4" xfId="11119" xr:uid="{DD9F3E19-8E01-4836-A83D-5F2569832D19}"/>
    <cellStyle name="Comma 2 4 2 2 4 2 4" xfId="11120" xr:uid="{6E076B49-B8DD-4111-8FE9-BA3EDC5DC254}"/>
    <cellStyle name="Comma 2 4 2 2 4 2 4 2" xfId="11121" xr:uid="{2FAE2655-079A-4780-994F-FA097C97758B}"/>
    <cellStyle name="Comma 2 4 2 2 4 2 4 2 2" xfId="11122" xr:uid="{93AFDEBD-9BFD-42EA-964B-C87096BA6B90}"/>
    <cellStyle name="Comma 2 4 2 2 4 2 4 3" xfId="11123" xr:uid="{4C110B97-E174-4E88-84FB-0979FCDF2554}"/>
    <cellStyle name="Comma 2 4 2 2 4 2 5" xfId="11124" xr:uid="{66F77771-EC3E-4A46-B465-765B03417D37}"/>
    <cellStyle name="Comma 2 4 2 2 4 2 5 2" xfId="11125" xr:uid="{5F653F88-4957-4ACD-BDD1-5CF749DE2EDF}"/>
    <cellStyle name="Comma 2 4 2 2 4 2 6" xfId="11126" xr:uid="{3E87B690-0474-4137-9030-61514EDC0D31}"/>
    <cellStyle name="Comma 2 4 2 2 4 3" xfId="11127" xr:uid="{D84C7425-89DA-4B45-AA5C-E8F16A6227AD}"/>
    <cellStyle name="Comma 2 4 2 2 4 3 2" xfId="11128" xr:uid="{3952A8EB-8338-45B3-A98A-4264C4FFDFC7}"/>
    <cellStyle name="Comma 2 4 2 2 4 3 2 2" xfId="11129" xr:uid="{77212587-9EA6-4BF0-A49B-8DC9E9445A78}"/>
    <cellStyle name="Comma 2 4 2 2 4 3 2 2 2" xfId="11130" xr:uid="{034AE74D-7D92-48EC-86E1-DAE39F5409EB}"/>
    <cellStyle name="Comma 2 4 2 2 4 3 2 3" xfId="11131" xr:uid="{E1B5A173-9974-4F92-9A5B-D7D8C8AB31FB}"/>
    <cellStyle name="Comma 2 4 2 2 4 3 3" xfId="11132" xr:uid="{03BB9C3A-D234-4A67-8822-78FFD632B0EB}"/>
    <cellStyle name="Comma 2 4 2 2 4 3 3 2" xfId="11133" xr:uid="{B6750647-858B-4181-8CF1-93EF6C3FB36A}"/>
    <cellStyle name="Comma 2 4 2 2 4 3 4" xfId="11134" xr:uid="{C78FC73A-E753-4F98-A571-37E311A7F421}"/>
    <cellStyle name="Comma 2 4 2 2 4 4" xfId="11135" xr:uid="{B9FD1912-F377-4ED8-827A-FECA23ABB864}"/>
    <cellStyle name="Comma 2 4 2 2 4 4 2" xfId="11136" xr:uid="{B4864813-8DF8-4667-AB57-86BD7662FBAC}"/>
    <cellStyle name="Comma 2 4 2 2 4 4 2 2" xfId="11137" xr:uid="{D5944CC5-D4B5-4B01-8F91-482D642CE398}"/>
    <cellStyle name="Comma 2 4 2 2 4 4 2 2 2" xfId="11138" xr:uid="{3716DE2C-0C8F-4694-9282-80398E8DFB2E}"/>
    <cellStyle name="Comma 2 4 2 2 4 4 2 3" xfId="11139" xr:uid="{0B1FB3D3-35C0-49B3-BA6A-153E7485AAD4}"/>
    <cellStyle name="Comma 2 4 2 2 4 4 3" xfId="11140" xr:uid="{64B0EE07-CE0E-4370-8E60-D830A5A1E100}"/>
    <cellStyle name="Comma 2 4 2 2 4 4 3 2" xfId="11141" xr:uid="{1BA883F9-5FBC-41C4-8DCC-22E95B698D93}"/>
    <cellStyle name="Comma 2 4 2 2 4 4 4" xfId="11142" xr:uid="{D15CD01D-A2F4-4DC2-9C0B-6CCCB055287B}"/>
    <cellStyle name="Comma 2 4 2 2 4 5" xfId="11143" xr:uid="{73845E0B-B9EE-466C-BABF-197983FABADF}"/>
    <cellStyle name="Comma 2 4 2 2 4 5 2" xfId="11144" xr:uid="{EFFED078-1F51-408F-894B-1BA09BDE1AA5}"/>
    <cellStyle name="Comma 2 4 2 2 4 5 2 2" xfId="11145" xr:uid="{559873FE-B97B-4D9E-AEE9-38C1CFAC03E7}"/>
    <cellStyle name="Comma 2 4 2 2 4 5 3" xfId="11146" xr:uid="{1C8EE8D9-CC24-4E4A-97D4-CF114928FDFF}"/>
    <cellStyle name="Comma 2 4 2 2 4 6" xfId="11147" xr:uid="{C8EA0D19-D49C-4158-9487-721B146B4180}"/>
    <cellStyle name="Comma 2 4 2 2 4 6 2" xfId="11148" xr:uid="{500CC1AE-E535-46FC-9E0D-BB8CDA89040F}"/>
    <cellStyle name="Comma 2 4 2 2 4 7" xfId="11149" xr:uid="{3964C863-5533-41C1-8C61-3F52BBF6B616}"/>
    <cellStyle name="Comma 2 4 2 2 5" xfId="11150" xr:uid="{8C6A521A-A6BA-422E-8F7A-B2312AC31AFD}"/>
    <cellStyle name="Comma 2 4 2 2 5 2" xfId="11151" xr:uid="{EAC8BC29-02F6-4510-AA5C-4B5F443E8F25}"/>
    <cellStyle name="Comma 2 4 2 2 5 2 2" xfId="11152" xr:uid="{30456F1A-AB9A-44C6-A2D8-304BFF5CB196}"/>
    <cellStyle name="Comma 2 4 2 2 5 2 2 2" xfId="11153" xr:uid="{977AB4B3-940E-4F48-B248-006EBACA4C8F}"/>
    <cellStyle name="Comma 2 4 2 2 5 2 2 2 2" xfId="11154" xr:uid="{E453E716-7777-4012-848E-F35C7C9498AB}"/>
    <cellStyle name="Comma 2 4 2 2 5 2 2 3" xfId="11155" xr:uid="{665CDFBF-554B-447C-8392-1821CB94ED2E}"/>
    <cellStyle name="Comma 2 4 2 2 5 2 3" xfId="11156" xr:uid="{C9EE4D32-A509-4205-851D-4FAEC9336822}"/>
    <cellStyle name="Comma 2 4 2 2 5 2 3 2" xfId="11157" xr:uid="{595B5A1D-85CA-4AC6-8624-B2B9859C3F51}"/>
    <cellStyle name="Comma 2 4 2 2 5 2 4" xfId="11158" xr:uid="{3BA30991-1223-4958-82A9-0E2A6CD03668}"/>
    <cellStyle name="Comma 2 4 2 2 5 3" xfId="11159" xr:uid="{C92CD1DF-2F9F-4790-A568-EA8271ADDF9D}"/>
    <cellStyle name="Comma 2 4 2 2 5 3 2" xfId="11160" xr:uid="{2C2C7B43-AC46-4359-A9EA-A6EEE81C1623}"/>
    <cellStyle name="Comma 2 4 2 2 5 3 2 2" xfId="11161" xr:uid="{BB898D09-47C3-4646-BD61-1FFA2B029085}"/>
    <cellStyle name="Comma 2 4 2 2 5 3 2 2 2" xfId="11162" xr:uid="{6918EBD6-B193-4085-ADAA-0724D95C17D1}"/>
    <cellStyle name="Comma 2 4 2 2 5 3 2 3" xfId="11163" xr:uid="{AD29261E-2456-4872-9206-13A81CFBD9D5}"/>
    <cellStyle name="Comma 2 4 2 2 5 3 3" xfId="11164" xr:uid="{D6800388-580F-4AB6-A52E-99DA50E87E63}"/>
    <cellStyle name="Comma 2 4 2 2 5 3 3 2" xfId="11165" xr:uid="{7C2B32F0-5CFC-4AAE-8A0B-4A3F53857037}"/>
    <cellStyle name="Comma 2 4 2 2 5 3 4" xfId="11166" xr:uid="{3018F689-8D61-414D-8093-B988BFBE8009}"/>
    <cellStyle name="Comma 2 4 2 2 5 4" xfId="11167" xr:uid="{8E516B19-9B54-408C-A01F-F54E0D5E957D}"/>
    <cellStyle name="Comma 2 4 2 2 5 4 2" xfId="11168" xr:uid="{D7E37295-E47C-4740-A8AD-90F64C5D7CF9}"/>
    <cellStyle name="Comma 2 4 2 2 5 4 2 2" xfId="11169" xr:uid="{4D118602-BFCC-4804-A95B-724619FACCC1}"/>
    <cellStyle name="Comma 2 4 2 2 5 4 3" xfId="11170" xr:uid="{A0BCD2AF-3B8C-41CD-950C-4F2DDAC4B988}"/>
    <cellStyle name="Comma 2 4 2 2 5 5" xfId="11171" xr:uid="{A2A049B1-6355-4B87-9FB4-76533B99E203}"/>
    <cellStyle name="Comma 2 4 2 2 5 5 2" xfId="11172" xr:uid="{24071237-C053-4794-A64D-73F819D883C4}"/>
    <cellStyle name="Comma 2 4 2 2 5 6" xfId="11173" xr:uid="{F382F445-896A-4136-9D5E-487B10E19166}"/>
    <cellStyle name="Comma 2 4 2 2 6" xfId="11174" xr:uid="{34DFD876-437C-4CB1-9CE6-5FAAB0747BAD}"/>
    <cellStyle name="Comma 2 4 2 2 6 2" xfId="11175" xr:uid="{082348DC-07D1-492D-B454-EC77766DA3DA}"/>
    <cellStyle name="Comma 2 4 2 2 6 2 2" xfId="11176" xr:uid="{5C134F1D-08AB-44B8-9E4A-C145AFF82A65}"/>
    <cellStyle name="Comma 2 4 2 2 6 2 2 2" xfId="11177" xr:uid="{142F75AD-53BD-4981-BD11-13B75B207506}"/>
    <cellStyle name="Comma 2 4 2 2 6 2 3" xfId="11178" xr:uid="{80FC6896-035D-425E-BEDE-441BCA200B05}"/>
    <cellStyle name="Comma 2 4 2 2 6 3" xfId="11179" xr:uid="{BA757373-1E05-45FD-8CEC-3C0DCD00D2F9}"/>
    <cellStyle name="Comma 2 4 2 2 6 3 2" xfId="11180" xr:uid="{A19014F2-1820-4D71-8F2A-B06449C0BD3F}"/>
    <cellStyle name="Comma 2 4 2 2 6 4" xfId="11181" xr:uid="{82C5491F-AC5E-4E7E-AE90-258F82C97D45}"/>
    <cellStyle name="Comma 2 4 2 2 7" xfId="11182" xr:uid="{04F2C96B-A87F-4A1A-9A94-7D7A4B6AD119}"/>
    <cellStyle name="Comma 2 4 2 2 7 2" xfId="11183" xr:uid="{D5F9AAEE-03CC-4E49-A16E-ABD5A72DBA56}"/>
    <cellStyle name="Comma 2 4 2 2 7 2 2" xfId="11184" xr:uid="{AEEAFC72-EF72-415D-8C00-0EC1DCA441F4}"/>
    <cellStyle name="Comma 2 4 2 2 7 2 2 2" xfId="11185" xr:uid="{CFE5554F-3D82-4170-868C-F19B4E15A85B}"/>
    <cellStyle name="Comma 2 4 2 2 7 2 3" xfId="11186" xr:uid="{1F424BA1-634B-4809-AC24-9432943B2F05}"/>
    <cellStyle name="Comma 2 4 2 2 7 3" xfId="11187" xr:uid="{99D105D3-7934-472D-AC82-E9A47047BE56}"/>
    <cellStyle name="Comma 2 4 2 2 7 3 2" xfId="11188" xr:uid="{6E2DC732-6DC2-4EFE-A0A0-8778D6567301}"/>
    <cellStyle name="Comma 2 4 2 2 7 4" xfId="11189" xr:uid="{93CE672D-E2F0-4C39-9471-633A1C37F90C}"/>
    <cellStyle name="Comma 2 4 2 2 8" xfId="11190" xr:uid="{0BBD1494-6A0D-4501-AE71-EAA357DEC4DA}"/>
    <cellStyle name="Comma 2 4 2 2 8 2" xfId="11191" xr:uid="{6FC5ADC6-097A-4E50-BF30-2A341B00BB95}"/>
    <cellStyle name="Comma 2 4 2 2 8 2 2" xfId="11192" xr:uid="{97405E1E-4D57-4A3A-B353-0B75FC906480}"/>
    <cellStyle name="Comma 2 4 2 2 8 3" xfId="11193" xr:uid="{A115A3FD-DAD9-4B42-B3F1-FB154C6D7780}"/>
    <cellStyle name="Comma 2 4 2 2 9" xfId="11194" xr:uid="{730CF427-94D6-4E8C-984B-13958405744F}"/>
    <cellStyle name="Comma 2 4 2 2 9 2" xfId="11195" xr:uid="{C5EBF4B4-7B4F-4B70-BC2F-66289A7384B7}"/>
    <cellStyle name="Comma 2 4 2 3" xfId="11196" xr:uid="{E4815880-440F-4131-8CD9-EC6A85D68FC3}"/>
    <cellStyle name="Comma 2 4 2 3 2" xfId="11197" xr:uid="{2F7D91E7-EAA9-476A-9F46-28DB3D952D4A}"/>
    <cellStyle name="Comma 2 4 2 3 2 2" xfId="11198" xr:uid="{42FDF2B4-2AB2-430F-AA9D-AB201F885F37}"/>
    <cellStyle name="Comma 2 4 2 3 2 2 2" xfId="11199" xr:uid="{0008305D-96F9-4270-A3AA-FC722BFEC5DA}"/>
    <cellStyle name="Comma 2 4 2 3 2 2 2 2" xfId="11200" xr:uid="{49962B7D-5735-445B-9934-000C13CE2306}"/>
    <cellStyle name="Comma 2 4 2 3 2 2 2 2 2" xfId="11201" xr:uid="{42954189-F927-44A2-BE9A-398A1032112B}"/>
    <cellStyle name="Comma 2 4 2 3 2 2 2 3" xfId="11202" xr:uid="{CF08737B-E3BC-4BDE-B497-D99E54E60907}"/>
    <cellStyle name="Comma 2 4 2 3 2 2 3" xfId="11203" xr:uid="{1FD67E4C-A9EC-4764-8931-614A019B13A7}"/>
    <cellStyle name="Comma 2 4 2 3 2 2 3 2" xfId="11204" xr:uid="{9777B32A-49F1-43BC-92C5-BE123FB2A172}"/>
    <cellStyle name="Comma 2 4 2 3 2 2 4" xfId="11205" xr:uid="{6BB51978-1656-4F4E-9473-D47FD5C8631D}"/>
    <cellStyle name="Comma 2 4 2 3 2 3" xfId="11206" xr:uid="{7AF0B698-4F5A-488C-B5A2-D17C65B8533C}"/>
    <cellStyle name="Comma 2 4 2 3 2 3 2" xfId="11207" xr:uid="{3DD3A8E2-32EF-46AE-9994-7C39D29FEAAF}"/>
    <cellStyle name="Comma 2 4 2 3 2 3 2 2" xfId="11208" xr:uid="{F9C7CBA5-54A4-4EE5-87F6-E93FBDABA8E5}"/>
    <cellStyle name="Comma 2 4 2 3 2 3 2 2 2" xfId="11209" xr:uid="{C12BFE23-6E6D-4D37-BCF8-088248B104B2}"/>
    <cellStyle name="Comma 2 4 2 3 2 3 2 3" xfId="11210" xr:uid="{C9F94F31-A11B-4B30-B053-2771104F92B6}"/>
    <cellStyle name="Comma 2 4 2 3 2 3 3" xfId="11211" xr:uid="{BD4F25A3-4342-4BFA-86B7-08836C6E5DAE}"/>
    <cellStyle name="Comma 2 4 2 3 2 3 3 2" xfId="11212" xr:uid="{5F318620-62C4-434B-81FF-D2666DC91446}"/>
    <cellStyle name="Comma 2 4 2 3 2 3 4" xfId="11213" xr:uid="{2CC65E97-8249-43BE-86C7-98A2B8C3A0F0}"/>
    <cellStyle name="Comma 2 4 2 3 2 4" xfId="11214" xr:uid="{2D975135-9D25-48B3-B192-D4D47095B496}"/>
    <cellStyle name="Comma 2 4 2 3 2 4 2" xfId="11215" xr:uid="{58470030-BBE9-4CFA-88C0-A2911AA55A6E}"/>
    <cellStyle name="Comma 2 4 2 3 2 4 2 2" xfId="11216" xr:uid="{D425AE56-E551-473B-A6B9-6D5F31414D83}"/>
    <cellStyle name="Comma 2 4 2 3 2 4 3" xfId="11217" xr:uid="{4CCEE58E-8A86-4853-AB90-11DB4E71FCEF}"/>
    <cellStyle name="Comma 2 4 2 3 2 5" xfId="11218" xr:uid="{24B00D88-FDC5-45FA-9DE5-681C79E81A17}"/>
    <cellStyle name="Comma 2 4 2 3 2 5 2" xfId="11219" xr:uid="{A02FE600-0E6A-482B-BB71-0DC14620DF6B}"/>
    <cellStyle name="Comma 2 4 2 3 2 6" xfId="11220" xr:uid="{B6B3FD3F-BC30-4D76-8C71-7665156DE183}"/>
    <cellStyle name="Comma 2 4 2 3 3" xfId="11221" xr:uid="{C21CB688-4D4F-49AA-ABBD-02F9C889B685}"/>
    <cellStyle name="Comma 2 4 2 3 3 2" xfId="11222" xr:uid="{F5C13E40-9CA7-473C-9CFA-DF4E1FBFCFF3}"/>
    <cellStyle name="Comma 2 4 2 3 3 2 2" xfId="11223" xr:uid="{0E7305CC-9FF2-4927-B7E0-62CD7A1BC790}"/>
    <cellStyle name="Comma 2 4 2 3 3 2 2 2" xfId="11224" xr:uid="{2EADFAF1-4135-466B-8E92-B864192D213E}"/>
    <cellStyle name="Comma 2 4 2 3 3 2 3" xfId="11225" xr:uid="{32E928C0-DCA5-4EC8-B4C5-8569F1F55F47}"/>
    <cellStyle name="Comma 2 4 2 3 3 3" xfId="11226" xr:uid="{6B70498B-51FE-42A3-BBBE-B144C53E6622}"/>
    <cellStyle name="Comma 2 4 2 3 3 3 2" xfId="11227" xr:uid="{CD359C98-B125-4674-86A0-59570860D91E}"/>
    <cellStyle name="Comma 2 4 2 3 3 4" xfId="11228" xr:uid="{C8551582-B025-4B97-98E6-AAD7465BBE20}"/>
    <cellStyle name="Comma 2 4 2 3 4" xfId="11229" xr:uid="{1C7B3CE1-FC6F-48C4-8892-599AB57EB4F8}"/>
    <cellStyle name="Comma 2 4 2 3 4 2" xfId="11230" xr:uid="{D538A652-FF2F-4122-9761-FC0097246D74}"/>
    <cellStyle name="Comma 2 4 2 3 4 2 2" xfId="11231" xr:uid="{C5717EC6-27A0-420D-B2D7-6FFA39830893}"/>
    <cellStyle name="Comma 2 4 2 3 4 2 2 2" xfId="11232" xr:uid="{E6AF24FE-0F49-49D8-B51B-9DB1C285362D}"/>
    <cellStyle name="Comma 2 4 2 3 4 2 3" xfId="11233" xr:uid="{33D95465-8903-48E0-9E8A-C93E37FF13AF}"/>
    <cellStyle name="Comma 2 4 2 3 4 3" xfId="11234" xr:uid="{78331BEB-797F-4E8A-B88E-63F59C98095F}"/>
    <cellStyle name="Comma 2 4 2 3 4 3 2" xfId="11235" xr:uid="{ADA2BCC0-8561-4889-BBB5-001F1C335963}"/>
    <cellStyle name="Comma 2 4 2 3 4 4" xfId="11236" xr:uid="{73B164F7-7464-4749-BA0F-DE6DDF827EE8}"/>
    <cellStyle name="Comma 2 4 2 3 5" xfId="11237" xr:uid="{CEB5B296-D690-49DC-B8E4-11BC6302B8AC}"/>
    <cellStyle name="Comma 2 4 2 3 5 2" xfId="11238" xr:uid="{21EE8F14-651D-4005-A552-70B859E86259}"/>
    <cellStyle name="Comma 2 4 2 3 5 2 2" xfId="11239" xr:uid="{EAC8C194-4BA4-4614-9FDD-6DBDE7688A90}"/>
    <cellStyle name="Comma 2 4 2 3 5 3" xfId="11240" xr:uid="{312FEC64-984E-4509-9505-15B36763C9F0}"/>
    <cellStyle name="Comma 2 4 2 3 6" xfId="11241" xr:uid="{EAA26158-B4D8-4F12-AD54-E63CA0EB4FFC}"/>
    <cellStyle name="Comma 2 4 2 3 6 2" xfId="11242" xr:uid="{586F6985-D32F-449E-AD29-489AA25A8EA0}"/>
    <cellStyle name="Comma 2 4 2 3 7" xfId="11243" xr:uid="{A9BA4B69-939D-4086-9FEC-907E7F7559E8}"/>
    <cellStyle name="Comma 2 4 2 4" xfId="11244" xr:uid="{8571DA24-6CB6-4403-8603-8A76C1A62A29}"/>
    <cellStyle name="Comma 2 4 2 4 2" xfId="11245" xr:uid="{B6CE1380-AFF2-4FDD-AA96-ED89DB714748}"/>
    <cellStyle name="Comma 2 4 2 4 2 2" xfId="11246" xr:uid="{D5CC9DF2-8CA2-41D0-9F61-E8DF359195B2}"/>
    <cellStyle name="Comma 2 4 2 4 2 2 2" xfId="11247" xr:uid="{5468231D-2F74-437F-B9C5-39D73976DA06}"/>
    <cellStyle name="Comma 2 4 2 4 2 2 2 2" xfId="11248" xr:uid="{FF9A2006-EC8A-4503-85F8-DBBB263AA3A9}"/>
    <cellStyle name="Comma 2 4 2 4 2 2 2 2 2" xfId="11249" xr:uid="{67E0A6E5-0ECB-453E-A396-82AE6EDC1487}"/>
    <cellStyle name="Comma 2 4 2 4 2 2 2 3" xfId="11250" xr:uid="{3AC3C7A6-A39A-48B4-9A04-1C4EC7C20131}"/>
    <cellStyle name="Comma 2 4 2 4 2 2 3" xfId="11251" xr:uid="{1D451A61-97EC-454A-914B-4C6C7FDC1B9F}"/>
    <cellStyle name="Comma 2 4 2 4 2 2 3 2" xfId="11252" xr:uid="{A62FFDBA-66B9-4D79-AB60-8F83EA18AFC1}"/>
    <cellStyle name="Comma 2 4 2 4 2 2 4" xfId="11253" xr:uid="{453A09A7-E180-4A96-8EC6-FD90B9C37867}"/>
    <cellStyle name="Comma 2 4 2 4 2 3" xfId="11254" xr:uid="{A8F96318-FBB5-4A1C-A5B7-524E812FD9FB}"/>
    <cellStyle name="Comma 2 4 2 4 2 3 2" xfId="11255" xr:uid="{6C022FD4-17BA-44FD-A167-C4F0A3CA48A4}"/>
    <cellStyle name="Comma 2 4 2 4 2 3 2 2" xfId="11256" xr:uid="{109938AC-2A0E-43F7-A681-A939ACBE7CBD}"/>
    <cellStyle name="Comma 2 4 2 4 2 3 2 2 2" xfId="11257" xr:uid="{E05170D1-7091-4F45-B6FD-14C17EA77B7F}"/>
    <cellStyle name="Comma 2 4 2 4 2 3 2 3" xfId="11258" xr:uid="{7A7FE752-11E5-4B0E-9958-397943B8E870}"/>
    <cellStyle name="Comma 2 4 2 4 2 3 3" xfId="11259" xr:uid="{E3B8FA50-B174-498C-B9B2-588799AAB7E6}"/>
    <cellStyle name="Comma 2 4 2 4 2 3 3 2" xfId="11260" xr:uid="{4F0EB4C8-2B6D-4803-92B9-FFD1935E2403}"/>
    <cellStyle name="Comma 2 4 2 4 2 3 4" xfId="11261" xr:uid="{7DB9CF67-ED8C-442D-80FE-706D8429CE90}"/>
    <cellStyle name="Comma 2 4 2 4 2 4" xfId="11262" xr:uid="{E67A4BF7-D6A5-4F90-B051-136FE8F39EBD}"/>
    <cellStyle name="Comma 2 4 2 4 2 4 2" xfId="11263" xr:uid="{8C30E1FA-567E-49F9-BE84-F3F8E4DA3D90}"/>
    <cellStyle name="Comma 2 4 2 4 2 4 2 2" xfId="11264" xr:uid="{C7ABE2F3-7940-4573-92F8-0C0462A00368}"/>
    <cellStyle name="Comma 2 4 2 4 2 4 3" xfId="11265" xr:uid="{79467055-F796-4704-A0C5-6331CDEB94DF}"/>
    <cellStyle name="Comma 2 4 2 4 2 5" xfId="11266" xr:uid="{B3426D6C-BF98-46C7-A372-170EDA90D735}"/>
    <cellStyle name="Comma 2 4 2 4 2 5 2" xfId="11267" xr:uid="{909B927A-2BE3-4CA4-B3F8-10648DD1025D}"/>
    <cellStyle name="Comma 2 4 2 4 2 6" xfId="11268" xr:uid="{753A8D0D-E5A5-4D00-A866-913805EBB0F2}"/>
    <cellStyle name="Comma 2 4 2 4 3" xfId="11269" xr:uid="{9B656A4D-0F54-4B1B-A656-865E7BD0522A}"/>
    <cellStyle name="Comma 2 4 2 4 3 2" xfId="11270" xr:uid="{0DBB0FFA-C3E6-4F9D-820C-8962D802A295}"/>
    <cellStyle name="Comma 2 4 2 4 3 2 2" xfId="11271" xr:uid="{C1D151E6-E541-4C05-9CB5-5F8715F46318}"/>
    <cellStyle name="Comma 2 4 2 4 3 2 2 2" xfId="11272" xr:uid="{4D03534C-D300-408A-80AD-ECEB29D4A680}"/>
    <cellStyle name="Comma 2 4 2 4 3 2 3" xfId="11273" xr:uid="{7A1B5D20-DBB4-4C50-938A-21779994B01A}"/>
    <cellStyle name="Comma 2 4 2 4 3 3" xfId="11274" xr:uid="{FD930F76-74F6-4C9D-975E-9CF0B1941347}"/>
    <cellStyle name="Comma 2 4 2 4 3 3 2" xfId="11275" xr:uid="{0DFE4AFF-2631-443A-B400-6D002A541532}"/>
    <cellStyle name="Comma 2 4 2 4 3 4" xfId="11276" xr:uid="{BEE4BDF7-D206-4D70-801A-953080399306}"/>
    <cellStyle name="Comma 2 4 2 4 4" xfId="11277" xr:uid="{58BA02CE-22C2-4896-906B-42611060BC91}"/>
    <cellStyle name="Comma 2 4 2 4 4 2" xfId="11278" xr:uid="{D15FB538-40BE-409D-8C01-574524BC5AF0}"/>
    <cellStyle name="Comma 2 4 2 4 4 2 2" xfId="11279" xr:uid="{D7A51DA6-7265-47CA-8A94-CDDF9EEA8B84}"/>
    <cellStyle name="Comma 2 4 2 4 4 2 2 2" xfId="11280" xr:uid="{CEF8470E-7FFE-48B3-B530-6FD2A3F4A2C9}"/>
    <cellStyle name="Comma 2 4 2 4 4 2 3" xfId="11281" xr:uid="{722FEB4B-EBF6-439E-B021-93FE56EB6896}"/>
    <cellStyle name="Comma 2 4 2 4 4 3" xfId="11282" xr:uid="{3FFFF7CD-DD5B-4C42-B7B3-19D393E9F5DB}"/>
    <cellStyle name="Comma 2 4 2 4 4 3 2" xfId="11283" xr:uid="{2FACBBD2-F2C6-402A-9E67-5F7D832325AD}"/>
    <cellStyle name="Comma 2 4 2 4 4 4" xfId="11284" xr:uid="{1BF218E1-A11F-4D19-8A2E-8374395F4731}"/>
    <cellStyle name="Comma 2 4 2 4 5" xfId="11285" xr:uid="{33B9D50D-1BC4-49F2-866F-D8CE4DE75418}"/>
    <cellStyle name="Comma 2 4 2 4 5 2" xfId="11286" xr:uid="{69DEEA15-4367-492A-ACC9-8C5DB3D89E7D}"/>
    <cellStyle name="Comma 2 4 2 4 5 2 2" xfId="11287" xr:uid="{4DB9A848-E842-4DE0-B58C-330579E079FA}"/>
    <cellStyle name="Comma 2 4 2 4 5 3" xfId="11288" xr:uid="{86DB2B1C-0325-421A-BBD0-ADD7EABF039D}"/>
    <cellStyle name="Comma 2 4 2 4 6" xfId="11289" xr:uid="{8AF0E35D-DFC6-44EF-A99B-9A82A85919B6}"/>
    <cellStyle name="Comma 2 4 2 4 6 2" xfId="11290" xr:uid="{79612729-973B-459A-A3B5-A82516A97AEE}"/>
    <cellStyle name="Comma 2 4 2 4 7" xfId="11291" xr:uid="{43AA3A99-9D3D-48BD-9B24-0FA5FD47CC91}"/>
    <cellStyle name="Comma 2 4 2 5" xfId="11292" xr:uid="{225A02B4-5AC5-4B31-AD6F-EBFBD3BC08A5}"/>
    <cellStyle name="Comma 2 4 2 5 2" xfId="11293" xr:uid="{77D6D7B3-2061-48C4-8102-02778EF4D8AF}"/>
    <cellStyle name="Comma 2 4 2 5 2 2" xfId="11294" xr:uid="{95CEB50C-854F-4637-BA32-2521428EE828}"/>
    <cellStyle name="Comma 2 4 2 5 2 2 2" xfId="11295" xr:uid="{0BCE0D61-AA83-4CA5-A078-18E441A58A65}"/>
    <cellStyle name="Comma 2 4 2 5 2 2 2 2" xfId="11296" xr:uid="{5430A4AF-3038-479D-AE87-A3EEB3540AF3}"/>
    <cellStyle name="Comma 2 4 2 5 2 2 2 2 2" xfId="11297" xr:uid="{CEDF496B-CDDB-457A-A5ED-5F8CA256327A}"/>
    <cellStyle name="Comma 2 4 2 5 2 2 2 3" xfId="11298" xr:uid="{0BCD662F-46FE-4805-AD65-25AAE385589C}"/>
    <cellStyle name="Comma 2 4 2 5 2 2 3" xfId="11299" xr:uid="{1F46C3AC-3CF0-4FE8-95CF-D67F33575D4D}"/>
    <cellStyle name="Comma 2 4 2 5 2 2 3 2" xfId="11300" xr:uid="{FD202F6C-25B1-45C1-A5B9-B83BEEB8627D}"/>
    <cellStyle name="Comma 2 4 2 5 2 2 4" xfId="11301" xr:uid="{E312A797-0BE3-47B8-9A20-E2AAAF97EC96}"/>
    <cellStyle name="Comma 2 4 2 5 2 3" xfId="11302" xr:uid="{F48BC766-BB8B-44E1-8C68-A3B93F47F4C7}"/>
    <cellStyle name="Comma 2 4 2 5 2 3 2" xfId="11303" xr:uid="{9A8B3FDD-3730-45C9-AD41-7B28D0B5905D}"/>
    <cellStyle name="Comma 2 4 2 5 2 3 2 2" xfId="11304" xr:uid="{7F17867E-DE99-4EE2-B892-BE95F608B9C5}"/>
    <cellStyle name="Comma 2 4 2 5 2 3 2 2 2" xfId="11305" xr:uid="{D80FD3F9-3C57-4263-8143-7BB3BB6B5276}"/>
    <cellStyle name="Comma 2 4 2 5 2 3 2 3" xfId="11306" xr:uid="{18D5647A-FB75-4E48-8074-D7C8937F4E6D}"/>
    <cellStyle name="Comma 2 4 2 5 2 3 3" xfId="11307" xr:uid="{72BCCF08-CB5C-4F76-B730-C817B5A820D3}"/>
    <cellStyle name="Comma 2 4 2 5 2 3 3 2" xfId="11308" xr:uid="{A9381D9E-6A9A-4E69-9BF6-D2F9C95E4083}"/>
    <cellStyle name="Comma 2 4 2 5 2 3 4" xfId="11309" xr:uid="{AE75FC94-6FC6-4FFE-AFB4-BA18D422489D}"/>
    <cellStyle name="Comma 2 4 2 5 2 4" xfId="11310" xr:uid="{D65441FE-809F-436D-A433-9F2BD9BBFDA2}"/>
    <cellStyle name="Comma 2 4 2 5 2 4 2" xfId="11311" xr:uid="{44A21D91-78A0-4A2A-B42E-5B3916652D45}"/>
    <cellStyle name="Comma 2 4 2 5 2 4 2 2" xfId="11312" xr:uid="{D256E4E2-05FE-405E-A275-55180D8DD440}"/>
    <cellStyle name="Comma 2 4 2 5 2 4 3" xfId="11313" xr:uid="{C60FB3C2-C5C5-487D-93D6-A06672D41C4C}"/>
    <cellStyle name="Comma 2 4 2 5 2 5" xfId="11314" xr:uid="{14E3D321-8DE7-4A0E-9AE2-49DD03CD745A}"/>
    <cellStyle name="Comma 2 4 2 5 2 5 2" xfId="11315" xr:uid="{59971489-75F8-4EF7-AC86-829EF519D265}"/>
    <cellStyle name="Comma 2 4 2 5 2 6" xfId="11316" xr:uid="{967ECD2C-AC7C-443C-AFF9-2C41B7072B6B}"/>
    <cellStyle name="Comma 2 4 2 5 3" xfId="11317" xr:uid="{BB5740F8-668C-47AE-AA27-F580DEFB643F}"/>
    <cellStyle name="Comma 2 4 2 5 3 2" xfId="11318" xr:uid="{68114B6B-E1C8-41D5-93EC-D56AD0297D2F}"/>
    <cellStyle name="Comma 2 4 2 5 3 2 2" xfId="11319" xr:uid="{4016A947-6E91-4B95-8373-443259020316}"/>
    <cellStyle name="Comma 2 4 2 5 3 2 2 2" xfId="11320" xr:uid="{F9947563-700D-4753-A0F9-2B4034744224}"/>
    <cellStyle name="Comma 2 4 2 5 3 2 3" xfId="11321" xr:uid="{25502089-F8B3-42ED-86B3-B7F1ADD7DE73}"/>
    <cellStyle name="Comma 2 4 2 5 3 3" xfId="11322" xr:uid="{18AE04EB-6950-4429-B4F3-5BC53BE60860}"/>
    <cellStyle name="Comma 2 4 2 5 3 3 2" xfId="11323" xr:uid="{01F98CFA-FC29-41A3-9E11-A8702A50AFC5}"/>
    <cellStyle name="Comma 2 4 2 5 3 4" xfId="11324" xr:uid="{56F97C1E-BE34-4497-9B92-E4B4FDBFF1EE}"/>
    <cellStyle name="Comma 2 4 2 5 4" xfId="11325" xr:uid="{89C4AFD0-892F-420B-9A94-9EC882AED1FC}"/>
    <cellStyle name="Comma 2 4 2 5 4 2" xfId="11326" xr:uid="{8CEFCEBD-7D48-4A40-AC59-590D1CF66F43}"/>
    <cellStyle name="Comma 2 4 2 5 4 2 2" xfId="11327" xr:uid="{AD3A4FD0-826A-4FD8-96CC-77E622CD7913}"/>
    <cellStyle name="Comma 2 4 2 5 4 2 2 2" xfId="11328" xr:uid="{31B941FB-BA03-43E2-904C-28081471D814}"/>
    <cellStyle name="Comma 2 4 2 5 4 2 3" xfId="11329" xr:uid="{769373F4-73A7-43C8-A1F3-0FB7B3F93671}"/>
    <cellStyle name="Comma 2 4 2 5 4 3" xfId="11330" xr:uid="{DC944680-59DF-46FA-BBA5-995FA80AD9A5}"/>
    <cellStyle name="Comma 2 4 2 5 4 3 2" xfId="11331" xr:uid="{C2D2E38A-7314-4AAD-9782-72CBF383CF33}"/>
    <cellStyle name="Comma 2 4 2 5 4 4" xfId="11332" xr:uid="{894AA651-BF62-44E8-B2DB-A273180DCA70}"/>
    <cellStyle name="Comma 2 4 2 5 5" xfId="11333" xr:uid="{CDE6639A-C686-4A98-8E5A-4E3AEF2BE27B}"/>
    <cellStyle name="Comma 2 4 2 5 5 2" xfId="11334" xr:uid="{247173A6-3E2D-46BE-8CB8-A4FD41869E34}"/>
    <cellStyle name="Comma 2 4 2 5 5 2 2" xfId="11335" xr:uid="{9C2EC0EB-BC3C-4ACD-BB37-ABEFE4D194E1}"/>
    <cellStyle name="Comma 2 4 2 5 5 3" xfId="11336" xr:uid="{2CEEF5E8-1B97-4D58-A892-D058B1A99A9E}"/>
    <cellStyle name="Comma 2 4 2 5 6" xfId="11337" xr:uid="{94C305E9-D253-4AF2-9021-83D2B54077B3}"/>
    <cellStyle name="Comma 2 4 2 5 6 2" xfId="11338" xr:uid="{5EFF4932-FC4C-4EB4-BD2C-872333BBF3F4}"/>
    <cellStyle name="Comma 2 4 2 5 7" xfId="11339" xr:uid="{41E85BC4-BA02-4E0F-90B5-05B9A7B6DC9F}"/>
    <cellStyle name="Comma 2 4 2 6" xfId="11340" xr:uid="{5ECD01C4-7004-434F-9437-9DF4CAC03C7F}"/>
    <cellStyle name="Comma 2 4 2 6 2" xfId="11341" xr:uid="{E9331359-EF53-408C-B5E9-9B5D9994B10F}"/>
    <cellStyle name="Comma 2 4 2 6 2 2" xfId="11342" xr:uid="{6F5ADCB3-40E9-460C-A189-19F17972E23A}"/>
    <cellStyle name="Comma 2 4 2 6 2 2 2" xfId="11343" xr:uid="{15F9E39A-C0FE-41E4-BADD-A90066049DCF}"/>
    <cellStyle name="Comma 2 4 2 6 2 2 2 2" xfId="11344" xr:uid="{4C9E7EC8-D825-4B9E-B159-0870F8974B7A}"/>
    <cellStyle name="Comma 2 4 2 6 2 2 3" xfId="11345" xr:uid="{D1A8ABF8-B578-40C6-825B-7C4754D6612A}"/>
    <cellStyle name="Comma 2 4 2 6 2 3" xfId="11346" xr:uid="{059B40A9-DC49-4F69-92EA-B630E4B7CFFE}"/>
    <cellStyle name="Comma 2 4 2 6 2 3 2" xfId="11347" xr:uid="{F2FE6CA6-3F72-414B-8509-4647831DE978}"/>
    <cellStyle name="Comma 2 4 2 6 2 4" xfId="11348" xr:uid="{ED1EC83B-7124-4DA1-9CD8-85A8DD681AF3}"/>
    <cellStyle name="Comma 2 4 2 6 3" xfId="11349" xr:uid="{D04FCE08-5EE1-49C0-A8EE-AE7479FEB7ED}"/>
    <cellStyle name="Comma 2 4 2 6 3 2" xfId="11350" xr:uid="{40164E12-24CB-44CD-9103-DD13C5E182CA}"/>
    <cellStyle name="Comma 2 4 2 6 3 2 2" xfId="11351" xr:uid="{707FD921-A4E5-4955-83A5-FB3E429BFFEC}"/>
    <cellStyle name="Comma 2 4 2 6 3 2 2 2" xfId="11352" xr:uid="{A5FD6252-9156-4F0B-B0C9-678BDBEBA4EA}"/>
    <cellStyle name="Comma 2 4 2 6 3 2 3" xfId="11353" xr:uid="{652A7A05-0F68-43EA-8D9A-80509643957E}"/>
    <cellStyle name="Comma 2 4 2 6 3 3" xfId="11354" xr:uid="{B95DE526-2C56-4F79-A052-FE2EADE35010}"/>
    <cellStyle name="Comma 2 4 2 6 3 3 2" xfId="11355" xr:uid="{37CF2A6A-35C4-4F7C-B599-C7E7CD29F373}"/>
    <cellStyle name="Comma 2 4 2 6 3 4" xfId="11356" xr:uid="{5906D33C-B498-4D63-A2D3-45F377274FDF}"/>
    <cellStyle name="Comma 2 4 2 6 4" xfId="11357" xr:uid="{4F348D53-92A9-48CF-B63E-4D03B9CC3897}"/>
    <cellStyle name="Comma 2 4 2 6 4 2" xfId="11358" xr:uid="{A591AB8F-70E0-403F-A541-6CD44C59D9E2}"/>
    <cellStyle name="Comma 2 4 2 6 4 2 2" xfId="11359" xr:uid="{EC75AF14-0761-4A0E-889A-9C74973F0E99}"/>
    <cellStyle name="Comma 2 4 2 6 4 3" xfId="11360" xr:uid="{DEB1B6DA-3D5D-45FE-AA3D-31F61B8D4891}"/>
    <cellStyle name="Comma 2 4 2 6 5" xfId="11361" xr:uid="{B56F3911-D5E0-428E-B206-0FBD6C3BC474}"/>
    <cellStyle name="Comma 2 4 2 6 5 2" xfId="11362" xr:uid="{8DE856F3-F5CA-4F4C-A726-300410BD3155}"/>
    <cellStyle name="Comma 2 4 2 6 6" xfId="11363" xr:uid="{9B4B8CD6-7495-470A-8A24-6C54DF4551EF}"/>
    <cellStyle name="Comma 2 4 2 7" xfId="11364" xr:uid="{5C80D323-D8BD-4EC5-8639-AC21866432A2}"/>
    <cellStyle name="Comma 2 4 2 7 2" xfId="11365" xr:uid="{425A2F97-28A0-49BC-B894-7835245159E0}"/>
    <cellStyle name="Comma 2 4 2 7 2 2" xfId="11366" xr:uid="{12F653BE-C677-4576-BF92-604FAA53EA13}"/>
    <cellStyle name="Comma 2 4 2 7 2 2 2" xfId="11367" xr:uid="{8461BA34-7940-45E0-A508-ED7AED09C5AB}"/>
    <cellStyle name="Comma 2 4 2 7 2 3" xfId="11368" xr:uid="{667207C1-FA24-434D-AAAC-772747D5062B}"/>
    <cellStyle name="Comma 2 4 2 7 3" xfId="11369" xr:uid="{1EB5779B-AA8C-4B01-87E9-3E6BD18C4B44}"/>
    <cellStyle name="Comma 2 4 2 7 3 2" xfId="11370" xr:uid="{AA919A06-0BE7-4344-80ED-B46271C30EC7}"/>
    <cellStyle name="Comma 2 4 2 7 4" xfId="11371" xr:uid="{5D3E1C7F-F2E2-485B-8A07-E6C59A0B4B52}"/>
    <cellStyle name="Comma 2 4 2 8" xfId="11372" xr:uid="{83A5E402-70B0-4522-A34B-4F088F547B49}"/>
    <cellStyle name="Comma 2 4 2 8 2" xfId="11373" xr:uid="{DAB05CF9-5A24-44B5-B301-8A2A9626049E}"/>
    <cellStyle name="Comma 2 4 2 8 2 2" xfId="11374" xr:uid="{DB134A65-8B00-44C3-872D-696F74E1F658}"/>
    <cellStyle name="Comma 2 4 2 8 2 2 2" xfId="11375" xr:uid="{AD713BA5-317E-4A68-8FC3-A523C27A73DD}"/>
    <cellStyle name="Comma 2 4 2 8 2 3" xfId="11376" xr:uid="{CC386E7D-E7EE-425F-9DC7-53386836ABB6}"/>
    <cellStyle name="Comma 2 4 2 8 3" xfId="11377" xr:uid="{B230F1C3-1AC7-4781-AD73-FB6CF12A95DC}"/>
    <cellStyle name="Comma 2 4 2 8 3 2" xfId="11378" xr:uid="{F72465C2-AF03-49DE-A482-344107CBB49E}"/>
    <cellStyle name="Comma 2 4 2 8 4" xfId="11379" xr:uid="{966D5ECB-6A4E-4777-802F-27207EBEBEEC}"/>
    <cellStyle name="Comma 2 4 2 9" xfId="11380" xr:uid="{296E08BA-03E1-4784-A4EC-6FAFEE815B52}"/>
    <cellStyle name="Comma 2 4 2 9 2" xfId="11381" xr:uid="{B467D071-1F5D-457A-A465-350987692D32}"/>
    <cellStyle name="Comma 2 4 2 9 2 2" xfId="11382" xr:uid="{218B8038-A09F-465E-9845-7E9C6E04E5F1}"/>
    <cellStyle name="Comma 2 4 2 9 3" xfId="11383" xr:uid="{FA474355-BF2A-4B06-B945-49482A736BCC}"/>
    <cellStyle name="Comma 2 4 3" xfId="11384" xr:uid="{AC5458CE-4770-4EE6-9A82-DA5E4A76444D}"/>
    <cellStyle name="Comma 2 4 3 10" xfId="11385" xr:uid="{1B0F5523-0C33-4103-9C43-95284DA5A630}"/>
    <cellStyle name="Comma 2 4 3 10 2" xfId="11386" xr:uid="{9EE60D6C-207E-4AE9-ABF1-40BDF0CB47F9}"/>
    <cellStyle name="Comma 2 4 3 11" xfId="11387" xr:uid="{87800FFB-489F-4723-977C-E3DF1781B7F9}"/>
    <cellStyle name="Comma 2 4 3 2" xfId="11388" xr:uid="{3231AD05-FA5F-45B7-ADFA-EF3D93FC9D06}"/>
    <cellStyle name="Comma 2 4 3 2 2" xfId="11389" xr:uid="{D647FCAF-B4CC-4CB1-A8B9-6355AE97592D}"/>
    <cellStyle name="Comma 2 4 3 2 2 2" xfId="11390" xr:uid="{F6364C18-3AFA-435F-8DD4-56DF19F20B0E}"/>
    <cellStyle name="Comma 2 4 3 2 2 2 2" xfId="11391" xr:uid="{830286DD-4F61-4F30-9693-EBE2F6BC66D2}"/>
    <cellStyle name="Comma 2 4 3 2 2 2 2 2" xfId="11392" xr:uid="{2A2DC03A-543A-4A56-9C18-768332B4DA41}"/>
    <cellStyle name="Comma 2 4 3 2 2 2 2 2 2" xfId="11393" xr:uid="{F6BED466-6033-4514-8522-45201ECEE891}"/>
    <cellStyle name="Comma 2 4 3 2 2 2 2 2 2 2" xfId="11394" xr:uid="{4FAF4E1B-BBC2-4B67-9F10-E5E6861DE570}"/>
    <cellStyle name="Comma 2 4 3 2 2 2 2 2 3" xfId="11395" xr:uid="{73510984-3A4F-4D0F-9A06-69EB12CDA74B}"/>
    <cellStyle name="Comma 2 4 3 2 2 2 2 3" xfId="11396" xr:uid="{AEF75881-BC41-44F8-84C0-24A7F417A59A}"/>
    <cellStyle name="Comma 2 4 3 2 2 2 2 3 2" xfId="11397" xr:uid="{70AABB83-F5D4-4032-91BC-998D75591D3E}"/>
    <cellStyle name="Comma 2 4 3 2 2 2 2 4" xfId="11398" xr:uid="{45D6EBD9-EB48-44E7-8354-02CED94ECCDF}"/>
    <cellStyle name="Comma 2 4 3 2 2 2 3" xfId="11399" xr:uid="{0E27DFA5-31FB-4708-B968-A5511E88A62E}"/>
    <cellStyle name="Comma 2 4 3 2 2 2 3 2" xfId="11400" xr:uid="{B693336B-FCF6-439C-8BEE-D887098AF015}"/>
    <cellStyle name="Comma 2 4 3 2 2 2 3 2 2" xfId="11401" xr:uid="{90B8FEF2-A8FB-4CCF-8416-3D5290AD71B2}"/>
    <cellStyle name="Comma 2 4 3 2 2 2 3 2 2 2" xfId="11402" xr:uid="{9BD18F13-F791-428B-80A3-08155F35EE7D}"/>
    <cellStyle name="Comma 2 4 3 2 2 2 3 2 3" xfId="11403" xr:uid="{CAD3D20C-8C95-4C2E-AC45-F90D72277AF9}"/>
    <cellStyle name="Comma 2 4 3 2 2 2 3 3" xfId="11404" xr:uid="{F3BDB463-D6B8-4406-83B7-E681A055A3D0}"/>
    <cellStyle name="Comma 2 4 3 2 2 2 3 3 2" xfId="11405" xr:uid="{2EFF7810-9AD4-4522-B1ED-F1D0C4965496}"/>
    <cellStyle name="Comma 2 4 3 2 2 2 3 4" xfId="11406" xr:uid="{1054EB4B-F219-4F4F-8CE7-22251EB5F18E}"/>
    <cellStyle name="Comma 2 4 3 2 2 2 4" xfId="11407" xr:uid="{9D646C4F-2613-4597-8A99-94FE9B1DFABB}"/>
    <cellStyle name="Comma 2 4 3 2 2 2 4 2" xfId="11408" xr:uid="{39BE619C-C268-43B4-9739-90E88CD6F23B}"/>
    <cellStyle name="Comma 2 4 3 2 2 2 4 2 2" xfId="11409" xr:uid="{5730BDA6-23B0-4373-A80B-4F946E76E194}"/>
    <cellStyle name="Comma 2 4 3 2 2 2 4 3" xfId="11410" xr:uid="{6D0C6B9F-1960-4256-A6BA-11F42B9635D7}"/>
    <cellStyle name="Comma 2 4 3 2 2 2 5" xfId="11411" xr:uid="{91901AB2-B54B-4688-87C9-5730B2C45D2C}"/>
    <cellStyle name="Comma 2 4 3 2 2 2 5 2" xfId="11412" xr:uid="{A919391D-F1F4-484C-BE26-DEE3CA22F8CC}"/>
    <cellStyle name="Comma 2 4 3 2 2 2 6" xfId="11413" xr:uid="{21B7A96D-8E85-45D4-87ED-04E87F084C0D}"/>
    <cellStyle name="Comma 2 4 3 2 2 3" xfId="11414" xr:uid="{93657EDC-6CF4-4B92-B5DB-B49277D1F65F}"/>
    <cellStyle name="Comma 2 4 3 2 2 3 2" xfId="11415" xr:uid="{64B3D4E8-261F-47AF-BEDA-2DFCF8C83E01}"/>
    <cellStyle name="Comma 2 4 3 2 2 3 2 2" xfId="11416" xr:uid="{8B8C682C-7B18-4FFA-8DF2-90BA422CDFAF}"/>
    <cellStyle name="Comma 2 4 3 2 2 3 2 2 2" xfId="11417" xr:uid="{0E16E324-044E-4D05-8FEF-38C54EF6B811}"/>
    <cellStyle name="Comma 2 4 3 2 2 3 2 3" xfId="11418" xr:uid="{21CD5D3C-C5A8-4D55-9A2F-51E5B1F5FEA4}"/>
    <cellStyle name="Comma 2 4 3 2 2 3 3" xfId="11419" xr:uid="{FA2A9806-427C-4389-8487-6F84E264126F}"/>
    <cellStyle name="Comma 2 4 3 2 2 3 3 2" xfId="11420" xr:uid="{12F05292-2F70-453B-9068-7B01D86B7681}"/>
    <cellStyle name="Comma 2 4 3 2 2 3 4" xfId="11421" xr:uid="{C1C13F88-161A-4F4C-91A3-20B2430EEDDF}"/>
    <cellStyle name="Comma 2 4 3 2 2 4" xfId="11422" xr:uid="{65AA2C84-EE83-4B72-BB50-99D93DAB1261}"/>
    <cellStyle name="Comma 2 4 3 2 2 4 2" xfId="11423" xr:uid="{01AD6E80-7123-46CF-B0A4-C587577E1C81}"/>
    <cellStyle name="Comma 2 4 3 2 2 4 2 2" xfId="11424" xr:uid="{E399512B-A0A1-4E71-9143-0A29C6153ED4}"/>
    <cellStyle name="Comma 2 4 3 2 2 4 2 2 2" xfId="11425" xr:uid="{BCADC937-092A-4168-9B65-D6C04AD4A094}"/>
    <cellStyle name="Comma 2 4 3 2 2 4 2 3" xfId="11426" xr:uid="{954EAD3F-F60D-4D0B-ACF2-4CD0B1B2A74F}"/>
    <cellStyle name="Comma 2 4 3 2 2 4 3" xfId="11427" xr:uid="{2DF3ADB2-2E96-4B3F-AA97-590058F42354}"/>
    <cellStyle name="Comma 2 4 3 2 2 4 3 2" xfId="11428" xr:uid="{9C1246CC-41C4-4E91-A5AC-AAD7503125E7}"/>
    <cellStyle name="Comma 2 4 3 2 2 4 4" xfId="11429" xr:uid="{A3EB1507-9A0B-4178-90B0-3F31131C131E}"/>
    <cellStyle name="Comma 2 4 3 2 2 5" xfId="11430" xr:uid="{1477CC93-32B0-42B5-80A5-DC05588D286D}"/>
    <cellStyle name="Comma 2 4 3 2 2 5 2" xfId="11431" xr:uid="{D3FFFA39-ADEF-4DB6-B26A-CD110D24F16D}"/>
    <cellStyle name="Comma 2 4 3 2 2 5 2 2" xfId="11432" xr:uid="{E7C23E20-B17B-4589-BD2B-60E6AC9168D2}"/>
    <cellStyle name="Comma 2 4 3 2 2 5 3" xfId="11433" xr:uid="{D5B0A708-579A-4C7B-BE06-8E1FF4A78C92}"/>
    <cellStyle name="Comma 2 4 3 2 2 6" xfId="11434" xr:uid="{9BE5F3CF-C692-4CAA-A35B-35F9C93493DC}"/>
    <cellStyle name="Comma 2 4 3 2 2 6 2" xfId="11435" xr:uid="{2A8ACA64-E4BE-42E8-BE31-F0B4187031CB}"/>
    <cellStyle name="Comma 2 4 3 2 2 7" xfId="11436" xr:uid="{AA44E08B-92FC-4152-9280-D23F1D2CE648}"/>
    <cellStyle name="Comma 2 4 3 2 3" xfId="11437" xr:uid="{83FCCB8F-0CEB-482F-A7AA-9B656DFA9C77}"/>
    <cellStyle name="Comma 2 4 3 2 3 2" xfId="11438" xr:uid="{8ED0496F-1095-401A-8412-C4183C02AE2C}"/>
    <cellStyle name="Comma 2 4 3 2 3 2 2" xfId="11439" xr:uid="{0372F9DD-0E42-46F1-A2BC-C5DC5D110728}"/>
    <cellStyle name="Comma 2 4 3 2 3 2 2 2" xfId="11440" xr:uid="{E8E0A77F-F4F1-44AB-A2D3-FD6D976C8D1F}"/>
    <cellStyle name="Comma 2 4 3 2 3 2 2 2 2" xfId="11441" xr:uid="{195B250A-BF9C-4824-922D-3AAF761FCCA2}"/>
    <cellStyle name="Comma 2 4 3 2 3 2 2 2 2 2" xfId="11442" xr:uid="{570748DB-B51D-48F3-BC7A-B66F40EFA805}"/>
    <cellStyle name="Comma 2 4 3 2 3 2 2 2 3" xfId="11443" xr:uid="{04C3AD95-5C90-42A4-9BE4-A24FF950D35E}"/>
    <cellStyle name="Comma 2 4 3 2 3 2 2 3" xfId="11444" xr:uid="{6ABBAF2B-4998-4C33-8D55-E175090E2BBB}"/>
    <cellStyle name="Comma 2 4 3 2 3 2 2 3 2" xfId="11445" xr:uid="{4C208418-F2C0-44C9-9696-4624AC90CE30}"/>
    <cellStyle name="Comma 2 4 3 2 3 2 2 4" xfId="11446" xr:uid="{540C5F14-14FC-4BCE-8678-3C9396BAD4EA}"/>
    <cellStyle name="Comma 2 4 3 2 3 2 3" xfId="11447" xr:uid="{764C3D1B-B6C7-4B0C-BE29-18C0DA32E06A}"/>
    <cellStyle name="Comma 2 4 3 2 3 2 3 2" xfId="11448" xr:uid="{1690DF99-05C0-47D5-AC04-BB7791A7B55C}"/>
    <cellStyle name="Comma 2 4 3 2 3 2 3 2 2" xfId="11449" xr:uid="{F620DAA5-B33E-4A50-8B0A-F52D2FF84A2F}"/>
    <cellStyle name="Comma 2 4 3 2 3 2 3 2 2 2" xfId="11450" xr:uid="{19613C09-5FF9-48F1-80E1-D428B84BC6C2}"/>
    <cellStyle name="Comma 2 4 3 2 3 2 3 2 3" xfId="11451" xr:uid="{E8438EEF-3DAA-4C6E-AD05-32804BA15CE8}"/>
    <cellStyle name="Comma 2 4 3 2 3 2 3 3" xfId="11452" xr:uid="{169A0CF9-98AF-4483-B4CE-9BD0F68E5C49}"/>
    <cellStyle name="Comma 2 4 3 2 3 2 3 3 2" xfId="11453" xr:uid="{653E9439-F697-4D25-B1BA-4CB74D1D0DEA}"/>
    <cellStyle name="Comma 2 4 3 2 3 2 3 4" xfId="11454" xr:uid="{E5109919-3E90-4BA3-86CC-22D75E940DD4}"/>
    <cellStyle name="Comma 2 4 3 2 3 2 4" xfId="11455" xr:uid="{0419928F-3465-4D8A-9A7F-134191A64CFF}"/>
    <cellStyle name="Comma 2 4 3 2 3 2 4 2" xfId="11456" xr:uid="{1EE1A58E-7E29-4C67-B17A-8C69D7C8206B}"/>
    <cellStyle name="Comma 2 4 3 2 3 2 4 2 2" xfId="11457" xr:uid="{7D2182BF-29A4-4059-817F-9782BBE57645}"/>
    <cellStyle name="Comma 2 4 3 2 3 2 4 3" xfId="11458" xr:uid="{E61B28F2-96B6-47C8-8899-BB4B2D819A8B}"/>
    <cellStyle name="Comma 2 4 3 2 3 2 5" xfId="11459" xr:uid="{C11E86D4-51BC-433D-AFC3-4C3A61791EA7}"/>
    <cellStyle name="Comma 2 4 3 2 3 2 5 2" xfId="11460" xr:uid="{6601EFC5-07B2-4EDF-AEA8-D877C051925D}"/>
    <cellStyle name="Comma 2 4 3 2 3 2 6" xfId="11461" xr:uid="{07B94ACF-B902-4DDA-8038-40D916F4415E}"/>
    <cellStyle name="Comma 2 4 3 2 3 3" xfId="11462" xr:uid="{5587CB8E-D933-4AF1-A9B6-57E478EDF298}"/>
    <cellStyle name="Comma 2 4 3 2 3 3 2" xfId="11463" xr:uid="{0D3CC52E-4502-4086-8D62-D70F5382A219}"/>
    <cellStyle name="Comma 2 4 3 2 3 3 2 2" xfId="11464" xr:uid="{7693B6DC-2E34-4613-98FB-F72D22E2ECF9}"/>
    <cellStyle name="Comma 2 4 3 2 3 3 2 2 2" xfId="11465" xr:uid="{31E200F2-01FC-4B72-ACA0-5E03E97D6BE4}"/>
    <cellStyle name="Comma 2 4 3 2 3 3 2 3" xfId="11466" xr:uid="{554716C1-FE8D-414B-8F41-36A2A08123E0}"/>
    <cellStyle name="Comma 2 4 3 2 3 3 3" xfId="11467" xr:uid="{6275C198-2DE0-41B6-8E1A-54D9C261BE12}"/>
    <cellStyle name="Comma 2 4 3 2 3 3 3 2" xfId="11468" xr:uid="{14694D58-691D-4CC7-A48A-14D3E940AC79}"/>
    <cellStyle name="Comma 2 4 3 2 3 3 4" xfId="11469" xr:uid="{DA3C9CAB-0C15-42B6-A584-AD843C77CD1E}"/>
    <cellStyle name="Comma 2 4 3 2 3 4" xfId="11470" xr:uid="{2F93DE86-0878-450F-9B19-8202DADB5C1D}"/>
    <cellStyle name="Comma 2 4 3 2 3 4 2" xfId="11471" xr:uid="{D52C8E3F-8F4C-497E-86A6-6E55FF78780A}"/>
    <cellStyle name="Comma 2 4 3 2 3 4 2 2" xfId="11472" xr:uid="{2F065F64-137C-470E-84DC-1755F0F96699}"/>
    <cellStyle name="Comma 2 4 3 2 3 4 2 2 2" xfId="11473" xr:uid="{EDFFCC62-5E97-427F-A4A9-78553E704EB8}"/>
    <cellStyle name="Comma 2 4 3 2 3 4 2 3" xfId="11474" xr:uid="{1D8998D2-1D31-413D-B461-2136028BE6DB}"/>
    <cellStyle name="Comma 2 4 3 2 3 4 3" xfId="11475" xr:uid="{835144E5-BBE0-4950-8F4E-165241024635}"/>
    <cellStyle name="Comma 2 4 3 2 3 4 3 2" xfId="11476" xr:uid="{E3D3CB8B-96D0-4165-8996-C9D412871C47}"/>
    <cellStyle name="Comma 2 4 3 2 3 4 4" xfId="11477" xr:uid="{03BB3FB0-F385-42D1-A199-4B2862D74700}"/>
    <cellStyle name="Comma 2 4 3 2 3 5" xfId="11478" xr:uid="{18874367-4BEC-4A31-8064-277759F3AFC6}"/>
    <cellStyle name="Comma 2 4 3 2 3 5 2" xfId="11479" xr:uid="{7E452456-AF0C-40E0-9FB4-D15CB1237D9E}"/>
    <cellStyle name="Comma 2 4 3 2 3 5 2 2" xfId="11480" xr:uid="{EDAA843D-2E91-432B-884A-52DA98EBB900}"/>
    <cellStyle name="Comma 2 4 3 2 3 5 3" xfId="11481" xr:uid="{20642E79-FED1-4DFB-9D4F-546F6EC31097}"/>
    <cellStyle name="Comma 2 4 3 2 3 6" xfId="11482" xr:uid="{E3AAF98A-E2DB-44B9-B478-73B1CFAD28C4}"/>
    <cellStyle name="Comma 2 4 3 2 3 6 2" xfId="11483" xr:uid="{5F492765-443B-4AFC-9A97-36193BA7B83F}"/>
    <cellStyle name="Comma 2 4 3 2 3 7" xfId="11484" xr:uid="{9FAC86EC-5556-4920-9493-FDD37AD159EA}"/>
    <cellStyle name="Comma 2 4 3 2 4" xfId="11485" xr:uid="{3061642F-333E-43B8-B839-83977E69F144}"/>
    <cellStyle name="Comma 2 4 3 2 4 2" xfId="11486" xr:uid="{CF12DD1C-4F73-48A5-BAFA-3981E538C832}"/>
    <cellStyle name="Comma 2 4 3 2 4 2 2" xfId="11487" xr:uid="{2E9BBF31-F33C-4FA0-8C16-1626C77618D5}"/>
    <cellStyle name="Comma 2 4 3 2 4 2 2 2" xfId="11488" xr:uid="{265CB5A3-6B00-4E95-8D62-E480A3F35DA3}"/>
    <cellStyle name="Comma 2 4 3 2 4 2 2 2 2" xfId="11489" xr:uid="{516CB310-EF54-42EA-8985-F5844AEB233C}"/>
    <cellStyle name="Comma 2 4 3 2 4 2 2 3" xfId="11490" xr:uid="{D253B3D4-C8DC-47EA-AE70-EF546024C4C1}"/>
    <cellStyle name="Comma 2 4 3 2 4 2 3" xfId="11491" xr:uid="{22900CB2-3E90-4EB7-9D3D-D5371FB7C13D}"/>
    <cellStyle name="Comma 2 4 3 2 4 2 3 2" xfId="11492" xr:uid="{15B98488-F1F0-48F0-B9BC-A69EFA038B83}"/>
    <cellStyle name="Comma 2 4 3 2 4 2 4" xfId="11493" xr:uid="{00201790-F7C5-4E0E-97E6-1D1FEAC97B17}"/>
    <cellStyle name="Comma 2 4 3 2 4 3" xfId="11494" xr:uid="{20064ABD-7268-4FDA-96A1-E5C69539B2F1}"/>
    <cellStyle name="Comma 2 4 3 2 4 3 2" xfId="11495" xr:uid="{2CF383AE-09E0-437B-BBD8-7E4CD4005D10}"/>
    <cellStyle name="Comma 2 4 3 2 4 3 2 2" xfId="11496" xr:uid="{1DB01153-C42E-4E29-B1AC-7CA747D9F781}"/>
    <cellStyle name="Comma 2 4 3 2 4 3 2 2 2" xfId="11497" xr:uid="{53F376D5-E6BC-477B-8827-8F6AD3397727}"/>
    <cellStyle name="Comma 2 4 3 2 4 3 2 3" xfId="11498" xr:uid="{211C3E95-E12A-4B92-89B7-2C39150B5C53}"/>
    <cellStyle name="Comma 2 4 3 2 4 3 3" xfId="11499" xr:uid="{E1519835-CB5E-4590-AF49-47F935259477}"/>
    <cellStyle name="Comma 2 4 3 2 4 3 3 2" xfId="11500" xr:uid="{A636ABF7-D194-4C14-B0B8-4D289500307F}"/>
    <cellStyle name="Comma 2 4 3 2 4 3 4" xfId="11501" xr:uid="{26ED50AB-FC50-4F67-B052-BCFF10D92A5B}"/>
    <cellStyle name="Comma 2 4 3 2 4 4" xfId="11502" xr:uid="{C6FF5DB1-539B-47A5-8968-3A7F2BF8F192}"/>
    <cellStyle name="Comma 2 4 3 2 4 4 2" xfId="11503" xr:uid="{F6017210-20CC-4CD3-A54F-9E5754D17DBD}"/>
    <cellStyle name="Comma 2 4 3 2 4 4 2 2" xfId="11504" xr:uid="{D974B9A9-0B0D-4312-A859-77F41686A48A}"/>
    <cellStyle name="Comma 2 4 3 2 4 4 3" xfId="11505" xr:uid="{9AA33F8A-16AF-4EE5-A9A9-9ED3F49072AF}"/>
    <cellStyle name="Comma 2 4 3 2 4 5" xfId="11506" xr:uid="{5E9F23F8-22F1-47C9-9C86-CDD4862461B9}"/>
    <cellStyle name="Comma 2 4 3 2 4 5 2" xfId="11507" xr:uid="{E3F64B78-43FA-4331-B0B5-419D4BBDE18C}"/>
    <cellStyle name="Comma 2 4 3 2 4 6" xfId="11508" xr:uid="{22E6B39F-E93A-4259-ACD0-C8A1E91355E4}"/>
    <cellStyle name="Comma 2 4 3 2 5" xfId="11509" xr:uid="{9F012113-4AC3-451A-86FF-D3FAD671D62E}"/>
    <cellStyle name="Comma 2 4 3 2 5 2" xfId="11510" xr:uid="{A47E1ECE-4702-44CC-8E40-00FDBC11C810}"/>
    <cellStyle name="Comma 2 4 3 2 5 2 2" xfId="11511" xr:uid="{6A0CEB82-BDD9-407B-82B9-844E1933B43C}"/>
    <cellStyle name="Comma 2 4 3 2 5 2 2 2" xfId="11512" xr:uid="{798A8887-7F7F-4B7F-98E4-A1A86BCDE530}"/>
    <cellStyle name="Comma 2 4 3 2 5 2 3" xfId="11513" xr:uid="{70A3CA44-B254-491D-8C94-6853D994E457}"/>
    <cellStyle name="Comma 2 4 3 2 5 3" xfId="11514" xr:uid="{F6619911-9E73-4B0B-94DB-DFCD7705093C}"/>
    <cellStyle name="Comma 2 4 3 2 5 3 2" xfId="11515" xr:uid="{CA055A36-C7E4-4408-BE52-FD22E1C75B26}"/>
    <cellStyle name="Comma 2 4 3 2 5 4" xfId="11516" xr:uid="{68B6F726-3240-4EDE-8C95-0095FA654D96}"/>
    <cellStyle name="Comma 2 4 3 2 6" xfId="11517" xr:uid="{B02EC556-C7A1-4CF6-AB72-69A18B0AC0C7}"/>
    <cellStyle name="Comma 2 4 3 2 6 2" xfId="11518" xr:uid="{4900B342-B21D-4E9A-94E0-409D1586B7E1}"/>
    <cellStyle name="Comma 2 4 3 2 6 2 2" xfId="11519" xr:uid="{831CB786-DAEE-4DE0-9CBB-C2605A218FA0}"/>
    <cellStyle name="Comma 2 4 3 2 6 2 2 2" xfId="11520" xr:uid="{4F8777BB-0741-4FB3-BD9A-7457AD9B6820}"/>
    <cellStyle name="Comma 2 4 3 2 6 2 3" xfId="11521" xr:uid="{62F2A62B-AE31-49BC-8D04-AA7664237E95}"/>
    <cellStyle name="Comma 2 4 3 2 6 3" xfId="11522" xr:uid="{13FF9C55-D9A5-498D-9A14-75BE8E578AFC}"/>
    <cellStyle name="Comma 2 4 3 2 6 3 2" xfId="11523" xr:uid="{5EC3EB54-243F-4355-B742-3F628875FF5A}"/>
    <cellStyle name="Comma 2 4 3 2 6 4" xfId="11524" xr:uid="{AF6652B0-ED6F-4FC8-9AFA-518D28BC0D1F}"/>
    <cellStyle name="Comma 2 4 3 2 7" xfId="11525" xr:uid="{3DC3439F-C801-42EE-9BC7-90C9CCB38ACA}"/>
    <cellStyle name="Comma 2 4 3 2 7 2" xfId="11526" xr:uid="{757C91B1-FCB3-45FA-957A-97B2FA7085A6}"/>
    <cellStyle name="Comma 2 4 3 2 7 2 2" xfId="11527" xr:uid="{50E78319-6BBE-4357-BD2A-BCF54A4ABB15}"/>
    <cellStyle name="Comma 2 4 3 2 7 3" xfId="11528" xr:uid="{C58B17EE-C991-4BFA-A90F-623DCB7BCB31}"/>
    <cellStyle name="Comma 2 4 3 2 8" xfId="11529" xr:uid="{A5BF7659-D463-4447-8A69-D52C8700DCFA}"/>
    <cellStyle name="Comma 2 4 3 2 8 2" xfId="11530" xr:uid="{1EA8C08E-A4BC-48B1-B17D-76E622CCC395}"/>
    <cellStyle name="Comma 2 4 3 2 9" xfId="11531" xr:uid="{4F7691EA-78AA-4A74-8F57-92A15DFAB2CF}"/>
    <cellStyle name="Comma 2 4 3 3" xfId="11532" xr:uid="{F844169B-BC4E-42CC-B56D-418C716BB2E2}"/>
    <cellStyle name="Comma 2 4 3 3 2" xfId="11533" xr:uid="{5223F891-E186-4DEC-A4EB-AD0ABDCFE5B6}"/>
    <cellStyle name="Comma 2 4 3 3 2 2" xfId="11534" xr:uid="{93C4B57B-0290-4A9A-9F7C-FABA89C2C1D7}"/>
    <cellStyle name="Comma 2 4 3 3 2 2 2" xfId="11535" xr:uid="{5C0C729D-9D79-40F7-A6D8-00E8CB58BFE0}"/>
    <cellStyle name="Comma 2 4 3 3 2 2 2 2" xfId="11536" xr:uid="{44F3464C-557B-4B3B-8A6F-68E55DCC1F12}"/>
    <cellStyle name="Comma 2 4 3 3 2 2 2 2 2" xfId="11537" xr:uid="{CADE04F8-D0B6-4440-B55C-7E035F2484A2}"/>
    <cellStyle name="Comma 2 4 3 3 2 2 2 3" xfId="11538" xr:uid="{FF586645-A940-44FF-8239-2BF55EF4993D}"/>
    <cellStyle name="Comma 2 4 3 3 2 2 3" xfId="11539" xr:uid="{ABC3BE3C-3C0B-4B60-B2D8-F938A94CBA47}"/>
    <cellStyle name="Comma 2 4 3 3 2 2 3 2" xfId="11540" xr:uid="{688EC870-0FEB-4A82-A905-A7A08EC9BD37}"/>
    <cellStyle name="Comma 2 4 3 3 2 2 4" xfId="11541" xr:uid="{83F08F3B-A338-424E-A895-EF86CCEFE695}"/>
    <cellStyle name="Comma 2 4 3 3 2 3" xfId="11542" xr:uid="{F8C68769-17C0-4AB5-9170-A08B32A9283F}"/>
    <cellStyle name="Comma 2 4 3 3 2 3 2" xfId="11543" xr:uid="{CCD761B4-C6A9-4138-B81C-5E3B5B74B1B0}"/>
    <cellStyle name="Comma 2 4 3 3 2 3 2 2" xfId="11544" xr:uid="{00A8E8C0-BBB0-4394-ABB2-AA9095D4E123}"/>
    <cellStyle name="Comma 2 4 3 3 2 3 2 2 2" xfId="11545" xr:uid="{5D6C53A2-5C8F-45F2-8E0D-70C5408D5084}"/>
    <cellStyle name="Comma 2 4 3 3 2 3 2 3" xfId="11546" xr:uid="{EDC27EAF-757B-4B71-A54A-8D4CFB077A0B}"/>
    <cellStyle name="Comma 2 4 3 3 2 3 3" xfId="11547" xr:uid="{3955939C-C6FD-423D-A2D8-BB2D675392E1}"/>
    <cellStyle name="Comma 2 4 3 3 2 3 3 2" xfId="11548" xr:uid="{C85FB7F1-FAB6-4672-88F0-89A4725F3BC4}"/>
    <cellStyle name="Comma 2 4 3 3 2 3 4" xfId="11549" xr:uid="{D84AA350-53A0-4C36-B546-106A672A3F1C}"/>
    <cellStyle name="Comma 2 4 3 3 2 4" xfId="11550" xr:uid="{3C134DE5-0707-44A2-B67F-187E7158DBF2}"/>
    <cellStyle name="Comma 2 4 3 3 2 4 2" xfId="11551" xr:uid="{BF7B11CB-E9AD-4AFB-800D-97B66AB445C0}"/>
    <cellStyle name="Comma 2 4 3 3 2 4 2 2" xfId="11552" xr:uid="{26A51318-91BD-42EF-8DD3-32510B91083F}"/>
    <cellStyle name="Comma 2 4 3 3 2 4 3" xfId="11553" xr:uid="{52235813-E408-4811-8616-7FF69D3D816F}"/>
    <cellStyle name="Comma 2 4 3 3 2 5" xfId="11554" xr:uid="{5F0401D9-F93C-4229-999A-F8CCC61E13DC}"/>
    <cellStyle name="Comma 2 4 3 3 2 5 2" xfId="11555" xr:uid="{62429596-836D-4AB0-9408-83A08D595A6E}"/>
    <cellStyle name="Comma 2 4 3 3 2 6" xfId="11556" xr:uid="{1AAD3317-7901-4FA0-A8AC-4F7218B65B08}"/>
    <cellStyle name="Comma 2 4 3 3 3" xfId="11557" xr:uid="{54B9396D-783F-4B5D-810A-2EFC23FB8601}"/>
    <cellStyle name="Comma 2 4 3 3 3 2" xfId="11558" xr:uid="{3B92657F-30DD-44AC-99AE-E78DB52ACA6A}"/>
    <cellStyle name="Comma 2 4 3 3 3 2 2" xfId="11559" xr:uid="{F12165E3-5F7A-4B2B-9BA2-742132529862}"/>
    <cellStyle name="Comma 2 4 3 3 3 2 2 2" xfId="11560" xr:uid="{5855F6E0-6D30-4F09-8EE9-00546913349C}"/>
    <cellStyle name="Comma 2 4 3 3 3 2 3" xfId="11561" xr:uid="{9B0E7E08-9C22-4DE3-BADC-5F374BB84290}"/>
    <cellStyle name="Comma 2 4 3 3 3 3" xfId="11562" xr:uid="{C8EED85F-A2E8-4924-8670-4643764DF5D1}"/>
    <cellStyle name="Comma 2 4 3 3 3 3 2" xfId="11563" xr:uid="{60C8F365-8E30-4377-9892-2D195BEF8919}"/>
    <cellStyle name="Comma 2 4 3 3 3 4" xfId="11564" xr:uid="{2FF109F7-C01E-43D8-8D03-224997D98E86}"/>
    <cellStyle name="Comma 2 4 3 3 4" xfId="11565" xr:uid="{7E8E5357-C6C7-49AE-8F16-0184EDE7A80C}"/>
    <cellStyle name="Comma 2 4 3 3 4 2" xfId="11566" xr:uid="{4B6ADBD0-1247-4BBD-A1A8-A75DDE2BBA6F}"/>
    <cellStyle name="Comma 2 4 3 3 4 2 2" xfId="11567" xr:uid="{AE4C7C92-0AF9-400D-AA42-72CEF9B05C1B}"/>
    <cellStyle name="Comma 2 4 3 3 4 2 2 2" xfId="11568" xr:uid="{D434F633-001D-402A-9994-4F4EF985092E}"/>
    <cellStyle name="Comma 2 4 3 3 4 2 3" xfId="11569" xr:uid="{E99E5711-2A9E-401E-B44E-D52137751C3A}"/>
    <cellStyle name="Comma 2 4 3 3 4 3" xfId="11570" xr:uid="{B8841362-EF70-4FD0-854B-CF14551A56D9}"/>
    <cellStyle name="Comma 2 4 3 3 4 3 2" xfId="11571" xr:uid="{F3070A39-43BA-498D-84FB-27A049A5E525}"/>
    <cellStyle name="Comma 2 4 3 3 4 4" xfId="11572" xr:uid="{E5EEF280-81D7-474A-80F5-92E7C5C9093C}"/>
    <cellStyle name="Comma 2 4 3 3 5" xfId="11573" xr:uid="{ED2B7A8E-73BF-4F08-B517-ED37C169E93F}"/>
    <cellStyle name="Comma 2 4 3 3 5 2" xfId="11574" xr:uid="{BDA995C1-5BD8-48D8-9DC2-02E84226FC09}"/>
    <cellStyle name="Comma 2 4 3 3 5 2 2" xfId="11575" xr:uid="{C0E95015-7E0C-4270-A563-B157F268C930}"/>
    <cellStyle name="Comma 2 4 3 3 5 3" xfId="11576" xr:uid="{F219C026-B8C9-465C-B931-0D5ECB18E949}"/>
    <cellStyle name="Comma 2 4 3 3 6" xfId="11577" xr:uid="{7110DF52-A716-4D21-8DB6-02F9A4F13D79}"/>
    <cellStyle name="Comma 2 4 3 3 6 2" xfId="11578" xr:uid="{5835AAD6-A851-41D2-B5A7-962F9DEE8777}"/>
    <cellStyle name="Comma 2 4 3 3 7" xfId="11579" xr:uid="{B95C2BD0-9382-4717-8A69-14FF313AAF7B}"/>
    <cellStyle name="Comma 2 4 3 4" xfId="11580" xr:uid="{8787A074-3493-4DF0-8567-6C7680BD4D01}"/>
    <cellStyle name="Comma 2 4 3 4 2" xfId="11581" xr:uid="{E9217CDC-DC01-4DD0-A73A-4F3D71FD5283}"/>
    <cellStyle name="Comma 2 4 3 4 2 2" xfId="11582" xr:uid="{B04734EE-2813-4A8F-810B-5B8B2FB9136D}"/>
    <cellStyle name="Comma 2 4 3 4 2 2 2" xfId="11583" xr:uid="{EAD998FC-508E-494F-9AF0-C2C40B9BB89F}"/>
    <cellStyle name="Comma 2 4 3 4 2 2 2 2" xfId="11584" xr:uid="{3F7042C1-9DD3-4CB2-87F5-9BE0E1C2FE95}"/>
    <cellStyle name="Comma 2 4 3 4 2 2 2 2 2" xfId="11585" xr:uid="{40CF9082-7C8C-4132-8D25-C5B9A2A74585}"/>
    <cellStyle name="Comma 2 4 3 4 2 2 2 3" xfId="11586" xr:uid="{4AF68D85-38D9-4E59-8629-E742A94B8F92}"/>
    <cellStyle name="Comma 2 4 3 4 2 2 3" xfId="11587" xr:uid="{B46A0424-3694-4E33-8BC0-26239375AF1E}"/>
    <cellStyle name="Comma 2 4 3 4 2 2 3 2" xfId="11588" xr:uid="{FD0832FB-96EC-40F1-B16A-B94564C72FC5}"/>
    <cellStyle name="Comma 2 4 3 4 2 2 4" xfId="11589" xr:uid="{6368B069-64A2-4EA3-AA3C-7C3914D92E5A}"/>
    <cellStyle name="Comma 2 4 3 4 2 3" xfId="11590" xr:uid="{848B3356-EAEA-4C1D-8EC8-FA8DEE3290C3}"/>
    <cellStyle name="Comma 2 4 3 4 2 3 2" xfId="11591" xr:uid="{4FBC4050-7D6C-4180-B5B9-45B07DD3EC16}"/>
    <cellStyle name="Comma 2 4 3 4 2 3 2 2" xfId="11592" xr:uid="{AC8A4014-1F03-4879-BD3D-35A8FC50671F}"/>
    <cellStyle name="Comma 2 4 3 4 2 3 2 2 2" xfId="11593" xr:uid="{92B11F79-5228-4C51-B9EF-244875682CE8}"/>
    <cellStyle name="Comma 2 4 3 4 2 3 2 3" xfId="11594" xr:uid="{B10D5543-4127-413F-B691-E0312C808E19}"/>
    <cellStyle name="Comma 2 4 3 4 2 3 3" xfId="11595" xr:uid="{2F4EE98E-6CD6-4CE7-ADB7-AD9684EC581B}"/>
    <cellStyle name="Comma 2 4 3 4 2 3 3 2" xfId="11596" xr:uid="{6D2B2EEB-DCEE-4033-AA84-C167B072703C}"/>
    <cellStyle name="Comma 2 4 3 4 2 3 4" xfId="11597" xr:uid="{68F56BE4-6B94-47C8-ACC6-3037B26F1477}"/>
    <cellStyle name="Comma 2 4 3 4 2 4" xfId="11598" xr:uid="{AF69F9F1-75D7-4AB2-AD95-B12271699931}"/>
    <cellStyle name="Comma 2 4 3 4 2 4 2" xfId="11599" xr:uid="{078E60FF-08FF-4775-88B4-4878574BD94F}"/>
    <cellStyle name="Comma 2 4 3 4 2 4 2 2" xfId="11600" xr:uid="{4454B9ED-DB73-4833-90AE-10D3456439F4}"/>
    <cellStyle name="Comma 2 4 3 4 2 4 3" xfId="11601" xr:uid="{D65AAC5B-0BB4-4FDD-A484-9B67BE871FD2}"/>
    <cellStyle name="Comma 2 4 3 4 2 5" xfId="11602" xr:uid="{A1C1F2ED-C25B-4D4B-A279-71BD56749637}"/>
    <cellStyle name="Comma 2 4 3 4 2 5 2" xfId="11603" xr:uid="{601850AF-E648-48BE-BC90-84AB63A2F685}"/>
    <cellStyle name="Comma 2 4 3 4 2 6" xfId="11604" xr:uid="{B0696E0A-1AA4-4D8B-9D71-C4B39D4C8D28}"/>
    <cellStyle name="Comma 2 4 3 4 3" xfId="11605" xr:uid="{FF229D03-7431-4F7C-9943-D54965BEEE20}"/>
    <cellStyle name="Comma 2 4 3 4 3 2" xfId="11606" xr:uid="{3CC11694-5560-4E78-93C0-191A60611B0F}"/>
    <cellStyle name="Comma 2 4 3 4 3 2 2" xfId="11607" xr:uid="{84553412-6086-4EF1-9B03-AF29DB6D9222}"/>
    <cellStyle name="Comma 2 4 3 4 3 2 2 2" xfId="11608" xr:uid="{43699589-6B53-4F0F-BAD3-142158D5CB99}"/>
    <cellStyle name="Comma 2 4 3 4 3 2 3" xfId="11609" xr:uid="{AAF38BF7-0A84-424E-8A77-05CB10C3624C}"/>
    <cellStyle name="Comma 2 4 3 4 3 3" xfId="11610" xr:uid="{9F14F80C-9B4A-4916-9EE6-D6653AFA0EEA}"/>
    <cellStyle name="Comma 2 4 3 4 3 3 2" xfId="11611" xr:uid="{0F79BEB4-672E-4342-8C4C-F6D8A6D3A835}"/>
    <cellStyle name="Comma 2 4 3 4 3 4" xfId="11612" xr:uid="{A902C019-15B9-4CB7-9526-58C85B98E793}"/>
    <cellStyle name="Comma 2 4 3 4 4" xfId="11613" xr:uid="{5EEDEB70-4382-4DB2-8AFA-A678DE506305}"/>
    <cellStyle name="Comma 2 4 3 4 4 2" xfId="11614" xr:uid="{A1B2BE12-D7CE-4092-B53C-3BA9687F2700}"/>
    <cellStyle name="Comma 2 4 3 4 4 2 2" xfId="11615" xr:uid="{D5855E6F-7D4A-4AAF-956E-C0DDFD941593}"/>
    <cellStyle name="Comma 2 4 3 4 4 2 2 2" xfId="11616" xr:uid="{F1475BAE-EEEC-4A73-A3AF-0B5428EDB7BB}"/>
    <cellStyle name="Comma 2 4 3 4 4 2 3" xfId="11617" xr:uid="{AD563F0A-7C70-426A-B3B1-7DE907533ED4}"/>
    <cellStyle name="Comma 2 4 3 4 4 3" xfId="11618" xr:uid="{8CEF6E5D-FD08-414D-A85F-CA4EF91745A9}"/>
    <cellStyle name="Comma 2 4 3 4 4 3 2" xfId="11619" xr:uid="{F27AEA7E-DF86-4B03-B93B-E23AED4FD232}"/>
    <cellStyle name="Comma 2 4 3 4 4 4" xfId="11620" xr:uid="{AAAC058F-5B5B-4C9C-B20F-CD40470E40BA}"/>
    <cellStyle name="Comma 2 4 3 4 5" xfId="11621" xr:uid="{290E3055-E34A-4D47-B78C-A2CBB5436054}"/>
    <cellStyle name="Comma 2 4 3 4 5 2" xfId="11622" xr:uid="{5165F2C9-603F-489B-A0A7-EB199E8A8F9C}"/>
    <cellStyle name="Comma 2 4 3 4 5 2 2" xfId="11623" xr:uid="{6781B970-D937-4C0A-9716-6361468BF0BE}"/>
    <cellStyle name="Comma 2 4 3 4 5 3" xfId="11624" xr:uid="{70A364F3-12C4-4CCD-B981-217FC7163323}"/>
    <cellStyle name="Comma 2 4 3 4 6" xfId="11625" xr:uid="{A5A8444B-4829-43DE-B7E7-D1F9C5E57D2F}"/>
    <cellStyle name="Comma 2 4 3 4 6 2" xfId="11626" xr:uid="{0F5EDE88-71C7-468E-9590-8125F4C2C4F7}"/>
    <cellStyle name="Comma 2 4 3 4 7" xfId="11627" xr:uid="{61A63E0E-F163-4CC6-ABD8-5C14B80E59D2}"/>
    <cellStyle name="Comma 2 4 3 5" xfId="11628" xr:uid="{F76948A8-1C0C-40B2-972C-93EA06D3E657}"/>
    <cellStyle name="Comma 2 4 3 6" xfId="11629" xr:uid="{0F6805D4-C75A-460E-A0A5-F6E564DEAA84}"/>
    <cellStyle name="Comma 2 4 3 6 2" xfId="11630" xr:uid="{3E6F2645-5DB9-4C69-AF33-7E169D2FD7DB}"/>
    <cellStyle name="Comma 2 4 3 6 2 2" xfId="11631" xr:uid="{FA69574E-044D-4C95-8920-16A3FD02557F}"/>
    <cellStyle name="Comma 2 4 3 6 2 2 2" xfId="11632" xr:uid="{2C267343-CD91-4A08-A253-60C18B249C24}"/>
    <cellStyle name="Comma 2 4 3 6 2 2 2 2" xfId="11633" xr:uid="{DCC7F9E7-4DC8-40F6-AF4C-283FAB37AE99}"/>
    <cellStyle name="Comma 2 4 3 6 2 2 3" xfId="11634" xr:uid="{6E68F7A2-6A68-47FB-9409-3003AC15BCD7}"/>
    <cellStyle name="Comma 2 4 3 6 2 3" xfId="11635" xr:uid="{1271464C-E1E6-4614-8408-5555C89A7633}"/>
    <cellStyle name="Comma 2 4 3 6 2 3 2" xfId="11636" xr:uid="{4FCD7A8D-8383-458C-BCA6-7735C81B91FA}"/>
    <cellStyle name="Comma 2 4 3 6 2 4" xfId="11637" xr:uid="{B076A804-856A-49B8-B1D5-75A66A4F4F6E}"/>
    <cellStyle name="Comma 2 4 3 6 3" xfId="11638" xr:uid="{CA683A19-B80D-4640-9A3C-244DB3F478FB}"/>
    <cellStyle name="Comma 2 4 3 6 3 2" xfId="11639" xr:uid="{07A0FDD1-6947-4855-A2FE-8BE3B42D9B0F}"/>
    <cellStyle name="Comma 2 4 3 6 3 2 2" xfId="11640" xr:uid="{FE5B5ADC-245A-4728-9607-9218232BE09C}"/>
    <cellStyle name="Comma 2 4 3 6 3 2 2 2" xfId="11641" xr:uid="{F7D2E15F-1D74-47E6-8AF1-D8CA5E1135D5}"/>
    <cellStyle name="Comma 2 4 3 6 3 2 3" xfId="11642" xr:uid="{E823A057-0CC1-4DF2-862E-7299416A8575}"/>
    <cellStyle name="Comma 2 4 3 6 3 3" xfId="11643" xr:uid="{BF226ECD-3ED1-4189-B86D-80E10606A4CB}"/>
    <cellStyle name="Comma 2 4 3 6 3 3 2" xfId="11644" xr:uid="{6AD02A50-3D1B-4F12-8270-5E6D2EC680ED}"/>
    <cellStyle name="Comma 2 4 3 6 3 4" xfId="11645" xr:uid="{CE62AB9A-0433-4A95-9B0C-B57E693DA295}"/>
    <cellStyle name="Comma 2 4 3 6 4" xfId="11646" xr:uid="{8F6747FC-6D58-4598-9970-D69B034E6F55}"/>
    <cellStyle name="Comma 2 4 3 6 4 2" xfId="11647" xr:uid="{FEB21465-06AF-4DE8-B4D7-B138ABBE7839}"/>
    <cellStyle name="Comma 2 4 3 6 4 2 2" xfId="11648" xr:uid="{AE3DFE36-372D-4170-A77E-45E2BB508423}"/>
    <cellStyle name="Comma 2 4 3 6 4 3" xfId="11649" xr:uid="{0EF7F313-C448-4D26-A52A-3C19B2B3E022}"/>
    <cellStyle name="Comma 2 4 3 6 5" xfId="11650" xr:uid="{5B5D136A-68CF-480A-ABF5-B48227F39E2A}"/>
    <cellStyle name="Comma 2 4 3 6 5 2" xfId="11651" xr:uid="{01BE9387-6BEA-4846-A0DF-D0296FF57C17}"/>
    <cellStyle name="Comma 2 4 3 6 6" xfId="11652" xr:uid="{63D3DB42-A229-4596-A2F5-70DB3389E813}"/>
    <cellStyle name="Comma 2 4 3 7" xfId="11653" xr:uid="{04B85DE0-3637-4407-93F0-CAA8B06DBBDE}"/>
    <cellStyle name="Comma 2 4 3 7 2" xfId="11654" xr:uid="{1B482F5F-6A2A-43D9-B18F-AA08B5FB78A3}"/>
    <cellStyle name="Comma 2 4 3 7 2 2" xfId="11655" xr:uid="{4CD7CFB2-C17A-4F77-AB79-0C728D10EAEB}"/>
    <cellStyle name="Comma 2 4 3 7 2 2 2" xfId="11656" xr:uid="{3ED24E1E-D9BD-4019-AFAD-2EB4CCA8B3A6}"/>
    <cellStyle name="Comma 2 4 3 7 2 3" xfId="11657" xr:uid="{7AE034F0-8C82-4B3A-9234-80DDFC7217EE}"/>
    <cellStyle name="Comma 2 4 3 7 3" xfId="11658" xr:uid="{8DC44386-E4FB-458F-90A4-D2324B148226}"/>
    <cellStyle name="Comma 2 4 3 7 3 2" xfId="11659" xr:uid="{678021CA-8517-4CEE-8AAB-3A8B61DE345E}"/>
    <cellStyle name="Comma 2 4 3 7 4" xfId="11660" xr:uid="{48F78621-6C9E-41E6-B4F9-B708CDA5FDE6}"/>
    <cellStyle name="Comma 2 4 3 8" xfId="11661" xr:uid="{F3E81225-0CFE-45CF-A2DE-978218EB6013}"/>
    <cellStyle name="Comma 2 4 3 8 2" xfId="11662" xr:uid="{4D3F1D8B-2791-4C5E-A95C-824DA24272E2}"/>
    <cellStyle name="Comma 2 4 3 8 2 2" xfId="11663" xr:uid="{BAE76E33-CB62-4CE1-974F-B8132FF8C71D}"/>
    <cellStyle name="Comma 2 4 3 8 2 2 2" xfId="11664" xr:uid="{88861AF3-A01A-4A00-8AD4-B7AC23796E83}"/>
    <cellStyle name="Comma 2 4 3 8 2 3" xfId="11665" xr:uid="{B3D04E33-0B89-4E51-B12F-66EADD05CA5B}"/>
    <cellStyle name="Comma 2 4 3 8 3" xfId="11666" xr:uid="{2BA50017-9D5A-4388-9395-C3172D12C0B0}"/>
    <cellStyle name="Comma 2 4 3 8 3 2" xfId="11667" xr:uid="{C9438504-05E1-4E11-A940-A81AA7B9B00F}"/>
    <cellStyle name="Comma 2 4 3 8 4" xfId="11668" xr:uid="{EB27C5C0-4BA0-47A0-A356-6CE9DB3A841E}"/>
    <cellStyle name="Comma 2 4 3 9" xfId="11669" xr:uid="{E8C9DE74-D76A-4E8A-B9C1-0FB6A8F7AB9D}"/>
    <cellStyle name="Comma 2 4 3 9 2" xfId="11670" xr:uid="{AC050510-838F-4A48-B96C-BCACB5CD87F5}"/>
    <cellStyle name="Comma 2 4 3 9 2 2" xfId="11671" xr:uid="{9DFBB4B3-FF9F-409D-8255-9493751AA97C}"/>
    <cellStyle name="Comma 2 4 3 9 3" xfId="11672" xr:uid="{F48D292A-FFCF-4180-98CB-0420281FBCEA}"/>
    <cellStyle name="Comma 2 4 4" xfId="11673" xr:uid="{16B2C5B3-A4C3-4A4C-A5DC-CF1886CB7BAB}"/>
    <cellStyle name="Comma 2 4 4 10" xfId="11674" xr:uid="{3B860F49-A265-4B85-8956-046C4BDEBA02}"/>
    <cellStyle name="Comma 2 4 4 10 2" xfId="11675" xr:uid="{7BA2E5CD-75FD-4E05-B748-3777A118B94E}"/>
    <cellStyle name="Comma 2 4 4 11" xfId="11676" xr:uid="{EB4AD861-49CF-4201-847A-40B8312701B4}"/>
    <cellStyle name="Comma 2 4 4 2" xfId="11677" xr:uid="{01AF779C-827A-420B-9C1C-BB0242D14A8D}"/>
    <cellStyle name="Comma 2 4 4 2 2" xfId="11678" xr:uid="{957D598F-30CE-4CF2-B541-8F9DAA690F90}"/>
    <cellStyle name="Comma 2 4 4 2 2 2" xfId="11679" xr:uid="{DB57C207-A845-46A4-835F-E49A3AF95C81}"/>
    <cellStyle name="Comma 2 4 4 2 2 2 2" xfId="11680" xr:uid="{D08947AB-12D0-4145-80F8-36932FFD41D9}"/>
    <cellStyle name="Comma 2 4 4 2 2 2 2 2" xfId="11681" xr:uid="{2C685472-809D-40A3-823C-5A50446A0C9E}"/>
    <cellStyle name="Comma 2 4 4 2 2 2 2 2 2" xfId="11682" xr:uid="{175AEFDC-0450-44F3-8CFD-216413F8E654}"/>
    <cellStyle name="Comma 2 4 4 2 2 2 2 2 2 2" xfId="11683" xr:uid="{5A9790FB-9A62-4CAA-8689-6D880BA8BCA0}"/>
    <cellStyle name="Comma 2 4 4 2 2 2 2 2 3" xfId="11684" xr:uid="{E4BB00FD-0202-4F39-9EBD-2E7A2EF1DC44}"/>
    <cellStyle name="Comma 2 4 4 2 2 2 2 3" xfId="11685" xr:uid="{0B6C348F-D376-4A81-92BF-EA2557158CCC}"/>
    <cellStyle name="Comma 2 4 4 2 2 2 2 3 2" xfId="11686" xr:uid="{B9A50BCA-9A7E-4023-B7D4-97162AD1E305}"/>
    <cellStyle name="Comma 2 4 4 2 2 2 2 4" xfId="11687" xr:uid="{0A9A3FCA-26AD-4692-A522-5D7DEB779C56}"/>
    <cellStyle name="Comma 2 4 4 2 2 2 3" xfId="11688" xr:uid="{3743189F-5F5F-43C9-9D9D-42A40BB7B59B}"/>
    <cellStyle name="Comma 2 4 4 2 2 2 3 2" xfId="11689" xr:uid="{05F86AA7-334D-4D02-8B68-ACF4B4D9D2A9}"/>
    <cellStyle name="Comma 2 4 4 2 2 2 3 2 2" xfId="11690" xr:uid="{C30E172A-FE13-40E3-9A7D-AFF4AE6384B9}"/>
    <cellStyle name="Comma 2 4 4 2 2 2 3 2 2 2" xfId="11691" xr:uid="{D88CD337-DDAD-4749-8C83-6C5B49B7AFC2}"/>
    <cellStyle name="Comma 2 4 4 2 2 2 3 2 3" xfId="11692" xr:uid="{A09146A7-F6F5-4C9D-A335-53710AC74816}"/>
    <cellStyle name="Comma 2 4 4 2 2 2 3 3" xfId="11693" xr:uid="{80A0F210-FAC1-4FF1-B589-2997C6C3D573}"/>
    <cellStyle name="Comma 2 4 4 2 2 2 3 3 2" xfId="11694" xr:uid="{2ABE3105-D329-4248-94DC-9255728D253B}"/>
    <cellStyle name="Comma 2 4 4 2 2 2 3 4" xfId="11695" xr:uid="{B475D6BC-E6FF-4F0F-BC36-2FBD8495690D}"/>
    <cellStyle name="Comma 2 4 4 2 2 2 4" xfId="11696" xr:uid="{32289988-DD42-4C66-91AA-55C00A50EA6E}"/>
    <cellStyle name="Comma 2 4 4 2 2 2 4 2" xfId="11697" xr:uid="{0E2C3C97-CBB1-4DC3-B325-465B85668489}"/>
    <cellStyle name="Comma 2 4 4 2 2 2 4 2 2" xfId="11698" xr:uid="{40E43474-15EC-404E-ABD1-16E81FDC129A}"/>
    <cellStyle name="Comma 2 4 4 2 2 2 4 3" xfId="11699" xr:uid="{2F3E0CB3-329A-4FD5-8024-DA3610CC0BD6}"/>
    <cellStyle name="Comma 2 4 4 2 2 2 5" xfId="11700" xr:uid="{1DC1BA6E-710A-4BD3-9A8A-FD871ED21528}"/>
    <cellStyle name="Comma 2 4 4 2 2 2 5 2" xfId="11701" xr:uid="{FF50DFA4-04A8-4B80-81F0-6928DD35B413}"/>
    <cellStyle name="Comma 2 4 4 2 2 2 6" xfId="11702" xr:uid="{F25369A3-F9FB-4A13-A965-57156DF08363}"/>
    <cellStyle name="Comma 2 4 4 2 2 3" xfId="11703" xr:uid="{32176720-389F-412D-B750-0A5A7007B75D}"/>
    <cellStyle name="Comma 2 4 4 2 2 3 2" xfId="11704" xr:uid="{3FC43722-5435-45C5-9AF8-7F9B232D30F2}"/>
    <cellStyle name="Comma 2 4 4 2 2 3 2 2" xfId="11705" xr:uid="{2A468B7D-7044-476C-825B-2AC5CBF1EFD7}"/>
    <cellStyle name="Comma 2 4 4 2 2 3 2 2 2" xfId="11706" xr:uid="{7147129A-E294-40AB-95F7-D9A2587A4814}"/>
    <cellStyle name="Comma 2 4 4 2 2 3 2 3" xfId="11707" xr:uid="{21908C5A-20DB-47E3-9897-BA2E034580D3}"/>
    <cellStyle name="Comma 2 4 4 2 2 3 3" xfId="11708" xr:uid="{E5D2345D-31DF-48B4-850F-A61E4AF7CCEA}"/>
    <cellStyle name="Comma 2 4 4 2 2 3 3 2" xfId="11709" xr:uid="{5816B7F4-DCF6-4B46-A876-B85D55C4FDA2}"/>
    <cellStyle name="Comma 2 4 4 2 2 3 4" xfId="11710" xr:uid="{FB1530A3-5516-4CF0-BBFA-BCEAE03DD6AC}"/>
    <cellStyle name="Comma 2 4 4 2 2 4" xfId="11711" xr:uid="{9FD4C256-B782-45E8-B26D-2D566E2AC2CF}"/>
    <cellStyle name="Comma 2 4 4 2 2 4 2" xfId="11712" xr:uid="{F4168967-B24A-4921-8792-0005F622EEC0}"/>
    <cellStyle name="Comma 2 4 4 2 2 4 2 2" xfId="11713" xr:uid="{EFCB5A18-83AC-4A0D-AD1E-4F5B8D091563}"/>
    <cellStyle name="Comma 2 4 4 2 2 4 2 2 2" xfId="11714" xr:uid="{DD37C1CF-384D-4A44-AF2A-55596E0D3045}"/>
    <cellStyle name="Comma 2 4 4 2 2 4 2 3" xfId="11715" xr:uid="{330BAFA4-A3D8-4095-9555-55ACF6856DE4}"/>
    <cellStyle name="Comma 2 4 4 2 2 4 3" xfId="11716" xr:uid="{21CE19FE-2345-43EE-BBC4-43C2CEA434AA}"/>
    <cellStyle name="Comma 2 4 4 2 2 4 3 2" xfId="11717" xr:uid="{C9FCE4AD-6EB2-47F3-8D5C-9DE42F106CF9}"/>
    <cellStyle name="Comma 2 4 4 2 2 4 4" xfId="11718" xr:uid="{A27CCFD9-7BDB-4A25-8BE9-B235609FCD1E}"/>
    <cellStyle name="Comma 2 4 4 2 2 5" xfId="11719" xr:uid="{5D3BCFEF-2F51-45AD-B979-7CF58D0D4BA6}"/>
    <cellStyle name="Comma 2 4 4 2 2 5 2" xfId="11720" xr:uid="{8FF3FB2E-1984-4CAE-B988-E68499C1FC6E}"/>
    <cellStyle name="Comma 2 4 4 2 2 5 2 2" xfId="11721" xr:uid="{D9F9BFFD-985C-4EEF-89D3-F9D4F738603F}"/>
    <cellStyle name="Comma 2 4 4 2 2 5 3" xfId="11722" xr:uid="{9BCD684F-88DA-4FF2-94B0-91B269DF9C7F}"/>
    <cellStyle name="Comma 2 4 4 2 2 6" xfId="11723" xr:uid="{C84FF9E1-F138-4258-A2D7-06BC9AD06E6F}"/>
    <cellStyle name="Comma 2 4 4 2 2 6 2" xfId="11724" xr:uid="{1DDBBBCA-CF8C-4408-85BD-FE4F4D1FE52D}"/>
    <cellStyle name="Comma 2 4 4 2 2 7" xfId="11725" xr:uid="{D541D098-4D3B-4C00-AFD4-803DA3D38350}"/>
    <cellStyle name="Comma 2 4 4 2 3" xfId="11726" xr:uid="{5A22AFB0-48D0-4460-93F7-2B15F7186403}"/>
    <cellStyle name="Comma 2 4 4 2 3 2" xfId="11727" xr:uid="{ADFE87B6-A382-40F0-BD75-C613A7C20301}"/>
    <cellStyle name="Comma 2 4 4 2 3 2 2" xfId="11728" xr:uid="{1E293B75-41A8-4AA7-9926-D5E648CE5FF6}"/>
    <cellStyle name="Comma 2 4 4 2 3 2 2 2" xfId="11729" xr:uid="{B25B017D-6C7B-4AEF-BFC2-D9FAAE36B20E}"/>
    <cellStyle name="Comma 2 4 4 2 3 2 2 2 2" xfId="11730" xr:uid="{FDDAF93D-B027-4914-B069-710C51E7A3EC}"/>
    <cellStyle name="Comma 2 4 4 2 3 2 2 2 2 2" xfId="11731" xr:uid="{E65F3C0E-B04C-4523-8887-1A3D39571731}"/>
    <cellStyle name="Comma 2 4 4 2 3 2 2 2 3" xfId="11732" xr:uid="{F236FF41-97C4-41D9-AC16-EE705915836E}"/>
    <cellStyle name="Comma 2 4 4 2 3 2 2 3" xfId="11733" xr:uid="{5ECC926E-A6C3-4368-B9C6-C85A16D654BA}"/>
    <cellStyle name="Comma 2 4 4 2 3 2 2 3 2" xfId="11734" xr:uid="{0588A7C0-88BA-4974-83D6-76BA616E9164}"/>
    <cellStyle name="Comma 2 4 4 2 3 2 2 4" xfId="11735" xr:uid="{D7A05F92-6002-46BF-8BF5-2D99727DF5CC}"/>
    <cellStyle name="Comma 2 4 4 2 3 2 3" xfId="11736" xr:uid="{30EC15E9-BDB5-42BA-95E4-F856A5D76664}"/>
    <cellStyle name="Comma 2 4 4 2 3 2 3 2" xfId="11737" xr:uid="{685B7FF6-8A3F-4E66-A17F-8840FDC549D0}"/>
    <cellStyle name="Comma 2 4 4 2 3 2 3 2 2" xfId="11738" xr:uid="{8935A96B-B09D-4BEA-A279-72364EE18804}"/>
    <cellStyle name="Comma 2 4 4 2 3 2 3 2 2 2" xfId="11739" xr:uid="{D4B5F57F-1CC3-4E12-929A-5007DDA59FF8}"/>
    <cellStyle name="Comma 2 4 4 2 3 2 3 2 3" xfId="11740" xr:uid="{9828DA54-3BD5-4287-A10E-CF12716FE656}"/>
    <cellStyle name="Comma 2 4 4 2 3 2 3 3" xfId="11741" xr:uid="{CE0EC8BD-EFD0-4F10-8878-445018B34099}"/>
    <cellStyle name="Comma 2 4 4 2 3 2 3 3 2" xfId="11742" xr:uid="{A0686FFF-AF12-4AFE-B7C8-B325BED03D82}"/>
    <cellStyle name="Comma 2 4 4 2 3 2 3 4" xfId="11743" xr:uid="{62D49808-A122-4198-9CD3-8207FFA2CFCC}"/>
    <cellStyle name="Comma 2 4 4 2 3 2 4" xfId="11744" xr:uid="{8B032BBD-78BC-48CF-9081-EA437897ED61}"/>
    <cellStyle name="Comma 2 4 4 2 3 2 4 2" xfId="11745" xr:uid="{AFF92177-543F-476B-8E36-E2C46901CF41}"/>
    <cellStyle name="Comma 2 4 4 2 3 2 4 2 2" xfId="11746" xr:uid="{D0F87BDD-7EB5-473C-9535-7D7289BF3499}"/>
    <cellStyle name="Comma 2 4 4 2 3 2 4 3" xfId="11747" xr:uid="{9F4B603C-2F1C-45E0-9B08-8C9F7FB165F8}"/>
    <cellStyle name="Comma 2 4 4 2 3 2 5" xfId="11748" xr:uid="{7963DB54-3B9D-4A31-9E51-56C4B78C5234}"/>
    <cellStyle name="Comma 2 4 4 2 3 2 5 2" xfId="11749" xr:uid="{CA82BEE0-AC12-4AD2-99F4-F7199B23076C}"/>
    <cellStyle name="Comma 2 4 4 2 3 2 6" xfId="11750" xr:uid="{34368D1A-6713-4747-BF1B-79DC1EF67A9D}"/>
    <cellStyle name="Comma 2 4 4 2 3 3" xfId="11751" xr:uid="{749E5848-8EB5-4187-883C-56E6846C8E14}"/>
    <cellStyle name="Comma 2 4 4 2 3 3 2" xfId="11752" xr:uid="{38AAD676-F7D3-424B-AEB3-8B395ED1138F}"/>
    <cellStyle name="Comma 2 4 4 2 3 3 2 2" xfId="11753" xr:uid="{CDC394AA-BBB0-4D66-A989-851A11FAC1AC}"/>
    <cellStyle name="Comma 2 4 4 2 3 3 2 2 2" xfId="11754" xr:uid="{83E77197-5485-400D-B0F0-A214D477BD92}"/>
    <cellStyle name="Comma 2 4 4 2 3 3 2 3" xfId="11755" xr:uid="{6F0613B7-AD26-4035-80AE-141CE6A045CD}"/>
    <cellStyle name="Comma 2 4 4 2 3 3 3" xfId="11756" xr:uid="{D06A362B-48D2-41EB-BA3C-04551B53B678}"/>
    <cellStyle name="Comma 2 4 4 2 3 3 3 2" xfId="11757" xr:uid="{381FEEEF-57AC-42AB-95B6-BC8DFE7D5859}"/>
    <cellStyle name="Comma 2 4 4 2 3 3 4" xfId="11758" xr:uid="{EDFE9301-975A-4EF4-8F81-EC81BC377ADC}"/>
    <cellStyle name="Comma 2 4 4 2 3 4" xfId="11759" xr:uid="{716AC397-D274-4CA4-9041-A7F9F370EA8D}"/>
    <cellStyle name="Comma 2 4 4 2 3 4 2" xfId="11760" xr:uid="{CBAA33FD-D6E0-4B92-A408-89405152269D}"/>
    <cellStyle name="Comma 2 4 4 2 3 4 2 2" xfId="11761" xr:uid="{CCA508DE-6F49-45B8-AB89-B6651BFED6C4}"/>
    <cellStyle name="Comma 2 4 4 2 3 4 2 2 2" xfId="11762" xr:uid="{C12FF2E3-DACB-4A72-B295-1148B6D2D301}"/>
    <cellStyle name="Comma 2 4 4 2 3 4 2 3" xfId="11763" xr:uid="{9E581373-0737-4019-AF11-EF78E4E59871}"/>
    <cellStyle name="Comma 2 4 4 2 3 4 3" xfId="11764" xr:uid="{4830D1E0-E4EB-43B9-8079-4334122F2506}"/>
    <cellStyle name="Comma 2 4 4 2 3 4 3 2" xfId="11765" xr:uid="{266E9399-9C44-483B-9ED3-2961F966E13A}"/>
    <cellStyle name="Comma 2 4 4 2 3 4 4" xfId="11766" xr:uid="{6D7A8AB6-5BD7-487F-B9BC-58D387D129EC}"/>
    <cellStyle name="Comma 2 4 4 2 3 5" xfId="11767" xr:uid="{7455CEB7-7473-4682-A4C8-2CFF237D6E51}"/>
    <cellStyle name="Comma 2 4 4 2 3 5 2" xfId="11768" xr:uid="{B1C2DF36-E551-4008-B5BC-8CCA7AB29146}"/>
    <cellStyle name="Comma 2 4 4 2 3 5 2 2" xfId="11769" xr:uid="{664A35F3-B84A-4A3E-8D66-EDA2487859D9}"/>
    <cellStyle name="Comma 2 4 4 2 3 5 3" xfId="11770" xr:uid="{E90BFE15-BC94-47AA-8CC6-D99B8D9CC672}"/>
    <cellStyle name="Comma 2 4 4 2 3 6" xfId="11771" xr:uid="{3087E5E7-197E-481F-8AE5-81B9817C57AD}"/>
    <cellStyle name="Comma 2 4 4 2 3 6 2" xfId="11772" xr:uid="{F8C2B07F-F9E2-43E0-8416-80506609EDDD}"/>
    <cellStyle name="Comma 2 4 4 2 3 7" xfId="11773" xr:uid="{A1502FA1-FDF5-4C18-8E4C-509E2A14E9A8}"/>
    <cellStyle name="Comma 2 4 4 2 4" xfId="11774" xr:uid="{30DBCE99-5237-4EBF-B646-5B036A010619}"/>
    <cellStyle name="Comma 2 4 4 2 4 2" xfId="11775" xr:uid="{A9C8EF9E-61C8-4EB4-86C0-1AA0FB98533E}"/>
    <cellStyle name="Comma 2 4 4 2 4 2 2" xfId="11776" xr:uid="{400B3523-F5CB-4D0D-AB98-F88086E33FD4}"/>
    <cellStyle name="Comma 2 4 4 2 4 2 2 2" xfId="11777" xr:uid="{766B0293-CFD2-45CC-9C55-ACFF054C0FE1}"/>
    <cellStyle name="Comma 2 4 4 2 4 2 2 2 2" xfId="11778" xr:uid="{8696BB63-59F3-4BE7-9299-77648B1C20C3}"/>
    <cellStyle name="Comma 2 4 4 2 4 2 2 3" xfId="11779" xr:uid="{2BB3EC79-11B4-45C7-8FF1-4E3681903EFE}"/>
    <cellStyle name="Comma 2 4 4 2 4 2 3" xfId="11780" xr:uid="{D76C6BF7-A16C-4A7A-89AB-22C002CBC118}"/>
    <cellStyle name="Comma 2 4 4 2 4 2 3 2" xfId="11781" xr:uid="{24F2E7A7-7127-456C-B47C-7F5FB3DEA73E}"/>
    <cellStyle name="Comma 2 4 4 2 4 2 4" xfId="11782" xr:uid="{BF07682A-07E9-4059-BF23-867DB828B67E}"/>
    <cellStyle name="Comma 2 4 4 2 4 3" xfId="11783" xr:uid="{7F45C2AE-BECB-4870-8176-0DF7379395B0}"/>
    <cellStyle name="Comma 2 4 4 2 4 3 2" xfId="11784" xr:uid="{90D70C98-B93E-4236-8B4B-AFD85240E3EE}"/>
    <cellStyle name="Comma 2 4 4 2 4 3 2 2" xfId="11785" xr:uid="{9C2C66BE-967E-46F4-BB39-A4E3A2F3A650}"/>
    <cellStyle name="Comma 2 4 4 2 4 3 2 2 2" xfId="11786" xr:uid="{D24DE48D-97C5-4BB1-A46A-3FF319DA6BA4}"/>
    <cellStyle name="Comma 2 4 4 2 4 3 2 3" xfId="11787" xr:uid="{D0CE279A-8D0F-4718-9C83-8785A1DB5DAA}"/>
    <cellStyle name="Comma 2 4 4 2 4 3 3" xfId="11788" xr:uid="{DE56FE6C-C154-4B58-9BE4-F26F2E96BB6F}"/>
    <cellStyle name="Comma 2 4 4 2 4 3 3 2" xfId="11789" xr:uid="{A5A9BF17-1EBA-49C5-9B28-6026806D491C}"/>
    <cellStyle name="Comma 2 4 4 2 4 3 4" xfId="11790" xr:uid="{1ABC4023-28A9-4E8B-9EE0-9F50E7504798}"/>
    <cellStyle name="Comma 2 4 4 2 4 4" xfId="11791" xr:uid="{7412DDE5-5069-4B6C-8BF2-7AC30BEE90F4}"/>
    <cellStyle name="Comma 2 4 4 2 4 4 2" xfId="11792" xr:uid="{898050FD-B603-4184-ADC9-42BC22370A19}"/>
    <cellStyle name="Comma 2 4 4 2 4 4 2 2" xfId="11793" xr:uid="{7AA86003-7ABF-4E0C-97BE-CE6D6BDC6B63}"/>
    <cellStyle name="Comma 2 4 4 2 4 4 3" xfId="11794" xr:uid="{99E78BB4-81D0-4711-A0C2-45DD866E73A6}"/>
    <cellStyle name="Comma 2 4 4 2 4 5" xfId="11795" xr:uid="{1925DB4C-F8B0-4B36-B25B-C26233C772C8}"/>
    <cellStyle name="Comma 2 4 4 2 4 5 2" xfId="11796" xr:uid="{DEB9C11A-8888-4AED-A52F-46F11CB48587}"/>
    <cellStyle name="Comma 2 4 4 2 4 6" xfId="11797" xr:uid="{6E05A38F-12AC-4C65-B382-ED390A82F5C4}"/>
    <cellStyle name="Comma 2 4 4 2 5" xfId="11798" xr:uid="{D16B307A-BAA5-4803-853D-771B76232A55}"/>
    <cellStyle name="Comma 2 4 4 2 5 2" xfId="11799" xr:uid="{1DA23000-DDC4-4F85-9705-41441C41AD4C}"/>
    <cellStyle name="Comma 2 4 4 2 5 2 2" xfId="11800" xr:uid="{C1672624-EC16-4492-8338-9E5FC2B9906C}"/>
    <cellStyle name="Comma 2 4 4 2 5 2 2 2" xfId="11801" xr:uid="{8EC13ED0-FA50-4684-8FCB-BB6967643ECC}"/>
    <cellStyle name="Comma 2 4 4 2 5 2 3" xfId="11802" xr:uid="{D7B9D0CD-4A80-4E60-AB98-993469D2EDC4}"/>
    <cellStyle name="Comma 2 4 4 2 5 3" xfId="11803" xr:uid="{E108E6B0-6BEF-497C-B543-073731D2AFD6}"/>
    <cellStyle name="Comma 2 4 4 2 5 3 2" xfId="11804" xr:uid="{939D5F29-7306-4ACF-B272-A78FBAC0900C}"/>
    <cellStyle name="Comma 2 4 4 2 5 4" xfId="11805" xr:uid="{52059BEC-216D-45A9-832A-86CEAE8930D0}"/>
    <cellStyle name="Comma 2 4 4 2 6" xfId="11806" xr:uid="{EFC7333E-FC33-4337-8A58-F610910C6715}"/>
    <cellStyle name="Comma 2 4 4 2 6 2" xfId="11807" xr:uid="{D08790C0-2946-4F9E-BE96-4D922349ECBA}"/>
    <cellStyle name="Comma 2 4 4 2 6 2 2" xfId="11808" xr:uid="{E7BAEC65-5C3A-4F7E-B8F8-050B503245C4}"/>
    <cellStyle name="Comma 2 4 4 2 6 2 2 2" xfId="11809" xr:uid="{9F4D8288-E229-42BE-A69C-3205E0D783B6}"/>
    <cellStyle name="Comma 2 4 4 2 6 2 3" xfId="11810" xr:uid="{C29CB550-9DC7-4918-A2EA-3C2F077ACD06}"/>
    <cellStyle name="Comma 2 4 4 2 6 3" xfId="11811" xr:uid="{D9E012E4-8A6D-432F-99FB-32946A001F06}"/>
    <cellStyle name="Comma 2 4 4 2 6 3 2" xfId="11812" xr:uid="{B18F58E7-FA09-44CE-9DD2-60B4025BD1AD}"/>
    <cellStyle name="Comma 2 4 4 2 6 4" xfId="11813" xr:uid="{815AC335-BF86-4C4A-BD96-D1B81C9ACF9F}"/>
    <cellStyle name="Comma 2 4 4 2 7" xfId="11814" xr:uid="{17F4D48C-3D9C-4238-9863-37477EA68580}"/>
    <cellStyle name="Comma 2 4 4 2 7 2" xfId="11815" xr:uid="{DBD82994-1976-4757-9DF7-E512E08B1947}"/>
    <cellStyle name="Comma 2 4 4 2 7 2 2" xfId="11816" xr:uid="{87977B7F-3BC4-451A-9B9D-5C1BDCE9964C}"/>
    <cellStyle name="Comma 2 4 4 2 7 3" xfId="11817" xr:uid="{1F780E8E-D0E7-466E-AA28-109DB1287C64}"/>
    <cellStyle name="Comma 2 4 4 2 8" xfId="11818" xr:uid="{469408A5-E595-49AD-82B9-88AED5D1C171}"/>
    <cellStyle name="Comma 2 4 4 2 8 2" xfId="11819" xr:uid="{485995AD-87A7-4BBC-8D55-36E0A7D5BA09}"/>
    <cellStyle name="Comma 2 4 4 2 9" xfId="11820" xr:uid="{3BA438AB-1B8C-41A5-9D0E-64D686CEAEC7}"/>
    <cellStyle name="Comma 2 4 4 3" xfId="11821" xr:uid="{E963576D-6CC3-403F-ABF0-C3D1089C11E3}"/>
    <cellStyle name="Comma 2 4 4 3 2" xfId="11822" xr:uid="{0B3A62ED-C872-41E1-8332-B82C1A947135}"/>
    <cellStyle name="Comma 2 4 4 3 2 2" xfId="11823" xr:uid="{FF6719F3-AADF-4C77-87A6-F6B52186693E}"/>
    <cellStyle name="Comma 2 4 4 3 2 2 2" xfId="11824" xr:uid="{062D6EF9-58EA-4797-ACBD-571C00977246}"/>
    <cellStyle name="Comma 2 4 4 3 2 2 2 2" xfId="11825" xr:uid="{E6148A4F-EDA9-4827-9F63-3445F9E7DE46}"/>
    <cellStyle name="Comma 2 4 4 3 2 2 2 2 2" xfId="11826" xr:uid="{2798119D-318C-43BA-8442-EFB519BA4FCC}"/>
    <cellStyle name="Comma 2 4 4 3 2 2 2 3" xfId="11827" xr:uid="{92C0247D-31E1-423F-AD93-BD9FA2E05C11}"/>
    <cellStyle name="Comma 2 4 4 3 2 2 3" xfId="11828" xr:uid="{742825A4-A7BE-4451-AF52-2B2906EAF1A4}"/>
    <cellStyle name="Comma 2 4 4 3 2 2 3 2" xfId="11829" xr:uid="{C438EDE9-37B3-4A6A-A1D5-52425B4E22B8}"/>
    <cellStyle name="Comma 2 4 4 3 2 2 4" xfId="11830" xr:uid="{E68BC2AD-1BF0-46CF-84A9-4B390E4C741D}"/>
    <cellStyle name="Comma 2 4 4 3 2 3" xfId="11831" xr:uid="{B60F93A4-2AB5-4FEB-8E4C-D8F47206AA0C}"/>
    <cellStyle name="Comma 2 4 4 3 2 3 2" xfId="11832" xr:uid="{AAD10490-2BD3-461A-938D-BFC3E0718424}"/>
    <cellStyle name="Comma 2 4 4 3 2 3 2 2" xfId="11833" xr:uid="{208EFED8-8C07-475B-8070-8216D7C07508}"/>
    <cellStyle name="Comma 2 4 4 3 2 3 2 2 2" xfId="11834" xr:uid="{3C6693F1-1E8D-4BB9-9681-1A9F401BBFD0}"/>
    <cellStyle name="Comma 2 4 4 3 2 3 2 3" xfId="11835" xr:uid="{7F40C533-7757-410A-B938-811265BC8CB2}"/>
    <cellStyle name="Comma 2 4 4 3 2 3 3" xfId="11836" xr:uid="{C3D135B0-D6C4-4C81-ADC8-8A8F4FCB1CDD}"/>
    <cellStyle name="Comma 2 4 4 3 2 3 3 2" xfId="11837" xr:uid="{96DFC495-C45F-4F28-BEE4-A2CC2F01DBB0}"/>
    <cellStyle name="Comma 2 4 4 3 2 3 4" xfId="11838" xr:uid="{9663EFB2-B872-4939-951E-3857ECA56152}"/>
    <cellStyle name="Comma 2 4 4 3 2 4" xfId="11839" xr:uid="{D4F2932A-FFC0-4119-B41A-3004A2BB5B97}"/>
    <cellStyle name="Comma 2 4 4 3 2 4 2" xfId="11840" xr:uid="{8AFFBBA3-66FB-42B7-8DAF-9FF5B2A77129}"/>
    <cellStyle name="Comma 2 4 4 3 2 4 2 2" xfId="11841" xr:uid="{05845D00-F887-4101-BC2D-304337DF2537}"/>
    <cellStyle name="Comma 2 4 4 3 2 4 3" xfId="11842" xr:uid="{F3167A8C-A53E-42ED-A74C-B34BD5F15816}"/>
    <cellStyle name="Comma 2 4 4 3 2 5" xfId="11843" xr:uid="{2FDA3E3B-7A17-42E9-9D3C-A4124576B547}"/>
    <cellStyle name="Comma 2 4 4 3 2 5 2" xfId="11844" xr:uid="{C9941269-B531-4B50-A87E-BEBE1F87CC4E}"/>
    <cellStyle name="Comma 2 4 4 3 2 6" xfId="11845" xr:uid="{11A4754B-01E0-4534-9B42-74E042CAAA59}"/>
    <cellStyle name="Comma 2 4 4 3 3" xfId="11846" xr:uid="{FDA38400-1B63-4115-94F6-9CEE9D9CD8FD}"/>
    <cellStyle name="Comma 2 4 4 3 3 2" xfId="11847" xr:uid="{AAA2D1D3-5BED-4717-B550-CA6B660844D3}"/>
    <cellStyle name="Comma 2 4 4 3 3 2 2" xfId="11848" xr:uid="{372FC86D-FA96-4F3A-9D82-51F715F988F7}"/>
    <cellStyle name="Comma 2 4 4 3 3 2 2 2" xfId="11849" xr:uid="{5ED7BDF0-D73F-4043-962A-1983F6F58EEC}"/>
    <cellStyle name="Comma 2 4 4 3 3 2 3" xfId="11850" xr:uid="{91AA5FCB-CE87-452B-8F6B-BCABBF196504}"/>
    <cellStyle name="Comma 2 4 4 3 3 3" xfId="11851" xr:uid="{991F4ED3-5C47-49A9-9300-53E295508B60}"/>
    <cellStyle name="Comma 2 4 4 3 3 3 2" xfId="11852" xr:uid="{8AE1F350-05AA-4967-B7F1-EAABF3D4FA9B}"/>
    <cellStyle name="Comma 2 4 4 3 3 4" xfId="11853" xr:uid="{ABE58162-5F83-4C6E-92ED-2830C17FA4F6}"/>
    <cellStyle name="Comma 2 4 4 3 4" xfId="11854" xr:uid="{DEB50656-8957-4AA2-98DC-C3AB81503D68}"/>
    <cellStyle name="Comma 2 4 4 3 4 2" xfId="11855" xr:uid="{561B23C1-E0AF-4408-A58D-7D99C85EF41A}"/>
    <cellStyle name="Comma 2 4 4 3 4 2 2" xfId="11856" xr:uid="{D59CDB77-E9D9-4264-9674-D9C737A0B65A}"/>
    <cellStyle name="Comma 2 4 4 3 4 2 2 2" xfId="11857" xr:uid="{0948C139-2B50-4626-93AC-7BE66099F090}"/>
    <cellStyle name="Comma 2 4 4 3 4 2 3" xfId="11858" xr:uid="{49C6A285-6A01-41FE-80A0-85F3172F99C6}"/>
    <cellStyle name="Comma 2 4 4 3 4 3" xfId="11859" xr:uid="{5796F473-8CE5-47E5-BBE3-80AA0EAF643A}"/>
    <cellStyle name="Comma 2 4 4 3 4 3 2" xfId="11860" xr:uid="{3CD81FF8-E8E6-4797-B616-B598869C9C00}"/>
    <cellStyle name="Comma 2 4 4 3 4 4" xfId="11861" xr:uid="{54781D73-04FE-4844-A7D7-7AA1176535B5}"/>
    <cellStyle name="Comma 2 4 4 3 5" xfId="11862" xr:uid="{E0ED9B99-28B5-44C9-A930-B59ACC493558}"/>
    <cellStyle name="Comma 2 4 4 3 5 2" xfId="11863" xr:uid="{063C57C3-43B9-423C-8AA9-C52EDEC9E9E5}"/>
    <cellStyle name="Comma 2 4 4 3 5 2 2" xfId="11864" xr:uid="{8538507B-9C29-4D14-8DA5-0687CF88932B}"/>
    <cellStyle name="Comma 2 4 4 3 5 3" xfId="11865" xr:uid="{94B73774-7FB2-4D76-8C15-E1FD22C3B77A}"/>
    <cellStyle name="Comma 2 4 4 3 6" xfId="11866" xr:uid="{9803FA75-DE5D-42E8-BE98-711A604F38B5}"/>
    <cellStyle name="Comma 2 4 4 3 6 2" xfId="11867" xr:uid="{C43D9E71-12B9-4EA2-A1A6-802FA443C302}"/>
    <cellStyle name="Comma 2 4 4 3 7" xfId="11868" xr:uid="{BCFBE53E-95E0-428E-8196-9B43A2FE3342}"/>
    <cellStyle name="Comma 2 4 4 4" xfId="11869" xr:uid="{220E9E2A-1C07-4361-8361-170D9CB2F3C0}"/>
    <cellStyle name="Comma 2 4 4 4 2" xfId="11870" xr:uid="{F5B4EF0E-5BF2-4A64-A9FF-1C68E154FD2F}"/>
    <cellStyle name="Comma 2 4 4 4 2 2" xfId="11871" xr:uid="{C1387FAE-0651-46DE-8DE4-0A57C1CAF052}"/>
    <cellStyle name="Comma 2 4 4 4 2 2 2" xfId="11872" xr:uid="{017A379F-5D51-4D21-B701-B361FFB14B68}"/>
    <cellStyle name="Comma 2 4 4 4 2 2 2 2" xfId="11873" xr:uid="{BD864764-9EEA-4C25-ABB6-2E8DDD470C7B}"/>
    <cellStyle name="Comma 2 4 4 4 2 2 2 2 2" xfId="11874" xr:uid="{AB704A99-6176-4ACF-9CDB-0970F9245867}"/>
    <cellStyle name="Comma 2 4 4 4 2 2 2 3" xfId="11875" xr:uid="{E511D0E4-8EB8-4A5F-B8A7-BDEAA2EB8F33}"/>
    <cellStyle name="Comma 2 4 4 4 2 2 3" xfId="11876" xr:uid="{2C77DCAF-FA53-4EA9-8358-3A420BC5755A}"/>
    <cellStyle name="Comma 2 4 4 4 2 2 3 2" xfId="11877" xr:uid="{ABC843D2-1CCD-4102-875D-D47554A054E1}"/>
    <cellStyle name="Comma 2 4 4 4 2 2 4" xfId="11878" xr:uid="{BACC2110-FDD5-42B7-8B06-9FE2D4177E01}"/>
    <cellStyle name="Comma 2 4 4 4 2 3" xfId="11879" xr:uid="{6623F8BA-628D-49DA-B02D-C2E95CC1FCDF}"/>
    <cellStyle name="Comma 2 4 4 4 2 3 2" xfId="11880" xr:uid="{09AED967-C052-487C-9DFC-F7F832E145DC}"/>
    <cellStyle name="Comma 2 4 4 4 2 3 2 2" xfId="11881" xr:uid="{3640D08A-ABB8-41C7-AAD2-EDD886A39BDD}"/>
    <cellStyle name="Comma 2 4 4 4 2 3 2 2 2" xfId="11882" xr:uid="{E37F5B19-B367-433C-B13F-BDD264456752}"/>
    <cellStyle name="Comma 2 4 4 4 2 3 2 3" xfId="11883" xr:uid="{E1E67D6F-BA21-4188-B005-FCE11FBB2DFC}"/>
    <cellStyle name="Comma 2 4 4 4 2 3 3" xfId="11884" xr:uid="{A4E44737-19C1-4EA5-9A8F-E5023FFF7C9C}"/>
    <cellStyle name="Comma 2 4 4 4 2 3 3 2" xfId="11885" xr:uid="{46C0B075-BA2D-4806-A874-8BAD34FC8216}"/>
    <cellStyle name="Comma 2 4 4 4 2 3 4" xfId="11886" xr:uid="{8E1F79C0-6BBD-4477-B88B-141A3D544827}"/>
    <cellStyle name="Comma 2 4 4 4 2 4" xfId="11887" xr:uid="{FD94F7DE-AB6C-4C0E-90D7-D075CA73D511}"/>
    <cellStyle name="Comma 2 4 4 4 2 4 2" xfId="11888" xr:uid="{66EFB9EE-155A-4300-BBA3-C436DD3CAECB}"/>
    <cellStyle name="Comma 2 4 4 4 2 4 2 2" xfId="11889" xr:uid="{2D8AADE3-90B6-49DA-9CFB-216DEF3FCCCA}"/>
    <cellStyle name="Comma 2 4 4 4 2 4 3" xfId="11890" xr:uid="{38B0FA4F-3DB8-4E27-8883-9F9650267061}"/>
    <cellStyle name="Comma 2 4 4 4 2 5" xfId="11891" xr:uid="{7649A713-43A8-4659-970E-886E057F5C05}"/>
    <cellStyle name="Comma 2 4 4 4 2 5 2" xfId="11892" xr:uid="{2A50E24E-931F-4433-A86E-08948498FEE8}"/>
    <cellStyle name="Comma 2 4 4 4 2 6" xfId="11893" xr:uid="{B1EBEE45-9C55-4ADE-ADC0-07F995BD5FD6}"/>
    <cellStyle name="Comma 2 4 4 4 3" xfId="11894" xr:uid="{C8E3DB3F-A2F3-423B-9637-1ADF9F591989}"/>
    <cellStyle name="Comma 2 4 4 4 3 2" xfId="11895" xr:uid="{FEADEAD5-CAA1-48AA-B5F2-9837BE8F95B7}"/>
    <cellStyle name="Comma 2 4 4 4 3 2 2" xfId="11896" xr:uid="{439B3C37-D6D4-41AA-96C4-BE33FCBF8DE4}"/>
    <cellStyle name="Comma 2 4 4 4 3 2 2 2" xfId="11897" xr:uid="{1BFD7A9C-07CF-482B-BE96-ACAAF20168C3}"/>
    <cellStyle name="Comma 2 4 4 4 3 2 3" xfId="11898" xr:uid="{83DA1164-5B6B-4FBC-A79C-6A559A81FDBF}"/>
    <cellStyle name="Comma 2 4 4 4 3 3" xfId="11899" xr:uid="{92DBCC4E-2B7A-485F-A391-5155EAFB29F8}"/>
    <cellStyle name="Comma 2 4 4 4 3 3 2" xfId="11900" xr:uid="{D0CB4E70-45DB-4016-AB2F-D8FD63BF233A}"/>
    <cellStyle name="Comma 2 4 4 4 3 4" xfId="11901" xr:uid="{C90A96B9-FF4A-4513-BEBC-A1B93688039E}"/>
    <cellStyle name="Comma 2 4 4 4 4" xfId="11902" xr:uid="{4100C8A7-D602-4286-A801-1F93E85E583E}"/>
    <cellStyle name="Comma 2 4 4 4 4 2" xfId="11903" xr:uid="{CE7C252F-3BB7-41EA-B547-E6A62CE18BB0}"/>
    <cellStyle name="Comma 2 4 4 4 4 2 2" xfId="11904" xr:uid="{EEC94B32-3633-4374-9A8D-AFB2A979AD08}"/>
    <cellStyle name="Comma 2 4 4 4 4 2 2 2" xfId="11905" xr:uid="{7E6A90B2-11C4-423C-9332-9925180AF13B}"/>
    <cellStyle name="Comma 2 4 4 4 4 2 3" xfId="11906" xr:uid="{6024A6D8-2DBA-49A8-B306-44C65C49816E}"/>
    <cellStyle name="Comma 2 4 4 4 4 3" xfId="11907" xr:uid="{E3D53D7C-D4D6-4687-8760-C9E5C1C9A1B0}"/>
    <cellStyle name="Comma 2 4 4 4 4 3 2" xfId="11908" xr:uid="{83EE4ABE-077E-4B7E-8ADE-26E17138409F}"/>
    <cellStyle name="Comma 2 4 4 4 4 4" xfId="11909" xr:uid="{F3DDC1A5-362B-4EA0-96D7-5804AB69A433}"/>
    <cellStyle name="Comma 2 4 4 4 5" xfId="11910" xr:uid="{906AF654-9D93-439B-9013-7C1997DCA976}"/>
    <cellStyle name="Comma 2 4 4 4 5 2" xfId="11911" xr:uid="{BF546A74-D68F-467D-9CCD-FFDD66B1CAB8}"/>
    <cellStyle name="Comma 2 4 4 4 5 2 2" xfId="11912" xr:uid="{99F8B173-16EB-465D-9091-119542B6E1E9}"/>
    <cellStyle name="Comma 2 4 4 4 5 3" xfId="11913" xr:uid="{830A214F-A957-4935-9399-9110AD7F0299}"/>
    <cellStyle name="Comma 2 4 4 4 6" xfId="11914" xr:uid="{31421DEB-7242-4E6F-A92F-FEA77A589C41}"/>
    <cellStyle name="Comma 2 4 4 4 6 2" xfId="11915" xr:uid="{05503A94-F213-46FE-B6E6-07F9A2FD12A8}"/>
    <cellStyle name="Comma 2 4 4 4 7" xfId="11916" xr:uid="{C8B4848C-DC05-4BEA-857B-8E4D00BE0E63}"/>
    <cellStyle name="Comma 2 4 4 5" xfId="11917" xr:uid="{EF619D1C-597E-419C-A19D-2CFE3230F3E2}"/>
    <cellStyle name="Comma 2 4 4 5 2" xfId="11918" xr:uid="{00DB8761-B72E-4337-BF90-648074D0B8F1}"/>
    <cellStyle name="Comma 2 4 4 5 2 2" xfId="11919" xr:uid="{4D5EEA70-9F63-4DDD-ABC0-A3DA6B3AD998}"/>
    <cellStyle name="Comma 2 4 4 5 2 2 2" xfId="11920" xr:uid="{81B07952-F8D7-412A-B330-E1030F98AA96}"/>
    <cellStyle name="Comma 2 4 4 5 2 2 2 2" xfId="11921" xr:uid="{ED230AFE-40F3-453D-BE6D-9FCCB8B41913}"/>
    <cellStyle name="Comma 2 4 4 5 2 2 2 2 2" xfId="11922" xr:uid="{14AA24D8-EB64-45B4-B0CA-B1960D762C9D}"/>
    <cellStyle name="Comma 2 4 4 5 2 2 2 3" xfId="11923" xr:uid="{DD93F17A-7B25-42CE-BB32-5B1DDBB145B4}"/>
    <cellStyle name="Comma 2 4 4 5 2 2 3" xfId="11924" xr:uid="{E2A44605-C4B4-448E-A6B6-4898440FB216}"/>
    <cellStyle name="Comma 2 4 4 5 2 2 3 2" xfId="11925" xr:uid="{94EF782C-4DB7-433B-96D2-9414DF339A9A}"/>
    <cellStyle name="Comma 2 4 4 5 2 2 4" xfId="11926" xr:uid="{C0651B2D-CA1A-49FF-85F7-9B902FBBF5F6}"/>
    <cellStyle name="Comma 2 4 4 5 2 3" xfId="11927" xr:uid="{5E230CB6-A751-4D78-8C8E-45C7CA1D4CEB}"/>
    <cellStyle name="Comma 2 4 4 5 2 3 2" xfId="11928" xr:uid="{65B64DC6-D803-4C28-A44B-7B458644806D}"/>
    <cellStyle name="Comma 2 4 4 5 2 3 2 2" xfId="11929" xr:uid="{EA6FEFB9-52FD-4D32-B14E-7418AAF2155B}"/>
    <cellStyle name="Comma 2 4 4 5 2 3 2 2 2" xfId="11930" xr:uid="{D9FC5D1A-7BAC-468C-A104-5BCF289F56A0}"/>
    <cellStyle name="Comma 2 4 4 5 2 3 2 3" xfId="11931" xr:uid="{5549DD29-9551-4AF6-A14B-F89F5847299E}"/>
    <cellStyle name="Comma 2 4 4 5 2 3 3" xfId="11932" xr:uid="{D1CEDE86-771E-4AF3-A2D9-F3BC45218A4F}"/>
    <cellStyle name="Comma 2 4 4 5 2 3 3 2" xfId="11933" xr:uid="{DC351FEA-46AF-4075-ACE2-14B7416D2CE5}"/>
    <cellStyle name="Comma 2 4 4 5 2 3 4" xfId="11934" xr:uid="{712874F2-D538-40B7-8BAC-AD41D74F5E7A}"/>
    <cellStyle name="Comma 2 4 4 5 2 4" xfId="11935" xr:uid="{D0C3E4A9-AA22-450F-8042-D7F0ACA21A0D}"/>
    <cellStyle name="Comma 2 4 4 5 2 4 2" xfId="11936" xr:uid="{E5C830A6-F02E-4E9B-906A-B6B2EA7A139A}"/>
    <cellStyle name="Comma 2 4 4 5 2 4 2 2" xfId="11937" xr:uid="{1F916C30-6B4F-4C3D-9FD1-7260DC396F4B}"/>
    <cellStyle name="Comma 2 4 4 5 2 4 3" xfId="11938" xr:uid="{D0D4CE6D-8A59-44A2-BAEB-82633C981131}"/>
    <cellStyle name="Comma 2 4 4 5 2 5" xfId="11939" xr:uid="{83D2BC58-D779-44D3-9485-2432FCADF9C4}"/>
    <cellStyle name="Comma 2 4 4 5 2 5 2" xfId="11940" xr:uid="{3835AE44-FA4A-4F4C-80B9-FE657EB6AB1C}"/>
    <cellStyle name="Comma 2 4 4 5 2 6" xfId="11941" xr:uid="{96EF5222-9936-43B0-9932-1F015E2E7839}"/>
    <cellStyle name="Comma 2 4 4 5 3" xfId="11942" xr:uid="{8E07CC72-F1EF-44FF-90B4-ACEB295DDD70}"/>
    <cellStyle name="Comma 2 4 4 5 3 2" xfId="11943" xr:uid="{04C486F1-9E98-452A-915C-EA126A280B87}"/>
    <cellStyle name="Comma 2 4 4 5 3 2 2" xfId="11944" xr:uid="{2A4E469F-BB68-4AEF-9F84-FC10D871F5CD}"/>
    <cellStyle name="Comma 2 4 4 5 3 2 2 2" xfId="11945" xr:uid="{7FAC0D80-976C-481B-8285-F9F226BEEAE9}"/>
    <cellStyle name="Comma 2 4 4 5 3 2 3" xfId="11946" xr:uid="{BC4ED43D-07CD-464C-A9A5-BD0EEEEE02F4}"/>
    <cellStyle name="Comma 2 4 4 5 3 3" xfId="11947" xr:uid="{7013C12C-EA1F-4EEC-904F-15DEDB644A0D}"/>
    <cellStyle name="Comma 2 4 4 5 3 3 2" xfId="11948" xr:uid="{762879D2-1F76-4893-8B45-E14D4675A823}"/>
    <cellStyle name="Comma 2 4 4 5 3 4" xfId="11949" xr:uid="{3419A7ED-6E5D-44FE-B132-45673299AABC}"/>
    <cellStyle name="Comma 2 4 4 5 4" xfId="11950" xr:uid="{2A53DBFF-D68E-4782-A07C-AA8798D8FFDC}"/>
    <cellStyle name="Comma 2 4 4 5 4 2" xfId="11951" xr:uid="{7D650AA7-DBE8-40F5-9F7C-099FB8A2D0C0}"/>
    <cellStyle name="Comma 2 4 4 5 4 2 2" xfId="11952" xr:uid="{E63A7BB4-053E-4B59-8618-5B5B15CBD77D}"/>
    <cellStyle name="Comma 2 4 4 5 4 2 2 2" xfId="11953" xr:uid="{250EB607-E21C-4AF6-9362-A4BDD9288A15}"/>
    <cellStyle name="Comma 2 4 4 5 4 2 3" xfId="11954" xr:uid="{CA8B821E-8CD2-44C0-9AE9-D2DAD0F42458}"/>
    <cellStyle name="Comma 2 4 4 5 4 3" xfId="11955" xr:uid="{1374209F-F034-4880-B030-F348BEC86F01}"/>
    <cellStyle name="Comma 2 4 4 5 4 3 2" xfId="11956" xr:uid="{F39508DE-50DC-4E6E-9937-106BE73CB1EA}"/>
    <cellStyle name="Comma 2 4 4 5 4 4" xfId="11957" xr:uid="{36790BC0-D96D-4D23-93EA-F27F09A975AE}"/>
    <cellStyle name="Comma 2 4 4 5 5" xfId="11958" xr:uid="{27808BC0-89F5-47A4-ACA1-5709D6FE1A7B}"/>
    <cellStyle name="Comma 2 4 4 5 5 2" xfId="11959" xr:uid="{7DB0D51A-3655-4DC9-8ABF-6FAA9C16C6CB}"/>
    <cellStyle name="Comma 2 4 4 5 5 2 2" xfId="11960" xr:uid="{D056FB59-E570-485D-ADA4-36B02653C6E9}"/>
    <cellStyle name="Comma 2 4 4 5 5 3" xfId="11961" xr:uid="{99EE576F-3846-4F03-A884-03724298B500}"/>
    <cellStyle name="Comma 2 4 4 5 6" xfId="11962" xr:uid="{F43CC163-9A6B-41AD-8AFF-3A003D1BC0B6}"/>
    <cellStyle name="Comma 2 4 4 5 6 2" xfId="11963" xr:uid="{ACDBEDDA-F4DE-46A6-AEFC-99F20A6F5AC3}"/>
    <cellStyle name="Comma 2 4 4 5 7" xfId="11964" xr:uid="{6C962D48-4EAD-4760-B6AC-D11410BEC281}"/>
    <cellStyle name="Comma 2 4 4 6" xfId="11965" xr:uid="{D027857F-5BAA-4405-8374-29FCCB1D65A8}"/>
    <cellStyle name="Comma 2 4 4 6 2" xfId="11966" xr:uid="{4BAC77E7-DB99-402E-B24D-92024D608556}"/>
    <cellStyle name="Comma 2 4 4 6 2 2" xfId="11967" xr:uid="{CABABDA4-307C-4E3F-BFEC-A7156AFCB96C}"/>
    <cellStyle name="Comma 2 4 4 6 2 2 2" xfId="11968" xr:uid="{1AF70297-9D5D-4E29-A318-AF88FF580855}"/>
    <cellStyle name="Comma 2 4 4 6 2 2 2 2" xfId="11969" xr:uid="{3E1AD93C-AADF-4671-8043-E536150EC678}"/>
    <cellStyle name="Comma 2 4 4 6 2 2 3" xfId="11970" xr:uid="{6934E628-0977-4F17-8478-AD3BF603190E}"/>
    <cellStyle name="Comma 2 4 4 6 2 3" xfId="11971" xr:uid="{6BB1A65B-9123-4E29-9B69-866CF29D89A9}"/>
    <cellStyle name="Comma 2 4 4 6 2 3 2" xfId="11972" xr:uid="{328ADD47-16EE-487D-BE28-303C998FB3F1}"/>
    <cellStyle name="Comma 2 4 4 6 2 4" xfId="11973" xr:uid="{E5F15512-C88F-468D-A947-449F6AF4926B}"/>
    <cellStyle name="Comma 2 4 4 6 3" xfId="11974" xr:uid="{713F99B3-4E8E-44E7-BE56-F65BC0DF72E1}"/>
    <cellStyle name="Comma 2 4 4 6 3 2" xfId="11975" xr:uid="{F8B3BEC4-A201-46BE-8049-DC25F7E5EC22}"/>
    <cellStyle name="Comma 2 4 4 6 3 2 2" xfId="11976" xr:uid="{EE35A2BD-20E4-4DBC-A160-B233D39F9222}"/>
    <cellStyle name="Comma 2 4 4 6 3 2 2 2" xfId="11977" xr:uid="{B5A21418-EC5E-49EE-9489-A426E1B38457}"/>
    <cellStyle name="Comma 2 4 4 6 3 2 3" xfId="11978" xr:uid="{F5A153AC-7702-4BFD-8A0C-0C319187122E}"/>
    <cellStyle name="Comma 2 4 4 6 3 3" xfId="11979" xr:uid="{BE03BC82-7346-4C19-A7BB-0A22583FA9DC}"/>
    <cellStyle name="Comma 2 4 4 6 3 3 2" xfId="11980" xr:uid="{603CD0C9-8565-4713-8BC1-7FC4D5E1B6AD}"/>
    <cellStyle name="Comma 2 4 4 6 3 4" xfId="11981" xr:uid="{314661D0-1DB8-4523-94CD-F11AF221B390}"/>
    <cellStyle name="Comma 2 4 4 6 4" xfId="11982" xr:uid="{9890752A-1A52-423C-B2B0-F7173404FB4E}"/>
    <cellStyle name="Comma 2 4 4 6 4 2" xfId="11983" xr:uid="{FA701668-7222-4D84-B50F-34C637CB65C2}"/>
    <cellStyle name="Comma 2 4 4 6 4 2 2" xfId="11984" xr:uid="{14D784B2-456F-4521-A1FF-C342081CD6D0}"/>
    <cellStyle name="Comma 2 4 4 6 4 3" xfId="11985" xr:uid="{FB5B9273-E8D6-4097-9991-7F6D7ECD8AB2}"/>
    <cellStyle name="Comma 2 4 4 6 5" xfId="11986" xr:uid="{15DE3D76-8D06-4550-835D-5885C2EF80CB}"/>
    <cellStyle name="Comma 2 4 4 6 5 2" xfId="11987" xr:uid="{C8C0D61C-0B90-47F3-A989-3D06FF727FC5}"/>
    <cellStyle name="Comma 2 4 4 6 6" xfId="11988" xr:uid="{61077B06-A5AC-4EDD-AD24-CB6FDCE6F5FE}"/>
    <cellStyle name="Comma 2 4 4 7" xfId="11989" xr:uid="{CC71E20A-8159-4AFB-9B74-44B2F8735E95}"/>
    <cellStyle name="Comma 2 4 4 7 2" xfId="11990" xr:uid="{26264949-B797-46AF-936D-9C1B4C4C6A04}"/>
    <cellStyle name="Comma 2 4 4 7 2 2" xfId="11991" xr:uid="{EA380106-E378-44E5-9BC3-1EE5D853344F}"/>
    <cellStyle name="Comma 2 4 4 7 2 2 2" xfId="11992" xr:uid="{EBB14461-646C-45D3-885C-D04BBE984AAA}"/>
    <cellStyle name="Comma 2 4 4 7 2 3" xfId="11993" xr:uid="{4A653646-1DAE-4882-91DA-646306F850BF}"/>
    <cellStyle name="Comma 2 4 4 7 3" xfId="11994" xr:uid="{AD9E5CCA-8712-44B4-BC49-B26A0434CA4F}"/>
    <cellStyle name="Comma 2 4 4 7 3 2" xfId="11995" xr:uid="{ABB572A0-532E-4DF3-A930-4A2966575087}"/>
    <cellStyle name="Comma 2 4 4 7 4" xfId="11996" xr:uid="{479FB2C0-31F6-4C38-A3E9-9E5D4A2F4676}"/>
    <cellStyle name="Comma 2 4 4 8" xfId="11997" xr:uid="{CE70FDF9-F6AC-40C9-AA04-179EEC456626}"/>
    <cellStyle name="Comma 2 4 4 8 2" xfId="11998" xr:uid="{ACF101C5-C080-40D9-BEB0-ABBC40055198}"/>
    <cellStyle name="Comma 2 4 4 8 2 2" xfId="11999" xr:uid="{3A1986B4-9107-40F5-A163-96C3FD8DA6F6}"/>
    <cellStyle name="Comma 2 4 4 8 2 2 2" xfId="12000" xr:uid="{5909AD21-CB2E-426F-822E-BB00ABAB50BA}"/>
    <cellStyle name="Comma 2 4 4 8 2 3" xfId="12001" xr:uid="{C4075132-9458-47A7-9458-E39C8BE7183A}"/>
    <cellStyle name="Comma 2 4 4 8 3" xfId="12002" xr:uid="{91BC2DA7-9ABA-4D61-9B87-B0BE74E97E3A}"/>
    <cellStyle name="Comma 2 4 4 8 3 2" xfId="12003" xr:uid="{EF352F0E-1511-4536-9CE9-934F074BE9B8}"/>
    <cellStyle name="Comma 2 4 4 8 4" xfId="12004" xr:uid="{F44317E8-C9FE-4329-96E4-F473ED620C4E}"/>
    <cellStyle name="Comma 2 4 4 9" xfId="12005" xr:uid="{28DD48D9-A9E3-43A5-A142-6BDEE0208A22}"/>
    <cellStyle name="Comma 2 4 4 9 2" xfId="12006" xr:uid="{71687A34-2227-47AF-A6EF-30D8329F88EF}"/>
    <cellStyle name="Comma 2 4 4 9 2 2" xfId="12007" xr:uid="{D0C3C7CF-3E7D-4B44-945F-A6C78CE62CF1}"/>
    <cellStyle name="Comma 2 4 4 9 3" xfId="12008" xr:uid="{C7F5E693-62B3-4856-9026-890101A592F4}"/>
    <cellStyle name="Comma 2 4 5" xfId="12009" xr:uid="{1838A173-CDD4-4703-B4DA-6BCFA1DF3B7A}"/>
    <cellStyle name="Comma 2 4 5 2" xfId="12010" xr:uid="{59F2339F-6DD9-4408-B5EE-90CCD10F9DCA}"/>
    <cellStyle name="Comma 2 4 5 2 2" xfId="12011" xr:uid="{FD1C50AD-DADC-4EED-B5A4-CA73892CB149}"/>
    <cellStyle name="Comma 2 4 5 2 2 2" xfId="12012" xr:uid="{B3B9E767-58FE-474B-87EB-EDFF59547C49}"/>
    <cellStyle name="Comma 2 4 5 2 2 2 2" xfId="12013" xr:uid="{AE8E3BBA-6486-4E5F-A4F4-523608F95A74}"/>
    <cellStyle name="Comma 2 4 5 2 2 2 2 2" xfId="12014" xr:uid="{E1D99F70-18FB-4F02-BDDA-3EA264027612}"/>
    <cellStyle name="Comma 2 4 5 2 2 2 3" xfId="12015" xr:uid="{B8BCB44C-4198-488C-A72E-C9C98DA9A617}"/>
    <cellStyle name="Comma 2 4 5 2 2 3" xfId="12016" xr:uid="{319E4EC3-EC4F-4149-B3C3-13F159F585DD}"/>
    <cellStyle name="Comma 2 4 5 2 2 3 2" xfId="12017" xr:uid="{1AA6BD7E-8554-45C4-A1AC-9B58C933029E}"/>
    <cellStyle name="Comma 2 4 5 2 2 4" xfId="12018" xr:uid="{9D089B30-ACA5-4F74-A005-063D7DC77507}"/>
    <cellStyle name="Comma 2 4 5 2 3" xfId="12019" xr:uid="{9545CB05-CB84-4CDF-B798-09C78FC81BEB}"/>
    <cellStyle name="Comma 2 4 5 2 3 2" xfId="12020" xr:uid="{763E2B11-92FA-4A68-940A-E25413212A3C}"/>
    <cellStyle name="Comma 2 4 5 2 3 2 2" xfId="12021" xr:uid="{80026B28-8311-4D12-8324-D7F6F464DAE6}"/>
    <cellStyle name="Comma 2 4 5 2 3 2 2 2" xfId="12022" xr:uid="{68A82776-4D11-4273-8BAB-383926CEC3CF}"/>
    <cellStyle name="Comma 2 4 5 2 3 2 3" xfId="12023" xr:uid="{7E49F130-95DE-497D-A400-9541D5454DB8}"/>
    <cellStyle name="Comma 2 4 5 2 3 3" xfId="12024" xr:uid="{54697D57-CA7E-4A2C-8043-29DE342B20FC}"/>
    <cellStyle name="Comma 2 4 5 2 3 3 2" xfId="12025" xr:uid="{68376658-AE60-45FE-9572-FD11E62F05B4}"/>
    <cellStyle name="Comma 2 4 5 2 3 4" xfId="12026" xr:uid="{75F544E5-C658-4878-AF79-25EBCCC6F568}"/>
    <cellStyle name="Comma 2 4 5 2 4" xfId="12027" xr:uid="{ECCD896D-6F79-4410-A9AE-DC33871D8513}"/>
    <cellStyle name="Comma 2 4 5 2 4 2" xfId="12028" xr:uid="{DF82C8B7-CF7D-463A-97E3-FFE8E49EBD23}"/>
    <cellStyle name="Comma 2 4 5 2 4 2 2" xfId="12029" xr:uid="{1773DEA2-84DB-48BC-84CB-8CE7CA3A25E8}"/>
    <cellStyle name="Comma 2 4 5 2 4 3" xfId="12030" xr:uid="{285996AA-FFF6-4FAE-9E45-28D4B09C952D}"/>
    <cellStyle name="Comma 2 4 5 2 5" xfId="12031" xr:uid="{E4AA7DFA-E539-4F92-A9DB-2B0873036952}"/>
    <cellStyle name="Comma 2 4 5 2 5 2" xfId="12032" xr:uid="{0CEDB406-66A1-4E28-A74C-DDD9681149C7}"/>
    <cellStyle name="Comma 2 4 5 2 6" xfId="12033" xr:uid="{946EA461-6F98-4F79-A16E-7B915AF8C841}"/>
    <cellStyle name="Comma 2 4 5 3" xfId="12034" xr:uid="{79C83874-34CC-46FF-8FAF-2E1B0DEBCA08}"/>
    <cellStyle name="Comma 2 4 5 3 2" xfId="12035" xr:uid="{D60712CA-E92C-479C-8FBF-67C45BBE6F0D}"/>
    <cellStyle name="Comma 2 4 5 3 2 2" xfId="12036" xr:uid="{7947F8FF-64E0-41D3-91E6-FB854FAE2A4A}"/>
    <cellStyle name="Comma 2 4 5 3 2 2 2" xfId="12037" xr:uid="{466DFD61-0F27-42DB-A896-0174E4D3BAE7}"/>
    <cellStyle name="Comma 2 4 5 3 2 3" xfId="12038" xr:uid="{9F77DDB0-0DC2-418B-BBBC-61BAF0BF3FB7}"/>
    <cellStyle name="Comma 2 4 5 3 3" xfId="12039" xr:uid="{12991D91-D037-49C0-8AF2-67457750D4D4}"/>
    <cellStyle name="Comma 2 4 5 3 3 2" xfId="12040" xr:uid="{DF4F0F5F-BD7A-4589-BADA-53CFD238FF32}"/>
    <cellStyle name="Comma 2 4 5 3 4" xfId="12041" xr:uid="{99294FB1-0606-414B-B7B0-5C3C4A90BD25}"/>
    <cellStyle name="Comma 2 4 5 4" xfId="12042" xr:uid="{415D0CD0-3C13-48AE-9E3D-683DD44F20CF}"/>
    <cellStyle name="Comma 2 4 5 4 2" xfId="12043" xr:uid="{49EF3A0D-A318-40BD-809B-AA7EA4E84808}"/>
    <cellStyle name="Comma 2 4 5 4 2 2" xfId="12044" xr:uid="{D4E95F2F-631F-4436-9B8A-FD5C84533880}"/>
    <cellStyle name="Comma 2 4 5 4 2 2 2" xfId="12045" xr:uid="{F2865FFA-8D98-4CB5-B264-3DF06FC62AE2}"/>
    <cellStyle name="Comma 2 4 5 4 2 3" xfId="12046" xr:uid="{F7E660DB-89D1-4766-8FF5-F23D42AA6916}"/>
    <cellStyle name="Comma 2 4 5 4 3" xfId="12047" xr:uid="{B0DFA8DD-CAA8-429A-8F2C-7F4F78D87C2D}"/>
    <cellStyle name="Comma 2 4 5 4 3 2" xfId="12048" xr:uid="{4A8F6E6C-02FE-4F16-B7FC-DDFB113F3057}"/>
    <cellStyle name="Comma 2 4 5 4 4" xfId="12049" xr:uid="{A913C2A4-5D70-4384-AF07-AD4F75CFAE9A}"/>
    <cellStyle name="Comma 2 4 5 5" xfId="12050" xr:uid="{C6053ACB-A1CA-4335-A421-4F7B3B2EEE05}"/>
    <cellStyle name="Comma 2 4 5 5 2" xfId="12051" xr:uid="{D6CC04C6-A4E5-4A16-BD20-7AB13794068B}"/>
    <cellStyle name="Comma 2 4 5 5 2 2" xfId="12052" xr:uid="{0474D41E-6A69-49C2-B0DD-0A09399DF8D0}"/>
    <cellStyle name="Comma 2 4 5 5 3" xfId="12053" xr:uid="{25844DDF-A088-4F45-9704-B32BA4219B4F}"/>
    <cellStyle name="Comma 2 4 5 6" xfId="12054" xr:uid="{91E3BA8D-E24A-4BA9-9274-17021FF615E3}"/>
    <cellStyle name="Comma 2 4 5 6 2" xfId="12055" xr:uid="{72C8ECDB-D812-4F54-A292-4C034C6EAC8D}"/>
    <cellStyle name="Comma 2 4 5 7" xfId="12056" xr:uid="{0BFA63C7-28BB-40DF-9C1B-61F44BD4827E}"/>
    <cellStyle name="Comma 2 5" xfId="12057" xr:uid="{25D30C24-31C0-4A8E-BAEF-6A7B5E962519}"/>
    <cellStyle name="Comma 2 5 2" xfId="12058" xr:uid="{579086A6-D9E6-4E48-AB86-1DE673249582}"/>
    <cellStyle name="Comma 2 5 2 2" xfId="12059" xr:uid="{D6341BB9-CF63-4D4F-99D2-CB4E997B8D2B}"/>
    <cellStyle name="Comma 2 5 2 2 2" xfId="12060" xr:uid="{720D393F-4C38-4B4D-B848-F2A1BA5C6932}"/>
    <cellStyle name="Comma 2 5 2 2 2 2" xfId="12061" xr:uid="{6A8C4A4A-BC85-44C4-93F5-1275334AE7B3}"/>
    <cellStyle name="Comma 2 5 2 2 2 2 2" xfId="12062" xr:uid="{98AEC220-C78E-4138-9496-01D0F603699A}"/>
    <cellStyle name="Comma 2 5 2 2 2 2 2 2" xfId="12063" xr:uid="{EB801085-02B0-4950-BA99-71EC8C6BEC9E}"/>
    <cellStyle name="Comma 2 5 2 2 2 2 2 2 2" xfId="12064" xr:uid="{C5854BC8-C8FA-4B48-8BF2-56518DC1982F}"/>
    <cellStyle name="Comma 2 5 2 2 2 2 2 3" xfId="12065" xr:uid="{723168E5-A5EC-43EE-AAC1-CD00C9079039}"/>
    <cellStyle name="Comma 2 5 2 2 2 2 3" xfId="12066" xr:uid="{C81D44C5-16A4-4FB1-A87F-166EDDBC55FE}"/>
    <cellStyle name="Comma 2 5 2 2 2 2 3 2" xfId="12067" xr:uid="{B5CB7D56-D46E-4C2C-BD4E-5D1607DBC5D0}"/>
    <cellStyle name="Comma 2 5 2 2 2 2 4" xfId="12068" xr:uid="{1E7DB68C-8416-4707-9C53-64F8B79546F9}"/>
    <cellStyle name="Comma 2 5 2 2 2 3" xfId="12069" xr:uid="{EAF7B64E-E765-4D73-91C3-9FEB20BF4F83}"/>
    <cellStyle name="Comma 2 5 2 2 2 3 2" xfId="12070" xr:uid="{5DC54E6F-D2C7-4B80-96B2-00CEF0699310}"/>
    <cellStyle name="Comma 2 5 2 2 2 3 2 2" xfId="12071" xr:uid="{9BEB6415-FD84-4847-BDFA-3FE89BDC3F9F}"/>
    <cellStyle name="Comma 2 5 2 2 2 3 2 2 2" xfId="12072" xr:uid="{DAE5F6F0-BDE0-47F0-9110-1A1347E58275}"/>
    <cellStyle name="Comma 2 5 2 2 2 3 2 3" xfId="12073" xr:uid="{151CB152-BE53-41CA-A445-A6CE7EC45F31}"/>
    <cellStyle name="Comma 2 5 2 2 2 3 3" xfId="12074" xr:uid="{D1807337-B3D5-41FF-8701-0EF4758D2E8E}"/>
    <cellStyle name="Comma 2 5 2 2 2 3 3 2" xfId="12075" xr:uid="{30971E65-B90F-4E7F-9F33-147565F71C84}"/>
    <cellStyle name="Comma 2 5 2 2 2 3 4" xfId="12076" xr:uid="{CD2D47DF-714A-426C-9319-B7445DB4A8BC}"/>
    <cellStyle name="Comma 2 5 2 2 2 4" xfId="12077" xr:uid="{0F4B9863-2AAE-4B80-994A-B2B49CAED64C}"/>
    <cellStyle name="Comma 2 5 2 2 2 4 2" xfId="12078" xr:uid="{06D31A79-05D8-427A-9670-530761CD18EE}"/>
    <cellStyle name="Comma 2 5 2 2 2 4 2 2" xfId="12079" xr:uid="{57D64D34-4CB0-4CF9-A47E-17AF8386CF15}"/>
    <cellStyle name="Comma 2 5 2 2 2 4 3" xfId="12080" xr:uid="{DA1C23D4-1DB0-4A71-BDA1-A7628E5D8CF6}"/>
    <cellStyle name="Comma 2 5 2 2 2 5" xfId="12081" xr:uid="{2E1D06AA-A644-40E2-B9CE-986F4FFE596D}"/>
    <cellStyle name="Comma 2 5 2 2 2 5 2" xfId="12082" xr:uid="{2677ABB0-0F11-4754-9779-0CC3B1492BFE}"/>
    <cellStyle name="Comma 2 5 2 2 2 6" xfId="12083" xr:uid="{B349E4F0-FA1C-47C4-B3D5-943991127E0B}"/>
    <cellStyle name="Comma 2 5 2 2 3" xfId="12084" xr:uid="{946CFE14-B7B3-46C1-8996-CF48C6371B4D}"/>
    <cellStyle name="Comma 2 5 2 2 3 2" xfId="12085" xr:uid="{3453F322-E4EF-49DB-BB2A-7525317C08F7}"/>
    <cellStyle name="Comma 2 5 2 2 3 2 2" xfId="12086" xr:uid="{4A21BFB5-4AB1-4A6E-A4F8-1B7615D3FBFE}"/>
    <cellStyle name="Comma 2 5 2 2 3 2 2 2" xfId="12087" xr:uid="{51C9574C-DB77-48CB-98CB-8710FC1896EC}"/>
    <cellStyle name="Comma 2 5 2 2 3 2 3" xfId="12088" xr:uid="{2CF497AC-02A0-47B6-9998-59E0C2C30AE5}"/>
    <cellStyle name="Comma 2 5 2 2 3 3" xfId="12089" xr:uid="{0DD66EC1-C422-4DB8-B5E0-3F80D0A83B6C}"/>
    <cellStyle name="Comma 2 5 2 2 3 3 2" xfId="12090" xr:uid="{5081883E-4306-4330-80AE-7AC2E377A220}"/>
    <cellStyle name="Comma 2 5 2 2 3 4" xfId="12091" xr:uid="{363324D4-3AE5-4A8E-8B7D-5FF8392D9875}"/>
    <cellStyle name="Comma 2 5 2 2 4" xfId="12092" xr:uid="{775CFC5C-A43E-4658-94C6-FDAD663D146D}"/>
    <cellStyle name="Comma 2 5 2 2 4 2" xfId="12093" xr:uid="{68830DF9-CA33-49FD-B514-9E58A81DE9AD}"/>
    <cellStyle name="Comma 2 5 2 2 4 2 2" xfId="12094" xr:uid="{C0AE54BE-878A-4696-8A35-7F065921BB65}"/>
    <cellStyle name="Comma 2 5 2 2 4 2 2 2" xfId="12095" xr:uid="{66B9B417-AF3A-4142-9182-A33C403CF073}"/>
    <cellStyle name="Comma 2 5 2 2 4 2 3" xfId="12096" xr:uid="{CA505924-C6B3-4DF8-8207-46508CD368D2}"/>
    <cellStyle name="Comma 2 5 2 2 4 3" xfId="12097" xr:uid="{670BB0C9-DB68-490C-B0ED-4F33AC5CBE6C}"/>
    <cellStyle name="Comma 2 5 2 2 4 3 2" xfId="12098" xr:uid="{E742FA21-4DE6-40EF-B201-69BED42ECAE2}"/>
    <cellStyle name="Comma 2 5 2 2 4 4" xfId="12099" xr:uid="{E99F9305-CB3B-4B80-BF00-7BB336B188C2}"/>
    <cellStyle name="Comma 2 5 2 2 5" xfId="12100" xr:uid="{CBCD4865-31A2-4003-A097-E419C1D84839}"/>
    <cellStyle name="Comma 2 5 2 2 5 2" xfId="12101" xr:uid="{099C4E82-5544-43A9-B469-762785D9559E}"/>
    <cellStyle name="Comma 2 5 2 2 5 2 2" xfId="12102" xr:uid="{8F90FE16-88E8-4BF7-946A-47EDDE4B9FCF}"/>
    <cellStyle name="Comma 2 5 2 2 5 3" xfId="12103" xr:uid="{B0DEBB79-9DC9-4892-9820-9667851CDCB8}"/>
    <cellStyle name="Comma 2 5 2 2 6" xfId="12104" xr:uid="{2A67F329-3C04-40E7-93FC-08C286065D56}"/>
    <cellStyle name="Comma 2 5 2 2 6 2" xfId="12105" xr:uid="{6468E479-E104-4421-9C9C-DF2F5EA850ED}"/>
    <cellStyle name="Comma 2 5 2 2 7" xfId="12106" xr:uid="{E866E2AA-0CC1-4DAE-8750-1FA9E45AA3AB}"/>
    <cellStyle name="Comma 2 5 2 3" xfId="12107" xr:uid="{B66922B6-5D43-4061-8F2D-3AD5745A0926}"/>
    <cellStyle name="Comma 2 5 2 3 2" xfId="12108" xr:uid="{D1474C90-C781-404A-B4F5-211E34BDCFD6}"/>
    <cellStyle name="Comma 2 5 2 3 2 2" xfId="12109" xr:uid="{A5C3A35B-75D5-4C84-B08D-5201027702CE}"/>
    <cellStyle name="Comma 2 5 2 3 2 2 2" xfId="12110" xr:uid="{A8DEA361-6DD8-49D7-A605-C3355E62ADFB}"/>
    <cellStyle name="Comma 2 5 2 3 2 2 2 2" xfId="12111" xr:uid="{3E3E6342-8160-4757-BFBF-D921C0453EFD}"/>
    <cellStyle name="Comma 2 5 2 3 2 2 3" xfId="12112" xr:uid="{57BD022F-3AB0-4161-9065-EC1703D4FC62}"/>
    <cellStyle name="Comma 2 5 2 3 2 3" xfId="12113" xr:uid="{CEF5A94E-FA10-43BE-B8F6-4E6ACF18051A}"/>
    <cellStyle name="Comma 2 5 2 3 2 3 2" xfId="12114" xr:uid="{1296C6E9-AD26-4F04-BC8B-0744CD07387D}"/>
    <cellStyle name="Comma 2 5 2 3 2 4" xfId="12115" xr:uid="{1883543B-E120-42D0-97D2-B34C95590676}"/>
    <cellStyle name="Comma 2 5 2 3 3" xfId="12116" xr:uid="{4F2D1AF0-69AF-4086-8EE6-2EE8973CBC6B}"/>
    <cellStyle name="Comma 2 5 2 3 3 2" xfId="12117" xr:uid="{BA8C7597-A5AB-4ACD-97D8-6413D700A767}"/>
    <cellStyle name="Comma 2 5 2 3 3 2 2" xfId="12118" xr:uid="{C633FA7C-011A-43DD-A03F-BFEEE0017DD0}"/>
    <cellStyle name="Comma 2 5 2 3 3 2 2 2" xfId="12119" xr:uid="{F712CDB8-1930-4CC0-A998-6E622C86FC8E}"/>
    <cellStyle name="Comma 2 5 2 3 3 2 3" xfId="12120" xr:uid="{2CE1DE96-EF3D-4AD7-AF8F-0E7D358917D0}"/>
    <cellStyle name="Comma 2 5 2 3 3 3" xfId="12121" xr:uid="{D64632F8-35A9-4BAB-99B1-0572F11A8530}"/>
    <cellStyle name="Comma 2 5 2 3 3 3 2" xfId="12122" xr:uid="{77E0BE21-C1FB-43CE-93BB-5A5DADB5719A}"/>
    <cellStyle name="Comma 2 5 2 3 3 4" xfId="12123" xr:uid="{7751CF2F-1FB5-4FBC-9375-75CBE2388727}"/>
    <cellStyle name="Comma 2 5 2 3 4" xfId="12124" xr:uid="{61C3CCAC-8B3A-4179-8C0B-C75B8FADD6D9}"/>
    <cellStyle name="Comma 2 5 2 3 4 2" xfId="12125" xr:uid="{A5529C58-27B2-4BB0-BCFE-E1762899A769}"/>
    <cellStyle name="Comma 2 5 2 3 4 2 2" xfId="12126" xr:uid="{121CEE19-D146-4549-A6A1-71EFE349178E}"/>
    <cellStyle name="Comma 2 5 2 3 4 3" xfId="12127" xr:uid="{E0FF6147-D826-4594-9B6E-5B11099107F6}"/>
    <cellStyle name="Comma 2 5 2 3 5" xfId="12128" xr:uid="{34A82163-7F78-41BA-89F5-3132CA18E01A}"/>
    <cellStyle name="Comma 2 5 2 3 5 2" xfId="12129" xr:uid="{6D3A25C2-D4E0-4319-BF91-49411FF9219D}"/>
    <cellStyle name="Comma 2 5 2 3 6" xfId="12130" xr:uid="{5CED13DD-5BDF-49AD-8C36-C8A941C6893B}"/>
    <cellStyle name="Comma 2 5 2 4" xfId="12131" xr:uid="{C1F0BB32-4302-4DC1-B8C1-95D15D2B5128}"/>
    <cellStyle name="Comma 2 5 2 4 2" xfId="12132" xr:uid="{6D953A18-3536-4285-9D9D-7C9FA960E3F3}"/>
    <cellStyle name="Comma 2 5 2 4 2 2" xfId="12133" xr:uid="{A53033B4-425E-476C-954C-5E26DA5E7C52}"/>
    <cellStyle name="Comma 2 5 2 4 2 2 2" xfId="12134" xr:uid="{9695B3AC-9741-4D49-A528-CE70099047F8}"/>
    <cellStyle name="Comma 2 5 2 4 2 3" xfId="12135" xr:uid="{8FD0B2CB-C1FC-4A21-BED5-0CD45C248871}"/>
    <cellStyle name="Comma 2 5 2 4 3" xfId="12136" xr:uid="{4722D5FE-68E7-4420-84E1-C506E27F758E}"/>
    <cellStyle name="Comma 2 5 2 4 3 2" xfId="12137" xr:uid="{58C0080C-19C9-4014-ACD0-13C979107D49}"/>
    <cellStyle name="Comma 2 5 2 4 4" xfId="12138" xr:uid="{83B40974-0448-43FB-9300-676ABF81EF5E}"/>
    <cellStyle name="Comma 2 5 2 5" xfId="12139" xr:uid="{3A164F4D-7684-46C4-8F08-79B9FEA3AF78}"/>
    <cellStyle name="Comma 2 5 2 5 2" xfId="12140" xr:uid="{8C7F36F4-6B35-444D-AD63-BE2B0D219BDF}"/>
    <cellStyle name="Comma 2 5 2 5 2 2" xfId="12141" xr:uid="{ADE151EA-4962-41F5-9D86-5A64AEBB6AD0}"/>
    <cellStyle name="Comma 2 5 2 5 2 2 2" xfId="12142" xr:uid="{E514A704-C411-4F72-BDE4-52C6BEC28C4A}"/>
    <cellStyle name="Comma 2 5 2 5 2 3" xfId="12143" xr:uid="{8E061BEA-F8E6-47B9-8442-6C5B89F9A5DB}"/>
    <cellStyle name="Comma 2 5 2 5 3" xfId="12144" xr:uid="{411838EA-75CC-418A-A22C-BD25412DF3EF}"/>
    <cellStyle name="Comma 2 5 2 5 3 2" xfId="12145" xr:uid="{CFE77E6C-EFD0-482C-B6F6-5693D2EEA68B}"/>
    <cellStyle name="Comma 2 5 2 5 4" xfId="12146" xr:uid="{E0910706-7178-4019-AAFD-B06E92C350F1}"/>
    <cellStyle name="Comma 2 5 2 6" xfId="12147" xr:uid="{987921AE-CA16-4814-A89F-A7128DD4050D}"/>
    <cellStyle name="Comma 2 5 2 6 2" xfId="12148" xr:uid="{270CE18C-6A23-47C5-8244-71F82B317097}"/>
    <cellStyle name="Comma 2 5 2 6 2 2" xfId="12149" xr:uid="{D670E7C7-3C05-4213-9639-FE4FBDC41875}"/>
    <cellStyle name="Comma 2 5 2 6 3" xfId="12150" xr:uid="{B7127A59-4EF8-485C-A7AA-C2AB9C6D0D03}"/>
    <cellStyle name="Comma 2 5 2 7" xfId="12151" xr:uid="{094C1726-F9E8-45D5-A102-C8F0BA27DD2B}"/>
    <cellStyle name="Comma 2 5 2 7 2" xfId="12152" xr:uid="{7BE7726E-7E01-458A-9D96-0784F3765D8E}"/>
    <cellStyle name="Comma 2 5 2 8" xfId="12153" xr:uid="{AEF4A602-239A-425C-9F59-972E34DFECD7}"/>
    <cellStyle name="Comma 2 5 3" xfId="12154" xr:uid="{E2D65766-E698-4CD8-93C7-3C20CB636153}"/>
    <cellStyle name="Comma 2 5 3 2" xfId="12155" xr:uid="{34EDDE42-2B7E-46FA-B688-BA07A54E0169}"/>
    <cellStyle name="Comma 2 5 3 2 2" xfId="12156" xr:uid="{A023D0B6-C9B8-4C4C-AA83-1A4E0498142E}"/>
    <cellStyle name="Comma 2 5 3 2 2 2" xfId="12157" xr:uid="{7F505216-C619-4096-A895-3D9BC8CA341A}"/>
    <cellStyle name="Comma 2 5 3 2 2 2 2" xfId="12158" xr:uid="{C1DD3DF0-6368-4B4D-9535-3ED9A5874ADB}"/>
    <cellStyle name="Comma 2 5 3 2 2 2 2 2" xfId="12159" xr:uid="{92A48160-D0D2-440D-B0A6-7AF03AA7412A}"/>
    <cellStyle name="Comma 2 5 3 2 2 2 2 2 2" xfId="12160" xr:uid="{07D4E358-3DF2-4C00-9433-A21D4F7EFBEC}"/>
    <cellStyle name="Comma 2 5 3 2 2 2 2 3" xfId="12161" xr:uid="{A235FF94-F6B7-414B-91B8-FD5130F74127}"/>
    <cellStyle name="Comma 2 5 3 2 2 2 3" xfId="12162" xr:uid="{2A108C6E-1077-4EE6-8D7E-2BD8F0E5ADBB}"/>
    <cellStyle name="Comma 2 5 3 2 2 2 3 2" xfId="12163" xr:uid="{976B238F-0F93-4629-8B25-0C113BA49F2A}"/>
    <cellStyle name="Comma 2 5 3 2 2 2 4" xfId="12164" xr:uid="{1E696337-8D96-48C8-86E2-FE75126FB54F}"/>
    <cellStyle name="Comma 2 5 3 2 2 3" xfId="12165" xr:uid="{E7B842E6-90AE-4B05-A641-46E3F8A2FC9D}"/>
    <cellStyle name="Comma 2 5 3 2 2 3 2" xfId="12166" xr:uid="{8256F94A-6F0C-49E8-BC53-07585AA1426D}"/>
    <cellStyle name="Comma 2 5 3 2 2 3 2 2" xfId="12167" xr:uid="{E6F4F9C0-DACC-44DE-B52C-BF80A00285D5}"/>
    <cellStyle name="Comma 2 5 3 2 2 3 2 2 2" xfId="12168" xr:uid="{248F8649-BEA7-4763-9BD0-B4A70759B6D8}"/>
    <cellStyle name="Comma 2 5 3 2 2 3 2 3" xfId="12169" xr:uid="{096EE2F4-9FE1-4730-B6E0-9163F25D18EF}"/>
    <cellStyle name="Comma 2 5 3 2 2 3 3" xfId="12170" xr:uid="{941621F5-B45E-48A0-8395-1BFFCD449708}"/>
    <cellStyle name="Comma 2 5 3 2 2 3 3 2" xfId="12171" xr:uid="{AAE2BE77-B00A-4B1C-A41C-C74D0E278A7C}"/>
    <cellStyle name="Comma 2 5 3 2 2 3 4" xfId="12172" xr:uid="{2B9FB2E3-AD2D-40E8-BFA0-50CDABC14C29}"/>
    <cellStyle name="Comma 2 5 3 2 2 4" xfId="12173" xr:uid="{DB8ACE7D-3849-4A17-B5DD-228EF2B7E785}"/>
    <cellStyle name="Comma 2 5 3 2 2 4 2" xfId="12174" xr:uid="{F6A5BE78-561A-41F4-A656-5C9CDDAB4970}"/>
    <cellStyle name="Comma 2 5 3 2 2 4 2 2" xfId="12175" xr:uid="{29A14633-42CC-43D1-BA3B-485464337CC6}"/>
    <cellStyle name="Comma 2 5 3 2 2 4 3" xfId="12176" xr:uid="{39A90FDD-CA10-4538-9D0C-47E430DF15AB}"/>
    <cellStyle name="Comma 2 5 3 2 2 5" xfId="12177" xr:uid="{2CDA14EC-2444-476B-9ECD-C89C6E1B6731}"/>
    <cellStyle name="Comma 2 5 3 2 2 5 2" xfId="12178" xr:uid="{12E56D0A-DAD7-4B51-9A0D-47EEBC158A70}"/>
    <cellStyle name="Comma 2 5 3 2 2 6" xfId="12179" xr:uid="{1652D091-3DD9-4CFD-8003-14245191EE0A}"/>
    <cellStyle name="Comma 2 5 3 2 3" xfId="12180" xr:uid="{47C90B97-A7AC-4067-A860-31158D02F0EB}"/>
    <cellStyle name="Comma 2 5 3 2 3 2" xfId="12181" xr:uid="{C329D3BD-C227-4E13-BA46-37DBA4AB32A8}"/>
    <cellStyle name="Comma 2 5 3 2 3 2 2" xfId="12182" xr:uid="{D8C04D29-A70B-49BC-9C66-6ACB0F6C39C7}"/>
    <cellStyle name="Comma 2 5 3 2 3 2 2 2" xfId="12183" xr:uid="{C915BF5C-6A04-4E1E-B921-177F1E2D92F7}"/>
    <cellStyle name="Comma 2 5 3 2 3 2 3" xfId="12184" xr:uid="{58104054-9587-4764-A652-11C417E8FA2D}"/>
    <cellStyle name="Comma 2 5 3 2 3 3" xfId="12185" xr:uid="{7807ABFD-26E8-436A-AD60-26524CD7CCC3}"/>
    <cellStyle name="Comma 2 5 3 2 3 3 2" xfId="12186" xr:uid="{D782973D-2A01-43FA-A735-BB9A486CF195}"/>
    <cellStyle name="Comma 2 5 3 2 3 4" xfId="12187" xr:uid="{216802C0-56D1-437C-A2B4-AB29925387AF}"/>
    <cellStyle name="Comma 2 5 3 2 4" xfId="12188" xr:uid="{72810424-132B-432D-AD2D-B4AA1AD8D02F}"/>
    <cellStyle name="Comma 2 5 3 2 4 2" xfId="12189" xr:uid="{D6B22519-430F-4176-A494-B40C9821BA0A}"/>
    <cellStyle name="Comma 2 5 3 2 4 2 2" xfId="12190" xr:uid="{272D2C3F-16A7-47B2-B1F1-9203BCEE78E9}"/>
    <cellStyle name="Comma 2 5 3 2 4 2 2 2" xfId="12191" xr:uid="{7CE5DD44-2E4A-40F9-A1F1-FF020574BF98}"/>
    <cellStyle name="Comma 2 5 3 2 4 2 3" xfId="12192" xr:uid="{798CF0BD-2D0C-4E0B-A41C-A78057BB3131}"/>
    <cellStyle name="Comma 2 5 3 2 4 3" xfId="12193" xr:uid="{E9955D85-36C3-4296-9AE8-C554B3456DA8}"/>
    <cellStyle name="Comma 2 5 3 2 4 3 2" xfId="12194" xr:uid="{CE297E8A-0393-4662-971E-FD24EF85092D}"/>
    <cellStyle name="Comma 2 5 3 2 4 4" xfId="12195" xr:uid="{D1668E76-CBC7-4513-8CF8-C666D2D345B6}"/>
    <cellStyle name="Comma 2 5 3 2 5" xfId="12196" xr:uid="{B0B6825C-281B-473D-96D4-FBB8B2814C02}"/>
    <cellStyle name="Comma 2 5 3 2 5 2" xfId="12197" xr:uid="{ECEB3275-0DF5-46F0-A2A6-2CED50E1EF7D}"/>
    <cellStyle name="Comma 2 5 3 2 5 2 2" xfId="12198" xr:uid="{AB7EEF91-07A2-4154-9CD3-74340CA54D75}"/>
    <cellStyle name="Comma 2 5 3 2 5 3" xfId="12199" xr:uid="{0048C14F-59CD-4853-88DC-1FB380B1292B}"/>
    <cellStyle name="Comma 2 5 3 2 6" xfId="12200" xr:uid="{81FD012B-437D-4A3F-927B-C0E7ADB7FED3}"/>
    <cellStyle name="Comma 2 5 3 2 6 2" xfId="12201" xr:uid="{5767D9AF-340F-4A34-8F5D-F44D12BF346A}"/>
    <cellStyle name="Comma 2 5 3 2 7" xfId="12202" xr:uid="{1A9954A7-EB8E-46A2-96F4-158482C4E16E}"/>
    <cellStyle name="Comma 2 5 3 3" xfId="12203" xr:uid="{EDA86ED9-9678-4D45-B28C-F6042236FABF}"/>
    <cellStyle name="Comma 2 5 3 3 2" xfId="12204" xr:uid="{B16D853E-EA4D-4095-B5E1-EAA36273B33F}"/>
    <cellStyle name="Comma 2 5 3 3 2 2" xfId="12205" xr:uid="{9FE43BF4-7668-478C-81AC-8C427CDDE1AC}"/>
    <cellStyle name="Comma 2 5 3 3 2 2 2" xfId="12206" xr:uid="{6B963988-7141-41E1-A23A-6F89D16FB127}"/>
    <cellStyle name="Comma 2 5 3 3 2 2 2 2" xfId="12207" xr:uid="{57153ECA-686A-4D66-99A0-3D97993DD58C}"/>
    <cellStyle name="Comma 2 5 3 3 2 2 3" xfId="12208" xr:uid="{D7EB9CEE-E053-4448-8956-35742F37E963}"/>
    <cellStyle name="Comma 2 5 3 3 2 3" xfId="12209" xr:uid="{21D20A09-2058-4F75-BCE6-03BF7E21F166}"/>
    <cellStyle name="Comma 2 5 3 3 2 3 2" xfId="12210" xr:uid="{D63238B6-3D0B-4993-A790-D592E7F4825D}"/>
    <cellStyle name="Comma 2 5 3 3 2 4" xfId="12211" xr:uid="{3810644F-E785-4B0A-9B95-BB7E1A77745A}"/>
    <cellStyle name="Comma 2 5 3 3 3" xfId="12212" xr:uid="{DF81C55A-33CE-4865-8556-BC0A8DF6EED3}"/>
    <cellStyle name="Comma 2 5 3 3 3 2" xfId="12213" xr:uid="{3C8C477B-2477-47E5-8A15-7FDE46FD9ADE}"/>
    <cellStyle name="Comma 2 5 3 3 3 2 2" xfId="12214" xr:uid="{98B853AE-A1E8-4735-84AD-6EC0AD579089}"/>
    <cellStyle name="Comma 2 5 3 3 3 2 2 2" xfId="12215" xr:uid="{5B260BB9-EEB9-4A60-9EBC-A00046E56BAA}"/>
    <cellStyle name="Comma 2 5 3 3 3 2 3" xfId="12216" xr:uid="{1E9E8D66-B676-4D4C-91D3-68C2B27BE2A1}"/>
    <cellStyle name="Comma 2 5 3 3 3 3" xfId="12217" xr:uid="{0317296E-837E-4653-A9AC-5F97F4F01C40}"/>
    <cellStyle name="Comma 2 5 3 3 3 3 2" xfId="12218" xr:uid="{D4CDC1F8-E812-475E-AF77-BBD9467BC598}"/>
    <cellStyle name="Comma 2 5 3 3 3 4" xfId="12219" xr:uid="{745C2686-FF17-4A21-8A4F-BCA55872E46B}"/>
    <cellStyle name="Comma 2 5 3 3 4" xfId="12220" xr:uid="{DBA75FD7-70EC-47C7-8B08-B4674AF5D9C3}"/>
    <cellStyle name="Comma 2 5 3 3 4 2" xfId="12221" xr:uid="{D5EF2CBE-AD90-448D-823B-42351BA16D5E}"/>
    <cellStyle name="Comma 2 5 3 3 4 2 2" xfId="12222" xr:uid="{AD42B37D-E487-483B-9DB0-A197CE0962DE}"/>
    <cellStyle name="Comma 2 5 3 3 4 3" xfId="12223" xr:uid="{540106EC-2F3D-4A89-84E5-944C6574A0E0}"/>
    <cellStyle name="Comma 2 5 3 3 5" xfId="12224" xr:uid="{D4C20D81-8A62-4BD1-B05A-6A0B5BE4E749}"/>
    <cellStyle name="Comma 2 5 3 3 5 2" xfId="12225" xr:uid="{F2F4AFE8-2E24-4FA9-951C-1F96D9E27672}"/>
    <cellStyle name="Comma 2 5 3 3 6" xfId="12226" xr:uid="{10AC5821-ED83-4D07-A316-43168B3FE5B0}"/>
    <cellStyle name="Comma 2 5 3 4" xfId="12227" xr:uid="{87CCB8D6-5235-43C9-873F-05CD68706C00}"/>
    <cellStyle name="Comma 2 5 3 4 2" xfId="12228" xr:uid="{A728767F-A48E-4ACD-944D-CBC306EE4823}"/>
    <cellStyle name="Comma 2 5 3 4 2 2" xfId="12229" xr:uid="{6E5AB107-E24E-4559-8EDF-5FB64C6AAF2B}"/>
    <cellStyle name="Comma 2 5 3 4 2 2 2" xfId="12230" xr:uid="{BCA2D173-D883-443A-A6B0-40067EE9D04F}"/>
    <cellStyle name="Comma 2 5 3 4 2 3" xfId="12231" xr:uid="{88D95DD3-4BB2-4E3A-B7E8-D91F29DF5C45}"/>
    <cellStyle name="Comma 2 5 3 4 3" xfId="12232" xr:uid="{4C7F254F-33C2-4492-8806-C9F466B70CE1}"/>
    <cellStyle name="Comma 2 5 3 4 3 2" xfId="12233" xr:uid="{9B0FB4E9-AE0A-4978-9370-9033BE2B5049}"/>
    <cellStyle name="Comma 2 5 3 4 4" xfId="12234" xr:uid="{D6F9AF5B-60D8-4359-8EA3-050D437E22BB}"/>
    <cellStyle name="Comma 2 5 3 5" xfId="12235" xr:uid="{34EA7E7C-FEBA-49C6-9042-38AA7A4CB92D}"/>
    <cellStyle name="Comma 2 5 3 5 2" xfId="12236" xr:uid="{587A71BD-25BD-4174-99B2-48EB08C5ACEF}"/>
    <cellStyle name="Comma 2 5 3 5 2 2" xfId="12237" xr:uid="{46D7665D-1EB9-4154-83E6-4F4C0FD4F5FC}"/>
    <cellStyle name="Comma 2 5 3 5 2 2 2" xfId="12238" xr:uid="{455F07FC-09AC-43FA-BEF5-C112C1A22E68}"/>
    <cellStyle name="Comma 2 5 3 5 2 3" xfId="12239" xr:uid="{50E040CE-5499-4CE4-B3CC-F754E9D5F73D}"/>
    <cellStyle name="Comma 2 5 3 5 3" xfId="12240" xr:uid="{CD3E8808-A5E2-4B5F-8C66-C0F21B17789E}"/>
    <cellStyle name="Comma 2 5 3 5 3 2" xfId="12241" xr:uid="{A989FCC1-E6D9-4F8E-B630-BCCDF1878165}"/>
    <cellStyle name="Comma 2 5 3 5 4" xfId="12242" xr:uid="{EF7C0736-8ECA-472D-8F3B-03F21351A34F}"/>
    <cellStyle name="Comma 2 5 3 6" xfId="12243" xr:uid="{3D9256F1-F746-46A6-9753-93ECFF04B6DC}"/>
    <cellStyle name="Comma 2 5 3 6 2" xfId="12244" xr:uid="{E9E58967-B10F-4649-B5BB-56665319FF63}"/>
    <cellStyle name="Comma 2 5 3 6 2 2" xfId="12245" xr:uid="{D834D5E6-A787-4F20-AB7E-DDFE137FBDF3}"/>
    <cellStyle name="Comma 2 5 3 6 3" xfId="12246" xr:uid="{7D38030C-A116-4AC2-849C-C99A7CC096F4}"/>
    <cellStyle name="Comma 2 5 3 7" xfId="12247" xr:uid="{BB742675-6C6B-454F-A32A-5913C091B094}"/>
    <cellStyle name="Comma 2 5 3 7 2" xfId="12248" xr:uid="{B126587C-0FE2-4048-B9D4-13983EEB97EA}"/>
    <cellStyle name="Comma 2 5 3 8" xfId="12249" xr:uid="{14059B6F-4871-4ADB-B4C3-CD305D8CA165}"/>
    <cellStyle name="Comma 2 5 4" xfId="12250" xr:uid="{8FF6602D-95F8-4136-9C64-E9E179EBC912}"/>
    <cellStyle name="Comma 2 5 4 2" xfId="12251" xr:uid="{5F4B06B9-44A8-4F2C-8540-0A6D047B18B9}"/>
    <cellStyle name="Comma 2 5 4 2 2" xfId="12252" xr:uid="{BDC75419-73DD-4767-89D2-D9C9FB17F77B}"/>
    <cellStyle name="Comma 2 5 4 2 2 2" xfId="12253" xr:uid="{80078A17-81E4-4B8D-AE1D-70BA6D1110F9}"/>
    <cellStyle name="Comma 2 5 4 2 2 2 2" xfId="12254" xr:uid="{4B7A503F-B3E9-4B68-92D3-5E368C7A1441}"/>
    <cellStyle name="Comma 2 5 4 2 2 2 2 2" xfId="12255" xr:uid="{A812C0D4-FA40-45D1-A3C2-0EBA77E481BC}"/>
    <cellStyle name="Comma 2 5 4 2 2 2 2 2 2" xfId="12256" xr:uid="{6F405E34-D9FC-40CF-8626-F9FD9F19BEAB}"/>
    <cellStyle name="Comma 2 5 4 2 2 2 2 3" xfId="12257" xr:uid="{96279289-BD12-4890-928E-D0A77A7EC61F}"/>
    <cellStyle name="Comma 2 5 4 2 2 2 3" xfId="12258" xr:uid="{612D0AC4-D32B-4531-91B5-01B47FCA37EC}"/>
    <cellStyle name="Comma 2 5 4 2 2 2 3 2" xfId="12259" xr:uid="{50021518-338E-437A-91F8-BD7F782BC182}"/>
    <cellStyle name="Comma 2 5 4 2 2 2 4" xfId="12260" xr:uid="{043BF91F-9054-44C7-A017-6D3A6CFE30DA}"/>
    <cellStyle name="Comma 2 5 4 2 2 3" xfId="12261" xr:uid="{23B39BD9-F48D-4617-8207-C7D4106F2050}"/>
    <cellStyle name="Comma 2 5 4 2 2 3 2" xfId="12262" xr:uid="{942EC6FC-504C-40EC-A4AF-402C124C1F88}"/>
    <cellStyle name="Comma 2 5 4 2 2 3 2 2" xfId="12263" xr:uid="{5031195A-DEF4-4EE0-9392-FCEC0051693E}"/>
    <cellStyle name="Comma 2 5 4 2 2 3 2 2 2" xfId="12264" xr:uid="{162206DA-B997-48FE-9379-4731BEC1E84B}"/>
    <cellStyle name="Comma 2 5 4 2 2 3 2 3" xfId="12265" xr:uid="{043088A8-6D64-4AFE-B80F-3FED2E1A52F4}"/>
    <cellStyle name="Comma 2 5 4 2 2 3 3" xfId="12266" xr:uid="{E2254C64-FE6F-45C3-817B-4C3C58A5C37B}"/>
    <cellStyle name="Comma 2 5 4 2 2 3 3 2" xfId="12267" xr:uid="{828624E9-E919-4E13-90F7-25F59DCD569E}"/>
    <cellStyle name="Comma 2 5 4 2 2 3 4" xfId="12268" xr:uid="{E2981429-0CC6-49AA-B539-0EBE2961BB5A}"/>
    <cellStyle name="Comma 2 5 4 2 2 4" xfId="12269" xr:uid="{A47DF6EF-DBB3-4DD1-81FA-A4A92DF81892}"/>
    <cellStyle name="Comma 2 5 4 2 2 4 2" xfId="12270" xr:uid="{BB556BD7-6543-4B93-9829-47B90ECBDE07}"/>
    <cellStyle name="Comma 2 5 4 2 2 4 2 2" xfId="12271" xr:uid="{AFB7E92E-BF60-4BDF-98EC-2BB0E8CFE711}"/>
    <cellStyle name="Comma 2 5 4 2 2 4 3" xfId="12272" xr:uid="{C7262530-2114-4B10-9E9B-92F07DAF83DF}"/>
    <cellStyle name="Comma 2 5 4 2 2 5" xfId="12273" xr:uid="{B7C9376C-E4A4-42E0-954A-05AA6933F349}"/>
    <cellStyle name="Comma 2 5 4 2 2 5 2" xfId="12274" xr:uid="{D8A9F699-64C8-49C7-BB8B-CD56B5B9FBB9}"/>
    <cellStyle name="Comma 2 5 4 2 2 6" xfId="12275" xr:uid="{FEB56BD1-0BD5-4C49-A54E-B799CD961D7A}"/>
    <cellStyle name="Comma 2 5 4 2 3" xfId="12276" xr:uid="{288CC1DB-1AA3-467E-BFCD-B79E00843A6B}"/>
    <cellStyle name="Comma 2 5 4 2 3 2" xfId="12277" xr:uid="{27B65BF4-E9B8-4079-B67C-AD5106374F67}"/>
    <cellStyle name="Comma 2 5 4 2 3 2 2" xfId="12278" xr:uid="{010FAF7E-D8D9-4D93-B99A-56336B924E09}"/>
    <cellStyle name="Comma 2 5 4 2 3 2 2 2" xfId="12279" xr:uid="{64343D2B-8063-4F31-A6DE-623AFB09BF5B}"/>
    <cellStyle name="Comma 2 5 4 2 3 2 3" xfId="12280" xr:uid="{C01D9833-A4AB-4FA3-8638-90AD31A0D12A}"/>
    <cellStyle name="Comma 2 5 4 2 3 3" xfId="12281" xr:uid="{FD51A610-FCDC-4AC9-899C-A3CAFAC8DFED}"/>
    <cellStyle name="Comma 2 5 4 2 3 3 2" xfId="12282" xr:uid="{2602B55A-1528-44E8-A630-B9DDF51C0239}"/>
    <cellStyle name="Comma 2 5 4 2 3 4" xfId="12283" xr:uid="{24BB25E4-26AE-4C07-9CA8-1A2A37958F61}"/>
    <cellStyle name="Comma 2 5 4 2 4" xfId="12284" xr:uid="{41B62A73-1330-4CD4-93C4-5AAE7D6D702B}"/>
    <cellStyle name="Comma 2 5 4 2 4 2" xfId="12285" xr:uid="{2D1CE808-573A-4114-849C-9857199571E0}"/>
    <cellStyle name="Comma 2 5 4 2 4 2 2" xfId="12286" xr:uid="{574AE68C-6EE2-44BE-8B06-A1D3691DC1C4}"/>
    <cellStyle name="Comma 2 5 4 2 4 2 2 2" xfId="12287" xr:uid="{E5CB0E87-DDD7-46BC-BFD3-92D9BAC7A977}"/>
    <cellStyle name="Comma 2 5 4 2 4 2 3" xfId="12288" xr:uid="{18272877-DA42-49D5-981B-474BEFE3716E}"/>
    <cellStyle name="Comma 2 5 4 2 4 3" xfId="12289" xr:uid="{993D53EB-88FF-4AD0-8224-4E3B6511EFC2}"/>
    <cellStyle name="Comma 2 5 4 2 4 3 2" xfId="12290" xr:uid="{29AB2980-CBB6-4B6D-A643-F9C181658C3B}"/>
    <cellStyle name="Comma 2 5 4 2 4 4" xfId="12291" xr:uid="{83DDCBBA-D0B6-4744-BA8A-2A3B73C4C23C}"/>
    <cellStyle name="Comma 2 5 4 2 5" xfId="12292" xr:uid="{4B3253EA-7383-49A4-87F9-7C392A31595D}"/>
    <cellStyle name="Comma 2 5 4 2 5 2" xfId="12293" xr:uid="{23C63D9B-4730-4AFE-BBEC-9F6253010A2A}"/>
    <cellStyle name="Comma 2 5 4 2 5 2 2" xfId="12294" xr:uid="{18BAC902-6CAB-49B7-AEA8-AF08B48621A4}"/>
    <cellStyle name="Comma 2 5 4 2 5 3" xfId="12295" xr:uid="{F96AEDFB-D18E-49B2-B85D-8B7C7F394A57}"/>
    <cellStyle name="Comma 2 5 4 2 6" xfId="12296" xr:uid="{667D3E49-C84B-42C1-B943-4BB232C612E9}"/>
    <cellStyle name="Comma 2 5 4 2 6 2" xfId="12297" xr:uid="{F417A7F4-4555-4C1B-B2DD-047FF0E20AA1}"/>
    <cellStyle name="Comma 2 5 4 2 7" xfId="12298" xr:uid="{A7436BC2-B95C-41C7-B9EC-BA9A916030CC}"/>
    <cellStyle name="Comma 2 5 4 3" xfId="12299" xr:uid="{789D567A-3192-41AB-815B-C6BC9DE97DF6}"/>
    <cellStyle name="Comma 2 5 4 3 2" xfId="12300" xr:uid="{5A52525A-D4D5-4CE1-8744-0E47E4AAFB32}"/>
    <cellStyle name="Comma 2 5 4 3 2 2" xfId="12301" xr:uid="{BF5F799B-896D-42B5-8D48-FF24B7305372}"/>
    <cellStyle name="Comma 2 5 4 3 2 2 2" xfId="12302" xr:uid="{68A13609-289A-4041-897E-16B83CC40517}"/>
    <cellStyle name="Comma 2 5 4 3 2 2 2 2" xfId="12303" xr:uid="{61387742-F60F-4288-BE56-1157253D0222}"/>
    <cellStyle name="Comma 2 5 4 3 2 2 3" xfId="12304" xr:uid="{B54F79DD-7191-48C8-B212-506E1FB5448D}"/>
    <cellStyle name="Comma 2 5 4 3 2 3" xfId="12305" xr:uid="{961788D1-C5EB-4A18-BC72-1E76D62754E6}"/>
    <cellStyle name="Comma 2 5 4 3 2 3 2" xfId="12306" xr:uid="{70B399B7-0AA4-451C-A067-E9788E1DA4BE}"/>
    <cellStyle name="Comma 2 5 4 3 2 4" xfId="12307" xr:uid="{0F79E470-6DB3-4063-BB2A-C1220F7F352A}"/>
    <cellStyle name="Comma 2 5 4 3 3" xfId="12308" xr:uid="{652B6338-2A1B-459E-8B36-BA8927F75421}"/>
    <cellStyle name="Comma 2 5 4 3 3 2" xfId="12309" xr:uid="{BB9A6114-C09D-47AC-9E43-7EE787116237}"/>
    <cellStyle name="Comma 2 5 4 3 3 2 2" xfId="12310" xr:uid="{87F3FDAE-589C-4118-9341-E38CF20A775F}"/>
    <cellStyle name="Comma 2 5 4 3 3 2 2 2" xfId="12311" xr:uid="{FBCC9A16-CD80-4573-AAA2-544AE22EC73A}"/>
    <cellStyle name="Comma 2 5 4 3 3 2 3" xfId="12312" xr:uid="{1F81F40C-AFD9-4BBD-B0F4-AD9B213AE863}"/>
    <cellStyle name="Comma 2 5 4 3 3 3" xfId="12313" xr:uid="{1F0A6B94-5D4C-4374-9BDE-BE2FF822F0E7}"/>
    <cellStyle name="Comma 2 5 4 3 3 3 2" xfId="12314" xr:uid="{79A52029-E273-474B-B65D-C3810F4A8005}"/>
    <cellStyle name="Comma 2 5 4 3 3 4" xfId="12315" xr:uid="{999DDBBF-3745-4370-9F63-0FE53FAB3DFE}"/>
    <cellStyle name="Comma 2 5 4 3 4" xfId="12316" xr:uid="{2697E98A-8C6C-4EF8-8989-36E6143533A9}"/>
    <cellStyle name="Comma 2 5 4 3 4 2" xfId="12317" xr:uid="{2A961845-3CC7-4B84-B4E5-BE7BB6045BCC}"/>
    <cellStyle name="Comma 2 5 4 3 4 2 2" xfId="12318" xr:uid="{39CF0D91-0C79-4822-A502-C73DBE6685CF}"/>
    <cellStyle name="Comma 2 5 4 3 4 3" xfId="12319" xr:uid="{3E38EB3D-867A-46FD-93DE-BAC2A9815D1E}"/>
    <cellStyle name="Comma 2 5 4 3 5" xfId="12320" xr:uid="{0EF6F938-8420-47CC-8A2D-343C0A82E51C}"/>
    <cellStyle name="Comma 2 5 4 3 5 2" xfId="12321" xr:uid="{0086AD43-6B96-466F-88BC-5946CC4C64E3}"/>
    <cellStyle name="Comma 2 5 4 3 6" xfId="12322" xr:uid="{D531123A-69D0-46C4-AFAF-87E14A0C29A2}"/>
    <cellStyle name="Comma 2 5 4 4" xfId="12323" xr:uid="{B8A58B77-A187-49DE-BE76-81224175B2C6}"/>
    <cellStyle name="Comma 2 5 4 4 2" xfId="12324" xr:uid="{B2059492-B26D-47CC-A31D-9EBE6157412B}"/>
    <cellStyle name="Comma 2 5 4 4 2 2" xfId="12325" xr:uid="{88A692DB-6766-4A38-9548-3D9C94068B04}"/>
    <cellStyle name="Comma 2 5 4 4 2 2 2" xfId="12326" xr:uid="{AA597C05-AE7F-4363-9FA3-D574E3EC7BF6}"/>
    <cellStyle name="Comma 2 5 4 4 2 3" xfId="12327" xr:uid="{2DF53914-7A6D-48BA-9C93-643A03D0654F}"/>
    <cellStyle name="Comma 2 5 4 4 3" xfId="12328" xr:uid="{85126898-7FCA-4284-9FEA-D762ABD0ABEF}"/>
    <cellStyle name="Comma 2 5 4 4 3 2" xfId="12329" xr:uid="{C742F0C1-E5BD-4BC8-87AC-8C3D5A846CE0}"/>
    <cellStyle name="Comma 2 5 4 4 4" xfId="12330" xr:uid="{11D1EBD7-02D3-46FF-8A29-A46CC3837C13}"/>
    <cellStyle name="Comma 2 5 4 5" xfId="12331" xr:uid="{11D50D36-D638-4C1A-822E-2D9D40D57DCC}"/>
    <cellStyle name="Comma 2 5 4 5 2" xfId="12332" xr:uid="{B0B525EA-5583-4490-9FC0-410BF69C9D4B}"/>
    <cellStyle name="Comma 2 5 4 5 2 2" xfId="12333" xr:uid="{41316ED4-230F-4E04-8939-5575DA95760D}"/>
    <cellStyle name="Comma 2 5 4 5 2 2 2" xfId="12334" xr:uid="{03571B7E-EF36-4A3C-BA4D-0C3053BB4E41}"/>
    <cellStyle name="Comma 2 5 4 5 2 3" xfId="12335" xr:uid="{6F083736-4BC1-42E7-9FC8-738EF02A8212}"/>
    <cellStyle name="Comma 2 5 4 5 3" xfId="12336" xr:uid="{D2F4F7CE-7620-4E0E-A507-5DE1DC06168F}"/>
    <cellStyle name="Comma 2 5 4 5 3 2" xfId="12337" xr:uid="{A10108C5-6228-4A56-AC13-7CBCF43FC328}"/>
    <cellStyle name="Comma 2 5 4 5 4" xfId="12338" xr:uid="{45437644-F5FC-46E9-B7C3-F324445E465D}"/>
    <cellStyle name="Comma 2 5 4 6" xfId="12339" xr:uid="{7223611D-E45E-46D1-9AC5-C34B3B3E18BC}"/>
    <cellStyle name="Comma 2 5 4 6 2" xfId="12340" xr:uid="{0EBDB848-C21C-450A-B13A-BEC9789CDE85}"/>
    <cellStyle name="Comma 2 5 4 6 2 2" xfId="12341" xr:uid="{DAA4A21D-B78D-454E-9D5A-56793C3564C5}"/>
    <cellStyle name="Comma 2 5 4 6 3" xfId="12342" xr:uid="{2CC546CB-0F0E-4399-A462-1F308B0725BC}"/>
    <cellStyle name="Comma 2 5 4 7" xfId="12343" xr:uid="{21F0B0EA-1B56-4CE2-877B-50B7268433C5}"/>
    <cellStyle name="Comma 2 5 4 7 2" xfId="12344" xr:uid="{C66173E6-EA87-4AC2-A472-75F7910AE4BC}"/>
    <cellStyle name="Comma 2 5 4 8" xfId="12345" xr:uid="{22F60F1E-F32B-4BBB-83C2-1EEA2FBD9782}"/>
    <cellStyle name="Comma 2 5 5" xfId="12346" xr:uid="{EFD271C7-ED7A-408A-A7D9-73B688425F12}"/>
    <cellStyle name="Comma 2 5 5 2" xfId="12347" xr:uid="{39BB11DB-0BB8-4810-8312-60C01544ED27}"/>
    <cellStyle name="Comma 2 5 5 2 2" xfId="12348" xr:uid="{E47357C0-8CB0-42CC-A324-141217D9FF1E}"/>
    <cellStyle name="Comma 2 5 5 2 2 2" xfId="12349" xr:uid="{154D8246-1068-4C9E-A489-A982D6D8D654}"/>
    <cellStyle name="Comma 2 5 5 2 2 2 2" xfId="12350" xr:uid="{E4FD68A2-58EC-4A19-95E2-6E653EB83F77}"/>
    <cellStyle name="Comma 2 5 5 2 2 2 2 2" xfId="12351" xr:uid="{03DC0D9B-3443-4CAA-8634-82250DE5CC60}"/>
    <cellStyle name="Comma 2 5 5 2 2 2 2 2 2" xfId="12352" xr:uid="{CEDAB560-1267-4EC3-8DA7-F4A380053AF4}"/>
    <cellStyle name="Comma 2 5 5 2 2 2 2 3" xfId="12353" xr:uid="{F25C8D4D-9D9A-43B2-A231-12BCFFC86042}"/>
    <cellStyle name="Comma 2 5 5 2 2 2 3" xfId="12354" xr:uid="{EBD6A385-EB6A-4ED5-BECC-37C6DB8CAA5C}"/>
    <cellStyle name="Comma 2 5 5 2 2 2 3 2" xfId="12355" xr:uid="{7487E8C6-FC34-4541-B22E-1025D271B41A}"/>
    <cellStyle name="Comma 2 5 5 2 2 2 4" xfId="12356" xr:uid="{8D71C9DC-783E-4445-A209-E578444C37C4}"/>
    <cellStyle name="Comma 2 5 5 2 2 3" xfId="12357" xr:uid="{B5E8F862-CF01-470B-A1D1-FA176CCD3817}"/>
    <cellStyle name="Comma 2 5 5 2 2 3 2" xfId="12358" xr:uid="{33BA87D5-10BA-4424-8EBB-F969E205FB1D}"/>
    <cellStyle name="Comma 2 5 5 2 2 3 2 2" xfId="12359" xr:uid="{463662FA-81C5-42EE-AE78-280B3B03E018}"/>
    <cellStyle name="Comma 2 5 5 2 2 3 2 2 2" xfId="12360" xr:uid="{24D430BA-E782-4FE2-BE61-EBE7D4999763}"/>
    <cellStyle name="Comma 2 5 5 2 2 3 2 3" xfId="12361" xr:uid="{2F87A61D-B378-4165-8F90-F24A1BFCA566}"/>
    <cellStyle name="Comma 2 5 5 2 2 3 3" xfId="12362" xr:uid="{8318846A-6683-4BE1-962D-22C57171F0A0}"/>
    <cellStyle name="Comma 2 5 5 2 2 3 3 2" xfId="12363" xr:uid="{8C446A50-867A-4CC3-88E9-71090691DFBE}"/>
    <cellStyle name="Comma 2 5 5 2 2 3 4" xfId="12364" xr:uid="{77EC9939-D8B9-45EA-9139-12742CCD4B15}"/>
    <cellStyle name="Comma 2 5 5 2 2 4" xfId="12365" xr:uid="{C808A151-C5B7-43B0-8060-5D6BD52F3162}"/>
    <cellStyle name="Comma 2 5 5 2 2 4 2" xfId="12366" xr:uid="{41E1FD79-1535-4C00-AB20-0F50B6B0599B}"/>
    <cellStyle name="Comma 2 5 5 2 2 4 2 2" xfId="12367" xr:uid="{205B0F45-DB87-4C10-83ED-C1F29A53CA43}"/>
    <cellStyle name="Comma 2 5 5 2 2 4 3" xfId="12368" xr:uid="{2D12A3CE-F7D1-4D45-9648-827F3931D4FB}"/>
    <cellStyle name="Comma 2 5 5 2 2 5" xfId="12369" xr:uid="{F499C2A1-38AE-49A6-9CC2-1EC455A185F0}"/>
    <cellStyle name="Comma 2 5 5 2 2 5 2" xfId="12370" xr:uid="{D9F274C2-00A5-4C80-A7CC-CBE2A0DD9EF1}"/>
    <cellStyle name="Comma 2 5 5 2 2 6" xfId="12371" xr:uid="{2A7F96DD-F2CC-426A-9650-A725DAB810B2}"/>
    <cellStyle name="Comma 2 5 5 2 3" xfId="12372" xr:uid="{D21D03EB-7579-4EA6-A7A9-5B9212A5734E}"/>
    <cellStyle name="Comma 2 5 5 2 3 2" xfId="12373" xr:uid="{04044362-C998-43FC-AAF5-2199725FFAD8}"/>
    <cellStyle name="Comma 2 5 5 2 3 2 2" xfId="12374" xr:uid="{9571EFD7-EE74-4FBF-907E-34D1AACBF89D}"/>
    <cellStyle name="Comma 2 5 5 2 3 2 2 2" xfId="12375" xr:uid="{7B0895D6-8A62-4CDD-AA66-DAA90E5083F6}"/>
    <cellStyle name="Comma 2 5 5 2 3 2 3" xfId="12376" xr:uid="{5A1EE478-3E19-4D99-ABC1-A2ED797918F6}"/>
    <cellStyle name="Comma 2 5 5 2 3 3" xfId="12377" xr:uid="{3A053867-A70F-48FC-9A99-818F75F7F0D1}"/>
    <cellStyle name="Comma 2 5 5 2 3 3 2" xfId="12378" xr:uid="{DFEBEE0F-2409-4B08-90D7-318F2D99FFA6}"/>
    <cellStyle name="Comma 2 5 5 2 3 4" xfId="12379" xr:uid="{D4560F90-714A-4206-8C09-8B825AD1C01A}"/>
    <cellStyle name="Comma 2 5 5 2 4" xfId="12380" xr:uid="{5F577BFD-84B7-4052-9AB8-849BCFEF750F}"/>
    <cellStyle name="Comma 2 5 5 2 4 2" xfId="12381" xr:uid="{D1FA0D99-D019-4C74-9ABD-6A794C8EA38A}"/>
    <cellStyle name="Comma 2 5 5 2 4 2 2" xfId="12382" xr:uid="{85FE403E-3807-4907-B01E-8A082E983374}"/>
    <cellStyle name="Comma 2 5 5 2 4 2 2 2" xfId="12383" xr:uid="{D3498D8A-E48E-4638-B0F6-D16E0CD22D9A}"/>
    <cellStyle name="Comma 2 5 5 2 4 2 3" xfId="12384" xr:uid="{AF28411E-0B0C-4184-9EDE-A741E51FC77C}"/>
    <cellStyle name="Comma 2 5 5 2 4 3" xfId="12385" xr:uid="{CE3DCCFD-66A3-41D8-967D-BB564C6C3B46}"/>
    <cellStyle name="Comma 2 5 5 2 4 3 2" xfId="12386" xr:uid="{AFFFD9E6-6E42-4160-B883-87C274E6FD41}"/>
    <cellStyle name="Comma 2 5 5 2 4 4" xfId="12387" xr:uid="{BF4BEF46-E6C3-4012-BFD0-09C1694C531F}"/>
    <cellStyle name="Comma 2 5 5 2 5" xfId="12388" xr:uid="{1AFB66A7-3D9A-43AC-B063-27EAA9BFF2ED}"/>
    <cellStyle name="Comma 2 5 5 2 5 2" xfId="12389" xr:uid="{FC0E2691-1A27-401F-A67A-1D4D32392398}"/>
    <cellStyle name="Comma 2 5 5 2 5 2 2" xfId="12390" xr:uid="{42DC2440-5C98-4EC4-B39F-1EBD1172706C}"/>
    <cellStyle name="Comma 2 5 5 2 5 3" xfId="12391" xr:uid="{FF7D5B13-C8AA-4C95-88DF-B3A9628E6365}"/>
    <cellStyle name="Comma 2 5 5 2 6" xfId="12392" xr:uid="{D374B388-6B73-40BB-BC9F-6492214A5B38}"/>
    <cellStyle name="Comma 2 5 5 2 6 2" xfId="12393" xr:uid="{B7B80239-2922-4530-A408-427A6C7E2D23}"/>
    <cellStyle name="Comma 2 5 5 2 7" xfId="12394" xr:uid="{D1A250FC-0FC7-4A90-99AE-9FBB8320A67E}"/>
    <cellStyle name="Comma 2 5 5 3" xfId="12395" xr:uid="{9FC19924-64E1-4AD1-BADC-6171846C7E91}"/>
    <cellStyle name="Comma 2 5 5 3 2" xfId="12396" xr:uid="{D6E3B026-9947-4D3F-A08E-417A91475CE8}"/>
    <cellStyle name="Comma 2 5 5 3 2 2" xfId="12397" xr:uid="{77FF2DB1-DE55-444E-B22E-28847C8F2B58}"/>
    <cellStyle name="Comma 2 5 5 3 2 2 2" xfId="12398" xr:uid="{EDEDCD35-FE9B-44EB-A54E-ACB58BECE7DF}"/>
    <cellStyle name="Comma 2 5 5 3 2 2 2 2" xfId="12399" xr:uid="{3ED491E5-8B35-4A68-B0DB-C69D36F49FDD}"/>
    <cellStyle name="Comma 2 5 5 3 2 2 3" xfId="12400" xr:uid="{FB4781AA-0267-404D-8F2B-902EAF1D9302}"/>
    <cellStyle name="Comma 2 5 5 3 2 3" xfId="12401" xr:uid="{C10AF309-5B84-4A9A-865D-5F03011BE5F1}"/>
    <cellStyle name="Comma 2 5 5 3 2 3 2" xfId="12402" xr:uid="{6A24F94E-2527-40D7-AF91-F9A9CC2F0C62}"/>
    <cellStyle name="Comma 2 5 5 3 2 4" xfId="12403" xr:uid="{22ADBF9F-D73F-46A0-ACD4-C9634B0E4031}"/>
    <cellStyle name="Comma 2 5 5 3 3" xfId="12404" xr:uid="{1ADD92EB-7812-4459-90B7-0EEBC04CD371}"/>
    <cellStyle name="Comma 2 5 5 3 3 2" xfId="12405" xr:uid="{D4733E67-F74A-489A-912D-8745AC4FD8C7}"/>
    <cellStyle name="Comma 2 5 5 3 3 2 2" xfId="12406" xr:uid="{D29CFBBD-14DB-4BEA-9DE5-CF77737C5088}"/>
    <cellStyle name="Comma 2 5 5 3 3 2 2 2" xfId="12407" xr:uid="{06F04EB1-03F8-41B4-BF9B-19F18AEAF08F}"/>
    <cellStyle name="Comma 2 5 5 3 3 2 3" xfId="12408" xr:uid="{44B069E6-4B07-4717-9A00-D934E4AF13E9}"/>
    <cellStyle name="Comma 2 5 5 3 3 3" xfId="12409" xr:uid="{FFF355C0-D1A3-4A52-B6F6-5EA2FAED7DAF}"/>
    <cellStyle name="Comma 2 5 5 3 3 3 2" xfId="12410" xr:uid="{FBDA9B77-918B-4ACA-B2CF-336CC5BD5198}"/>
    <cellStyle name="Comma 2 5 5 3 3 4" xfId="12411" xr:uid="{638C7F66-FFC1-43E2-BF96-45B912F890F8}"/>
    <cellStyle name="Comma 2 5 5 3 4" xfId="12412" xr:uid="{A64B16B1-C9B3-48B6-B5C3-096B444AA9D5}"/>
    <cellStyle name="Comma 2 5 5 3 4 2" xfId="12413" xr:uid="{8A7D82BF-BCD9-44CF-971E-3E7A7B9CC734}"/>
    <cellStyle name="Comma 2 5 5 3 4 2 2" xfId="12414" xr:uid="{949E6BDE-396B-4513-9097-2AFDC10CE378}"/>
    <cellStyle name="Comma 2 5 5 3 4 3" xfId="12415" xr:uid="{C387B3F3-6D8F-4E1A-A608-6BB30BA658EC}"/>
    <cellStyle name="Comma 2 5 5 3 5" xfId="12416" xr:uid="{F41735F7-0F77-4856-8D4E-5143D092794E}"/>
    <cellStyle name="Comma 2 5 5 3 5 2" xfId="12417" xr:uid="{60AD523E-E1E7-42C6-B3FE-FB1AD929515E}"/>
    <cellStyle name="Comma 2 5 5 3 6" xfId="12418" xr:uid="{93BCD203-165D-44E5-8B39-CD3CF2A30375}"/>
    <cellStyle name="Comma 2 5 5 4" xfId="12419" xr:uid="{168E9090-5095-48EF-BA22-64EACA282690}"/>
    <cellStyle name="Comma 2 5 5 4 2" xfId="12420" xr:uid="{535E4733-B0A3-4BE0-AFDA-4A65D3464A3C}"/>
    <cellStyle name="Comma 2 5 5 4 2 2" xfId="12421" xr:uid="{6EC2C449-C90A-4A0B-9657-D2FEE9528598}"/>
    <cellStyle name="Comma 2 5 5 4 2 2 2" xfId="12422" xr:uid="{8D176D8B-C634-4046-B49D-A6068872B9CD}"/>
    <cellStyle name="Comma 2 5 5 4 2 3" xfId="12423" xr:uid="{F1B6BF2E-3545-41C1-B79F-547EDD68C48C}"/>
    <cellStyle name="Comma 2 5 5 4 3" xfId="12424" xr:uid="{F26926E0-3555-45C5-B722-A2B439BE2E5D}"/>
    <cellStyle name="Comma 2 5 5 4 3 2" xfId="12425" xr:uid="{DF4B9DD4-CB61-44D8-8092-A4FC40CDEA48}"/>
    <cellStyle name="Comma 2 5 5 4 4" xfId="12426" xr:uid="{C05197BD-F9AB-4098-AFD6-C4E52B15225B}"/>
    <cellStyle name="Comma 2 5 5 5" xfId="12427" xr:uid="{7CCD5BA1-7894-49D2-A25D-75352BEF8571}"/>
    <cellStyle name="Comma 2 5 5 5 2" xfId="12428" xr:uid="{DE5FC3A8-DC31-490F-83C7-25E4E2165A37}"/>
    <cellStyle name="Comma 2 5 5 5 2 2" xfId="12429" xr:uid="{DF75492C-2DDB-42E1-92F3-FD5DF56C88C2}"/>
    <cellStyle name="Comma 2 5 5 5 2 2 2" xfId="12430" xr:uid="{E20412F6-423E-4BFE-A723-1492491A5EE6}"/>
    <cellStyle name="Comma 2 5 5 5 2 3" xfId="12431" xr:uid="{53ECCB73-F308-4566-A7F5-C702B2552C1F}"/>
    <cellStyle name="Comma 2 5 5 5 3" xfId="12432" xr:uid="{73A81C5F-2BEA-43FB-A34E-CA7F258891A0}"/>
    <cellStyle name="Comma 2 5 5 5 3 2" xfId="12433" xr:uid="{AB5208B1-0FB7-4B96-85A7-B96728E1A16A}"/>
    <cellStyle name="Comma 2 5 5 5 4" xfId="12434" xr:uid="{423A2DD8-913B-4E2D-977F-7200DD7979BB}"/>
    <cellStyle name="Comma 2 5 5 6" xfId="12435" xr:uid="{A8F9F1A3-7942-41EB-8038-2973ECF9B613}"/>
    <cellStyle name="Comma 2 5 5 6 2" xfId="12436" xr:uid="{301AB1B8-147B-4718-92BD-CC93093592DB}"/>
    <cellStyle name="Comma 2 5 5 6 2 2" xfId="12437" xr:uid="{D0502DA6-6847-40DD-92AF-397900DDC925}"/>
    <cellStyle name="Comma 2 5 5 6 3" xfId="12438" xr:uid="{A98D874A-9B1F-4A1F-BD44-7DFF19B80444}"/>
    <cellStyle name="Comma 2 5 5 7" xfId="12439" xr:uid="{343ACB92-25A8-4A36-9BC2-6682F11A2A86}"/>
    <cellStyle name="Comma 2 5 5 7 2" xfId="12440" xr:uid="{64C4B86D-AD40-411C-B522-DB17093DB995}"/>
    <cellStyle name="Comma 2 5 5 8" xfId="12441" xr:uid="{7E158975-5B10-4AB5-923E-A624EF7A1CAD}"/>
    <cellStyle name="Comma 2 6" xfId="12442" xr:uid="{D99C0A94-221B-497C-8299-F797273CC12B}"/>
    <cellStyle name="Comma 2 6 2" xfId="12443" xr:uid="{67C4B57A-54C6-4370-B2CA-13DEDA49B017}"/>
    <cellStyle name="Comma 2 6 2 2" xfId="12444" xr:uid="{4EF33667-D1C6-4F47-B92A-A3D7E583D8BE}"/>
    <cellStyle name="Comma 2 6 2 2 2" xfId="12445" xr:uid="{27602A96-8F23-491D-929C-DB5887A9AB28}"/>
    <cellStyle name="Comma 2 6 2 2 2 2" xfId="12446" xr:uid="{F472A4DA-3C1D-4D71-AB58-E7B05D9C30AA}"/>
    <cellStyle name="Comma 2 6 2 2 2 2 2" xfId="12447" xr:uid="{A85F273E-F970-4844-A81E-B0A2F0DE15AC}"/>
    <cellStyle name="Comma 2 6 2 2 2 2 2 2" xfId="12448" xr:uid="{7AC1FD9F-3E1E-4E89-8D04-C482ABF71CD8}"/>
    <cellStyle name="Comma 2 6 2 2 2 2 3" xfId="12449" xr:uid="{D40BC3E1-0264-4F93-A3B1-9EEF1652817D}"/>
    <cellStyle name="Comma 2 6 2 2 2 3" xfId="12450" xr:uid="{E7FD4866-36B3-4A88-ACCD-B5B0CE79A129}"/>
    <cellStyle name="Comma 2 6 2 2 2 3 2" xfId="12451" xr:uid="{AF46453F-E428-40F9-AFB3-A097B09EBBAC}"/>
    <cellStyle name="Comma 2 6 2 2 2 4" xfId="12452" xr:uid="{FD9674B7-EB44-40B3-B37D-8C6E65C609DA}"/>
    <cellStyle name="Comma 2 6 2 2 3" xfId="12453" xr:uid="{D9F2E656-0372-4A1D-BCF6-3E4741B50883}"/>
    <cellStyle name="Comma 2 6 2 2 3 2" xfId="12454" xr:uid="{FD968599-2906-494E-A402-CB8FE315673F}"/>
    <cellStyle name="Comma 2 6 2 2 3 2 2" xfId="12455" xr:uid="{88823EE0-DB90-443B-8D6E-150F150E8684}"/>
    <cellStyle name="Comma 2 6 2 2 3 2 2 2" xfId="12456" xr:uid="{CB7C02FD-2D4C-401B-A9D9-65324FEA0318}"/>
    <cellStyle name="Comma 2 6 2 2 3 2 3" xfId="12457" xr:uid="{F5A0DEA5-72E4-4A92-BE76-78AF643263B3}"/>
    <cellStyle name="Comma 2 6 2 2 3 3" xfId="12458" xr:uid="{89A50827-9D73-4341-BA4F-1180527900F3}"/>
    <cellStyle name="Comma 2 6 2 2 3 3 2" xfId="12459" xr:uid="{7E79EE35-744A-4206-8858-15DF51358757}"/>
    <cellStyle name="Comma 2 6 2 2 3 4" xfId="12460" xr:uid="{D9038309-92D1-4516-850D-D9BAF5E7B195}"/>
    <cellStyle name="Comma 2 6 2 2 4" xfId="12461" xr:uid="{50A89FFF-7908-4CBD-98CB-07C5CC053AD9}"/>
    <cellStyle name="Comma 2 6 2 2 4 2" xfId="12462" xr:uid="{AA42CEB8-AC2C-4F3F-97B8-04979AD3445A}"/>
    <cellStyle name="Comma 2 6 2 2 4 2 2" xfId="12463" xr:uid="{6C7BD31D-F85A-4F78-B127-61E534D255FD}"/>
    <cellStyle name="Comma 2 6 2 2 4 3" xfId="12464" xr:uid="{F3DBD7C9-10C9-415B-AEAB-D61EDE1FF2C0}"/>
    <cellStyle name="Comma 2 6 2 2 5" xfId="12465" xr:uid="{A21CE46C-FFE8-4F71-AE85-E5C39BFE4957}"/>
    <cellStyle name="Comma 2 6 2 2 5 2" xfId="12466" xr:uid="{39B5B49C-5FBA-4BAA-9660-4A8B06F70C05}"/>
    <cellStyle name="Comma 2 6 2 2 6" xfId="12467" xr:uid="{10914004-31CA-41BB-B57E-728E3AE916E6}"/>
    <cellStyle name="Comma 2 6 2 3" xfId="12468" xr:uid="{2EBE86DC-180D-47EF-84C1-848F67547BC6}"/>
    <cellStyle name="Comma 2 6 2 3 2" xfId="12469" xr:uid="{2D508B3C-381C-4BC0-A4FC-A14AAE699157}"/>
    <cellStyle name="Comma 2 6 2 3 2 2" xfId="12470" xr:uid="{5CCD147B-0536-42A0-9F62-70F5F5EC9BC4}"/>
    <cellStyle name="Comma 2 6 2 3 2 2 2" xfId="12471" xr:uid="{0CB725C1-8C60-45BE-A49A-1ECC1D62BAF3}"/>
    <cellStyle name="Comma 2 6 2 3 2 3" xfId="12472" xr:uid="{3641DEA8-53AA-48EA-9EB8-F218761F93C3}"/>
    <cellStyle name="Comma 2 6 2 3 3" xfId="12473" xr:uid="{FECDE417-4F09-41B8-858F-4984116E604E}"/>
    <cellStyle name="Comma 2 6 2 3 3 2" xfId="12474" xr:uid="{2D39DC9D-9E3F-49F0-8A4F-94AEE7F139EB}"/>
    <cellStyle name="Comma 2 6 2 3 4" xfId="12475" xr:uid="{15798F54-97A9-4234-B476-7E2A59BF2B3E}"/>
    <cellStyle name="Comma 2 6 2 4" xfId="12476" xr:uid="{F1D3DD96-7080-4306-A5AE-99E1C1B08C7C}"/>
    <cellStyle name="Comma 2 6 2 4 2" xfId="12477" xr:uid="{D05CCA9D-9C88-4E13-BB53-3B7525752B70}"/>
    <cellStyle name="Comma 2 6 2 4 2 2" xfId="12478" xr:uid="{A2893387-6E7E-4246-9B59-3B4674BF331A}"/>
    <cellStyle name="Comma 2 6 2 4 2 2 2" xfId="12479" xr:uid="{F157003F-8A1F-49D8-9739-10CA4623395A}"/>
    <cellStyle name="Comma 2 6 2 4 2 3" xfId="12480" xr:uid="{55F4C706-BA9A-4A7D-AF34-556A2C83FD95}"/>
    <cellStyle name="Comma 2 6 2 4 3" xfId="12481" xr:uid="{CCB00225-7517-4B93-87E1-5EF171F40F6E}"/>
    <cellStyle name="Comma 2 6 2 4 3 2" xfId="12482" xr:uid="{783CD477-EFB4-4DC3-BFF1-A3D5C42116F1}"/>
    <cellStyle name="Comma 2 6 2 4 4" xfId="12483" xr:uid="{3BD3A679-45B7-42F5-99C9-F9ADFC1F537F}"/>
    <cellStyle name="Comma 2 6 2 5" xfId="12484" xr:uid="{0170A8DE-12AD-43D6-B68A-FEBE40FA5AB5}"/>
    <cellStyle name="Comma 2 6 2 5 2" xfId="12485" xr:uid="{11420346-63D8-4A0B-8653-50FB55F6391B}"/>
    <cellStyle name="Comma 2 6 2 5 2 2" xfId="12486" xr:uid="{0B7248EA-01E2-4E81-9D67-C0696AE8ED40}"/>
    <cellStyle name="Comma 2 6 2 5 3" xfId="12487" xr:uid="{5E7123A9-E1AF-4C9D-B648-E274EB1E2BC7}"/>
    <cellStyle name="Comma 2 6 2 6" xfId="12488" xr:uid="{EFFBFD22-BCB3-4875-933A-703943108AF6}"/>
    <cellStyle name="Comma 2 6 2 6 2" xfId="12489" xr:uid="{59AAF92B-2EA8-4EF6-979E-E23BA83754EB}"/>
    <cellStyle name="Comma 2 6 2 7" xfId="12490" xr:uid="{E530A1BC-36CF-486C-A304-B0E7BB02FF3C}"/>
    <cellStyle name="Comma 2 6 3" xfId="12491" xr:uid="{199547A4-9583-4394-B4EF-EBF66952E3F3}"/>
    <cellStyle name="Comma 2 6 3 2" xfId="12492" xr:uid="{885F7985-E400-4C04-8AB3-03CF2E03B80A}"/>
    <cellStyle name="Comma 2 6 3 2 2" xfId="12493" xr:uid="{086F6807-D0BE-4798-A344-15DE6F606953}"/>
    <cellStyle name="Comma 2 6 3 2 2 2" xfId="12494" xr:uid="{355C0DA8-AAED-4F60-BE22-C4DAEAB6457C}"/>
    <cellStyle name="Comma 2 6 3 2 2 2 2" xfId="12495" xr:uid="{ABF56280-6E2D-4195-9DCC-5D421CE17EF5}"/>
    <cellStyle name="Comma 2 6 3 2 2 2 2 2" xfId="12496" xr:uid="{D3B35159-52C2-4268-91CC-8CF0E804C0C6}"/>
    <cellStyle name="Comma 2 6 3 2 2 2 3" xfId="12497" xr:uid="{E3F8A5B0-DFAB-4F68-9269-214E58D00ACE}"/>
    <cellStyle name="Comma 2 6 3 2 2 3" xfId="12498" xr:uid="{F5B203CF-FF2D-41F6-B93C-66F607D6D23A}"/>
    <cellStyle name="Comma 2 6 3 2 2 3 2" xfId="12499" xr:uid="{FDFCCF26-0005-4D46-8DC8-5FD105D21F87}"/>
    <cellStyle name="Comma 2 6 3 2 2 4" xfId="12500" xr:uid="{A1C08B7F-A151-476F-913F-756C4779D420}"/>
    <cellStyle name="Comma 2 6 3 2 3" xfId="12501" xr:uid="{D8629CFF-C310-4E4B-AF30-B74A81CD6E26}"/>
    <cellStyle name="Comma 2 6 3 2 3 2" xfId="12502" xr:uid="{1FF4BE9A-D7BF-4BEE-BC24-958C28CC906D}"/>
    <cellStyle name="Comma 2 6 3 2 3 2 2" xfId="12503" xr:uid="{524A5347-50BB-4F19-89F2-717697851306}"/>
    <cellStyle name="Comma 2 6 3 2 3 2 2 2" xfId="12504" xr:uid="{D81EB9BA-5185-43B6-BE6D-8289A70CAA99}"/>
    <cellStyle name="Comma 2 6 3 2 3 2 3" xfId="12505" xr:uid="{F8EC138B-7131-4B1D-A8EB-CC33916BF93C}"/>
    <cellStyle name="Comma 2 6 3 2 3 3" xfId="12506" xr:uid="{EB9D3AC3-009A-4915-962E-842369C7860B}"/>
    <cellStyle name="Comma 2 6 3 2 3 3 2" xfId="12507" xr:uid="{C8CD0536-C6EE-4923-B238-82554146D441}"/>
    <cellStyle name="Comma 2 6 3 2 3 4" xfId="12508" xr:uid="{A4E1BAA4-4C81-431A-A781-C241F48D821B}"/>
    <cellStyle name="Comma 2 6 3 2 4" xfId="12509" xr:uid="{03A12F48-26B9-45C7-B0F6-E69DA0550CD1}"/>
    <cellStyle name="Comma 2 6 3 2 4 2" xfId="12510" xr:uid="{EA973A8C-90A2-4F4B-A2FA-E9BDECAEEA14}"/>
    <cellStyle name="Comma 2 6 3 2 4 2 2" xfId="12511" xr:uid="{3FA895CB-08EC-41AD-827A-B5869D1474F1}"/>
    <cellStyle name="Comma 2 6 3 2 4 3" xfId="12512" xr:uid="{7B10B9E7-1179-40F2-BD11-E2C88B6B9E92}"/>
    <cellStyle name="Comma 2 6 3 2 5" xfId="12513" xr:uid="{C9A31F0C-DCFB-4B11-84C3-F85E3446C9F3}"/>
    <cellStyle name="Comma 2 6 3 2 5 2" xfId="12514" xr:uid="{BE03A58A-8558-4404-9D35-8F48F49CC754}"/>
    <cellStyle name="Comma 2 6 3 2 6" xfId="12515" xr:uid="{DA04F6B7-536D-4166-BF58-503C39BF8540}"/>
    <cellStyle name="Comma 2 6 3 3" xfId="12516" xr:uid="{A7E15AA6-17B1-407F-A5FC-D2CB237EBF96}"/>
    <cellStyle name="Comma 2 6 3 3 2" xfId="12517" xr:uid="{C04EF479-258F-47B4-A24C-A5F3635BE7E2}"/>
    <cellStyle name="Comma 2 6 3 3 2 2" xfId="12518" xr:uid="{6DCF7B8C-996E-42FE-AC5B-16AD824E171A}"/>
    <cellStyle name="Comma 2 6 3 3 2 2 2" xfId="12519" xr:uid="{A73F9C42-5A1A-4357-AD0A-7FE916D78213}"/>
    <cellStyle name="Comma 2 6 3 3 2 3" xfId="12520" xr:uid="{6CA65318-B614-40BB-85C8-3DDE4A8D0696}"/>
    <cellStyle name="Comma 2 6 3 3 3" xfId="12521" xr:uid="{56AE2E90-F172-4E95-AFA7-40403E9746DB}"/>
    <cellStyle name="Comma 2 6 3 3 3 2" xfId="12522" xr:uid="{9EACC204-F1A6-4CCE-9E26-9F6B9D9B0EA7}"/>
    <cellStyle name="Comma 2 6 3 3 4" xfId="12523" xr:uid="{8946C038-3F16-48F8-929B-A29EE1D599C4}"/>
    <cellStyle name="Comma 2 6 3 4" xfId="12524" xr:uid="{05BB4BE0-BF3E-4998-AC04-B476477DD2DD}"/>
    <cellStyle name="Comma 2 6 3 4 2" xfId="12525" xr:uid="{68FAB69D-0573-4285-9D7F-6A378D93872E}"/>
    <cellStyle name="Comma 2 6 3 4 2 2" xfId="12526" xr:uid="{96E67E72-9EC9-4A55-865F-2821878D6EF7}"/>
    <cellStyle name="Comma 2 6 3 4 2 2 2" xfId="12527" xr:uid="{40D6088B-CBAE-40D5-A7F7-5F547F1817E9}"/>
    <cellStyle name="Comma 2 6 3 4 2 3" xfId="12528" xr:uid="{E1C33D81-99F9-4F9C-A505-65D27BB20F2A}"/>
    <cellStyle name="Comma 2 6 3 4 3" xfId="12529" xr:uid="{C8AAF61B-DD78-4A6E-A31C-53FC1F09AE11}"/>
    <cellStyle name="Comma 2 6 3 4 3 2" xfId="12530" xr:uid="{E2D9342E-1E6D-42F2-93D3-01CC153DF8B7}"/>
    <cellStyle name="Comma 2 6 3 4 4" xfId="12531" xr:uid="{EF24CEEE-C9B1-48D5-825D-441991618AA8}"/>
    <cellStyle name="Comma 2 6 3 5" xfId="12532" xr:uid="{74CDB114-7832-453D-9414-A0FEF27BDC4D}"/>
    <cellStyle name="Comma 2 6 3 5 2" xfId="12533" xr:uid="{538A0BFC-BA8F-4A70-A89B-25D87F9DEA5B}"/>
    <cellStyle name="Comma 2 6 3 5 2 2" xfId="12534" xr:uid="{5095FEE5-86A1-406F-BD68-5F1C9043F3E0}"/>
    <cellStyle name="Comma 2 6 3 5 3" xfId="12535" xr:uid="{A3E8A6E2-C0D2-4068-BA7A-15AA322AD23C}"/>
    <cellStyle name="Comma 2 6 3 6" xfId="12536" xr:uid="{C7F24370-E994-4531-84FA-E2747B6D0978}"/>
    <cellStyle name="Comma 2 6 3 6 2" xfId="12537" xr:uid="{9C0C26BB-40B8-4553-B48A-823DCA5A0D91}"/>
    <cellStyle name="Comma 2 6 3 7" xfId="12538" xr:uid="{D6A2F867-ADC4-4F03-AB0C-D1A0C4D5BB66}"/>
    <cellStyle name="Comma 2 7" xfId="12539" xr:uid="{3B0A3D53-A792-4792-A35B-D0AF04193424}"/>
    <cellStyle name="Comma 2 7 2" xfId="12540" xr:uid="{40D435C0-9F1B-4C7E-96EC-379356934058}"/>
    <cellStyle name="Comma 2 7 2 2" xfId="12541" xr:uid="{B7C4FAF1-EA0D-4BC7-B386-ECE4443EDFCA}"/>
    <cellStyle name="Comma 2 7 2 2 2" xfId="12542" xr:uid="{7FFF879E-06C7-444C-9AE9-69F3F9125337}"/>
    <cellStyle name="Comma 2 7 2 2 2 2" xfId="12543" xr:uid="{16AE4F08-0380-40B3-A7BD-B4F64EC36084}"/>
    <cellStyle name="Comma 2 7 2 2 2 2 2" xfId="12544" xr:uid="{DD43A00B-E4B2-454C-90D8-C3CA40526D8C}"/>
    <cellStyle name="Comma 2 7 2 2 2 2 2 2" xfId="12545" xr:uid="{B4209944-2063-46AD-BE89-5039DDB544FA}"/>
    <cellStyle name="Comma 2 7 2 2 2 2 3" xfId="12546" xr:uid="{B8A4404A-26A4-40D5-85D3-4070510ECC6D}"/>
    <cellStyle name="Comma 2 7 2 2 2 3" xfId="12547" xr:uid="{08E8A59C-E40D-4A96-A2C6-A5C58AE12868}"/>
    <cellStyle name="Comma 2 7 2 2 2 3 2" xfId="12548" xr:uid="{9E7A3886-0C3E-48B3-8A4E-CDB46959A495}"/>
    <cellStyle name="Comma 2 7 2 2 2 4" xfId="12549" xr:uid="{24AAB02F-845A-4C27-9D3D-CE714B34A604}"/>
    <cellStyle name="Comma 2 7 2 2 3" xfId="12550" xr:uid="{741EBE85-024D-41EF-A150-1523362F702F}"/>
    <cellStyle name="Comma 2 7 2 2 3 2" xfId="12551" xr:uid="{4A551F60-5040-431A-9F04-A19AFBB08F28}"/>
    <cellStyle name="Comma 2 7 2 2 3 2 2" xfId="12552" xr:uid="{459BCD6F-1B0B-46F5-B65B-6449C60F1BA4}"/>
    <cellStyle name="Comma 2 7 2 2 3 2 2 2" xfId="12553" xr:uid="{408E073D-5AE4-4539-90D6-CE8B5449886F}"/>
    <cellStyle name="Comma 2 7 2 2 3 2 3" xfId="12554" xr:uid="{E7F9A00C-152A-41EA-9764-95131619FFD3}"/>
    <cellStyle name="Comma 2 7 2 2 3 3" xfId="12555" xr:uid="{9AA691DF-C6C1-4394-BD87-666F3D3E294C}"/>
    <cellStyle name="Comma 2 7 2 2 3 3 2" xfId="12556" xr:uid="{10438063-5614-4AEF-8C7B-2D412EDE4DAC}"/>
    <cellStyle name="Comma 2 7 2 2 3 4" xfId="12557" xr:uid="{325F8E3A-CB38-4703-87C6-F8D69B83196B}"/>
    <cellStyle name="Comma 2 7 2 2 4" xfId="12558" xr:uid="{86CEE20B-B483-4DA6-87D6-31FFA61732CD}"/>
    <cellStyle name="Comma 2 7 2 2 4 2" xfId="12559" xr:uid="{0E23CFEA-556C-4D49-88E7-31356F0DF7D1}"/>
    <cellStyle name="Comma 2 7 2 2 4 2 2" xfId="12560" xr:uid="{D08DA6E0-B793-4FBE-ABDA-9BFB0DAD1378}"/>
    <cellStyle name="Comma 2 7 2 2 4 3" xfId="12561" xr:uid="{9A82B477-C86A-41A6-9916-16AD334094BC}"/>
    <cellStyle name="Comma 2 7 2 2 5" xfId="12562" xr:uid="{65298E61-5F0F-42F5-89B5-5ED13FB241C9}"/>
    <cellStyle name="Comma 2 7 2 2 5 2" xfId="12563" xr:uid="{3E4E4A04-3076-4E93-9768-D7B672ECBA1E}"/>
    <cellStyle name="Comma 2 7 2 2 6" xfId="12564" xr:uid="{553BFAD7-DE93-406C-8495-10411B1D6650}"/>
    <cellStyle name="Comma 2 7 2 3" xfId="12565" xr:uid="{39598DA7-94D3-40C5-8651-4AD1C9E34C8C}"/>
    <cellStyle name="Comma 2 7 2 3 2" xfId="12566" xr:uid="{13CD8D77-83F3-4B39-BF7A-7FEEC25CD100}"/>
    <cellStyle name="Comma 2 7 2 3 2 2" xfId="12567" xr:uid="{07FD032F-7C1D-4285-B004-7B9B7D69DCFB}"/>
    <cellStyle name="Comma 2 7 2 3 2 2 2" xfId="12568" xr:uid="{77D0E0A0-0C61-451D-9778-39CC277C85CF}"/>
    <cellStyle name="Comma 2 7 2 3 2 3" xfId="12569" xr:uid="{20FBDF41-9297-4B9E-9326-7032659605EA}"/>
    <cellStyle name="Comma 2 7 2 3 3" xfId="12570" xr:uid="{498D2EB7-6B7E-4913-AEF7-2B72EBA7A099}"/>
    <cellStyle name="Comma 2 7 2 3 3 2" xfId="12571" xr:uid="{CFCB8C15-BF81-4150-BABB-88A81F575FF2}"/>
    <cellStyle name="Comma 2 7 2 3 4" xfId="12572" xr:uid="{8349801A-071A-4B58-9019-CF81436E2C7F}"/>
    <cellStyle name="Comma 2 7 2 4" xfId="12573" xr:uid="{14F41323-7EEF-4D92-9533-2807351C6D3D}"/>
    <cellStyle name="Comma 2 7 2 4 2" xfId="12574" xr:uid="{CD4ED5FD-FB51-4100-B932-89D56BBAF2A0}"/>
    <cellStyle name="Comma 2 7 2 4 2 2" xfId="12575" xr:uid="{1D6A30AD-7F58-4C08-AC32-6EFD4309524B}"/>
    <cellStyle name="Comma 2 7 2 4 2 2 2" xfId="12576" xr:uid="{3B522B4B-6ED9-4FED-9B75-D18A76152732}"/>
    <cellStyle name="Comma 2 7 2 4 2 3" xfId="12577" xr:uid="{42B68BE5-673F-40EF-829C-093FBE46A85C}"/>
    <cellStyle name="Comma 2 7 2 4 3" xfId="12578" xr:uid="{73EC9A5C-32A5-4E8D-89CE-B9ADF53616E1}"/>
    <cellStyle name="Comma 2 7 2 4 3 2" xfId="12579" xr:uid="{E5FBB051-E8D7-493D-BF21-EEFEE3C28F02}"/>
    <cellStyle name="Comma 2 7 2 4 4" xfId="12580" xr:uid="{DE87E09C-AAF9-4D52-9EB7-0019C6724D71}"/>
    <cellStyle name="Comma 2 7 2 5" xfId="12581" xr:uid="{42A291B1-49C2-4794-80C4-D1F536BD74E2}"/>
    <cellStyle name="Comma 2 7 2 5 2" xfId="12582" xr:uid="{F17607C9-039A-4838-8026-93D9EA060169}"/>
    <cellStyle name="Comma 2 7 2 5 2 2" xfId="12583" xr:uid="{CF4CEFF3-3BD4-4949-A201-782E7F749F8E}"/>
    <cellStyle name="Comma 2 7 2 5 3" xfId="12584" xr:uid="{CBD9AA04-7FA2-41AE-BCF1-5A383D58D74A}"/>
    <cellStyle name="Comma 2 7 2 6" xfId="12585" xr:uid="{3940DEC2-B2BE-4CCF-A90D-A93B8DF15181}"/>
    <cellStyle name="Comma 2 7 2 6 2" xfId="12586" xr:uid="{D15EF986-8343-4874-BA9F-0D7841280EE8}"/>
    <cellStyle name="Comma 2 7 2 7" xfId="12587" xr:uid="{50FCADE6-F132-46DE-8D99-2CFA4775FAC0}"/>
    <cellStyle name="Comma 2 7 3" xfId="12588" xr:uid="{DC367A4D-92FF-4AEA-9385-EFFC24890FE4}"/>
    <cellStyle name="Comma 2 7 3 2" xfId="12589" xr:uid="{3E684294-BA93-43D3-AB7B-0437433498DC}"/>
    <cellStyle name="Comma 2 7 3 2 2" xfId="12590" xr:uid="{5A39C57B-6A34-4E31-9849-1E8A81B7D0E8}"/>
    <cellStyle name="Comma 2 7 3 2 2 2" xfId="12591" xr:uid="{D2E0AEF4-D77A-4D6C-861B-062BB7C62CFA}"/>
    <cellStyle name="Comma 2 7 3 2 2 2 2" xfId="12592" xr:uid="{CBA9180E-EA6A-4107-918A-6EBAA0ADD7E8}"/>
    <cellStyle name="Comma 2 7 3 2 2 3" xfId="12593" xr:uid="{DAC4C860-7405-4745-B890-3E79C425FC42}"/>
    <cellStyle name="Comma 2 7 3 2 3" xfId="12594" xr:uid="{ED34D9C1-1C0F-46EC-9F4F-73ED0238F5C4}"/>
    <cellStyle name="Comma 2 7 3 2 3 2" xfId="12595" xr:uid="{D0660569-60CE-4BBA-8096-D95415DD4867}"/>
    <cellStyle name="Comma 2 7 3 2 4" xfId="12596" xr:uid="{68F90CCF-E6D6-43E8-BE6A-09ED32E11406}"/>
    <cellStyle name="Comma 2 7 3 3" xfId="12597" xr:uid="{3232C8C3-9971-40AE-90A3-38E40E750BB5}"/>
    <cellStyle name="Comma 2 7 3 3 2" xfId="12598" xr:uid="{A0733FA6-245E-4C24-A941-05123C43FC45}"/>
    <cellStyle name="Comma 2 7 3 3 2 2" xfId="12599" xr:uid="{0CFE2CBC-B6E3-44FB-8096-79FE9653D133}"/>
    <cellStyle name="Comma 2 7 3 3 2 2 2" xfId="12600" xr:uid="{E5A486DC-5AB4-4E6B-AADD-6A117B827EAE}"/>
    <cellStyle name="Comma 2 7 3 3 2 3" xfId="12601" xr:uid="{04947206-1AC7-4067-8FF9-68328E37CB02}"/>
    <cellStyle name="Comma 2 7 3 3 3" xfId="12602" xr:uid="{BB44AFB0-21E0-4C2C-A80C-C2892F428D27}"/>
    <cellStyle name="Comma 2 7 3 3 3 2" xfId="12603" xr:uid="{53012106-3934-4EFF-898D-F2F23B6BD9A7}"/>
    <cellStyle name="Comma 2 7 3 3 4" xfId="12604" xr:uid="{47D3B00C-24AD-45FB-83A8-B973297A70F5}"/>
    <cellStyle name="Comma 2 7 3 4" xfId="12605" xr:uid="{B60EEE67-EC39-4613-96C2-5C259B31FA44}"/>
    <cellStyle name="Comma 2 7 3 4 2" xfId="12606" xr:uid="{1A024204-6223-4B43-B76E-9874707923DA}"/>
    <cellStyle name="Comma 2 7 3 4 2 2" xfId="12607" xr:uid="{64BEF73D-AA6F-4413-BE65-10C91B4BB8FB}"/>
    <cellStyle name="Comma 2 7 3 4 3" xfId="12608" xr:uid="{D6C3283A-A657-44E9-8CEF-3808F239FE6C}"/>
    <cellStyle name="Comma 2 7 3 5" xfId="12609" xr:uid="{1ABB71AF-2403-4A3B-80D8-71933E462D9F}"/>
    <cellStyle name="Comma 2 7 3 5 2" xfId="12610" xr:uid="{88D93C27-ACC9-4099-99ED-A8A962F98D20}"/>
    <cellStyle name="Comma 2 7 3 6" xfId="12611" xr:uid="{CEAE5C1C-38B5-4ADA-93D0-4E1D0719C16F}"/>
    <cellStyle name="Comma 2 7 4" xfId="12612" xr:uid="{0D2CD19F-EBE3-429D-8F27-915C37ED55B5}"/>
    <cellStyle name="Comma 2 7 4 2" xfId="12613" xr:uid="{14F3F4EE-3B7C-4D04-B0DB-F396477ABA65}"/>
    <cellStyle name="Comma 2 7 4 2 2" xfId="12614" xr:uid="{8897479C-358B-45CE-B39C-F4B0035FAFF8}"/>
    <cellStyle name="Comma 2 7 4 2 2 2" xfId="12615" xr:uid="{A2F8622C-4C3B-4AAD-912E-FC1CB2B6CEA6}"/>
    <cellStyle name="Comma 2 7 4 2 3" xfId="12616" xr:uid="{CD80016B-AC2B-461E-8EA7-CBFAFB2E27F0}"/>
    <cellStyle name="Comma 2 7 4 3" xfId="12617" xr:uid="{7EA9F485-27D8-4D92-AA2F-46D7A12CC43A}"/>
    <cellStyle name="Comma 2 7 4 3 2" xfId="12618" xr:uid="{88DC69A6-44B3-4D50-99F6-FBCCC9595D2E}"/>
    <cellStyle name="Comma 2 7 4 4" xfId="12619" xr:uid="{260AC371-16E1-4144-9C11-44E702306DAE}"/>
    <cellStyle name="Comma 2 7 5" xfId="12620" xr:uid="{0FA7F794-E49A-4D53-81B3-CF52762C3D26}"/>
    <cellStyle name="Comma 2 7 5 2" xfId="12621" xr:uid="{452A9670-7CA4-4DE9-A00D-ADE8DB2100B6}"/>
    <cellStyle name="Comma 2 7 5 2 2" xfId="12622" xr:uid="{290C59BC-5C81-426C-817B-8C2D32D59314}"/>
    <cellStyle name="Comma 2 7 5 2 2 2" xfId="12623" xr:uid="{51373B26-24B3-45B4-A541-AD527DE0196E}"/>
    <cellStyle name="Comma 2 7 5 2 3" xfId="12624" xr:uid="{61FDBCF7-9384-4780-BC65-93649CC4E719}"/>
    <cellStyle name="Comma 2 7 5 3" xfId="12625" xr:uid="{7B927C12-E900-4635-A637-BE67A84B0635}"/>
    <cellStyle name="Comma 2 7 5 3 2" xfId="12626" xr:uid="{6DE71148-D381-4EA3-8CB1-1F26CC6D50DE}"/>
    <cellStyle name="Comma 2 7 5 4" xfId="12627" xr:uid="{77B5D005-F319-4BF7-8AEC-BD4D2D704302}"/>
    <cellStyle name="Comma 2 7 6" xfId="12628" xr:uid="{7DECE73B-CFAF-4CA2-89B0-25DBFEED8D3C}"/>
    <cellStyle name="Comma 2 7 6 2" xfId="12629" xr:uid="{BA60A9CB-C0CA-4FA6-B8EE-ECF2BB9CB15E}"/>
    <cellStyle name="Comma 2 7 6 2 2" xfId="12630" xr:uid="{B69D2254-2218-43C1-87AD-CF9C73C4F1F5}"/>
    <cellStyle name="Comma 2 7 6 3" xfId="12631" xr:uid="{B228282E-C73F-41BA-9315-D8376BF22CA9}"/>
    <cellStyle name="Comma 2 7 7" xfId="12632" xr:uid="{9848B04C-FB3F-44A4-A593-1AA286A3DB09}"/>
    <cellStyle name="Comma 2 7 7 2" xfId="12633" xr:uid="{28ECDD67-8879-427F-B038-C439776F38E6}"/>
    <cellStyle name="Comma 2 7 8" xfId="12634" xr:uid="{38F40BB7-1F65-436B-AD8C-61D9B11B062C}"/>
    <cellStyle name="Comma 2 8" xfId="12635" xr:uid="{678AE7EB-A31C-454A-AC66-2B8E2794D14E}"/>
    <cellStyle name="Comma 20" xfId="12636" xr:uid="{6B4680EA-5A77-4041-9710-87D50E7FED9B}"/>
    <cellStyle name="Comma 21" xfId="12637" xr:uid="{C9A0724E-4096-4BF4-9822-77AF3FEE7379}"/>
    <cellStyle name="Comma 22" xfId="12638" xr:uid="{6D0338D3-F1AE-4A07-BAF2-27F780AF48FA}"/>
    <cellStyle name="Comma 3" xfId="12639" xr:uid="{6B50943F-43DF-4721-847F-E0C6201B62E4}"/>
    <cellStyle name="Comma 3 10" xfId="12640" xr:uid="{BD46FA53-A027-461A-A6B1-AEB811C72F52}"/>
    <cellStyle name="Comma 3 11" xfId="12641" xr:uid="{4CFECBCF-41E4-491D-8B57-89436E7347D0}"/>
    <cellStyle name="Comma 3 11 2" xfId="12642" xr:uid="{DC0DAD6A-2566-48FA-9243-8510FDEF1463}"/>
    <cellStyle name="Comma 3 11 2 2" xfId="12643" xr:uid="{C7CCC89E-F256-4B02-92D4-5C218D9AAF2D}"/>
    <cellStyle name="Comma 3 11 2 2 2" xfId="12644" xr:uid="{99A6D7DE-AE05-4CB7-BAF5-4EBA256D6795}"/>
    <cellStyle name="Comma 3 11 2 2 2 2" xfId="12645" xr:uid="{03A83DA6-13DF-4017-93D0-2CA1ED566885}"/>
    <cellStyle name="Comma 3 11 2 2 2 2 2" xfId="12646" xr:uid="{7908FCDF-6ADD-4542-9DA2-2C0C039732C5}"/>
    <cellStyle name="Comma 3 11 2 2 2 3" xfId="12647" xr:uid="{A28258A6-E66D-4334-A5E6-3E63713C4EB8}"/>
    <cellStyle name="Comma 3 11 2 2 3" xfId="12648" xr:uid="{20335011-C5C4-4CF6-B95F-F48DB5A4D575}"/>
    <cellStyle name="Comma 3 11 2 2 3 2" xfId="12649" xr:uid="{291E88F6-A96F-43B2-A7FC-2E01C633C7A3}"/>
    <cellStyle name="Comma 3 11 2 2 4" xfId="12650" xr:uid="{AA205BA0-4718-4BB4-8ED6-E5ABAC55B03F}"/>
    <cellStyle name="Comma 3 11 2 3" xfId="12651" xr:uid="{08CE145D-664F-4D72-8C16-1344334642CE}"/>
    <cellStyle name="Comma 3 11 2 3 2" xfId="12652" xr:uid="{5BA077B5-D1D4-47DB-A5F9-4BEEA73F0B4E}"/>
    <cellStyle name="Comma 3 11 2 3 2 2" xfId="12653" xr:uid="{B9296A89-6DA8-4234-87AC-AE7E974865B6}"/>
    <cellStyle name="Comma 3 11 2 3 2 2 2" xfId="12654" xr:uid="{88F5FAA7-D8AE-4E93-88CD-858FE1033B42}"/>
    <cellStyle name="Comma 3 11 2 3 2 3" xfId="12655" xr:uid="{D5CCA2C0-7D22-41F5-89E6-F7724A95A82C}"/>
    <cellStyle name="Comma 3 11 2 3 3" xfId="12656" xr:uid="{F21DB6C5-0C0B-42F1-BF01-8A8321B46946}"/>
    <cellStyle name="Comma 3 11 2 3 3 2" xfId="12657" xr:uid="{757E90D9-5049-4DD9-A2D9-D6288426DAF5}"/>
    <cellStyle name="Comma 3 11 2 3 4" xfId="12658" xr:uid="{3EEA84D3-761D-48AC-8F42-B36F2934B15C}"/>
    <cellStyle name="Comma 3 11 2 4" xfId="12659" xr:uid="{3DF74050-E10F-4184-A7D8-616FC494E5C8}"/>
    <cellStyle name="Comma 3 11 2 4 2" xfId="12660" xr:uid="{1EA7B5C0-5C9C-49C5-A646-BBA35BE5FC4C}"/>
    <cellStyle name="Comma 3 11 2 4 2 2" xfId="12661" xr:uid="{296BAC67-20CB-4193-B452-FA842E5CF83E}"/>
    <cellStyle name="Comma 3 11 2 4 3" xfId="12662" xr:uid="{EE5B3779-449F-4255-A646-A67280C14825}"/>
    <cellStyle name="Comma 3 11 2 5" xfId="12663" xr:uid="{7FC5D06F-CD67-408E-81F2-8FC369BA0D9A}"/>
    <cellStyle name="Comma 3 11 2 5 2" xfId="12664" xr:uid="{F47132AB-4953-4594-99F4-34EB319264C4}"/>
    <cellStyle name="Comma 3 11 2 6" xfId="12665" xr:uid="{F054FED4-BF92-4C9E-AFB3-C0938058B687}"/>
    <cellStyle name="Comma 3 11 3" xfId="12666" xr:uid="{70D4CD18-BC42-4B89-9A46-D75E8AC35B51}"/>
    <cellStyle name="Comma 3 11 3 2" xfId="12667" xr:uid="{E379CA20-53DE-4ED2-8F5E-59F6CD4DC8E0}"/>
    <cellStyle name="Comma 3 11 3 2 2" xfId="12668" xr:uid="{DC339F72-30EF-403A-BDFF-6027583AD6CA}"/>
    <cellStyle name="Comma 3 11 3 2 2 2" xfId="12669" xr:uid="{A7C65A88-7691-4BD3-89C4-AD3B80433FD3}"/>
    <cellStyle name="Comma 3 11 3 2 3" xfId="12670" xr:uid="{9CB39C03-6D88-4982-98AD-3935A68751B1}"/>
    <cellStyle name="Comma 3 11 3 3" xfId="12671" xr:uid="{84F9D900-8C80-4746-9D72-09A6F154ADA8}"/>
    <cellStyle name="Comma 3 11 3 3 2" xfId="12672" xr:uid="{323B9A73-1E24-49B9-8F07-244CE412884C}"/>
    <cellStyle name="Comma 3 11 3 4" xfId="12673" xr:uid="{1E8F652E-3376-4DDC-9932-2136DBE3B579}"/>
    <cellStyle name="Comma 3 11 4" xfId="12674" xr:uid="{2653B560-8AB3-4422-AC5B-03F07CEC68BD}"/>
    <cellStyle name="Comma 3 11 4 2" xfId="12675" xr:uid="{CA788B2D-7AD3-42C1-9CE6-5E8AFF8D8682}"/>
    <cellStyle name="Comma 3 11 4 2 2" xfId="12676" xr:uid="{C63E91A8-8C5B-4880-89DC-06A892234F78}"/>
    <cellStyle name="Comma 3 11 4 2 2 2" xfId="12677" xr:uid="{1A45A658-8BB9-4F09-A703-C475E5789F84}"/>
    <cellStyle name="Comma 3 11 4 2 3" xfId="12678" xr:uid="{8AA1E59C-EA0C-4A38-981C-E6CD8B775E78}"/>
    <cellStyle name="Comma 3 11 4 3" xfId="12679" xr:uid="{059D633C-5137-4A5F-ACFF-6518F6C40710}"/>
    <cellStyle name="Comma 3 11 4 3 2" xfId="12680" xr:uid="{738E35AF-3225-4985-9CFC-78F988DE490B}"/>
    <cellStyle name="Comma 3 11 4 4" xfId="12681" xr:uid="{25DB58C7-9CA3-47B5-BD5A-D8F5434BA28D}"/>
    <cellStyle name="Comma 3 11 5" xfId="12682" xr:uid="{58275BA8-8A3B-4F7D-9528-30EE323EADC1}"/>
    <cellStyle name="Comma 3 11 5 2" xfId="12683" xr:uid="{D0AB181C-C238-4AEA-A2F3-29B1777E2092}"/>
    <cellStyle name="Comma 3 11 5 2 2" xfId="12684" xr:uid="{E962EF18-8382-4125-ADAF-39275F34DFF0}"/>
    <cellStyle name="Comma 3 11 5 3" xfId="12685" xr:uid="{47FE9DB2-B386-4C4C-A406-144FCDDBB0FF}"/>
    <cellStyle name="Comma 3 11 6" xfId="12686" xr:uid="{D00E83AA-3CD0-4091-BF9B-FE636D0E8597}"/>
    <cellStyle name="Comma 3 11 6 2" xfId="12687" xr:uid="{91011EA7-674F-4CCE-8EDE-1089A67A2313}"/>
    <cellStyle name="Comma 3 11 7" xfId="12688" xr:uid="{E5463727-85F5-4B01-B745-90854DFC0213}"/>
    <cellStyle name="Comma 3 12" xfId="12689" xr:uid="{1A59457D-8B6A-4ED7-AC54-6827B027A732}"/>
    <cellStyle name="Comma 3 12 2" xfId="12690" xr:uid="{994C2374-5AD9-4A56-9B71-D071B97568EB}"/>
    <cellStyle name="Comma 3 12 2 2" xfId="12691" xr:uid="{A0DC4D05-CC97-45C2-82B7-903D02EC46D1}"/>
    <cellStyle name="Comma 3 12 2 2 2" xfId="12692" xr:uid="{467D97B0-EF21-46C8-BE02-BE484FECD5D5}"/>
    <cellStyle name="Comma 3 12 2 2 2 2" xfId="12693" xr:uid="{2E8AA7E8-E840-4689-91EE-068F327BC1B2}"/>
    <cellStyle name="Comma 3 12 2 2 2 2 2" xfId="12694" xr:uid="{3EE9C34B-B54A-4B90-8907-E3A989C324DF}"/>
    <cellStyle name="Comma 3 12 2 2 2 3" xfId="12695" xr:uid="{CAF53556-18D8-41F9-B9C3-B825D1999137}"/>
    <cellStyle name="Comma 3 12 2 2 3" xfId="12696" xr:uid="{B18D2343-8887-4AF0-9E9B-768503604CE3}"/>
    <cellStyle name="Comma 3 12 2 2 3 2" xfId="12697" xr:uid="{035C2983-26A6-4411-A356-C36D1237ABDC}"/>
    <cellStyle name="Comma 3 12 2 2 4" xfId="12698" xr:uid="{E260165E-D165-41D4-AD77-1E430106E5CD}"/>
    <cellStyle name="Comma 3 12 2 3" xfId="12699" xr:uid="{FA0BBF6C-8E56-494F-89BB-C1DF0B8B78A2}"/>
    <cellStyle name="Comma 3 12 2 3 2" xfId="12700" xr:uid="{EB6777F5-0831-4639-9CD2-0E00E769F779}"/>
    <cellStyle name="Comma 3 12 2 3 2 2" xfId="12701" xr:uid="{1AE4F4E9-E569-4221-A6B6-825564FC7982}"/>
    <cellStyle name="Comma 3 12 2 3 2 2 2" xfId="12702" xr:uid="{89F3847D-F1BC-4DFB-AEAC-2136E19830EA}"/>
    <cellStyle name="Comma 3 12 2 3 2 3" xfId="12703" xr:uid="{7FBE2504-0FA4-45BA-AE95-28C360DEF2E3}"/>
    <cellStyle name="Comma 3 12 2 3 3" xfId="12704" xr:uid="{E9BABD78-020F-4904-9D30-B52E9CE25121}"/>
    <cellStyle name="Comma 3 12 2 3 3 2" xfId="12705" xr:uid="{10DC66B9-3964-4B2F-BADE-82CD59BDAA50}"/>
    <cellStyle name="Comma 3 12 2 3 4" xfId="12706" xr:uid="{AE2CCE80-B0EE-4E92-B771-C41159ACFE03}"/>
    <cellStyle name="Comma 3 12 2 4" xfId="12707" xr:uid="{85445A4D-E92F-4799-8CC4-C1CC5F1FC133}"/>
    <cellStyle name="Comma 3 12 2 4 2" xfId="12708" xr:uid="{522D50AF-1A0D-45BF-B07D-9E3B47D73C0E}"/>
    <cellStyle name="Comma 3 12 2 4 2 2" xfId="12709" xr:uid="{23591F9A-CEF0-4FBA-85A3-67C7ADD1267B}"/>
    <cellStyle name="Comma 3 12 2 4 3" xfId="12710" xr:uid="{224D2D1F-E0C9-463D-83C4-66D2797ED5B5}"/>
    <cellStyle name="Comma 3 12 2 5" xfId="12711" xr:uid="{369C89F2-6407-4F72-9A16-8CCF228B74EA}"/>
    <cellStyle name="Comma 3 12 2 5 2" xfId="12712" xr:uid="{E1E2B15D-25AD-4574-AA00-9FF336463CAB}"/>
    <cellStyle name="Comma 3 12 2 6" xfId="12713" xr:uid="{4AA2BE5F-C5F2-488A-9B23-449951D23480}"/>
    <cellStyle name="Comma 3 12 3" xfId="12714" xr:uid="{BC71379A-B97A-4DB0-9BE3-91164147C361}"/>
    <cellStyle name="Comma 3 12 3 2" xfId="12715" xr:uid="{FA41F47A-EF9B-4AC4-8892-9E317E4EF166}"/>
    <cellStyle name="Comma 3 12 3 2 2" xfId="12716" xr:uid="{B698CB7B-A030-4E12-B385-04117697923D}"/>
    <cellStyle name="Comma 3 12 3 2 2 2" xfId="12717" xr:uid="{74182E19-C1A6-40EB-B2CB-7334867847F0}"/>
    <cellStyle name="Comma 3 12 3 2 3" xfId="12718" xr:uid="{617BD766-67C0-4B94-84C4-1348D0A92954}"/>
    <cellStyle name="Comma 3 12 3 3" xfId="12719" xr:uid="{807FE14A-FEED-4F88-8FCD-68D6F62F8FC0}"/>
    <cellStyle name="Comma 3 12 3 3 2" xfId="12720" xr:uid="{41A4BB30-42FC-47F2-BE71-D75717BE8C7C}"/>
    <cellStyle name="Comma 3 12 3 4" xfId="12721" xr:uid="{F61E57DF-F79C-432B-9D9B-C1039B1AF1C0}"/>
    <cellStyle name="Comma 3 12 4" xfId="12722" xr:uid="{C033B2B5-73F9-415A-8373-E0F3D225282D}"/>
    <cellStyle name="Comma 3 12 4 2" xfId="12723" xr:uid="{46C603C8-612B-44EC-A6E1-381DE6297EFC}"/>
    <cellStyle name="Comma 3 12 4 2 2" xfId="12724" xr:uid="{D145BB6E-D456-4138-A980-CD255A7B576D}"/>
    <cellStyle name="Comma 3 12 4 2 2 2" xfId="12725" xr:uid="{4A02220F-C89A-4982-BCE3-1B46071D0A23}"/>
    <cellStyle name="Comma 3 12 4 2 3" xfId="12726" xr:uid="{049A9A0C-0F3D-4979-91CE-ED5331368A64}"/>
    <cellStyle name="Comma 3 12 4 3" xfId="12727" xr:uid="{7D201D41-3708-4790-AB51-FC2595E73123}"/>
    <cellStyle name="Comma 3 12 4 3 2" xfId="12728" xr:uid="{EF763F76-513C-466D-A185-443BB74EC5F9}"/>
    <cellStyle name="Comma 3 12 4 4" xfId="12729" xr:uid="{02654AA9-F4E4-4C8E-B4A5-082CABBFEF1A}"/>
    <cellStyle name="Comma 3 12 5" xfId="12730" xr:uid="{8D78C645-5C35-4FF4-8C73-DDCBB8C87072}"/>
    <cellStyle name="Comma 3 12 5 2" xfId="12731" xr:uid="{555483E9-1593-45AB-9D69-7E8848F8E422}"/>
    <cellStyle name="Comma 3 12 5 2 2" xfId="12732" xr:uid="{C1A42110-AB87-4331-B808-0AB7616524C7}"/>
    <cellStyle name="Comma 3 12 5 3" xfId="12733" xr:uid="{6FFD0E6A-D57E-4EA1-AB63-73190EDD8D3E}"/>
    <cellStyle name="Comma 3 12 6" xfId="12734" xr:uid="{0EA46616-DB38-4F74-958F-DAC14326EDAD}"/>
    <cellStyle name="Comma 3 12 6 2" xfId="12735" xr:uid="{A757DC49-D656-4509-A3C4-6C9B2395BBFF}"/>
    <cellStyle name="Comma 3 12 7" xfId="12736" xr:uid="{3217B5E9-9B44-43B7-9632-B311015791D1}"/>
    <cellStyle name="Comma 3 13" xfId="12737" xr:uid="{4997AE4F-05E3-4334-817B-622F2B287751}"/>
    <cellStyle name="Comma 3 13 2" xfId="12738" xr:uid="{F02AFFAD-5665-4387-B6A2-1B4F9C878137}"/>
    <cellStyle name="Comma 3 13 2 2" xfId="12739" xr:uid="{CAB7A8C1-CF3F-465F-A304-6A98D9107995}"/>
    <cellStyle name="Comma 3 13 2 2 2" xfId="12740" xr:uid="{B803872C-2921-4087-8AEA-A781AF258C13}"/>
    <cellStyle name="Comma 3 13 2 2 2 2" xfId="12741" xr:uid="{8445BCE4-C7AD-47AE-A68D-BA8CFDD0F688}"/>
    <cellStyle name="Comma 3 13 2 2 2 2 2" xfId="12742" xr:uid="{13E3C9AD-80D7-4422-9D79-229E75B6CB83}"/>
    <cellStyle name="Comma 3 13 2 2 2 3" xfId="12743" xr:uid="{18B92A9D-7C22-4A89-B331-F823D8E1AD82}"/>
    <cellStyle name="Comma 3 13 2 2 3" xfId="12744" xr:uid="{43D4C002-96C2-46BF-8953-F5106FC287CD}"/>
    <cellStyle name="Comma 3 13 2 2 3 2" xfId="12745" xr:uid="{652E5631-D3AF-4E62-AB35-F79A4FFD2449}"/>
    <cellStyle name="Comma 3 13 2 2 4" xfId="12746" xr:uid="{35792B9E-4B89-4A2B-BAE9-068F2D3EE3C6}"/>
    <cellStyle name="Comma 3 13 2 3" xfId="12747" xr:uid="{BE047EE6-A209-4160-9A44-8F3CE6085B3D}"/>
    <cellStyle name="Comma 3 13 2 3 2" xfId="12748" xr:uid="{7AC80B8D-04C3-4482-ADDB-F56EF47D8A09}"/>
    <cellStyle name="Comma 3 13 2 3 2 2" xfId="12749" xr:uid="{B9992E2B-DA5B-4AB0-9740-493B6811B4A3}"/>
    <cellStyle name="Comma 3 13 2 3 2 2 2" xfId="12750" xr:uid="{0C469A09-A667-444B-B896-FA9DFE84AAEB}"/>
    <cellStyle name="Comma 3 13 2 3 2 3" xfId="12751" xr:uid="{C534F86C-A49D-4657-9C7E-1190F7192BF6}"/>
    <cellStyle name="Comma 3 13 2 3 3" xfId="12752" xr:uid="{5977AD7D-414F-40FE-8874-EDA0231190AE}"/>
    <cellStyle name="Comma 3 13 2 3 3 2" xfId="12753" xr:uid="{4A54A779-8910-4BAF-B622-052366ACC5FA}"/>
    <cellStyle name="Comma 3 13 2 3 4" xfId="12754" xr:uid="{E5260596-1C83-4AFC-B379-DC18810037FB}"/>
    <cellStyle name="Comma 3 13 2 4" xfId="12755" xr:uid="{DECA1A6C-5534-4E5A-83E3-EC20777C5240}"/>
    <cellStyle name="Comma 3 13 2 4 2" xfId="12756" xr:uid="{EFD419FB-B638-44A5-A46B-FA066BF27723}"/>
    <cellStyle name="Comma 3 13 2 4 2 2" xfId="12757" xr:uid="{0CB2480A-B364-451F-96AA-E96ED280AD5B}"/>
    <cellStyle name="Comma 3 13 2 4 3" xfId="12758" xr:uid="{7B2A49D3-AA36-491D-9997-D554B209A123}"/>
    <cellStyle name="Comma 3 13 2 5" xfId="12759" xr:uid="{0C7A7EE8-4268-4763-B9A0-3D4C55CF92D2}"/>
    <cellStyle name="Comma 3 13 2 5 2" xfId="12760" xr:uid="{783FB13C-1EAB-46CB-B52F-E8EF0B51B415}"/>
    <cellStyle name="Comma 3 13 2 6" xfId="12761" xr:uid="{A1578E3D-3A77-4991-8564-66D66BA35C00}"/>
    <cellStyle name="Comma 3 13 3" xfId="12762" xr:uid="{BDFCB63A-6913-4CA0-BD14-7035B13B7B9C}"/>
    <cellStyle name="Comma 3 13 3 2" xfId="12763" xr:uid="{825E2495-2A82-4C8A-BFD6-3F017D4FE8BA}"/>
    <cellStyle name="Comma 3 13 3 2 2" xfId="12764" xr:uid="{3449D960-3396-4F84-916F-C569F7245F04}"/>
    <cellStyle name="Comma 3 13 3 2 2 2" xfId="12765" xr:uid="{D7742D91-5A08-48D5-BCF4-5D1EAA06BEFC}"/>
    <cellStyle name="Comma 3 13 3 2 3" xfId="12766" xr:uid="{9A42BE95-38BB-4800-B6F0-15C9A6F8F946}"/>
    <cellStyle name="Comma 3 13 3 3" xfId="12767" xr:uid="{8DA1FBF2-81E0-443A-A3D3-8148BF9B30B1}"/>
    <cellStyle name="Comma 3 13 3 3 2" xfId="12768" xr:uid="{D2406777-F46F-4D82-A50D-4F552968FEAD}"/>
    <cellStyle name="Comma 3 13 3 4" xfId="12769" xr:uid="{F7B56A75-C834-491A-A199-A7D34AA2C273}"/>
    <cellStyle name="Comma 3 13 4" xfId="12770" xr:uid="{72AC5DDE-D6C7-4FAF-A0D8-529629383F50}"/>
    <cellStyle name="Comma 3 13 4 2" xfId="12771" xr:uid="{B8092002-793A-4667-831B-9BBEE9F032DE}"/>
    <cellStyle name="Comma 3 13 4 2 2" xfId="12772" xr:uid="{358CF89A-0F1F-4031-BEB9-ED747584C8A9}"/>
    <cellStyle name="Comma 3 13 4 2 2 2" xfId="12773" xr:uid="{38E2D718-3D97-4760-96C5-495B632BF590}"/>
    <cellStyle name="Comma 3 13 4 2 3" xfId="12774" xr:uid="{E138F631-E764-4E79-9729-79217A0C07D0}"/>
    <cellStyle name="Comma 3 13 4 3" xfId="12775" xr:uid="{068960E0-0D35-4815-872A-86AA25312A07}"/>
    <cellStyle name="Comma 3 13 4 3 2" xfId="12776" xr:uid="{3DE17A4C-2FF7-4650-A154-4DDAB540E586}"/>
    <cellStyle name="Comma 3 13 4 4" xfId="12777" xr:uid="{2BF39CDF-5C15-4391-BAD3-663F6C0BC1F6}"/>
    <cellStyle name="Comma 3 13 5" xfId="12778" xr:uid="{2D75A7BC-B258-46B8-B43C-30ED151B11AC}"/>
    <cellStyle name="Comma 3 13 5 2" xfId="12779" xr:uid="{6B801AD0-8DD8-4C89-B669-1C01D4A829A2}"/>
    <cellStyle name="Comma 3 13 5 2 2" xfId="12780" xr:uid="{E9793281-45BB-4351-852E-11B4B8A9D1D6}"/>
    <cellStyle name="Comma 3 13 5 3" xfId="12781" xr:uid="{2F3C7BAD-D03B-4786-BD01-05B5672E3CBA}"/>
    <cellStyle name="Comma 3 13 6" xfId="12782" xr:uid="{F37038E6-0BBF-4547-A0DD-86F63BF1B7E7}"/>
    <cellStyle name="Comma 3 13 6 2" xfId="12783" xr:uid="{D7909528-65B9-4F0C-8083-79F5FFC61661}"/>
    <cellStyle name="Comma 3 13 7" xfId="12784" xr:uid="{797A91E9-5CCA-4DC1-964D-37C15CB11F00}"/>
    <cellStyle name="Comma 3 14" xfId="12785" xr:uid="{F3F43736-5498-43B2-8767-D49679A76EC5}"/>
    <cellStyle name="Comma 3 14 2" xfId="12786" xr:uid="{677AD705-4507-4762-A01D-E729E7B10401}"/>
    <cellStyle name="Comma 3 14 2 2" xfId="12787" xr:uid="{243398A6-3480-47CA-BC88-355A6027D21F}"/>
    <cellStyle name="Comma 3 14 2 2 2" xfId="12788" xr:uid="{2EBF60AE-EC86-4FF5-A40C-BBB8F91CFAD6}"/>
    <cellStyle name="Comma 3 14 2 2 2 2" xfId="12789" xr:uid="{A33A1D4B-1994-463C-8928-59224E74627D}"/>
    <cellStyle name="Comma 3 14 2 2 3" xfId="12790" xr:uid="{538CD430-93D4-4FE7-B81B-9AD52FADD196}"/>
    <cellStyle name="Comma 3 14 2 3" xfId="12791" xr:uid="{D6CFD064-D902-43D1-A158-58051A5950BE}"/>
    <cellStyle name="Comma 3 14 2 3 2" xfId="12792" xr:uid="{33CEC4BB-0C7D-4368-8322-60246A7BECD1}"/>
    <cellStyle name="Comma 3 14 2 4" xfId="12793" xr:uid="{B602068C-DA20-4076-94ED-455EFE0B5C09}"/>
    <cellStyle name="Comma 3 14 3" xfId="12794" xr:uid="{40CDCF68-BA4D-45D3-A996-FDB5E2409046}"/>
    <cellStyle name="Comma 3 14 3 2" xfId="12795" xr:uid="{9BB2A564-0CD5-4922-9C80-A6E9B5306121}"/>
    <cellStyle name="Comma 3 14 3 2 2" xfId="12796" xr:uid="{FED11DB1-0148-42B6-92CB-8A523096CA32}"/>
    <cellStyle name="Comma 3 14 3 2 2 2" xfId="12797" xr:uid="{F3EAE065-8848-4F15-9B0D-456569C1CFF2}"/>
    <cellStyle name="Comma 3 14 3 2 3" xfId="12798" xr:uid="{1C1BC22C-9295-4830-894C-B56C6C160718}"/>
    <cellStyle name="Comma 3 14 3 3" xfId="12799" xr:uid="{B9FEE48E-1C02-4685-A30E-A5FDCD7CAE63}"/>
    <cellStyle name="Comma 3 14 3 3 2" xfId="12800" xr:uid="{1D5D6312-5E2F-41FB-A4CF-ABF53934A95A}"/>
    <cellStyle name="Comma 3 14 3 4" xfId="12801" xr:uid="{6EBFDC24-F5EB-46D0-B68E-042C1C8E893F}"/>
    <cellStyle name="Comma 3 14 4" xfId="12802" xr:uid="{00EDEA12-E639-404C-B757-3D5BD40CAD8A}"/>
    <cellStyle name="Comma 3 14 4 2" xfId="12803" xr:uid="{4E59C7CD-B0CF-423F-94F8-EB60F6926444}"/>
    <cellStyle name="Comma 3 14 4 2 2" xfId="12804" xr:uid="{0AAF3A3C-DB77-45E5-9494-38302D7D78E4}"/>
    <cellStyle name="Comma 3 14 4 3" xfId="12805" xr:uid="{16F471B6-B4F4-48CB-B161-C051DF381EE9}"/>
    <cellStyle name="Comma 3 14 5" xfId="12806" xr:uid="{408ADADE-EB7F-475A-9B39-E4605AAD4734}"/>
    <cellStyle name="Comma 3 14 5 2" xfId="12807" xr:uid="{AFEAAA26-C693-487C-8C67-0017273C4682}"/>
    <cellStyle name="Comma 3 14 6" xfId="12808" xr:uid="{2047CFAB-4D44-42B0-AABC-CD03F775EADE}"/>
    <cellStyle name="Comma 3 15" xfId="12809" xr:uid="{F9432C18-5CBC-494C-AAD6-9BF7848D3F9C}"/>
    <cellStyle name="Comma 3 15 2" xfId="12810" xr:uid="{6BA0D3F4-A83A-4CA0-A4B3-5E3D207FB2F4}"/>
    <cellStyle name="Comma 3 15 2 2" xfId="12811" xr:uid="{8AB4C728-DBC2-489F-8F87-C31170D7B115}"/>
    <cellStyle name="Comma 3 15 2 2 2" xfId="12812" xr:uid="{BEC3D718-FA3B-4DA4-A808-D238F6D864E0}"/>
    <cellStyle name="Comma 3 15 2 3" xfId="12813" xr:uid="{52866E4E-8B31-4755-8184-4D58FAE58C8E}"/>
    <cellStyle name="Comma 3 15 3" xfId="12814" xr:uid="{40039E32-B081-47DC-9CF0-60B7F9C592B8}"/>
    <cellStyle name="Comma 3 15 3 2" xfId="12815" xr:uid="{5257DF54-A8B0-4C4C-A83E-F3B48C483BDD}"/>
    <cellStyle name="Comma 3 15 4" xfId="12816" xr:uid="{1746BAA9-8FA6-4F95-9DFE-21A6CDEDAB8F}"/>
    <cellStyle name="Comma 3 16" xfId="12817" xr:uid="{91259672-0406-4D4A-A9E3-5A1CFFFAB77C}"/>
    <cellStyle name="Comma 3 16 2" xfId="12818" xr:uid="{46397ACB-E0C9-45B0-90EA-D8E580BD2D38}"/>
    <cellStyle name="Comma 3 16 2 2" xfId="12819" xr:uid="{A7D3F005-BF5B-4866-9803-249A1D5C618B}"/>
    <cellStyle name="Comma 3 16 2 2 2" xfId="12820" xr:uid="{3681C7C6-F362-496E-958F-7BF9C5E100BE}"/>
    <cellStyle name="Comma 3 16 2 3" xfId="12821" xr:uid="{0203D225-B73D-4498-9E31-A9C94BB30D9C}"/>
    <cellStyle name="Comma 3 16 3" xfId="12822" xr:uid="{BFC62432-9EF1-46E0-9578-92ABEAEB05E5}"/>
    <cellStyle name="Comma 3 16 3 2" xfId="12823" xr:uid="{F29A56E1-0CC8-415A-9477-45CBE82DAD76}"/>
    <cellStyle name="Comma 3 16 4" xfId="12824" xr:uid="{BC10F00A-87EB-4D8C-B79B-9D20C54C3EBD}"/>
    <cellStyle name="Comma 3 17" xfId="12825" xr:uid="{2968C0EC-2DE5-48F4-8F09-568A83288750}"/>
    <cellStyle name="Comma 3 17 2" xfId="12826" xr:uid="{29EF7E62-0351-48EA-97FF-681DFD09C58D}"/>
    <cellStyle name="Comma 3 17 2 2" xfId="12827" xr:uid="{60E6BCD8-7C0B-4215-BBCC-C42FB9F2CB43}"/>
    <cellStyle name="Comma 3 17 3" xfId="12828" xr:uid="{6D8BAAE4-8393-4451-BFA6-562266B82B4E}"/>
    <cellStyle name="Comma 3 18" xfId="12829" xr:uid="{486FF626-415B-41B0-A50F-0771459AA7C9}"/>
    <cellStyle name="Comma 3 18 2" xfId="12830" xr:uid="{761E6E49-6FA9-4AEC-AE77-FB350095D72D}"/>
    <cellStyle name="Comma 3 19" xfId="12831" xr:uid="{2066E210-B73C-457A-9C9D-77F8DB9386E0}"/>
    <cellStyle name="Comma 3 19 2" xfId="12832" xr:uid="{3DAD0AD8-439C-4CC2-A437-9E30D28E40D0}"/>
    <cellStyle name="Comma 3 2" xfId="12833" xr:uid="{03F82867-2718-42E6-97CB-C1B04C4E10BB}"/>
    <cellStyle name="Comma 3 2 10" xfId="12834" xr:uid="{A2D648D5-AE4D-462F-BDCB-E69A5DF45DC8}"/>
    <cellStyle name="Comma 3 2 10 2" xfId="12835" xr:uid="{B04E33F0-92AB-4B79-8B81-DC20B29AA28B}"/>
    <cellStyle name="Comma 3 2 10 2 2" xfId="12836" xr:uid="{9724EA21-E8F2-4C3E-A58C-7F3FDF1678C3}"/>
    <cellStyle name="Comma 3 2 10 2 2 2" xfId="12837" xr:uid="{38866D42-70AC-4378-9ADB-9EF95DE7EDBC}"/>
    <cellStyle name="Comma 3 2 10 2 2 2 2" xfId="12838" xr:uid="{10BD30DA-002B-43BF-ABA8-DF94B9D25BCA}"/>
    <cellStyle name="Comma 3 2 10 2 2 2 2 2" xfId="12839" xr:uid="{F984F1A5-1AE8-4824-831E-E386E3497987}"/>
    <cellStyle name="Comma 3 2 10 2 2 2 3" xfId="12840" xr:uid="{F57B6F21-B991-4E22-8A90-1D0B372F8CA8}"/>
    <cellStyle name="Comma 3 2 10 2 2 3" xfId="12841" xr:uid="{4626B9E9-8D6A-47EA-B394-6ADE826472C9}"/>
    <cellStyle name="Comma 3 2 10 2 2 3 2" xfId="12842" xr:uid="{4DEFDC27-1E15-4392-9DD0-F3093E01ACAE}"/>
    <cellStyle name="Comma 3 2 10 2 2 4" xfId="12843" xr:uid="{74A3CCD5-0C6F-44CC-BA74-09C82DAF67EA}"/>
    <cellStyle name="Comma 3 2 10 2 3" xfId="12844" xr:uid="{FBCDDD49-3D0A-4824-AA1F-2C4D22B78059}"/>
    <cellStyle name="Comma 3 2 10 2 3 2" xfId="12845" xr:uid="{850AFF11-0F20-4803-9DBC-4EB121376D84}"/>
    <cellStyle name="Comma 3 2 10 2 3 2 2" xfId="12846" xr:uid="{EFB223AB-6A74-4EC0-A625-C69D2A76CB63}"/>
    <cellStyle name="Comma 3 2 10 2 3 2 2 2" xfId="12847" xr:uid="{EFB63F76-9EDA-48DF-B3B7-238F006322DA}"/>
    <cellStyle name="Comma 3 2 10 2 3 2 3" xfId="12848" xr:uid="{5B9917DB-6E54-495E-8B56-7252BE60CA4B}"/>
    <cellStyle name="Comma 3 2 10 2 3 3" xfId="12849" xr:uid="{B071772D-1EA7-44A3-9564-685773BBE854}"/>
    <cellStyle name="Comma 3 2 10 2 3 3 2" xfId="12850" xr:uid="{267F9C47-0033-4D30-85CD-D7AE63D45A4E}"/>
    <cellStyle name="Comma 3 2 10 2 3 4" xfId="12851" xr:uid="{B10A044B-0512-4065-B458-833E393C4CA2}"/>
    <cellStyle name="Comma 3 2 10 2 4" xfId="12852" xr:uid="{E369F3A7-0736-4CA4-93E5-A3E6A0E0EF69}"/>
    <cellStyle name="Comma 3 2 10 2 4 2" xfId="12853" xr:uid="{D37C7AB6-F015-4857-89BD-379780F4CA34}"/>
    <cellStyle name="Comma 3 2 10 2 4 2 2" xfId="12854" xr:uid="{1EAE819C-1DE8-49FD-8049-489550CA675D}"/>
    <cellStyle name="Comma 3 2 10 2 4 3" xfId="12855" xr:uid="{ED70321E-5CA1-43F3-A45A-48149D4E7CDC}"/>
    <cellStyle name="Comma 3 2 10 2 5" xfId="12856" xr:uid="{83158F81-4FEE-408B-8940-4036BFF55BBD}"/>
    <cellStyle name="Comma 3 2 10 2 5 2" xfId="12857" xr:uid="{19BF8E09-5821-4E13-91C0-9B478B516B52}"/>
    <cellStyle name="Comma 3 2 10 2 6" xfId="12858" xr:uid="{E0AF9476-FAAC-426E-977E-106404039A37}"/>
    <cellStyle name="Comma 3 2 10 3" xfId="12859" xr:uid="{FFA26123-E7CE-4FDF-8BC8-7D4283932174}"/>
    <cellStyle name="Comma 3 2 10 3 2" xfId="12860" xr:uid="{D4ADD5C9-1EC0-4C44-81C9-30DB27487A54}"/>
    <cellStyle name="Comma 3 2 10 3 2 2" xfId="12861" xr:uid="{4D203043-6291-497F-AA99-FB590C2D2FCD}"/>
    <cellStyle name="Comma 3 2 10 3 2 2 2" xfId="12862" xr:uid="{46B5BAB3-E346-449C-9736-6871A121BF93}"/>
    <cellStyle name="Comma 3 2 10 3 2 3" xfId="12863" xr:uid="{893661AB-DCE4-4496-85A0-825C452CE97F}"/>
    <cellStyle name="Comma 3 2 10 3 3" xfId="12864" xr:uid="{D9349279-3FC3-4EAA-BBF4-5FFC38486314}"/>
    <cellStyle name="Comma 3 2 10 3 3 2" xfId="12865" xr:uid="{6EA96803-C5BC-4EBE-B8DF-DB81CAEB20F3}"/>
    <cellStyle name="Comma 3 2 10 3 4" xfId="12866" xr:uid="{60CCFFF2-C426-4627-BCCD-8A17B1A3A0A6}"/>
    <cellStyle name="Comma 3 2 10 4" xfId="12867" xr:uid="{87C40A32-61DB-4DAC-9996-F1FEFD7B2A5C}"/>
    <cellStyle name="Comma 3 2 10 4 2" xfId="12868" xr:uid="{C73710EF-F193-4272-B8FD-83F5815521B1}"/>
    <cellStyle name="Comma 3 2 10 4 2 2" xfId="12869" xr:uid="{8FFAC2EC-7522-4972-AEAB-744A05E32D45}"/>
    <cellStyle name="Comma 3 2 10 4 2 2 2" xfId="12870" xr:uid="{15F8F9F2-5184-4139-AFE8-544B6964A4D7}"/>
    <cellStyle name="Comma 3 2 10 4 2 3" xfId="12871" xr:uid="{E1AD05F5-4A10-44FB-A2D6-0881AC15BA0D}"/>
    <cellStyle name="Comma 3 2 10 4 3" xfId="12872" xr:uid="{0ADEB13A-4F6B-4325-9922-28C7EE9B965F}"/>
    <cellStyle name="Comma 3 2 10 4 3 2" xfId="12873" xr:uid="{1547B7E6-8821-4F8B-BB31-E1BDEEFAB246}"/>
    <cellStyle name="Comma 3 2 10 4 4" xfId="12874" xr:uid="{4293C96B-37A1-43A3-BBB6-70EE2B1304E9}"/>
    <cellStyle name="Comma 3 2 10 5" xfId="12875" xr:uid="{8DD7748D-7C1A-4C56-B7A9-F219FDBC500A}"/>
    <cellStyle name="Comma 3 2 10 5 2" xfId="12876" xr:uid="{68E5258F-3849-4F5C-AC7B-B2DDE6D064D2}"/>
    <cellStyle name="Comma 3 2 10 5 2 2" xfId="12877" xr:uid="{59454A29-0C40-4F6F-8A78-41641BC3C187}"/>
    <cellStyle name="Comma 3 2 10 5 3" xfId="12878" xr:uid="{6E3B2F44-9320-4F8D-B372-C9A5E9FBDF3E}"/>
    <cellStyle name="Comma 3 2 10 6" xfId="12879" xr:uid="{C0E7339F-9837-4DE3-9460-E359227FE2F8}"/>
    <cellStyle name="Comma 3 2 10 6 2" xfId="12880" xr:uid="{28D692CB-48EB-4FB8-AC2F-15F64A0602F7}"/>
    <cellStyle name="Comma 3 2 10 7" xfId="12881" xr:uid="{0A7530AF-59A0-44DE-B094-649C8B182E76}"/>
    <cellStyle name="Comma 3 2 11" xfId="12882" xr:uid="{932BA059-F463-44B5-84B5-C7CF952C64D5}"/>
    <cellStyle name="Comma 3 2 11 2" xfId="12883" xr:uid="{8E200414-AEAA-4817-99AD-034931064E61}"/>
    <cellStyle name="Comma 3 2 11 2 2" xfId="12884" xr:uid="{9749B78E-9434-4463-A75F-4D3C885B078C}"/>
    <cellStyle name="Comma 3 2 11 2 2 2" xfId="12885" xr:uid="{C8BD2CC2-CFDB-46E9-85C8-0AC1C05D8F56}"/>
    <cellStyle name="Comma 3 2 11 2 2 2 2" xfId="12886" xr:uid="{C63D6A2E-A475-4FC0-848B-D6FA4369C660}"/>
    <cellStyle name="Comma 3 2 11 2 2 2 2 2" xfId="12887" xr:uid="{EC26E997-16BF-4D32-91E9-38328AC5911A}"/>
    <cellStyle name="Comma 3 2 11 2 2 2 3" xfId="12888" xr:uid="{065F8691-5032-430E-A976-FB85C582E710}"/>
    <cellStyle name="Comma 3 2 11 2 2 3" xfId="12889" xr:uid="{F5F46550-092E-4D07-A1A0-47D948724686}"/>
    <cellStyle name="Comma 3 2 11 2 2 3 2" xfId="12890" xr:uid="{D49E79A8-B04C-48C0-8556-D27455C1EF7D}"/>
    <cellStyle name="Comma 3 2 11 2 2 4" xfId="12891" xr:uid="{500C5E0E-3F4F-496E-9ED0-7079F5098FFB}"/>
    <cellStyle name="Comma 3 2 11 2 3" xfId="12892" xr:uid="{09002869-59AF-47C6-B3F3-F8DF2B766062}"/>
    <cellStyle name="Comma 3 2 11 2 3 2" xfId="12893" xr:uid="{07D4AA5A-5209-4F56-89E2-73B333F2846D}"/>
    <cellStyle name="Comma 3 2 11 2 3 2 2" xfId="12894" xr:uid="{D97991D6-D916-4561-806D-7483B6CB71BA}"/>
    <cellStyle name="Comma 3 2 11 2 3 2 2 2" xfId="12895" xr:uid="{D476D54B-E0E3-4BCA-AB1C-306C08C12330}"/>
    <cellStyle name="Comma 3 2 11 2 3 2 3" xfId="12896" xr:uid="{82467488-0353-4D37-8AE5-115C18408649}"/>
    <cellStyle name="Comma 3 2 11 2 3 3" xfId="12897" xr:uid="{F588A553-7348-46B2-86AC-5103A1D4082A}"/>
    <cellStyle name="Comma 3 2 11 2 3 3 2" xfId="12898" xr:uid="{107F6184-3C8E-4854-9528-85120136EEBA}"/>
    <cellStyle name="Comma 3 2 11 2 3 4" xfId="12899" xr:uid="{B689BBE5-DFF2-46E3-94C0-E856F5DDE156}"/>
    <cellStyle name="Comma 3 2 11 2 4" xfId="12900" xr:uid="{A15C0A04-80A0-4EFD-96B8-6E178BBB1765}"/>
    <cellStyle name="Comma 3 2 11 2 4 2" xfId="12901" xr:uid="{59609182-21FD-4FFB-9BD8-E460CA4CBCAC}"/>
    <cellStyle name="Comma 3 2 11 2 4 2 2" xfId="12902" xr:uid="{DF3733AD-32D2-46D0-A830-414683B8C4BC}"/>
    <cellStyle name="Comma 3 2 11 2 4 3" xfId="12903" xr:uid="{A2A622B6-76D4-4BF3-BDD2-1ACAD9D911B9}"/>
    <cellStyle name="Comma 3 2 11 2 5" xfId="12904" xr:uid="{388C4968-E0A5-4135-A02E-0542311BE4E9}"/>
    <cellStyle name="Comma 3 2 11 2 5 2" xfId="12905" xr:uid="{9CB79E13-B14F-4073-A12D-0AB4B579B132}"/>
    <cellStyle name="Comma 3 2 11 2 6" xfId="12906" xr:uid="{29E2213C-12A5-40FE-8ECD-C823FE7043AB}"/>
    <cellStyle name="Comma 3 2 11 3" xfId="12907" xr:uid="{3DB75909-F3AB-4E39-B082-0EC0960BA91A}"/>
    <cellStyle name="Comma 3 2 11 3 2" xfId="12908" xr:uid="{603636A5-1CD9-4AF8-B2A8-2F6C0A31CD3B}"/>
    <cellStyle name="Comma 3 2 11 3 2 2" xfId="12909" xr:uid="{DB1EBBA1-7710-4BFE-B05B-7117669F3203}"/>
    <cellStyle name="Comma 3 2 11 3 2 2 2" xfId="12910" xr:uid="{D80598B7-304D-471A-936E-FFBBC1D78522}"/>
    <cellStyle name="Comma 3 2 11 3 2 3" xfId="12911" xr:uid="{C7923BC4-9CE8-4F9F-9272-5467F073AE61}"/>
    <cellStyle name="Comma 3 2 11 3 3" xfId="12912" xr:uid="{2A8FF574-2EE1-4B61-84B3-B4550DC3B0FB}"/>
    <cellStyle name="Comma 3 2 11 3 3 2" xfId="12913" xr:uid="{172295C8-A8AA-4B8C-9829-15D820B6B4DD}"/>
    <cellStyle name="Comma 3 2 11 3 4" xfId="12914" xr:uid="{09409711-E0F2-4581-8E05-5A1161C69B9F}"/>
    <cellStyle name="Comma 3 2 11 4" xfId="12915" xr:uid="{EC9FC973-CFCE-4963-A3F1-24C428FA141F}"/>
    <cellStyle name="Comma 3 2 11 4 2" xfId="12916" xr:uid="{EA575579-243D-48A1-BF34-A527A8741761}"/>
    <cellStyle name="Comma 3 2 11 4 2 2" xfId="12917" xr:uid="{1E803F8C-718B-41E1-8433-3F88E728E78A}"/>
    <cellStyle name="Comma 3 2 11 4 2 2 2" xfId="12918" xr:uid="{860A0C82-EB4A-47DF-BE35-02783F9AA50B}"/>
    <cellStyle name="Comma 3 2 11 4 2 3" xfId="12919" xr:uid="{04F372BF-6F51-404E-A89E-13410D68A99D}"/>
    <cellStyle name="Comma 3 2 11 4 3" xfId="12920" xr:uid="{32B7C918-1DFF-4DFD-B65F-0AFD3A9C9AAF}"/>
    <cellStyle name="Comma 3 2 11 4 3 2" xfId="12921" xr:uid="{C5967E9C-AC02-4FCE-9372-FC482108F252}"/>
    <cellStyle name="Comma 3 2 11 4 4" xfId="12922" xr:uid="{916285AD-FACB-4A81-BEC2-92EBAAEDE1B4}"/>
    <cellStyle name="Comma 3 2 11 5" xfId="12923" xr:uid="{969ABE52-696E-4A29-A87D-8C281626F98C}"/>
    <cellStyle name="Comma 3 2 11 5 2" xfId="12924" xr:uid="{343BF7B0-F566-479A-B477-A5ACBF168524}"/>
    <cellStyle name="Comma 3 2 11 5 2 2" xfId="12925" xr:uid="{B4152C64-6346-499D-ADA6-AE5FE279E6F4}"/>
    <cellStyle name="Comma 3 2 11 5 3" xfId="12926" xr:uid="{7E97744F-07A0-44D5-AD7C-0D0046395751}"/>
    <cellStyle name="Comma 3 2 11 6" xfId="12927" xr:uid="{94816F38-3C7C-4EEB-8F66-2F894B5A7CCA}"/>
    <cellStyle name="Comma 3 2 11 6 2" xfId="12928" xr:uid="{7C3E95FB-F71B-42DF-B3DC-F4B4E1FC6229}"/>
    <cellStyle name="Comma 3 2 11 7" xfId="12929" xr:uid="{DDAE95CC-E9A9-43FE-B052-39B7A76C6E1D}"/>
    <cellStyle name="Comma 3 2 12" xfId="12930" xr:uid="{DE896A7E-F277-4D11-9FCE-7E8A8F6F6280}"/>
    <cellStyle name="Comma 3 2 12 2" xfId="12931" xr:uid="{840A268D-BA41-47A8-9970-51EF21942C21}"/>
    <cellStyle name="Comma 3 2 12 2 2" xfId="12932" xr:uid="{63BE92B2-C4E2-4C73-979B-C4478D399D52}"/>
    <cellStyle name="Comma 3 2 12 2 2 2" xfId="12933" xr:uid="{0A185081-9637-4D97-A9D3-06F15EF49DEB}"/>
    <cellStyle name="Comma 3 2 12 2 2 2 2" xfId="12934" xr:uid="{5E7CFE5E-4151-464A-AE4B-C5B2370D7837}"/>
    <cellStyle name="Comma 3 2 12 2 2 3" xfId="12935" xr:uid="{67A28B6F-BFCE-4417-B240-A6267AFA9CD7}"/>
    <cellStyle name="Comma 3 2 12 2 3" xfId="12936" xr:uid="{01C400DA-3144-4B37-8E47-306A69BD7343}"/>
    <cellStyle name="Comma 3 2 12 2 3 2" xfId="12937" xr:uid="{9DBC2CC3-100E-408A-BFD3-FDB31E786624}"/>
    <cellStyle name="Comma 3 2 12 2 4" xfId="12938" xr:uid="{7D574450-195A-4574-B4CF-71E99342EB53}"/>
    <cellStyle name="Comma 3 2 12 3" xfId="12939" xr:uid="{F58CEF94-80C8-4CDA-8093-681FDA2254D6}"/>
    <cellStyle name="Comma 3 2 12 3 2" xfId="12940" xr:uid="{8096A2FF-E0E1-4E1D-A7AA-7AFBA8138AE6}"/>
    <cellStyle name="Comma 3 2 12 3 2 2" xfId="12941" xr:uid="{CB48E582-2ED5-43D6-9079-6640F946B587}"/>
    <cellStyle name="Comma 3 2 12 3 2 2 2" xfId="12942" xr:uid="{A738EDD0-2A64-438A-9DC9-0E6A6DB6A123}"/>
    <cellStyle name="Comma 3 2 12 3 2 3" xfId="12943" xr:uid="{64956EA0-578A-478E-B79B-B13EDFED62BD}"/>
    <cellStyle name="Comma 3 2 12 3 3" xfId="12944" xr:uid="{E75332D1-1DAD-4361-8AE2-04E2B50C9E8F}"/>
    <cellStyle name="Comma 3 2 12 3 3 2" xfId="12945" xr:uid="{D1D0B699-746A-4B35-99B7-F16428F3C5BE}"/>
    <cellStyle name="Comma 3 2 12 3 4" xfId="12946" xr:uid="{7A0D0EBE-C217-4B18-907F-2792D6989787}"/>
    <cellStyle name="Comma 3 2 12 4" xfId="12947" xr:uid="{C66E3358-473D-4B84-98DF-9C9F9B2050B0}"/>
    <cellStyle name="Comma 3 2 12 4 2" xfId="12948" xr:uid="{A21AEB0C-3B84-4BB1-8C92-6D1CC9ADBDE7}"/>
    <cellStyle name="Comma 3 2 12 4 2 2" xfId="12949" xr:uid="{052A5A23-439E-4295-8C65-D1234AC1148A}"/>
    <cellStyle name="Comma 3 2 12 4 3" xfId="12950" xr:uid="{90B8A5A6-46C2-4C9E-BD4D-C617A355F5DD}"/>
    <cellStyle name="Comma 3 2 12 5" xfId="12951" xr:uid="{10C954A6-7E35-4FB8-9AF2-AFC1F9DD161E}"/>
    <cellStyle name="Comma 3 2 12 5 2" xfId="12952" xr:uid="{617B29D2-1505-4C2D-8278-0DBA10BD5EBF}"/>
    <cellStyle name="Comma 3 2 12 6" xfId="12953" xr:uid="{15E9BDE9-CFEC-4424-8817-4AB236D2B393}"/>
    <cellStyle name="Comma 3 2 13" xfId="12954" xr:uid="{03392B57-FE9F-459D-A9FE-92581DDEDAE0}"/>
    <cellStyle name="Comma 3 2 13 2" xfId="12955" xr:uid="{61BFAF53-A239-45B9-AB55-97D0558993D5}"/>
    <cellStyle name="Comma 3 2 13 2 2" xfId="12956" xr:uid="{F9274A7F-A0BA-4BD0-9543-EFE987D9AC92}"/>
    <cellStyle name="Comma 3 2 13 2 2 2" xfId="12957" xr:uid="{595D35A0-9369-4362-ACDC-161315FE669F}"/>
    <cellStyle name="Comma 3 2 13 2 3" xfId="12958" xr:uid="{4ABFE223-2B5F-4D55-92A2-A68171B9D44D}"/>
    <cellStyle name="Comma 3 2 13 3" xfId="12959" xr:uid="{37CAD125-7ED6-45DA-810E-8137C9DCB430}"/>
    <cellStyle name="Comma 3 2 13 3 2" xfId="12960" xr:uid="{AAB3A0D3-0F0F-455C-92F1-B339647C9404}"/>
    <cellStyle name="Comma 3 2 13 4" xfId="12961" xr:uid="{00749E0E-B3C0-4AF3-9122-68DC79C4F1FB}"/>
    <cellStyle name="Comma 3 2 14" xfId="12962" xr:uid="{C0FE8145-B905-47C0-9FF8-AB5DDC0E2F17}"/>
    <cellStyle name="Comma 3 2 14 2" xfId="12963" xr:uid="{EC0A5061-9634-44DB-8687-A3ED1D3B791E}"/>
    <cellStyle name="Comma 3 2 14 2 2" xfId="12964" xr:uid="{1D610ECE-467B-4EF8-BDCC-B6D6B70B11AC}"/>
    <cellStyle name="Comma 3 2 14 2 2 2" xfId="12965" xr:uid="{22513F4D-844E-438D-8816-7777A289D9FE}"/>
    <cellStyle name="Comma 3 2 14 2 3" xfId="12966" xr:uid="{20C09285-0328-45AF-BC8B-8FE9FFA0EFB6}"/>
    <cellStyle name="Comma 3 2 14 3" xfId="12967" xr:uid="{43B37DF4-7932-4EE9-BD4B-9D9CE8688950}"/>
    <cellStyle name="Comma 3 2 14 3 2" xfId="12968" xr:uid="{1CA85BE8-9DA9-4EB6-8DED-2464D1E8D4C3}"/>
    <cellStyle name="Comma 3 2 14 4" xfId="12969" xr:uid="{F9E74F91-D3A7-4518-899E-CBEA24ACE001}"/>
    <cellStyle name="Comma 3 2 15" xfId="12970" xr:uid="{0E591BB0-FCF8-4D31-877B-BDB2B975F4A3}"/>
    <cellStyle name="Comma 3 2 15 2" xfId="12971" xr:uid="{6A7B77CE-1DBC-4174-B7BB-043DB07A177F}"/>
    <cellStyle name="Comma 3 2 15 2 2" xfId="12972" xr:uid="{FD2D16F8-6807-4E95-A2C8-8E721AC9A1E9}"/>
    <cellStyle name="Comma 3 2 15 3" xfId="12973" xr:uid="{A1AC5766-4FD5-4E47-9AF9-EBD8A32BAAAE}"/>
    <cellStyle name="Comma 3 2 16" xfId="12974" xr:uid="{11336CD7-7FE6-4E86-A3B3-74E47FAD66BB}"/>
    <cellStyle name="Comma 3 2 16 2" xfId="12975" xr:uid="{522AE27D-0942-4CB7-9254-C5FB5BDBB9EE}"/>
    <cellStyle name="Comma 3 2 17" xfId="12976" xr:uid="{16029D76-E191-45E8-A879-FE77A0821CA4}"/>
    <cellStyle name="Comma 3 2 2" xfId="12977" xr:uid="{084ED491-4AA9-435C-8456-BAD16857A95C}"/>
    <cellStyle name="Comma 3 2 2 2" xfId="12978" xr:uid="{1A955584-E406-4924-A217-F0C0C32A224C}"/>
    <cellStyle name="Comma 3 2 2 2 2" xfId="12979" xr:uid="{44E66C53-2C68-48CB-8E14-BD170A627FF7}"/>
    <cellStyle name="Comma 3 2 2 2 2 2" xfId="12980" xr:uid="{C2CCF7B7-48EB-4B9A-85DF-F8EF16B072B9}"/>
    <cellStyle name="Comma 3 2 2 2 2 2 2" xfId="12981" xr:uid="{22782E2B-8942-47AD-BF02-7EB3D688C3D8}"/>
    <cellStyle name="Comma 3 2 2 2 2 2 2 2" xfId="12982" xr:uid="{21287436-33A0-4ABB-9BB4-3255C3104628}"/>
    <cellStyle name="Comma 3 2 2 2 2 2 2 2 2" xfId="12983" xr:uid="{F84C7B47-81FE-4B01-B061-28A0EB5F22EF}"/>
    <cellStyle name="Comma 3 2 2 2 2 2 2 3" xfId="12984" xr:uid="{C98D114B-A9D4-4C3A-B388-D3F876D18BC1}"/>
    <cellStyle name="Comma 3 2 2 2 2 2 3" xfId="12985" xr:uid="{5638456F-0D3E-4366-8AFD-55DEB3D9B089}"/>
    <cellStyle name="Comma 3 2 2 2 2 2 3 2" xfId="12986" xr:uid="{1075EA91-9931-42C9-AB69-ABB088A65E75}"/>
    <cellStyle name="Comma 3 2 2 2 2 2 4" xfId="12987" xr:uid="{0C441F9B-E7CB-4346-B590-E66F6A470878}"/>
    <cellStyle name="Comma 3 2 2 2 2 3" xfId="12988" xr:uid="{FEF98FF8-D998-4B40-A021-203B3F3100FB}"/>
    <cellStyle name="Comma 3 2 2 2 2 3 2" xfId="12989" xr:uid="{FA7ECBEB-E767-4790-9924-0D6F5AB9CFDD}"/>
    <cellStyle name="Comma 3 2 2 2 2 3 2 2" xfId="12990" xr:uid="{05010797-2CA5-4426-B2E0-B37189BB9FE2}"/>
    <cellStyle name="Comma 3 2 2 2 2 3 2 2 2" xfId="12991" xr:uid="{2E736788-C11A-47FD-A285-11DFC7D5D72A}"/>
    <cellStyle name="Comma 3 2 2 2 2 3 2 3" xfId="12992" xr:uid="{EBE7A70C-B9E2-4164-A2A9-497C80A062C5}"/>
    <cellStyle name="Comma 3 2 2 2 2 3 3" xfId="12993" xr:uid="{26CD9208-BD49-4CCA-BC9C-968C438012E6}"/>
    <cellStyle name="Comma 3 2 2 2 2 3 3 2" xfId="12994" xr:uid="{902FB759-B752-4338-BAAF-AA0BA7E39A9E}"/>
    <cellStyle name="Comma 3 2 2 2 2 3 4" xfId="12995" xr:uid="{FC5348C6-A4D5-4D9B-8A67-1E9A31BBE893}"/>
    <cellStyle name="Comma 3 2 2 2 2 4" xfId="12996" xr:uid="{DE3D18AC-BB54-4CCA-973F-F02FEA046324}"/>
    <cellStyle name="Comma 3 2 2 2 2 4 2" xfId="12997" xr:uid="{9F3A8787-F5A3-4A55-BD15-DF0E8FB184A6}"/>
    <cellStyle name="Comma 3 2 2 2 2 4 2 2" xfId="12998" xr:uid="{41F28994-CD9B-485D-9EAC-78754DD65A70}"/>
    <cellStyle name="Comma 3 2 2 2 2 4 3" xfId="12999" xr:uid="{1A6588E0-2ABB-42DB-958C-7BE063513974}"/>
    <cellStyle name="Comma 3 2 2 2 2 5" xfId="13000" xr:uid="{264ED985-D8A2-47B4-947A-669E24492BB2}"/>
    <cellStyle name="Comma 3 2 2 2 2 5 2" xfId="13001" xr:uid="{F5B7ECB2-6FF4-4295-AD93-53FAA573E900}"/>
    <cellStyle name="Comma 3 2 2 2 2 6" xfId="13002" xr:uid="{24931292-D648-417E-820F-A94A4D8AD510}"/>
    <cellStyle name="Comma 3 2 2 2 3" xfId="13003" xr:uid="{4C2AFD59-5C82-4870-8634-773CA9C0B889}"/>
    <cellStyle name="Comma 3 2 2 2 3 2" xfId="13004" xr:uid="{3FF14FD0-D9EB-4A07-8898-868E6342DA3F}"/>
    <cellStyle name="Comma 3 2 2 2 3 2 2" xfId="13005" xr:uid="{F9F8C431-D8E7-4AE0-9ECE-A58A3A9476C9}"/>
    <cellStyle name="Comma 3 2 2 2 3 2 2 2" xfId="13006" xr:uid="{81CBB962-1D7D-4132-9F31-EBDF4FF460EF}"/>
    <cellStyle name="Comma 3 2 2 2 3 2 3" xfId="13007" xr:uid="{9E1D5260-06FE-4228-8B83-076F3C30B371}"/>
    <cellStyle name="Comma 3 2 2 2 3 3" xfId="13008" xr:uid="{AB5F83AB-9B01-4EBB-BD92-FE7472CB397C}"/>
    <cellStyle name="Comma 3 2 2 2 3 3 2" xfId="13009" xr:uid="{B7E12F99-BC0F-4401-BAB8-C639AA2FF356}"/>
    <cellStyle name="Comma 3 2 2 2 3 4" xfId="13010" xr:uid="{5041A3D6-EB0A-400D-AFCC-BF29D285D8FB}"/>
    <cellStyle name="Comma 3 2 2 2 4" xfId="13011" xr:uid="{65A908E6-39FE-4394-BE65-3FF556A353A5}"/>
    <cellStyle name="Comma 3 2 2 2 4 2" xfId="13012" xr:uid="{83655465-8AF5-426B-BF2D-7EFDF625FF61}"/>
    <cellStyle name="Comma 3 2 2 2 4 2 2" xfId="13013" xr:uid="{9E559B7C-EAF9-4598-958D-55F91257C697}"/>
    <cellStyle name="Comma 3 2 2 2 4 2 2 2" xfId="13014" xr:uid="{0B474C9C-CACF-4739-BBB0-2BD5888A5D27}"/>
    <cellStyle name="Comma 3 2 2 2 4 2 3" xfId="13015" xr:uid="{6B7FF5F7-48E5-44D5-BE58-F76E58E51795}"/>
    <cellStyle name="Comma 3 2 2 2 4 3" xfId="13016" xr:uid="{0493090C-FCF6-403E-8685-42AE3598D053}"/>
    <cellStyle name="Comma 3 2 2 2 4 3 2" xfId="13017" xr:uid="{11B83D50-431B-42F2-B904-AB6805200576}"/>
    <cellStyle name="Comma 3 2 2 2 4 4" xfId="13018" xr:uid="{EF8CBCDD-41C4-4E22-86BD-498169583979}"/>
    <cellStyle name="Comma 3 2 2 2 5" xfId="13019" xr:uid="{6C30D89A-5A9B-4FD5-B2DB-151883F62F0E}"/>
    <cellStyle name="Comma 3 2 2 2 5 2" xfId="13020" xr:uid="{F2F870CB-0C1F-4838-A9CE-97D8276D9081}"/>
    <cellStyle name="Comma 3 2 2 2 5 2 2" xfId="13021" xr:uid="{E860C3D2-68E3-476B-8D84-0A117D54321F}"/>
    <cellStyle name="Comma 3 2 2 2 5 3" xfId="13022" xr:uid="{D74FE6A3-FE47-4F9D-946E-BFEB2A7BE029}"/>
    <cellStyle name="Comma 3 2 2 2 6" xfId="13023" xr:uid="{BFB1A687-1242-49D5-9262-5233A16D7617}"/>
    <cellStyle name="Comma 3 2 2 2 6 2" xfId="13024" xr:uid="{0C6873C8-A5A4-48C2-BCC4-1C07CDD63BDD}"/>
    <cellStyle name="Comma 3 2 2 2 7" xfId="13025" xr:uid="{69F285A9-FFD9-4247-92B5-B6FE920F72EB}"/>
    <cellStyle name="Comma 3 2 2 3" xfId="13026" xr:uid="{9411A9BD-7544-4EF1-BE6B-157FC1366B1B}"/>
    <cellStyle name="Comma 3 2 2 3 2" xfId="13027" xr:uid="{08D1AB16-7DEC-4D26-98E2-8D33D3A795CB}"/>
    <cellStyle name="Comma 3 2 2 3 2 2" xfId="13028" xr:uid="{D3D2A8AB-2511-4A22-9315-2BA2AF3A4CC9}"/>
    <cellStyle name="Comma 3 2 2 3 2 2 2" xfId="13029" xr:uid="{54D4E849-263F-4358-A8F1-E42C7377C7BE}"/>
    <cellStyle name="Comma 3 2 2 3 2 2 2 2" xfId="13030" xr:uid="{9FAFC7BD-4341-469E-8D52-0FFA0EBA974E}"/>
    <cellStyle name="Comma 3 2 2 3 2 2 2 2 2" xfId="13031" xr:uid="{4D2E8211-5510-4C73-AB91-EE74748A288D}"/>
    <cellStyle name="Comma 3 2 2 3 2 2 2 3" xfId="13032" xr:uid="{9ADC96E4-1D06-4485-A240-C9A5EA7B0A92}"/>
    <cellStyle name="Comma 3 2 2 3 2 2 3" xfId="13033" xr:uid="{23AAE7EE-3752-48BA-8439-CA424CCD3FCC}"/>
    <cellStyle name="Comma 3 2 2 3 2 2 3 2" xfId="13034" xr:uid="{053A37CE-CE8C-4C69-8C13-92931FF2257B}"/>
    <cellStyle name="Comma 3 2 2 3 2 2 4" xfId="13035" xr:uid="{1B46539E-CE90-4F4B-8B30-6D69033117D5}"/>
    <cellStyle name="Comma 3 2 2 3 2 3" xfId="13036" xr:uid="{09DB0C28-53F9-4B06-BF29-1E2308B46B1B}"/>
    <cellStyle name="Comma 3 2 2 3 2 3 2" xfId="13037" xr:uid="{6E1B0D74-D0CB-48E8-9823-55B0A78DFE62}"/>
    <cellStyle name="Comma 3 2 2 3 2 3 2 2" xfId="13038" xr:uid="{D4752C5C-D154-4DE1-843C-6CF86049AC11}"/>
    <cellStyle name="Comma 3 2 2 3 2 3 2 2 2" xfId="13039" xr:uid="{2E2D0D19-20B3-46E0-AFEA-223E19470EDD}"/>
    <cellStyle name="Comma 3 2 2 3 2 3 2 3" xfId="13040" xr:uid="{A17F0499-0418-4467-84B2-E2B7ACD128ED}"/>
    <cellStyle name="Comma 3 2 2 3 2 3 3" xfId="13041" xr:uid="{9A65331E-AB29-4AFB-B468-C4137199B1D4}"/>
    <cellStyle name="Comma 3 2 2 3 2 3 3 2" xfId="13042" xr:uid="{07ABBBE7-C01B-45E0-809F-0E3C42EDA042}"/>
    <cellStyle name="Comma 3 2 2 3 2 3 4" xfId="13043" xr:uid="{5EE96651-1350-4F8E-90C8-A2918AE12693}"/>
    <cellStyle name="Comma 3 2 2 3 2 4" xfId="13044" xr:uid="{D9B4768D-D8C5-4A48-837A-26D610FD0456}"/>
    <cellStyle name="Comma 3 2 2 3 2 4 2" xfId="13045" xr:uid="{EE986D79-85A7-4EB4-A52E-D65848986B6C}"/>
    <cellStyle name="Comma 3 2 2 3 2 4 2 2" xfId="13046" xr:uid="{C54EA4D9-C158-4CF7-8746-E52A551B8BB7}"/>
    <cellStyle name="Comma 3 2 2 3 2 4 3" xfId="13047" xr:uid="{A91525AB-46B7-47F4-B20D-338D3C1C9BC8}"/>
    <cellStyle name="Comma 3 2 2 3 2 5" xfId="13048" xr:uid="{87E5DDE6-011B-400C-B3DD-D02840519EBA}"/>
    <cellStyle name="Comma 3 2 2 3 2 5 2" xfId="13049" xr:uid="{6F7AC8DF-3E5B-42C4-A553-F063B725EE34}"/>
    <cellStyle name="Comma 3 2 2 3 2 6" xfId="13050" xr:uid="{C6269AE5-3F70-4365-88AF-B667971F2B81}"/>
    <cellStyle name="Comma 3 2 2 3 3" xfId="13051" xr:uid="{AEF4F4C8-A2FE-4E33-B9DE-7954FF07F104}"/>
    <cellStyle name="Comma 3 2 2 3 3 2" xfId="13052" xr:uid="{658156D9-22B2-497B-BD99-8F9FF560B2BC}"/>
    <cellStyle name="Comma 3 2 2 3 3 2 2" xfId="13053" xr:uid="{56B5FEC2-87EE-484E-A00D-A70D3B4F1383}"/>
    <cellStyle name="Comma 3 2 2 3 3 2 2 2" xfId="13054" xr:uid="{568B6684-85BF-4736-9547-FC9AB86F0B16}"/>
    <cellStyle name="Comma 3 2 2 3 3 2 3" xfId="13055" xr:uid="{064A2EFC-D621-4F6D-A807-C5D966D0B637}"/>
    <cellStyle name="Comma 3 2 2 3 3 3" xfId="13056" xr:uid="{A889BD37-7024-4D23-9775-57F831EBCDF8}"/>
    <cellStyle name="Comma 3 2 2 3 3 3 2" xfId="13057" xr:uid="{4A20B273-4197-49FF-9AD5-4B413AD10A85}"/>
    <cellStyle name="Comma 3 2 2 3 3 4" xfId="13058" xr:uid="{D1CF5556-CE00-4DD5-A991-BD0E4F71C6A3}"/>
    <cellStyle name="Comma 3 2 2 3 4" xfId="13059" xr:uid="{BB6AB421-A3DD-42E1-B5A6-7581F05472B2}"/>
    <cellStyle name="Comma 3 2 2 3 4 2" xfId="13060" xr:uid="{3D7EF58C-D2F8-483C-A16A-C4910665B3CE}"/>
    <cellStyle name="Comma 3 2 2 3 4 2 2" xfId="13061" xr:uid="{0ECF3EE5-E6B0-4814-A80F-3AC422A157AC}"/>
    <cellStyle name="Comma 3 2 2 3 4 2 2 2" xfId="13062" xr:uid="{28FF92CF-9AAB-4C12-B404-9689CEF06612}"/>
    <cellStyle name="Comma 3 2 2 3 4 2 3" xfId="13063" xr:uid="{2ED85FFB-2153-432C-921B-FA903C6217D1}"/>
    <cellStyle name="Comma 3 2 2 3 4 3" xfId="13064" xr:uid="{F979A452-D920-4EF8-9612-22609C7F740E}"/>
    <cellStyle name="Comma 3 2 2 3 4 3 2" xfId="13065" xr:uid="{07356843-2B60-44F2-A707-534D097A691B}"/>
    <cellStyle name="Comma 3 2 2 3 4 4" xfId="13066" xr:uid="{C5818F82-A1F3-4272-9020-9AE990B85EB9}"/>
    <cellStyle name="Comma 3 2 2 3 5" xfId="13067" xr:uid="{D55A9ECD-394B-484A-898E-55EE3E32CBE6}"/>
    <cellStyle name="Comma 3 2 2 3 5 2" xfId="13068" xr:uid="{721B5DFC-98F7-4922-9865-117EFAFD470C}"/>
    <cellStyle name="Comma 3 2 2 3 5 2 2" xfId="13069" xr:uid="{04F6F1A9-96EF-4A83-A712-ED550C23CA42}"/>
    <cellStyle name="Comma 3 2 2 3 5 3" xfId="13070" xr:uid="{879E572F-A344-4098-BD60-13E8C270E623}"/>
    <cellStyle name="Comma 3 2 2 3 6" xfId="13071" xr:uid="{E6B15D88-10E7-4CF4-A2A1-B4C089845EA4}"/>
    <cellStyle name="Comma 3 2 2 3 6 2" xfId="13072" xr:uid="{6F3D91CE-66C7-452F-83B3-49258652C486}"/>
    <cellStyle name="Comma 3 2 2 3 7" xfId="13073" xr:uid="{D32495E4-A6D2-422C-ADEF-4AF52942945C}"/>
    <cellStyle name="Comma 3 2 3" xfId="13074" xr:uid="{66FC915C-472D-4BEC-BBAA-03FFD6BB58BB}"/>
    <cellStyle name="Comma 3 2 3 2" xfId="13075" xr:uid="{1360BF36-6A7C-439C-AF7C-DF0141FF4DA1}"/>
    <cellStyle name="Comma 3 2 3 2 2" xfId="13076" xr:uid="{44B9D74C-A5DE-431E-B6B9-840110AA5D61}"/>
    <cellStyle name="Comma 3 2 3 2 2 2" xfId="13077" xr:uid="{7F270C99-469C-41FD-9B32-4A491E007BAB}"/>
    <cellStyle name="Comma 3 2 3 2 2 2 2" xfId="13078" xr:uid="{69A27567-89D6-4EB4-A622-F0FBE6BEBA27}"/>
    <cellStyle name="Comma 3 2 3 2 2 2 2 2" xfId="13079" xr:uid="{A9CE63C0-2883-4CAE-B95E-E26E9043EBEF}"/>
    <cellStyle name="Comma 3 2 3 2 2 2 2 2 2" xfId="13080" xr:uid="{A8085EBD-E525-4E05-8B59-8309EF65909B}"/>
    <cellStyle name="Comma 3 2 3 2 2 2 2 3" xfId="13081" xr:uid="{3E12C4CB-69A8-4620-9CDF-293745E99C94}"/>
    <cellStyle name="Comma 3 2 3 2 2 2 3" xfId="13082" xr:uid="{6A1E844D-F9CE-49A0-A31B-30C85BC450C2}"/>
    <cellStyle name="Comma 3 2 3 2 2 2 3 2" xfId="13083" xr:uid="{672E0C7F-4AE3-4656-B89C-570A449BD016}"/>
    <cellStyle name="Comma 3 2 3 2 2 2 4" xfId="13084" xr:uid="{B736CFEE-E2F1-4885-ADC6-B4AA6CFEB352}"/>
    <cellStyle name="Comma 3 2 3 2 2 3" xfId="13085" xr:uid="{D63A5BA4-0F7E-4416-B0AC-E9D1B3840AFD}"/>
    <cellStyle name="Comma 3 2 3 2 2 3 2" xfId="13086" xr:uid="{489B6CF6-1092-4F21-BFC4-A7799A0DBF96}"/>
    <cellStyle name="Comma 3 2 3 2 2 3 2 2" xfId="13087" xr:uid="{98C392C5-B1CE-406F-9F61-B150BC96A4F7}"/>
    <cellStyle name="Comma 3 2 3 2 2 3 2 2 2" xfId="13088" xr:uid="{8F1799B4-3155-4695-A796-989DA8B49EA1}"/>
    <cellStyle name="Comma 3 2 3 2 2 3 2 3" xfId="13089" xr:uid="{6A7B588B-07D8-4C8C-86C6-DDED789C6367}"/>
    <cellStyle name="Comma 3 2 3 2 2 3 3" xfId="13090" xr:uid="{68E1C5BC-68B3-4C20-BAF5-22959A414717}"/>
    <cellStyle name="Comma 3 2 3 2 2 3 3 2" xfId="13091" xr:uid="{C977E04F-1AE0-4AE6-98C6-C4F8C94B8A55}"/>
    <cellStyle name="Comma 3 2 3 2 2 3 4" xfId="13092" xr:uid="{404ADF18-9529-43A9-A5BA-A89F73134F86}"/>
    <cellStyle name="Comma 3 2 3 2 2 4" xfId="13093" xr:uid="{612301D3-23F9-47F7-9078-73C78B2AD09E}"/>
    <cellStyle name="Comma 3 2 3 2 2 4 2" xfId="13094" xr:uid="{ACF743A3-25BF-4FF5-AB1A-6F339D9A27F1}"/>
    <cellStyle name="Comma 3 2 3 2 2 4 2 2" xfId="13095" xr:uid="{34FBD301-8ADF-4490-BD2D-496E7AE6D1BE}"/>
    <cellStyle name="Comma 3 2 3 2 2 4 3" xfId="13096" xr:uid="{8896D580-0CF3-44AF-92C3-F271DB7A7775}"/>
    <cellStyle name="Comma 3 2 3 2 2 5" xfId="13097" xr:uid="{FC461AD3-9164-4B40-85D8-78379095F801}"/>
    <cellStyle name="Comma 3 2 3 2 2 5 2" xfId="13098" xr:uid="{225B8D5D-23FB-4F35-9923-D88AD6957AE3}"/>
    <cellStyle name="Comma 3 2 3 2 2 6" xfId="13099" xr:uid="{A04F91EB-8E3C-4778-83BD-0E08CCF6C35B}"/>
    <cellStyle name="Comma 3 2 3 2 3" xfId="13100" xr:uid="{7956C0F5-9034-4BA3-89F5-0D5C97C11460}"/>
    <cellStyle name="Comma 3 2 3 2 3 2" xfId="13101" xr:uid="{0A84D5B8-4B45-4B72-A3DA-9EECC34F788E}"/>
    <cellStyle name="Comma 3 2 3 2 3 2 2" xfId="13102" xr:uid="{CC009EFC-5C5D-468A-9C1A-18B434E61F9C}"/>
    <cellStyle name="Comma 3 2 3 2 3 2 2 2" xfId="13103" xr:uid="{B0703DB9-78FB-40C6-8645-BBD1F6FAAFAF}"/>
    <cellStyle name="Comma 3 2 3 2 3 2 3" xfId="13104" xr:uid="{B5B67ED0-96C7-4927-A28C-5C77239DF2BE}"/>
    <cellStyle name="Comma 3 2 3 2 3 3" xfId="13105" xr:uid="{D712B059-DD09-4EBF-8117-DA1FD9A6EE4F}"/>
    <cellStyle name="Comma 3 2 3 2 3 3 2" xfId="13106" xr:uid="{EE56BF97-D481-4CA5-B682-B19D6602A668}"/>
    <cellStyle name="Comma 3 2 3 2 3 4" xfId="13107" xr:uid="{8E53AE6E-790C-41E5-9557-B805DEF7280E}"/>
    <cellStyle name="Comma 3 2 3 2 4" xfId="13108" xr:uid="{85F5279F-B02B-47D5-8D66-5527A02440A3}"/>
    <cellStyle name="Comma 3 2 3 2 4 2" xfId="13109" xr:uid="{E30F2622-6E16-450C-A4EA-DBD5CC25E853}"/>
    <cellStyle name="Comma 3 2 3 2 4 2 2" xfId="13110" xr:uid="{A120E30D-AF91-4A4A-89AC-9F205BEC366E}"/>
    <cellStyle name="Comma 3 2 3 2 4 2 2 2" xfId="13111" xr:uid="{9694E342-AB9F-4F03-922A-00DC69DDB83F}"/>
    <cellStyle name="Comma 3 2 3 2 4 2 3" xfId="13112" xr:uid="{BBE0F667-AF50-44B0-BDC1-83242988C8A2}"/>
    <cellStyle name="Comma 3 2 3 2 4 3" xfId="13113" xr:uid="{43B83A8F-8C50-404B-8F07-5584F0B1442D}"/>
    <cellStyle name="Comma 3 2 3 2 4 3 2" xfId="13114" xr:uid="{53CFB8FB-302B-4D8E-9545-6A55CC6976CB}"/>
    <cellStyle name="Comma 3 2 3 2 4 4" xfId="13115" xr:uid="{7EB98A77-C6A4-40DE-BA9B-4EB3A7E06790}"/>
    <cellStyle name="Comma 3 2 3 2 5" xfId="13116" xr:uid="{044978E9-0D0E-4F30-AC9F-CFD3483B8F3C}"/>
    <cellStyle name="Comma 3 2 3 2 5 2" xfId="13117" xr:uid="{A1609ADA-523E-458D-A4AB-C645573E855D}"/>
    <cellStyle name="Comma 3 2 3 2 5 2 2" xfId="13118" xr:uid="{00A525DF-95DB-4211-957F-89039FB35E84}"/>
    <cellStyle name="Comma 3 2 3 2 5 3" xfId="13119" xr:uid="{1C8F69CC-36A8-4E60-9131-94F7D10E8222}"/>
    <cellStyle name="Comma 3 2 3 2 6" xfId="13120" xr:uid="{B7F1213B-703D-4A15-B7F0-E993BEDBB05E}"/>
    <cellStyle name="Comma 3 2 3 2 6 2" xfId="13121" xr:uid="{D55D4C12-2012-4FEA-8413-9E6DC9102A2C}"/>
    <cellStyle name="Comma 3 2 3 2 7" xfId="13122" xr:uid="{3C419BCD-CF4B-45CB-8C55-9635841B08F3}"/>
    <cellStyle name="Comma 3 2 3 3" xfId="13123" xr:uid="{1E2C9553-073E-49D7-811A-F3290EE20D98}"/>
    <cellStyle name="Comma 3 2 3 3 2" xfId="13124" xr:uid="{132E260B-2445-4691-8D70-8823F7D4F056}"/>
    <cellStyle name="Comma 3 2 3 3 2 2" xfId="13125" xr:uid="{AA57F393-722D-4E03-8FE3-20DC7AAC6C51}"/>
    <cellStyle name="Comma 3 2 3 3 2 2 2" xfId="13126" xr:uid="{BB370755-4953-4F17-B49F-3D8CCA7344C3}"/>
    <cellStyle name="Comma 3 2 3 3 2 2 2 2" xfId="13127" xr:uid="{83C75F1E-84D2-4FC2-92DB-9BDF8E1D3782}"/>
    <cellStyle name="Comma 3 2 3 3 2 2 2 2 2" xfId="13128" xr:uid="{1802EEC7-A04E-4C51-B8B5-947BD54757B8}"/>
    <cellStyle name="Comma 3 2 3 3 2 2 2 3" xfId="13129" xr:uid="{3BF98A66-F6F0-4509-8AD1-F627796DD5F6}"/>
    <cellStyle name="Comma 3 2 3 3 2 2 3" xfId="13130" xr:uid="{F3F4CE1E-6519-4E48-8823-771BA0EBBEF4}"/>
    <cellStyle name="Comma 3 2 3 3 2 2 3 2" xfId="13131" xr:uid="{AA2FB227-CC7C-4DAA-8D41-405A6BF1F1A9}"/>
    <cellStyle name="Comma 3 2 3 3 2 2 4" xfId="13132" xr:uid="{ACAF3612-958F-4865-A596-B5EEFB770F5D}"/>
    <cellStyle name="Comma 3 2 3 3 2 3" xfId="13133" xr:uid="{0A241E01-E85C-4884-9F85-F368CA06C87D}"/>
    <cellStyle name="Comma 3 2 3 3 2 3 2" xfId="13134" xr:uid="{E03E0E2D-3703-4CE1-9C33-6152FA15917A}"/>
    <cellStyle name="Comma 3 2 3 3 2 3 2 2" xfId="13135" xr:uid="{3A33C207-9F1E-49F5-9C91-48299F93BBEF}"/>
    <cellStyle name="Comma 3 2 3 3 2 3 2 2 2" xfId="13136" xr:uid="{8BEE5393-7493-41E7-8C86-40A9223D9D31}"/>
    <cellStyle name="Comma 3 2 3 3 2 3 2 3" xfId="13137" xr:uid="{6126D6FB-186E-462A-AAC9-EEFB44E5734A}"/>
    <cellStyle name="Comma 3 2 3 3 2 3 3" xfId="13138" xr:uid="{C3F43D16-3A91-43F8-AF11-1F353A9F697F}"/>
    <cellStyle name="Comma 3 2 3 3 2 3 3 2" xfId="13139" xr:uid="{DB6E3DE0-1047-4B78-959B-752FEA2B95F5}"/>
    <cellStyle name="Comma 3 2 3 3 2 3 4" xfId="13140" xr:uid="{801E7D43-C54B-4EAE-8972-B38463C7754D}"/>
    <cellStyle name="Comma 3 2 3 3 2 4" xfId="13141" xr:uid="{3CF3D677-E52F-46D4-9C19-715F6EF7EBAB}"/>
    <cellStyle name="Comma 3 2 3 3 2 4 2" xfId="13142" xr:uid="{430F90B4-2600-47BC-8769-962280A5E2A3}"/>
    <cellStyle name="Comma 3 2 3 3 2 4 2 2" xfId="13143" xr:uid="{937A9489-0011-4965-8D97-481FC55299BF}"/>
    <cellStyle name="Comma 3 2 3 3 2 4 3" xfId="13144" xr:uid="{E7C54168-2E3C-4DB7-B547-E3BCA9E9F289}"/>
    <cellStyle name="Comma 3 2 3 3 2 5" xfId="13145" xr:uid="{0A11D73B-4863-4E3D-9327-358074539EF0}"/>
    <cellStyle name="Comma 3 2 3 3 2 5 2" xfId="13146" xr:uid="{7887174B-999E-462A-B9EC-7437D0D5526A}"/>
    <cellStyle name="Comma 3 2 3 3 2 6" xfId="13147" xr:uid="{18E505DB-CA19-4BBC-8C57-46FF85043872}"/>
    <cellStyle name="Comma 3 2 3 3 3" xfId="13148" xr:uid="{401D83B7-FA26-41B2-AF90-084BE91F506A}"/>
    <cellStyle name="Comma 3 2 3 3 3 2" xfId="13149" xr:uid="{D7E4C8CD-2420-4B71-9FB6-4DBD3086C81D}"/>
    <cellStyle name="Comma 3 2 3 3 3 2 2" xfId="13150" xr:uid="{1DECC4BA-F5AE-4BC9-A38E-CC771FF01579}"/>
    <cellStyle name="Comma 3 2 3 3 3 2 2 2" xfId="13151" xr:uid="{90D4EF0F-FD0F-45CC-92D3-D35C6BC8C48A}"/>
    <cellStyle name="Comma 3 2 3 3 3 2 3" xfId="13152" xr:uid="{F38425F1-5CAB-4A97-B1B6-A72C0A5437DA}"/>
    <cellStyle name="Comma 3 2 3 3 3 3" xfId="13153" xr:uid="{E1F6F774-B6AA-4735-83E7-7FAB0918F0F3}"/>
    <cellStyle name="Comma 3 2 3 3 3 3 2" xfId="13154" xr:uid="{F27E053B-7ABD-408F-B790-23511DEE9E47}"/>
    <cellStyle name="Comma 3 2 3 3 3 4" xfId="13155" xr:uid="{62BE8D3C-9231-46A5-AC87-E3346AD2F336}"/>
    <cellStyle name="Comma 3 2 3 3 4" xfId="13156" xr:uid="{4ABB6AF5-40B8-440E-B89C-F57BB002503D}"/>
    <cellStyle name="Comma 3 2 3 3 4 2" xfId="13157" xr:uid="{02DD3270-4A78-45DC-902A-6F48C5870D3F}"/>
    <cellStyle name="Comma 3 2 3 3 4 2 2" xfId="13158" xr:uid="{D13C4B92-FAAB-485A-8B04-98A02DFABC26}"/>
    <cellStyle name="Comma 3 2 3 3 4 2 2 2" xfId="13159" xr:uid="{B84A5A34-6B46-4A42-A032-83164C8610DD}"/>
    <cellStyle name="Comma 3 2 3 3 4 2 3" xfId="13160" xr:uid="{33AAF070-A889-4A6A-98EA-224F870CB5AD}"/>
    <cellStyle name="Comma 3 2 3 3 4 3" xfId="13161" xr:uid="{2023A2E1-8FC5-4510-AB5D-456BAE510EAB}"/>
    <cellStyle name="Comma 3 2 3 3 4 3 2" xfId="13162" xr:uid="{28AAACC6-6DE3-4E53-9A30-99A062FCE648}"/>
    <cellStyle name="Comma 3 2 3 3 4 4" xfId="13163" xr:uid="{AAFD1C05-70A7-4AD0-8464-D0B8D44771A4}"/>
    <cellStyle name="Comma 3 2 3 3 5" xfId="13164" xr:uid="{275ADFEE-498B-45B2-87C1-2EBBB36F7EC7}"/>
    <cellStyle name="Comma 3 2 3 3 5 2" xfId="13165" xr:uid="{749E3487-BE8E-426A-9366-1475BB544DAD}"/>
    <cellStyle name="Comma 3 2 3 3 5 2 2" xfId="13166" xr:uid="{68EED693-64FA-44C8-8B39-0442120299DB}"/>
    <cellStyle name="Comma 3 2 3 3 5 3" xfId="13167" xr:uid="{329691FC-D29C-4B0E-90F5-1DE271E6F92F}"/>
    <cellStyle name="Comma 3 2 3 3 6" xfId="13168" xr:uid="{076AB2DC-5D8E-48FC-BF82-D04029382BDD}"/>
    <cellStyle name="Comma 3 2 3 3 6 2" xfId="13169" xr:uid="{109ECD0E-BAC7-4C68-9E66-736AB7919A90}"/>
    <cellStyle name="Comma 3 2 3 3 7" xfId="13170" xr:uid="{4AB05FC4-8A3E-4E0A-8078-8042CBAD66B4}"/>
    <cellStyle name="Comma 3 2 3 4" xfId="13171" xr:uid="{41AE63E9-6988-4CDE-93DC-B4BF8AC03ADF}"/>
    <cellStyle name="Comma 3 2 3 4 2" xfId="13172" xr:uid="{4FE53877-77CF-401A-9AA4-69E1FCAE485F}"/>
    <cellStyle name="Comma 3 2 3 4 2 2" xfId="13173" xr:uid="{3E6A202A-C85A-4585-9C63-B8E7300C11C5}"/>
    <cellStyle name="Comma 3 2 3 4 2 2 2" xfId="13174" xr:uid="{0B92A220-D8F2-43FA-8BF3-13AA4ADF98A5}"/>
    <cellStyle name="Comma 3 2 3 4 2 2 2 2" xfId="13175" xr:uid="{CA76466E-0876-4A3B-A6D5-109F4E38FF72}"/>
    <cellStyle name="Comma 3 2 3 4 2 2 3" xfId="13176" xr:uid="{922634F4-63EE-44E7-A4FE-FFD31AB09522}"/>
    <cellStyle name="Comma 3 2 3 4 2 3" xfId="13177" xr:uid="{344FFCAC-25E5-4893-B09B-AA2C4E9B7198}"/>
    <cellStyle name="Comma 3 2 3 4 2 3 2" xfId="13178" xr:uid="{FFD3264B-060A-45DD-9265-C1C1A4FDB459}"/>
    <cellStyle name="Comma 3 2 3 4 2 4" xfId="13179" xr:uid="{D0A698E8-5ADD-410B-9265-B3C5A1B208AD}"/>
    <cellStyle name="Comma 3 2 3 4 3" xfId="13180" xr:uid="{9B8676C1-7FEF-45E4-A1CC-720D7725FFF9}"/>
    <cellStyle name="Comma 3 2 3 4 3 2" xfId="13181" xr:uid="{3D91A281-2637-4685-96CE-7DC88B8D3455}"/>
    <cellStyle name="Comma 3 2 3 4 3 2 2" xfId="13182" xr:uid="{D9CB7101-A31D-45F2-A1CD-E42848B1C664}"/>
    <cellStyle name="Comma 3 2 3 4 3 2 2 2" xfId="13183" xr:uid="{F98C2D46-179C-4FA6-AA92-4E9541546D2E}"/>
    <cellStyle name="Comma 3 2 3 4 3 2 3" xfId="13184" xr:uid="{38CB5C49-B2BA-45CC-939E-B8B4383F691E}"/>
    <cellStyle name="Comma 3 2 3 4 3 3" xfId="13185" xr:uid="{8005FF33-C8BA-4FA6-9699-B874FA33C870}"/>
    <cellStyle name="Comma 3 2 3 4 3 3 2" xfId="13186" xr:uid="{0371833B-A204-434A-A535-DFA5CEE1B953}"/>
    <cellStyle name="Comma 3 2 3 4 3 4" xfId="13187" xr:uid="{36FF0176-A319-45F1-B068-4B41C7473EC4}"/>
    <cellStyle name="Comma 3 2 3 4 4" xfId="13188" xr:uid="{F30C6D2D-A74F-4542-8D9A-BC67BC1F474F}"/>
    <cellStyle name="Comma 3 2 3 4 4 2" xfId="13189" xr:uid="{F552C0C1-471F-46AB-8738-D6DD4F1AE7F8}"/>
    <cellStyle name="Comma 3 2 3 4 4 2 2" xfId="13190" xr:uid="{CCE8D4CF-2D33-4772-AFC7-DEE4FD72C9C2}"/>
    <cellStyle name="Comma 3 2 3 4 4 3" xfId="13191" xr:uid="{CF790BF2-E6B8-498B-BE40-427881419497}"/>
    <cellStyle name="Comma 3 2 3 4 5" xfId="13192" xr:uid="{3E1AFEE5-7E43-4C97-8048-412B9247577A}"/>
    <cellStyle name="Comma 3 2 3 4 5 2" xfId="13193" xr:uid="{7EFCAE5A-7DBB-46F3-A59C-62A6C7F932BB}"/>
    <cellStyle name="Comma 3 2 3 4 6" xfId="13194" xr:uid="{958C685F-D86A-4AC0-B5F6-82CF491F7119}"/>
    <cellStyle name="Comma 3 2 3 5" xfId="13195" xr:uid="{628B69B9-0EBF-42F5-AB0B-474290A84BC9}"/>
    <cellStyle name="Comma 3 2 3 5 2" xfId="13196" xr:uid="{923B9ED0-71E9-4DE7-9CF0-02F1DFC8643C}"/>
    <cellStyle name="Comma 3 2 3 5 2 2" xfId="13197" xr:uid="{687AB0B1-BFB5-4029-AF79-8C4C6279DDB6}"/>
    <cellStyle name="Comma 3 2 3 5 2 2 2" xfId="13198" xr:uid="{823BDE2C-3A4E-441D-8073-EEDF7D7F017E}"/>
    <cellStyle name="Comma 3 2 3 5 2 3" xfId="13199" xr:uid="{23574BB6-276C-4AAE-AD63-BBB6A23B659C}"/>
    <cellStyle name="Comma 3 2 3 5 3" xfId="13200" xr:uid="{028F13EF-6B0E-4F83-90C8-6585F704E042}"/>
    <cellStyle name="Comma 3 2 3 5 3 2" xfId="13201" xr:uid="{EC056F4A-2074-4D4C-B878-0DF7F0C3CEC0}"/>
    <cellStyle name="Comma 3 2 3 5 4" xfId="13202" xr:uid="{7AAF5EDD-B013-45AE-AF5E-ABF521C7BF09}"/>
    <cellStyle name="Comma 3 2 3 6" xfId="13203" xr:uid="{E96D47F3-7799-4F12-8F1D-A75CC5205376}"/>
    <cellStyle name="Comma 3 2 3 6 2" xfId="13204" xr:uid="{F34268CB-99AB-4119-8A35-6EE2CCDD1E3F}"/>
    <cellStyle name="Comma 3 2 3 6 2 2" xfId="13205" xr:uid="{FEC9B3F3-0702-4A24-BE53-D00484FAD6CE}"/>
    <cellStyle name="Comma 3 2 3 6 2 2 2" xfId="13206" xr:uid="{92D4E6FD-C7B0-41B0-AF64-EEEC8150887D}"/>
    <cellStyle name="Comma 3 2 3 6 2 3" xfId="13207" xr:uid="{24A74F1D-C9F8-4AC9-BA58-F3E6F6D4A874}"/>
    <cellStyle name="Comma 3 2 3 6 3" xfId="13208" xr:uid="{B1336278-94FD-4D3B-A33C-6FD3C65E1090}"/>
    <cellStyle name="Comma 3 2 3 6 3 2" xfId="13209" xr:uid="{DE506D0D-6B12-4E92-A31D-A584B77A6833}"/>
    <cellStyle name="Comma 3 2 3 6 4" xfId="13210" xr:uid="{B74EDA46-08BC-46F6-A80A-A811F5281C94}"/>
    <cellStyle name="Comma 3 2 3 7" xfId="13211" xr:uid="{32ACCC47-ADE6-4796-A304-CB96FC29ADA2}"/>
    <cellStyle name="Comma 3 2 3 7 2" xfId="13212" xr:uid="{C6E88229-C450-49D4-BE17-75DEBF849136}"/>
    <cellStyle name="Comma 3 2 3 7 2 2" xfId="13213" xr:uid="{1A37A7FB-12AB-46D9-ADB3-ED0C6BF04F1B}"/>
    <cellStyle name="Comma 3 2 3 7 3" xfId="13214" xr:uid="{B5D1F2A4-0203-440B-BF81-6C6231FA6FE9}"/>
    <cellStyle name="Comma 3 2 3 8" xfId="13215" xr:uid="{62F55E7C-80AE-48D3-930C-B55A6D7C8CC7}"/>
    <cellStyle name="Comma 3 2 3 8 2" xfId="13216" xr:uid="{25B98A4F-6B38-4A93-BA1A-56F3831E9E0C}"/>
    <cellStyle name="Comma 3 2 3 9" xfId="13217" xr:uid="{B09189C9-3D1E-4B26-B183-02C6F6617881}"/>
    <cellStyle name="Comma 3 2 4" xfId="13218" xr:uid="{9D9AACE7-8E7B-4CEF-BEA0-A9D73658377A}"/>
    <cellStyle name="Comma 3 2 4 2" xfId="13219" xr:uid="{B5CFFF5E-D638-4D7B-9DE4-5AB90DBC9BD2}"/>
    <cellStyle name="Comma 3 2 4 2 2" xfId="13220" xr:uid="{D7CC6E67-AB7E-4B74-9FC3-AFFA1A937A74}"/>
    <cellStyle name="Comma 3 2 4 2 2 2" xfId="13221" xr:uid="{78761B58-9AA6-450E-992A-ED6046F0B636}"/>
    <cellStyle name="Comma 3 2 4 2 2 2 2" xfId="13222" xr:uid="{1FCD3EBE-0A46-4E38-A066-70D56029FF20}"/>
    <cellStyle name="Comma 3 2 4 2 2 2 2 2" xfId="13223" xr:uid="{8BFCC256-D8FF-4BF4-8ADA-0CF95C0F73C9}"/>
    <cellStyle name="Comma 3 2 4 2 2 2 2 2 2" xfId="13224" xr:uid="{E15A5209-CF04-451A-88BF-5893A0D9EEFF}"/>
    <cellStyle name="Comma 3 2 4 2 2 2 2 3" xfId="13225" xr:uid="{D1E10CE9-E21F-482C-809C-6E8410AB8F95}"/>
    <cellStyle name="Comma 3 2 4 2 2 2 3" xfId="13226" xr:uid="{376792E5-8562-4A1F-9071-781EAA84EB80}"/>
    <cellStyle name="Comma 3 2 4 2 2 2 3 2" xfId="13227" xr:uid="{261F28E8-6809-43A2-BC24-42E51B511BB6}"/>
    <cellStyle name="Comma 3 2 4 2 2 2 4" xfId="13228" xr:uid="{12804781-04A0-418D-8F56-D56AE4FC9496}"/>
    <cellStyle name="Comma 3 2 4 2 2 3" xfId="13229" xr:uid="{04DA31C0-FBCE-41AA-BE23-E2AD5CAFED53}"/>
    <cellStyle name="Comma 3 2 4 2 2 3 2" xfId="13230" xr:uid="{DD7ECAE4-790B-4465-8261-51D7C92E80F0}"/>
    <cellStyle name="Comma 3 2 4 2 2 3 2 2" xfId="13231" xr:uid="{6826DBE3-D3F5-499A-8998-4CBE1A9F50C5}"/>
    <cellStyle name="Comma 3 2 4 2 2 3 2 2 2" xfId="13232" xr:uid="{FDC92F79-9C4A-4488-8400-34C535477D0A}"/>
    <cellStyle name="Comma 3 2 4 2 2 3 2 3" xfId="13233" xr:uid="{57DE2723-4125-4999-B4A2-087891D286E1}"/>
    <cellStyle name="Comma 3 2 4 2 2 3 3" xfId="13234" xr:uid="{D1B40474-38A4-40C5-982F-EA45C423CD06}"/>
    <cellStyle name="Comma 3 2 4 2 2 3 3 2" xfId="13235" xr:uid="{DE734883-BCF6-4931-BAE4-6DA39FCD5299}"/>
    <cellStyle name="Comma 3 2 4 2 2 3 4" xfId="13236" xr:uid="{EDD45BA6-0C34-4560-8388-99793E681200}"/>
    <cellStyle name="Comma 3 2 4 2 2 4" xfId="13237" xr:uid="{248A2EFA-AF8E-49A9-90B6-03C1096AACE5}"/>
    <cellStyle name="Comma 3 2 4 2 2 4 2" xfId="13238" xr:uid="{07848BF8-BCD5-4718-904F-FB3BF7D87C6C}"/>
    <cellStyle name="Comma 3 2 4 2 2 4 2 2" xfId="13239" xr:uid="{4D0452D0-BC57-4980-9735-88F3C8A063E2}"/>
    <cellStyle name="Comma 3 2 4 2 2 4 3" xfId="13240" xr:uid="{4FF105EC-EFE5-483B-A4EC-4B9E61D0B930}"/>
    <cellStyle name="Comma 3 2 4 2 2 5" xfId="13241" xr:uid="{B49A7D83-9528-4F88-8120-96ED8027AA9F}"/>
    <cellStyle name="Comma 3 2 4 2 2 5 2" xfId="13242" xr:uid="{40147E47-254F-4C49-B6AA-4F6DF7922200}"/>
    <cellStyle name="Comma 3 2 4 2 2 6" xfId="13243" xr:uid="{863DC90E-E76A-403E-ABBD-B9CC8AB26322}"/>
    <cellStyle name="Comma 3 2 4 2 3" xfId="13244" xr:uid="{065F3BD5-A235-41CF-8714-055DD2F49CDC}"/>
    <cellStyle name="Comma 3 2 4 2 3 2" xfId="13245" xr:uid="{D985CD12-B0A4-43ED-97BF-CC6514ACA0F2}"/>
    <cellStyle name="Comma 3 2 4 2 3 2 2" xfId="13246" xr:uid="{84135784-8CD1-4110-9BCC-E7075A347AFD}"/>
    <cellStyle name="Comma 3 2 4 2 3 2 2 2" xfId="13247" xr:uid="{FDF841A5-B9A4-41EE-9964-C44E6BBE7E87}"/>
    <cellStyle name="Comma 3 2 4 2 3 2 3" xfId="13248" xr:uid="{41CBA909-9FF9-4AB9-97CC-B3EC6A7A5C55}"/>
    <cellStyle name="Comma 3 2 4 2 3 3" xfId="13249" xr:uid="{A13D19DE-B7AE-48F4-86C3-E9FCC0F23CD0}"/>
    <cellStyle name="Comma 3 2 4 2 3 3 2" xfId="13250" xr:uid="{77561113-ADB1-45F6-BB2E-26BD68861BBB}"/>
    <cellStyle name="Comma 3 2 4 2 3 4" xfId="13251" xr:uid="{FB3C94C8-1C9C-43C5-BCC3-71B0DF7C33D8}"/>
    <cellStyle name="Comma 3 2 4 2 4" xfId="13252" xr:uid="{68C1A3BB-AA7E-478C-8AFD-46CA5DDB9EE3}"/>
    <cellStyle name="Comma 3 2 4 2 4 2" xfId="13253" xr:uid="{7A1ECC8B-FEAC-4BEC-85D8-0633C4F189D0}"/>
    <cellStyle name="Comma 3 2 4 2 4 2 2" xfId="13254" xr:uid="{843CD166-DD1A-404F-9EAE-5ECAFD5BE0B8}"/>
    <cellStyle name="Comma 3 2 4 2 4 2 2 2" xfId="13255" xr:uid="{B49F493C-B1AF-4A87-BA47-423D4AB560F0}"/>
    <cellStyle name="Comma 3 2 4 2 4 2 3" xfId="13256" xr:uid="{41E9F42B-454B-4A1E-ADEF-CFBA1772ABB1}"/>
    <cellStyle name="Comma 3 2 4 2 4 3" xfId="13257" xr:uid="{65E74D76-E9E2-4398-895C-6F79702A478D}"/>
    <cellStyle name="Comma 3 2 4 2 4 3 2" xfId="13258" xr:uid="{70BFE17E-3888-4E3D-A382-B86C352128C4}"/>
    <cellStyle name="Comma 3 2 4 2 4 4" xfId="13259" xr:uid="{7DBA6109-3B8C-405A-B7EA-653EF1A72218}"/>
    <cellStyle name="Comma 3 2 4 2 5" xfId="13260" xr:uid="{84520DBD-DC7B-4826-B5B3-51FCF776B7DA}"/>
    <cellStyle name="Comma 3 2 4 2 5 2" xfId="13261" xr:uid="{929BF2C8-9B05-4B2B-9DAE-6085F159A8E5}"/>
    <cellStyle name="Comma 3 2 4 2 5 2 2" xfId="13262" xr:uid="{7524A1DF-E3A3-4A4F-960E-E67BD22D6116}"/>
    <cellStyle name="Comma 3 2 4 2 5 3" xfId="13263" xr:uid="{BCF1C519-3D8F-411E-8C3C-A7C4E62D1188}"/>
    <cellStyle name="Comma 3 2 4 2 6" xfId="13264" xr:uid="{A1962726-18AF-4372-94F8-02E302838E53}"/>
    <cellStyle name="Comma 3 2 4 2 6 2" xfId="13265" xr:uid="{106BA079-BFE8-4C5B-8073-C27E284569A2}"/>
    <cellStyle name="Comma 3 2 4 2 7" xfId="13266" xr:uid="{40BBCFA8-A9D6-47BF-ADC3-17D52AE20C31}"/>
    <cellStyle name="Comma 3 2 4 3" xfId="13267" xr:uid="{01F14D4A-668B-4F77-B9A8-DE852A95F8C4}"/>
    <cellStyle name="Comma 3 2 4 3 2" xfId="13268" xr:uid="{51149949-8505-4D3D-95A1-5DA6C5F1ACAB}"/>
    <cellStyle name="Comma 3 2 4 3 2 2" xfId="13269" xr:uid="{53578E94-510A-46F1-A9A2-F43E981F6996}"/>
    <cellStyle name="Comma 3 2 4 3 2 2 2" xfId="13270" xr:uid="{0142B87B-3E60-4AC4-ABE7-510F8158AFA6}"/>
    <cellStyle name="Comma 3 2 4 3 2 2 2 2" xfId="13271" xr:uid="{0D1657D8-A6F0-4999-AC51-A3A5C1A6502F}"/>
    <cellStyle name="Comma 3 2 4 3 2 2 3" xfId="13272" xr:uid="{091C4C94-ED99-4597-B8FA-9F0FC6552F5C}"/>
    <cellStyle name="Comma 3 2 4 3 2 3" xfId="13273" xr:uid="{87757906-5EDC-4BEA-A2F2-2A2CC3BFC2EC}"/>
    <cellStyle name="Comma 3 2 4 3 2 3 2" xfId="13274" xr:uid="{AE9BDF9F-CCA0-427D-A837-1F948F3E9EEE}"/>
    <cellStyle name="Comma 3 2 4 3 2 4" xfId="13275" xr:uid="{A686169A-9318-474F-8754-D4148D1487D0}"/>
    <cellStyle name="Comma 3 2 4 3 3" xfId="13276" xr:uid="{EDE9F703-5F7D-4755-AC0F-7707F03FE579}"/>
    <cellStyle name="Comma 3 2 4 3 3 2" xfId="13277" xr:uid="{5BFC137F-836E-4C73-A203-697462797ADE}"/>
    <cellStyle name="Comma 3 2 4 3 3 2 2" xfId="13278" xr:uid="{3748AC1F-293F-4AE0-89EB-16A1E573B82F}"/>
    <cellStyle name="Comma 3 2 4 3 3 2 2 2" xfId="13279" xr:uid="{19C29FB4-5DEF-4998-B28F-7B45596F0D21}"/>
    <cellStyle name="Comma 3 2 4 3 3 2 3" xfId="13280" xr:uid="{FCC2838B-15CB-461D-A0C5-4DD358519EF0}"/>
    <cellStyle name="Comma 3 2 4 3 3 3" xfId="13281" xr:uid="{DD07D1BC-BCB4-4D22-B5EE-1B167909BE38}"/>
    <cellStyle name="Comma 3 2 4 3 3 3 2" xfId="13282" xr:uid="{6C9E6429-0294-4C5C-ABC5-CF6FF2E282A4}"/>
    <cellStyle name="Comma 3 2 4 3 3 4" xfId="13283" xr:uid="{D1414433-6BCC-4A6A-ABD3-9E54A95058AC}"/>
    <cellStyle name="Comma 3 2 4 3 4" xfId="13284" xr:uid="{DE5F89AF-B6F8-4CC0-B920-0AB3E82F9A15}"/>
    <cellStyle name="Comma 3 2 4 3 4 2" xfId="13285" xr:uid="{7E6D5657-E44E-420F-970F-3E6668B7EA28}"/>
    <cellStyle name="Comma 3 2 4 3 4 2 2" xfId="13286" xr:uid="{8482EEAF-B5C8-4918-8DA7-B9DDD638FA25}"/>
    <cellStyle name="Comma 3 2 4 3 4 3" xfId="13287" xr:uid="{1DD9A323-BE20-4910-89E7-8ECCF7AF2667}"/>
    <cellStyle name="Comma 3 2 4 3 5" xfId="13288" xr:uid="{CA3C6AAA-D712-4F1A-B5FB-17115A88E88E}"/>
    <cellStyle name="Comma 3 2 4 3 5 2" xfId="13289" xr:uid="{9F6A8D64-B5E3-46EE-B6B3-1E2CE20064EB}"/>
    <cellStyle name="Comma 3 2 4 3 6" xfId="13290" xr:uid="{D0E7EBAA-904D-4FFF-BBE9-86B8D3DEA4E9}"/>
    <cellStyle name="Comma 3 2 4 4" xfId="13291" xr:uid="{4101EE6D-722B-49D2-812C-2E83D5920627}"/>
    <cellStyle name="Comma 3 2 4 4 2" xfId="13292" xr:uid="{58CF5705-C1C7-49F0-8F93-7B199A3808C1}"/>
    <cellStyle name="Comma 3 2 4 4 2 2" xfId="13293" xr:uid="{A464BC01-2F46-400B-90BA-713C7B707019}"/>
    <cellStyle name="Comma 3 2 4 4 2 2 2" xfId="13294" xr:uid="{307D976D-C424-42B2-9C06-6408B532B755}"/>
    <cellStyle name="Comma 3 2 4 4 2 3" xfId="13295" xr:uid="{6CED7DA5-46F1-4B0E-987F-41C06EB6CD7D}"/>
    <cellStyle name="Comma 3 2 4 4 3" xfId="13296" xr:uid="{59715296-53C2-4777-B242-70DD592DAAF9}"/>
    <cellStyle name="Comma 3 2 4 4 3 2" xfId="13297" xr:uid="{20E963D7-37A0-4D5F-9930-10FFBA05877B}"/>
    <cellStyle name="Comma 3 2 4 4 4" xfId="13298" xr:uid="{8281E697-394B-4EDB-AE3D-781ED80ECCC7}"/>
    <cellStyle name="Comma 3 2 4 5" xfId="13299" xr:uid="{7C405B85-5A87-40AA-B03C-3D623600C11A}"/>
    <cellStyle name="Comma 3 2 4 5 2" xfId="13300" xr:uid="{A19250ED-601C-46DB-95C3-77983E4697D8}"/>
    <cellStyle name="Comma 3 2 4 5 2 2" xfId="13301" xr:uid="{A1EB77CA-B709-49B7-AB62-077FBCAF919B}"/>
    <cellStyle name="Comma 3 2 4 5 2 2 2" xfId="13302" xr:uid="{DFC77ECC-7BC6-430F-BAF8-B05FD71B28F9}"/>
    <cellStyle name="Comma 3 2 4 5 2 3" xfId="13303" xr:uid="{B523A8D1-CBE7-4CD1-92AB-707BA5A8BDC3}"/>
    <cellStyle name="Comma 3 2 4 5 3" xfId="13304" xr:uid="{CF44C7BB-D154-4723-9325-220FF97DAD5D}"/>
    <cellStyle name="Comma 3 2 4 5 3 2" xfId="13305" xr:uid="{27E498A3-3DF0-4945-BF3D-8CF2D6D2A543}"/>
    <cellStyle name="Comma 3 2 4 5 4" xfId="13306" xr:uid="{19C85D2B-A233-4868-ABE4-A228BB2820ED}"/>
    <cellStyle name="Comma 3 2 4 6" xfId="13307" xr:uid="{36F721B4-2C51-48A7-A8DE-065C4A1951DE}"/>
    <cellStyle name="Comma 3 2 4 6 2" xfId="13308" xr:uid="{44BDDEA4-B94E-47D7-848E-4FD5E357F140}"/>
    <cellStyle name="Comma 3 2 4 6 2 2" xfId="13309" xr:uid="{9EBCEB1F-4B81-4262-A358-AFC50E2B4072}"/>
    <cellStyle name="Comma 3 2 4 6 3" xfId="13310" xr:uid="{F56BE232-2E21-453E-9EC0-29326A630CD2}"/>
    <cellStyle name="Comma 3 2 4 7" xfId="13311" xr:uid="{5F44BEFB-FAB4-4955-A0C7-5643F70EDD0A}"/>
    <cellStyle name="Comma 3 2 4 7 2" xfId="13312" xr:uid="{3C95A10B-F2A0-4740-B47A-7EF60B08323F}"/>
    <cellStyle name="Comma 3 2 4 8" xfId="13313" xr:uid="{F6E13402-8C22-4BFB-873B-7F199554EEAD}"/>
    <cellStyle name="Comma 3 2 5" xfId="13314" xr:uid="{E24AD5DD-1F76-42E5-94F1-18E3F9D99127}"/>
    <cellStyle name="Comma 3 2 5 2" xfId="13315" xr:uid="{7F5A2FE7-6F90-40FC-8132-103A58A59DC1}"/>
    <cellStyle name="Comma 3 2 5 2 2" xfId="13316" xr:uid="{6A28BA65-DC61-4D6B-8A09-7CDA3B3E0FC2}"/>
    <cellStyle name="Comma 3 2 5 2 2 2" xfId="13317" xr:uid="{BA3ADF99-DE2A-41FB-A3A3-73E50FAB11A4}"/>
    <cellStyle name="Comma 3 2 5 2 2 2 2" xfId="13318" xr:uid="{AAABC4A9-F73B-41D5-B53C-6C2183D74A83}"/>
    <cellStyle name="Comma 3 2 5 2 2 2 2 2" xfId="13319" xr:uid="{A30CBEEF-DDDB-4501-BAAB-9163B6B84212}"/>
    <cellStyle name="Comma 3 2 5 2 2 2 2 2 2" xfId="13320" xr:uid="{2C76C945-3794-4945-BA41-B36B69A57180}"/>
    <cellStyle name="Comma 3 2 5 2 2 2 2 3" xfId="13321" xr:uid="{4FBAC502-D8D6-4CD9-B0F9-2FBA28F7C57A}"/>
    <cellStyle name="Comma 3 2 5 2 2 2 3" xfId="13322" xr:uid="{A2E84CAE-7F5E-426B-97DC-2CAA759D060D}"/>
    <cellStyle name="Comma 3 2 5 2 2 2 3 2" xfId="13323" xr:uid="{69222AEB-E963-4126-BED3-F089B679C593}"/>
    <cellStyle name="Comma 3 2 5 2 2 2 4" xfId="13324" xr:uid="{3DD8ECB8-1E94-482B-B7D9-B894FA528C61}"/>
    <cellStyle name="Comma 3 2 5 2 2 3" xfId="13325" xr:uid="{2A1725D7-DEB9-40DF-8DC5-99D2DA4A9CDB}"/>
    <cellStyle name="Comma 3 2 5 2 2 3 2" xfId="13326" xr:uid="{66AC80B7-9DA2-47D4-AAB5-FD6FD06BFFC6}"/>
    <cellStyle name="Comma 3 2 5 2 2 3 2 2" xfId="13327" xr:uid="{0AA51BFE-79FF-402D-9FB7-EC6FE1A5E0FC}"/>
    <cellStyle name="Comma 3 2 5 2 2 3 2 2 2" xfId="13328" xr:uid="{B9B323D9-589A-4EC2-AE61-84E794477778}"/>
    <cellStyle name="Comma 3 2 5 2 2 3 2 3" xfId="13329" xr:uid="{178CD003-999E-4B43-A4C3-ECE48FDE2A51}"/>
    <cellStyle name="Comma 3 2 5 2 2 3 3" xfId="13330" xr:uid="{DFD65B1C-4040-442A-A870-BE079E9592FB}"/>
    <cellStyle name="Comma 3 2 5 2 2 3 3 2" xfId="13331" xr:uid="{DB363119-A8F3-4EFF-8745-3F74A9647428}"/>
    <cellStyle name="Comma 3 2 5 2 2 3 4" xfId="13332" xr:uid="{CD9B9A76-05DE-4335-81E2-75AE07A1794D}"/>
    <cellStyle name="Comma 3 2 5 2 2 4" xfId="13333" xr:uid="{B6D3130B-7EF1-46AC-9C4C-EA9D1762A76A}"/>
    <cellStyle name="Comma 3 2 5 2 2 4 2" xfId="13334" xr:uid="{7410FD2A-6820-4A90-9639-ACA1E0420220}"/>
    <cellStyle name="Comma 3 2 5 2 2 4 2 2" xfId="13335" xr:uid="{CEC2F6CD-108F-470D-A316-BE207C4E53F0}"/>
    <cellStyle name="Comma 3 2 5 2 2 4 3" xfId="13336" xr:uid="{C058E633-DC3D-4AA3-B98A-CB1444B5CC1F}"/>
    <cellStyle name="Comma 3 2 5 2 2 5" xfId="13337" xr:uid="{BA56DF14-2CFF-44D6-888D-738DBCEF2665}"/>
    <cellStyle name="Comma 3 2 5 2 2 5 2" xfId="13338" xr:uid="{12F475E7-780D-44F9-801B-101F11415B8D}"/>
    <cellStyle name="Comma 3 2 5 2 2 6" xfId="13339" xr:uid="{D259D07A-AC53-4F72-9B57-49A8AEBAF496}"/>
    <cellStyle name="Comma 3 2 5 2 3" xfId="13340" xr:uid="{6A1CF05F-9319-457F-A19C-BEC2FD0532F2}"/>
    <cellStyle name="Comma 3 2 5 2 3 2" xfId="13341" xr:uid="{677B6CE8-5B33-4112-9B92-00F6FEE0B1F3}"/>
    <cellStyle name="Comma 3 2 5 2 3 2 2" xfId="13342" xr:uid="{2364FDDA-5380-4768-8ED8-9F10D64D3DF0}"/>
    <cellStyle name="Comma 3 2 5 2 3 2 2 2" xfId="13343" xr:uid="{2C2E0859-5413-47C9-B8F6-FA599B50033E}"/>
    <cellStyle name="Comma 3 2 5 2 3 2 3" xfId="13344" xr:uid="{4766A6A4-6991-450C-8150-99A29672ECF0}"/>
    <cellStyle name="Comma 3 2 5 2 3 3" xfId="13345" xr:uid="{4F953617-EF45-47F5-BA96-05E9677F3641}"/>
    <cellStyle name="Comma 3 2 5 2 3 3 2" xfId="13346" xr:uid="{788E210E-A8A0-4469-AF73-1BE2744832F5}"/>
    <cellStyle name="Comma 3 2 5 2 3 4" xfId="13347" xr:uid="{060E53E6-54C9-4109-ADC6-8E647E89B28C}"/>
    <cellStyle name="Comma 3 2 5 2 4" xfId="13348" xr:uid="{F1955A79-21A9-4DEF-8582-808A6E4A0749}"/>
    <cellStyle name="Comma 3 2 5 2 4 2" xfId="13349" xr:uid="{97CAF6B6-CDB5-410E-A59F-FBC968E00E21}"/>
    <cellStyle name="Comma 3 2 5 2 4 2 2" xfId="13350" xr:uid="{E0B06869-0970-46C6-9046-05BE0932AE2C}"/>
    <cellStyle name="Comma 3 2 5 2 4 2 2 2" xfId="13351" xr:uid="{C1E67E57-7E89-4B78-91BC-496DB14530E7}"/>
    <cellStyle name="Comma 3 2 5 2 4 2 3" xfId="13352" xr:uid="{B3B5998A-946D-40D5-A106-248262F2CF0C}"/>
    <cellStyle name="Comma 3 2 5 2 4 3" xfId="13353" xr:uid="{045D8B78-349F-43FD-A4F7-342F4EDBF259}"/>
    <cellStyle name="Comma 3 2 5 2 4 3 2" xfId="13354" xr:uid="{D966C8B8-6BFF-4C6C-B07E-0E6483A82854}"/>
    <cellStyle name="Comma 3 2 5 2 4 4" xfId="13355" xr:uid="{F72B5D1B-C68A-4682-9613-52DDEEB9B408}"/>
    <cellStyle name="Comma 3 2 5 2 5" xfId="13356" xr:uid="{7BA1C12B-7067-45BC-80EF-891F99BDEE42}"/>
    <cellStyle name="Comma 3 2 5 2 5 2" xfId="13357" xr:uid="{25312D8F-81E4-4316-A0CA-A8827CA32773}"/>
    <cellStyle name="Comma 3 2 5 2 5 2 2" xfId="13358" xr:uid="{66314E82-A8B1-4760-8996-1CF0594C2F8F}"/>
    <cellStyle name="Comma 3 2 5 2 5 3" xfId="13359" xr:uid="{1693B395-A008-428C-90A3-3F215788EA32}"/>
    <cellStyle name="Comma 3 2 5 2 6" xfId="13360" xr:uid="{0D416BB6-06E4-49EE-8BFC-28AA9B8678D4}"/>
    <cellStyle name="Comma 3 2 5 2 6 2" xfId="13361" xr:uid="{04268100-90FB-4590-A919-0A75DA5A4DCC}"/>
    <cellStyle name="Comma 3 2 5 2 7" xfId="13362" xr:uid="{7E8E3B34-F84D-4261-824C-498D45EE376C}"/>
    <cellStyle name="Comma 3 2 5 3" xfId="13363" xr:uid="{EFBC5E6E-4347-4CE9-A633-021F5C7308AE}"/>
    <cellStyle name="Comma 3 2 5 3 2" xfId="13364" xr:uid="{DC920DAF-8AF6-476F-8A04-3BE2A0BD5C0D}"/>
    <cellStyle name="Comma 3 2 5 3 2 2" xfId="13365" xr:uid="{4FE77ADF-EF97-4AED-9AC1-66C95B2A0035}"/>
    <cellStyle name="Comma 3 2 5 3 2 2 2" xfId="13366" xr:uid="{B9FFD422-BEA6-49DE-8E20-6D3345E70561}"/>
    <cellStyle name="Comma 3 2 5 3 2 2 2 2" xfId="13367" xr:uid="{E6148B3F-093E-424F-928E-264DFFAA3F9C}"/>
    <cellStyle name="Comma 3 2 5 3 2 2 3" xfId="13368" xr:uid="{14678613-5D84-4E28-925F-28512C987339}"/>
    <cellStyle name="Comma 3 2 5 3 2 3" xfId="13369" xr:uid="{53199882-8D83-432E-9B7F-EB6FB6F87BD5}"/>
    <cellStyle name="Comma 3 2 5 3 2 3 2" xfId="13370" xr:uid="{FBD8FE01-93E9-4152-AC4D-794995DD80CB}"/>
    <cellStyle name="Comma 3 2 5 3 2 4" xfId="13371" xr:uid="{73632599-A24E-40A7-85F4-4339E9DD3131}"/>
    <cellStyle name="Comma 3 2 5 3 3" xfId="13372" xr:uid="{4DD35955-B37C-4082-A6F7-EDB7EAA71FB6}"/>
    <cellStyle name="Comma 3 2 5 3 3 2" xfId="13373" xr:uid="{150B9186-B7FB-4351-B0AA-7D4726B285A2}"/>
    <cellStyle name="Comma 3 2 5 3 3 2 2" xfId="13374" xr:uid="{F73589A0-0C45-42D1-A2FA-EB2A20D48EB3}"/>
    <cellStyle name="Comma 3 2 5 3 3 2 2 2" xfId="13375" xr:uid="{4ECF60C5-8915-4A12-A52E-51437738F93A}"/>
    <cellStyle name="Comma 3 2 5 3 3 2 3" xfId="13376" xr:uid="{1198BDD9-FDF9-4C24-A326-3C81BF96B22C}"/>
    <cellStyle name="Comma 3 2 5 3 3 3" xfId="13377" xr:uid="{70638921-D0FB-4566-B55F-B7C0613D5CEE}"/>
    <cellStyle name="Comma 3 2 5 3 3 3 2" xfId="13378" xr:uid="{3C24FC97-FEAC-409B-9CFD-B466C52E7EDC}"/>
    <cellStyle name="Comma 3 2 5 3 3 4" xfId="13379" xr:uid="{B6D612E3-24A4-4059-AC14-E7C0E24DF00F}"/>
    <cellStyle name="Comma 3 2 5 3 4" xfId="13380" xr:uid="{C0DEAEA9-E716-4C25-988C-78C4B54C6ADB}"/>
    <cellStyle name="Comma 3 2 5 3 4 2" xfId="13381" xr:uid="{D7800A8E-9673-4B65-993B-CCC9667092A9}"/>
    <cellStyle name="Comma 3 2 5 3 4 2 2" xfId="13382" xr:uid="{C6BA9752-C3CB-40DE-AC0A-5DB44E0BEE82}"/>
    <cellStyle name="Comma 3 2 5 3 4 3" xfId="13383" xr:uid="{4267B910-FFB8-456A-85B2-5220838F3C12}"/>
    <cellStyle name="Comma 3 2 5 3 5" xfId="13384" xr:uid="{CC6BEE77-3DBE-4375-8C4D-32808C10C4D9}"/>
    <cellStyle name="Comma 3 2 5 3 5 2" xfId="13385" xr:uid="{51034685-D629-4A3A-B1C2-1F1972A0BA98}"/>
    <cellStyle name="Comma 3 2 5 3 6" xfId="13386" xr:uid="{ADA49BE9-37C5-404E-B94E-93F6B7AF9C26}"/>
    <cellStyle name="Comma 3 2 5 4" xfId="13387" xr:uid="{40423D2F-7D4D-4E20-943B-37E83D0E6496}"/>
    <cellStyle name="Comma 3 2 5 4 2" xfId="13388" xr:uid="{841C0CD5-E45C-49D3-B718-4F9D4EC623C1}"/>
    <cellStyle name="Comma 3 2 5 4 2 2" xfId="13389" xr:uid="{B37D5814-AEDC-4D11-8EC6-DFF422D9A746}"/>
    <cellStyle name="Comma 3 2 5 4 2 2 2" xfId="13390" xr:uid="{43E020E9-7B12-455E-8F1B-8CFC2CD2C616}"/>
    <cellStyle name="Comma 3 2 5 4 2 3" xfId="13391" xr:uid="{056FF3B3-1D9A-467A-8553-FE1AF2F93DA3}"/>
    <cellStyle name="Comma 3 2 5 4 3" xfId="13392" xr:uid="{8082D44E-65E2-4DCD-B4B2-393CAE372C59}"/>
    <cellStyle name="Comma 3 2 5 4 3 2" xfId="13393" xr:uid="{B2631E93-D397-4F67-AFBF-09E343E8D0BF}"/>
    <cellStyle name="Comma 3 2 5 4 4" xfId="13394" xr:uid="{11661EE1-0AE2-487F-BD72-7B9EB4333FB5}"/>
    <cellStyle name="Comma 3 2 5 5" xfId="13395" xr:uid="{46545CCE-AE33-4D36-990A-58098DF4FA80}"/>
    <cellStyle name="Comma 3 2 5 5 2" xfId="13396" xr:uid="{8B3E784D-605F-44AA-A24D-8980054E5ED3}"/>
    <cellStyle name="Comma 3 2 5 5 2 2" xfId="13397" xr:uid="{D8DEAAA2-9A7E-465D-B77E-97516A756A4E}"/>
    <cellStyle name="Comma 3 2 5 5 2 2 2" xfId="13398" xr:uid="{52F9F047-7E15-4AAC-ABAE-EC8B9DF49588}"/>
    <cellStyle name="Comma 3 2 5 5 2 3" xfId="13399" xr:uid="{620CDC64-7CC4-4979-ACCB-39FC5CC77D57}"/>
    <cellStyle name="Comma 3 2 5 5 3" xfId="13400" xr:uid="{7B2FE794-150E-4C3F-8FF2-D1D975AB40E8}"/>
    <cellStyle name="Comma 3 2 5 5 3 2" xfId="13401" xr:uid="{01844B74-B71D-4A7F-ACA5-A1668244B04C}"/>
    <cellStyle name="Comma 3 2 5 5 4" xfId="13402" xr:uid="{8193DBA8-9F91-409D-BDB3-BBA70961CF0E}"/>
    <cellStyle name="Comma 3 2 5 6" xfId="13403" xr:uid="{F171E9B1-2F83-49E8-92F9-B107F2A30B3C}"/>
    <cellStyle name="Comma 3 2 5 6 2" xfId="13404" xr:uid="{12743B2B-547F-4890-B2E4-57238ADB63D0}"/>
    <cellStyle name="Comma 3 2 5 6 2 2" xfId="13405" xr:uid="{9B48CD38-1959-43C1-9D77-7EFC76EA157A}"/>
    <cellStyle name="Comma 3 2 5 6 3" xfId="13406" xr:uid="{55052F9D-146A-41C6-A7B2-E2FA108A3D8A}"/>
    <cellStyle name="Comma 3 2 5 7" xfId="13407" xr:uid="{D6332B7D-1770-4E5D-9142-FEA208273069}"/>
    <cellStyle name="Comma 3 2 5 7 2" xfId="13408" xr:uid="{CDD9F378-5C19-4840-95AA-E94C31459FEA}"/>
    <cellStyle name="Comma 3 2 5 8" xfId="13409" xr:uid="{4604B669-158A-40A3-8383-BD7E75DE38B3}"/>
    <cellStyle name="Comma 3 2 6" xfId="13410" xr:uid="{9E4A7516-0B12-47F8-9304-0E91511E7D31}"/>
    <cellStyle name="Comma 3 2 6 2" xfId="13411" xr:uid="{A46E0F63-70CE-4A3E-BD0C-2162E6F2529A}"/>
    <cellStyle name="Comma 3 2 6 2 2" xfId="13412" xr:uid="{AC687708-2A16-4C3D-97FA-11D025D024EE}"/>
    <cellStyle name="Comma 3 2 6 2 2 2" xfId="13413" xr:uid="{CA3860A8-42CC-4F0B-A4C4-0528D1EDF0F2}"/>
    <cellStyle name="Comma 3 2 6 2 2 2 2" xfId="13414" xr:uid="{6916018D-A667-4C94-8674-F2CC74D5A9A6}"/>
    <cellStyle name="Comma 3 2 6 2 2 2 2 2" xfId="13415" xr:uid="{F2030983-75B6-4275-ABB0-1C7D85493653}"/>
    <cellStyle name="Comma 3 2 6 2 2 2 2 2 2" xfId="13416" xr:uid="{BB00C044-D067-4326-9881-9FED0DD842AB}"/>
    <cellStyle name="Comma 3 2 6 2 2 2 2 3" xfId="13417" xr:uid="{3123F379-F124-414D-8653-96827B0D9F87}"/>
    <cellStyle name="Comma 3 2 6 2 2 2 3" xfId="13418" xr:uid="{EC191537-91F2-4C1E-92D3-B8212F321B35}"/>
    <cellStyle name="Comma 3 2 6 2 2 2 3 2" xfId="13419" xr:uid="{EB122CDD-F64E-4158-BFC6-6307DBE1053E}"/>
    <cellStyle name="Comma 3 2 6 2 2 2 4" xfId="13420" xr:uid="{C11B2388-BD2A-4722-ADB1-4FAF902AE4BB}"/>
    <cellStyle name="Comma 3 2 6 2 2 3" xfId="13421" xr:uid="{6F2F72DB-5F95-4AE4-A7B3-72D87C0DAE4A}"/>
    <cellStyle name="Comma 3 2 6 2 2 3 2" xfId="13422" xr:uid="{F7699CD1-D46A-41BE-B45E-3ABE14EDF39D}"/>
    <cellStyle name="Comma 3 2 6 2 2 3 2 2" xfId="13423" xr:uid="{B46C99A8-BF32-4BE3-9A96-8ED9E656FA44}"/>
    <cellStyle name="Comma 3 2 6 2 2 3 2 2 2" xfId="13424" xr:uid="{34A19133-0363-4C2A-95A6-4CD9A899AF73}"/>
    <cellStyle name="Comma 3 2 6 2 2 3 2 3" xfId="13425" xr:uid="{6E427BC3-E3C1-442B-9376-9FADEBB1315E}"/>
    <cellStyle name="Comma 3 2 6 2 2 3 3" xfId="13426" xr:uid="{97837954-49AF-4DF8-86D7-9F471F7B3233}"/>
    <cellStyle name="Comma 3 2 6 2 2 3 3 2" xfId="13427" xr:uid="{43BC7EC8-207B-497B-8DCB-6032F645186D}"/>
    <cellStyle name="Comma 3 2 6 2 2 3 4" xfId="13428" xr:uid="{0E4F96FB-5CF6-4613-A8EE-9FA7DF84E6F2}"/>
    <cellStyle name="Comma 3 2 6 2 2 4" xfId="13429" xr:uid="{6D833DCF-D77D-4BA3-B414-1CABDC963ED2}"/>
    <cellStyle name="Comma 3 2 6 2 2 4 2" xfId="13430" xr:uid="{225B3A2A-9DC9-4051-92A2-665B8C332283}"/>
    <cellStyle name="Comma 3 2 6 2 2 4 2 2" xfId="13431" xr:uid="{C0D1B556-133A-4399-A6BD-E38D6456E4C1}"/>
    <cellStyle name="Comma 3 2 6 2 2 4 3" xfId="13432" xr:uid="{38FB7B69-FEBE-48A5-B3CE-95F0AF26A543}"/>
    <cellStyle name="Comma 3 2 6 2 2 5" xfId="13433" xr:uid="{53E95683-2BF1-4D5E-ACC9-2CFF507C223E}"/>
    <cellStyle name="Comma 3 2 6 2 2 5 2" xfId="13434" xr:uid="{B58E563C-EC7D-48B8-896F-C503B2049D3B}"/>
    <cellStyle name="Comma 3 2 6 2 2 6" xfId="13435" xr:uid="{4F8DD43B-A017-4504-8AF0-6741F54DE1E6}"/>
    <cellStyle name="Comma 3 2 6 2 3" xfId="13436" xr:uid="{63E15CE8-B587-4469-9745-6787C7F6523A}"/>
    <cellStyle name="Comma 3 2 6 2 3 2" xfId="13437" xr:uid="{9BAC9357-9835-480F-BA71-D3A0DCDBFF2E}"/>
    <cellStyle name="Comma 3 2 6 2 3 2 2" xfId="13438" xr:uid="{7D07CC55-C61A-4E34-97FB-4AF39C99AA50}"/>
    <cellStyle name="Comma 3 2 6 2 3 2 2 2" xfId="13439" xr:uid="{EBB898D1-F012-4637-92A3-9D266DD4C512}"/>
    <cellStyle name="Comma 3 2 6 2 3 2 3" xfId="13440" xr:uid="{BCDC1402-270B-4D43-895D-15B187D7E9DE}"/>
    <cellStyle name="Comma 3 2 6 2 3 3" xfId="13441" xr:uid="{FA98CBEB-68EC-4008-88E8-1F2DC7222BCC}"/>
    <cellStyle name="Comma 3 2 6 2 3 3 2" xfId="13442" xr:uid="{43399F5C-8395-4D45-BED9-921BC2A86369}"/>
    <cellStyle name="Comma 3 2 6 2 3 4" xfId="13443" xr:uid="{F9982EB4-4B70-409B-8E7C-B41954F3C284}"/>
    <cellStyle name="Comma 3 2 6 2 4" xfId="13444" xr:uid="{46F60C27-FDAC-42C3-8CCE-B28E0ADBF149}"/>
    <cellStyle name="Comma 3 2 6 2 4 2" xfId="13445" xr:uid="{FA2B61F9-83AC-4C24-89FD-9F53EE45BDAF}"/>
    <cellStyle name="Comma 3 2 6 2 4 2 2" xfId="13446" xr:uid="{A59C2524-FF44-4225-9E7D-56EBC9C16134}"/>
    <cellStyle name="Comma 3 2 6 2 4 2 2 2" xfId="13447" xr:uid="{634AD638-4E48-4CBB-BB33-CA6DEB86EBF5}"/>
    <cellStyle name="Comma 3 2 6 2 4 2 3" xfId="13448" xr:uid="{B29E9E39-1232-4400-8773-49CD1C9ECF5A}"/>
    <cellStyle name="Comma 3 2 6 2 4 3" xfId="13449" xr:uid="{187F4C6B-06C3-4C02-8222-05E94920BC33}"/>
    <cellStyle name="Comma 3 2 6 2 4 3 2" xfId="13450" xr:uid="{7385CA69-6266-4368-9ECF-8B9B947D1FA4}"/>
    <cellStyle name="Comma 3 2 6 2 4 4" xfId="13451" xr:uid="{C186FBCD-0764-413A-AC9B-3448D4E7E6A1}"/>
    <cellStyle name="Comma 3 2 6 2 5" xfId="13452" xr:uid="{EF1807BF-A1E3-4820-993F-CD6D62D10F65}"/>
    <cellStyle name="Comma 3 2 6 2 5 2" xfId="13453" xr:uid="{4C1E6033-D077-471D-A525-DDF0ED6C9EA6}"/>
    <cellStyle name="Comma 3 2 6 2 5 2 2" xfId="13454" xr:uid="{58BB7458-D346-4FB8-ACAC-5BF4DD157F4D}"/>
    <cellStyle name="Comma 3 2 6 2 5 3" xfId="13455" xr:uid="{3ECF0690-C940-4C43-911D-C0ABB8215B10}"/>
    <cellStyle name="Comma 3 2 6 2 6" xfId="13456" xr:uid="{79043814-11F8-424A-9657-4DC2CAE97858}"/>
    <cellStyle name="Comma 3 2 6 2 6 2" xfId="13457" xr:uid="{5D70869D-E8D5-4A25-BFF1-41C0A76A7AFE}"/>
    <cellStyle name="Comma 3 2 6 2 7" xfId="13458" xr:uid="{2BC9CDE6-D962-4075-9F59-D514E499185A}"/>
    <cellStyle name="Comma 3 2 6 3" xfId="13459" xr:uid="{FD713F6F-076E-4A3A-AC21-749656B3316A}"/>
    <cellStyle name="Comma 3 2 6 3 2" xfId="13460" xr:uid="{FC1F089C-3DE1-44A2-88F2-31C6E6F1B283}"/>
    <cellStyle name="Comma 3 2 6 3 2 2" xfId="13461" xr:uid="{7F77E4DC-A117-4C9E-AF75-D3C43532223E}"/>
    <cellStyle name="Comma 3 2 6 3 2 2 2" xfId="13462" xr:uid="{8C3D2C8A-0079-465E-A5A2-3663EEAAF0C9}"/>
    <cellStyle name="Comma 3 2 6 3 2 2 2 2" xfId="13463" xr:uid="{56C90FCE-104F-4296-945E-EF8E7A081FF9}"/>
    <cellStyle name="Comma 3 2 6 3 2 2 3" xfId="13464" xr:uid="{0A5A4274-A613-4E8C-BB4D-4C7208B9D987}"/>
    <cellStyle name="Comma 3 2 6 3 2 3" xfId="13465" xr:uid="{41808C7E-F9AB-4B2E-9A57-B3DE7430E1FC}"/>
    <cellStyle name="Comma 3 2 6 3 2 3 2" xfId="13466" xr:uid="{80DFE0E8-036C-4980-99DC-98FC58DB9758}"/>
    <cellStyle name="Comma 3 2 6 3 2 4" xfId="13467" xr:uid="{C14BFDDB-A674-4375-ABFB-A1BE79905E07}"/>
    <cellStyle name="Comma 3 2 6 3 3" xfId="13468" xr:uid="{503173B4-F2B2-48C9-B70D-3DC6C67F7B8B}"/>
    <cellStyle name="Comma 3 2 6 3 3 2" xfId="13469" xr:uid="{BB8762EE-1D3C-4D1B-A6F6-1C5D012CF815}"/>
    <cellStyle name="Comma 3 2 6 3 3 2 2" xfId="13470" xr:uid="{29119A7B-09FB-492B-8BB9-80FF100E6234}"/>
    <cellStyle name="Comma 3 2 6 3 3 2 2 2" xfId="13471" xr:uid="{988C5436-5543-445A-82B8-B2DE4C9B3170}"/>
    <cellStyle name="Comma 3 2 6 3 3 2 3" xfId="13472" xr:uid="{32F160DD-4CF4-417A-A26C-372613F70DC9}"/>
    <cellStyle name="Comma 3 2 6 3 3 3" xfId="13473" xr:uid="{6C5B1F50-C74A-475D-B9B5-C71A43ABDEDB}"/>
    <cellStyle name="Comma 3 2 6 3 3 3 2" xfId="13474" xr:uid="{F408EFAD-D7FA-4C8E-82D0-BABD642FCEFC}"/>
    <cellStyle name="Comma 3 2 6 3 3 4" xfId="13475" xr:uid="{45346094-3D35-4921-A73A-F42FE4F190DF}"/>
    <cellStyle name="Comma 3 2 6 3 4" xfId="13476" xr:uid="{241D8631-781C-49C3-BC25-310460706FD2}"/>
    <cellStyle name="Comma 3 2 6 3 4 2" xfId="13477" xr:uid="{C6D56012-492A-4BF8-AD5D-DFCAC0A78CBA}"/>
    <cellStyle name="Comma 3 2 6 3 4 2 2" xfId="13478" xr:uid="{1809A5A8-BC3F-4094-A2F9-D40A63272A00}"/>
    <cellStyle name="Comma 3 2 6 3 4 3" xfId="13479" xr:uid="{110E8516-F2A1-4413-B07D-DD8C286E172D}"/>
    <cellStyle name="Comma 3 2 6 3 5" xfId="13480" xr:uid="{C9283230-2723-4FB0-B518-742A0B616C0E}"/>
    <cellStyle name="Comma 3 2 6 3 5 2" xfId="13481" xr:uid="{5B50C23C-3976-4BAB-9042-A19F4BBA9554}"/>
    <cellStyle name="Comma 3 2 6 3 6" xfId="13482" xr:uid="{7D160BA3-C8A7-4267-89FA-03F02EB890B1}"/>
    <cellStyle name="Comma 3 2 6 4" xfId="13483" xr:uid="{E654AA84-BF9B-47C8-8A81-58B242ECD0DF}"/>
    <cellStyle name="Comma 3 2 6 4 2" xfId="13484" xr:uid="{2B0B1EFD-415A-475B-AE0E-1F61499F32A3}"/>
    <cellStyle name="Comma 3 2 6 4 2 2" xfId="13485" xr:uid="{3A146D93-A49E-4EAC-923E-77AF95B27DDF}"/>
    <cellStyle name="Comma 3 2 6 4 2 2 2" xfId="13486" xr:uid="{F4C88A17-48D9-49E4-9D6F-CE6DE42943DA}"/>
    <cellStyle name="Comma 3 2 6 4 2 3" xfId="13487" xr:uid="{E755B66D-5FEE-49FF-95E6-745A05F19B70}"/>
    <cellStyle name="Comma 3 2 6 4 3" xfId="13488" xr:uid="{5E772D2A-8FE4-42E1-B3A1-5DCDDE14897B}"/>
    <cellStyle name="Comma 3 2 6 4 3 2" xfId="13489" xr:uid="{A8CA03F5-20E6-4D5B-A3C9-BCF5E0CD3E18}"/>
    <cellStyle name="Comma 3 2 6 4 4" xfId="13490" xr:uid="{DCD78AC5-4243-438C-839E-553E769F92D1}"/>
    <cellStyle name="Comma 3 2 6 5" xfId="13491" xr:uid="{931E9649-DF84-4DAD-8C01-50422CEB1A10}"/>
    <cellStyle name="Comma 3 2 6 5 2" xfId="13492" xr:uid="{F66C2ED4-129B-43BC-B694-83BC82368ACA}"/>
    <cellStyle name="Comma 3 2 6 5 2 2" xfId="13493" xr:uid="{7F7F0F7A-C2A9-4D58-9C6C-1BD7E3B57B26}"/>
    <cellStyle name="Comma 3 2 6 5 2 2 2" xfId="13494" xr:uid="{D0166C38-1C51-496A-BDDA-74C149F96167}"/>
    <cellStyle name="Comma 3 2 6 5 2 3" xfId="13495" xr:uid="{F3C0BA8C-293A-4129-AB5B-EC8046201008}"/>
    <cellStyle name="Comma 3 2 6 5 3" xfId="13496" xr:uid="{FC0EAB5C-5094-4E4E-B20B-F2CA62E49126}"/>
    <cellStyle name="Comma 3 2 6 5 3 2" xfId="13497" xr:uid="{F616CE70-25BE-4A8B-8326-C7B977C5F8EE}"/>
    <cellStyle name="Comma 3 2 6 5 4" xfId="13498" xr:uid="{31A0BD6E-3114-4DF1-BFA3-3A7D08E486E2}"/>
    <cellStyle name="Comma 3 2 6 6" xfId="13499" xr:uid="{3DAD97E3-1692-4AFC-BCBA-1A46C6296F95}"/>
    <cellStyle name="Comma 3 2 6 6 2" xfId="13500" xr:uid="{9701E81D-229F-4BEF-B0BD-40F39FED4DC2}"/>
    <cellStyle name="Comma 3 2 6 6 2 2" xfId="13501" xr:uid="{16CC9E5C-3519-4DAC-BE23-7F46197892FF}"/>
    <cellStyle name="Comma 3 2 6 6 3" xfId="13502" xr:uid="{8E6F6995-3FB0-494F-A991-53E681354FFC}"/>
    <cellStyle name="Comma 3 2 6 7" xfId="13503" xr:uid="{24A92A9F-DBAE-4B53-91B6-5409346F64C0}"/>
    <cellStyle name="Comma 3 2 6 7 2" xfId="13504" xr:uid="{EB818727-E5AF-413E-94CD-3D51299DE95E}"/>
    <cellStyle name="Comma 3 2 6 8" xfId="13505" xr:uid="{5A3F9C9E-CF76-4244-A1F3-C9F99F5A1382}"/>
    <cellStyle name="Comma 3 2 7" xfId="13506" xr:uid="{5463849D-20BC-49EE-B666-C68648F85C17}"/>
    <cellStyle name="Comma 3 2 7 2" xfId="13507" xr:uid="{68D09423-ECA3-4DEF-9991-134F1909A97E}"/>
    <cellStyle name="Comma 3 2 7 2 2" xfId="13508" xr:uid="{C59D249D-5C2B-4336-8ECD-2570B28CFBB3}"/>
    <cellStyle name="Comma 3 2 7 2 2 2" xfId="13509" xr:uid="{F9DDDDAE-8FEF-4F1B-9347-C69B6D484EC9}"/>
    <cellStyle name="Comma 3 2 7 2 2 2 2" xfId="13510" xr:uid="{D6D8FDBC-C86E-4ECF-B512-49CAC676018B}"/>
    <cellStyle name="Comma 3 2 7 2 2 2 2 2" xfId="13511" xr:uid="{6BC769BF-C7AA-4C41-9A47-E21155EA6106}"/>
    <cellStyle name="Comma 3 2 7 2 2 2 2 2 2" xfId="13512" xr:uid="{A0E14372-3ACF-4FC8-B3F2-D8802BEAC880}"/>
    <cellStyle name="Comma 3 2 7 2 2 2 2 3" xfId="13513" xr:uid="{5C6370AC-150D-4BAE-974E-B628073E72BC}"/>
    <cellStyle name="Comma 3 2 7 2 2 2 3" xfId="13514" xr:uid="{D8E23241-F62F-43E6-B19B-3096C3ECF821}"/>
    <cellStyle name="Comma 3 2 7 2 2 2 3 2" xfId="13515" xr:uid="{B284E2ED-14E2-4F6E-AB53-83A983A218E8}"/>
    <cellStyle name="Comma 3 2 7 2 2 2 4" xfId="13516" xr:uid="{2B09AFB7-C382-40E3-9080-4E0E5193AF6E}"/>
    <cellStyle name="Comma 3 2 7 2 2 3" xfId="13517" xr:uid="{3D0E768F-1CF0-4156-A823-90F2D78A7828}"/>
    <cellStyle name="Comma 3 2 7 2 2 3 2" xfId="13518" xr:uid="{AD2A4711-49D3-4B82-A43F-960BA13B155C}"/>
    <cellStyle name="Comma 3 2 7 2 2 3 2 2" xfId="13519" xr:uid="{F814D99D-1DC7-4A4D-B372-37DC12A3802D}"/>
    <cellStyle name="Comma 3 2 7 2 2 3 2 2 2" xfId="13520" xr:uid="{BD6CC1A4-057F-4709-B9C6-B52F9AB19A96}"/>
    <cellStyle name="Comma 3 2 7 2 2 3 2 3" xfId="13521" xr:uid="{8E511D37-85D5-4190-9BEF-1DC00038C266}"/>
    <cellStyle name="Comma 3 2 7 2 2 3 3" xfId="13522" xr:uid="{A3DD4369-55DD-40EA-A6FF-227C1655AE4C}"/>
    <cellStyle name="Comma 3 2 7 2 2 3 3 2" xfId="13523" xr:uid="{1CDD99C1-3FED-4E6B-B802-83A04A416BFC}"/>
    <cellStyle name="Comma 3 2 7 2 2 3 4" xfId="13524" xr:uid="{7408C9B0-B9F7-4EFC-9061-47692DB5F39F}"/>
    <cellStyle name="Comma 3 2 7 2 2 4" xfId="13525" xr:uid="{7894A45A-9158-4128-ACA3-F616593E96CE}"/>
    <cellStyle name="Comma 3 2 7 2 2 4 2" xfId="13526" xr:uid="{3938E742-5B12-474D-9D7F-240A5F925D78}"/>
    <cellStyle name="Comma 3 2 7 2 2 4 2 2" xfId="13527" xr:uid="{F7A8E87C-BDFE-4499-BA9B-3A00BC7D7D27}"/>
    <cellStyle name="Comma 3 2 7 2 2 4 3" xfId="13528" xr:uid="{B6EF390B-3063-44A8-AB6A-99A78FB02467}"/>
    <cellStyle name="Comma 3 2 7 2 2 5" xfId="13529" xr:uid="{D1E13C75-B0BF-44A3-8920-392D280419EF}"/>
    <cellStyle name="Comma 3 2 7 2 2 5 2" xfId="13530" xr:uid="{2632AD39-20A5-40ED-A2D4-3C6715A3EEB3}"/>
    <cellStyle name="Comma 3 2 7 2 2 6" xfId="13531" xr:uid="{87EE765C-DD74-4A45-B8F7-21D50830AE89}"/>
    <cellStyle name="Comma 3 2 7 2 3" xfId="13532" xr:uid="{CA350A0C-9A2C-4312-8906-4560DCBE1522}"/>
    <cellStyle name="Comma 3 2 7 2 3 2" xfId="13533" xr:uid="{61FB3237-07D6-40A1-AD04-D57421EB1C19}"/>
    <cellStyle name="Comma 3 2 7 2 3 2 2" xfId="13534" xr:uid="{19447DA8-BB37-42B0-8A5C-42CD86E4AF8E}"/>
    <cellStyle name="Comma 3 2 7 2 3 2 2 2" xfId="13535" xr:uid="{808A6240-9C9F-484E-B4C3-56095ADD68C8}"/>
    <cellStyle name="Comma 3 2 7 2 3 2 3" xfId="13536" xr:uid="{18AE8291-0B3A-41F6-80D2-48EADF6D8BFC}"/>
    <cellStyle name="Comma 3 2 7 2 3 3" xfId="13537" xr:uid="{45E12FD1-EA65-4917-B743-8CD53A31F065}"/>
    <cellStyle name="Comma 3 2 7 2 3 3 2" xfId="13538" xr:uid="{5C2CBDAE-0EFB-4AB8-8F5E-65A575709955}"/>
    <cellStyle name="Comma 3 2 7 2 3 4" xfId="13539" xr:uid="{02DF0EC7-4FC4-4F69-8E56-DBBF8035B411}"/>
    <cellStyle name="Comma 3 2 7 2 4" xfId="13540" xr:uid="{D84762B2-364D-4BD9-88BF-541B4D7E8E46}"/>
    <cellStyle name="Comma 3 2 7 2 4 2" xfId="13541" xr:uid="{567C0561-CE4C-4852-A047-A9D56E02E41E}"/>
    <cellStyle name="Comma 3 2 7 2 4 2 2" xfId="13542" xr:uid="{93D0CD3A-42AC-4063-86A3-616FAAF51940}"/>
    <cellStyle name="Comma 3 2 7 2 4 2 2 2" xfId="13543" xr:uid="{B22462C2-F8D4-44CE-A94B-FB02101965E0}"/>
    <cellStyle name="Comma 3 2 7 2 4 2 3" xfId="13544" xr:uid="{4AAD4665-1CC2-4699-B57D-1110B44C4973}"/>
    <cellStyle name="Comma 3 2 7 2 4 3" xfId="13545" xr:uid="{BA26AF2D-88F3-426F-8DDB-9A7C62CD438E}"/>
    <cellStyle name="Comma 3 2 7 2 4 3 2" xfId="13546" xr:uid="{E156FAB9-D743-41B3-B875-671692581B25}"/>
    <cellStyle name="Comma 3 2 7 2 4 4" xfId="13547" xr:uid="{BAD5C8F8-658E-46DE-A324-D796E663A02D}"/>
    <cellStyle name="Comma 3 2 7 2 5" xfId="13548" xr:uid="{A713020E-46E0-4104-84ED-A6D58F2D7267}"/>
    <cellStyle name="Comma 3 2 7 2 5 2" xfId="13549" xr:uid="{6E7A9AE7-0003-4FEB-B861-751ABF0F8F83}"/>
    <cellStyle name="Comma 3 2 7 2 5 2 2" xfId="13550" xr:uid="{91CB1C18-7196-4229-87DF-FB7CBDD67EFA}"/>
    <cellStyle name="Comma 3 2 7 2 5 3" xfId="13551" xr:uid="{3D57B41F-7EB8-4BE6-A206-0482D2884411}"/>
    <cellStyle name="Comma 3 2 7 2 6" xfId="13552" xr:uid="{4F79C54E-816B-47A6-A290-1FF009CB9592}"/>
    <cellStyle name="Comma 3 2 7 2 6 2" xfId="13553" xr:uid="{E5EEDFA7-0410-4368-9927-F6B01D617872}"/>
    <cellStyle name="Comma 3 2 7 2 7" xfId="13554" xr:uid="{2B51582B-8EFE-4A33-A826-4DAEE914747E}"/>
    <cellStyle name="Comma 3 2 7 3" xfId="13555" xr:uid="{6770C947-379A-4A0F-BE23-BEA20D764779}"/>
    <cellStyle name="Comma 3 2 7 3 2" xfId="13556" xr:uid="{378110DD-8E26-42A0-A9B5-4305A2516D70}"/>
    <cellStyle name="Comma 3 2 7 3 2 2" xfId="13557" xr:uid="{0679B92F-518F-4788-AD5F-88A6A3E0910D}"/>
    <cellStyle name="Comma 3 2 7 3 2 2 2" xfId="13558" xr:uid="{EBC11FB5-6EB0-4F40-8619-358716FC01E1}"/>
    <cellStyle name="Comma 3 2 7 3 2 2 2 2" xfId="13559" xr:uid="{30A98680-0C02-4895-97A5-41FFF5711341}"/>
    <cellStyle name="Comma 3 2 7 3 2 2 3" xfId="13560" xr:uid="{AC707831-7E34-4268-AD33-DF2D67C764ED}"/>
    <cellStyle name="Comma 3 2 7 3 2 3" xfId="13561" xr:uid="{2BCF2C17-370D-4215-9CFB-D23CDA5C4E67}"/>
    <cellStyle name="Comma 3 2 7 3 2 3 2" xfId="13562" xr:uid="{E7BE41F0-5A8D-417B-B237-30E11D7935B2}"/>
    <cellStyle name="Comma 3 2 7 3 2 4" xfId="13563" xr:uid="{4A770B18-61C2-4E2E-8B02-D23F9FD739FA}"/>
    <cellStyle name="Comma 3 2 7 3 3" xfId="13564" xr:uid="{D66021C4-DDF4-429A-8ED5-7E8EFBB65EB8}"/>
    <cellStyle name="Comma 3 2 7 3 3 2" xfId="13565" xr:uid="{44E997E6-3416-488A-8512-9D1E998173A3}"/>
    <cellStyle name="Comma 3 2 7 3 3 2 2" xfId="13566" xr:uid="{4F5B3627-94DB-452F-8DB1-BFA8C8D94081}"/>
    <cellStyle name="Comma 3 2 7 3 3 2 2 2" xfId="13567" xr:uid="{F76D2AC7-D9BC-4015-9DB2-058D506B3224}"/>
    <cellStyle name="Comma 3 2 7 3 3 2 3" xfId="13568" xr:uid="{3DC320E5-9AF7-4161-87B9-81D58413A9AC}"/>
    <cellStyle name="Comma 3 2 7 3 3 3" xfId="13569" xr:uid="{06BF88A2-F7D5-4EB3-98EC-1A783EEE7768}"/>
    <cellStyle name="Comma 3 2 7 3 3 3 2" xfId="13570" xr:uid="{8F05C16D-1597-43BB-99BB-FE72EDC9D008}"/>
    <cellStyle name="Comma 3 2 7 3 3 4" xfId="13571" xr:uid="{F3BBF7F4-A336-46DA-8FA5-E46C1D6254EA}"/>
    <cellStyle name="Comma 3 2 7 3 4" xfId="13572" xr:uid="{A92D701B-1581-4DA0-90A8-526013491F92}"/>
    <cellStyle name="Comma 3 2 7 3 4 2" xfId="13573" xr:uid="{B335B712-CC4D-4997-A972-B61D35914D5F}"/>
    <cellStyle name="Comma 3 2 7 3 4 2 2" xfId="13574" xr:uid="{F446FBE1-CE53-46CD-9355-A893B1955F26}"/>
    <cellStyle name="Comma 3 2 7 3 4 3" xfId="13575" xr:uid="{C5D50F80-E183-46FD-A18C-1D73DE494000}"/>
    <cellStyle name="Comma 3 2 7 3 5" xfId="13576" xr:uid="{0D67D0D8-C576-40FD-A313-82E0698AFE1E}"/>
    <cellStyle name="Comma 3 2 7 3 5 2" xfId="13577" xr:uid="{1562CBDB-9694-4685-8A96-91985CE07876}"/>
    <cellStyle name="Comma 3 2 7 3 6" xfId="13578" xr:uid="{86A4389D-176C-47B0-8359-798BAE489FD1}"/>
    <cellStyle name="Comma 3 2 7 4" xfId="13579" xr:uid="{0E5488BB-E813-4554-AA9E-96733699AC09}"/>
    <cellStyle name="Comma 3 2 7 4 2" xfId="13580" xr:uid="{F3E0E2F8-A202-4A88-A29E-368319DD9500}"/>
    <cellStyle name="Comma 3 2 7 4 2 2" xfId="13581" xr:uid="{99459807-DD50-468F-AB6F-DF381ABD1D66}"/>
    <cellStyle name="Comma 3 2 7 4 2 2 2" xfId="13582" xr:uid="{997DBB25-8149-40AF-A9DB-5190646EB9DE}"/>
    <cellStyle name="Comma 3 2 7 4 2 3" xfId="13583" xr:uid="{CE7E8AA3-13A2-4782-8B14-A19B3531E815}"/>
    <cellStyle name="Comma 3 2 7 4 3" xfId="13584" xr:uid="{98DCE601-6851-4777-9848-92E45E19900C}"/>
    <cellStyle name="Comma 3 2 7 4 3 2" xfId="13585" xr:uid="{993D4AE8-7F8D-4A18-AC21-95F6CF9730EC}"/>
    <cellStyle name="Comma 3 2 7 4 4" xfId="13586" xr:uid="{86E0284B-AA20-4825-BAB0-DA7DF49F49A5}"/>
    <cellStyle name="Comma 3 2 7 5" xfId="13587" xr:uid="{F95441F9-E355-4C50-8033-F7A7A1F524AB}"/>
    <cellStyle name="Comma 3 2 7 5 2" xfId="13588" xr:uid="{FA9A90BE-16FD-43CD-9C03-5087FC3950B0}"/>
    <cellStyle name="Comma 3 2 7 5 2 2" xfId="13589" xr:uid="{10407A85-C678-483C-A9D2-B903FBD386A8}"/>
    <cellStyle name="Comma 3 2 7 5 2 2 2" xfId="13590" xr:uid="{2700BDAC-7D4A-485A-9E72-9D98B2C86FC5}"/>
    <cellStyle name="Comma 3 2 7 5 2 3" xfId="13591" xr:uid="{BA35ABD4-2C7A-4C2E-B5EB-C486AF29AC50}"/>
    <cellStyle name="Comma 3 2 7 5 3" xfId="13592" xr:uid="{65380239-B23B-4A8C-B45A-C2BE381F93D8}"/>
    <cellStyle name="Comma 3 2 7 5 3 2" xfId="13593" xr:uid="{3B9DDFA6-1447-4C3B-943D-3E0F7CCA556A}"/>
    <cellStyle name="Comma 3 2 7 5 4" xfId="13594" xr:uid="{7104B256-F45E-4D9A-B398-BBC557208A71}"/>
    <cellStyle name="Comma 3 2 7 6" xfId="13595" xr:uid="{A404DC04-A049-4FF4-9B52-74EFF030846F}"/>
    <cellStyle name="Comma 3 2 7 6 2" xfId="13596" xr:uid="{4DB05446-8838-4861-A7A4-3C947D0968E7}"/>
    <cellStyle name="Comma 3 2 7 6 2 2" xfId="13597" xr:uid="{00220BCA-1FE1-412C-84BB-92C46ED16119}"/>
    <cellStyle name="Comma 3 2 7 6 3" xfId="13598" xr:uid="{8244D823-23CC-4116-A7E4-94E5C296B254}"/>
    <cellStyle name="Comma 3 2 7 7" xfId="13599" xr:uid="{727643E3-DF93-4B5A-9FEB-987EAFCF0AA5}"/>
    <cellStyle name="Comma 3 2 7 7 2" xfId="13600" xr:uid="{E37CC27B-91C5-41E7-BA82-089ABD3EFDFA}"/>
    <cellStyle name="Comma 3 2 7 8" xfId="13601" xr:uid="{86098F99-F7C6-4DE6-838D-A49ED83618D5}"/>
    <cellStyle name="Comma 3 2 8" xfId="13602" xr:uid="{7D6E9850-E4E1-4CB8-A72B-D9B5AA1DF99F}"/>
    <cellStyle name="Comma 3 2 9" xfId="13603" xr:uid="{BF8FF9C0-FDC3-48FC-B1B6-AE22C2619F91}"/>
    <cellStyle name="Comma 3 2 9 2" xfId="13604" xr:uid="{B969B992-D4E8-4073-B436-30D46C50C2FE}"/>
    <cellStyle name="Comma 3 2 9 2 2" xfId="13605" xr:uid="{0E978C88-3324-4368-B471-B0252BEB832E}"/>
    <cellStyle name="Comma 3 2 9 2 2 2" xfId="13606" xr:uid="{7426B446-8976-440D-ADBA-C14F93ACEC6C}"/>
    <cellStyle name="Comma 3 2 9 2 2 2 2" xfId="13607" xr:uid="{73990CFA-07A2-494C-B541-8982DCF68612}"/>
    <cellStyle name="Comma 3 2 9 2 2 2 2 2" xfId="13608" xr:uid="{35968519-BEC5-42D0-A6A5-71CBDB5A409E}"/>
    <cellStyle name="Comma 3 2 9 2 2 2 3" xfId="13609" xr:uid="{D1FDF7FF-A34D-418F-9554-B5AD7F39F3F8}"/>
    <cellStyle name="Comma 3 2 9 2 2 3" xfId="13610" xr:uid="{89D9AAA2-5C65-418A-90D7-192F7FA595D6}"/>
    <cellStyle name="Comma 3 2 9 2 2 3 2" xfId="13611" xr:uid="{8216F170-7AB3-4147-BB0B-CB26D5BC97A6}"/>
    <cellStyle name="Comma 3 2 9 2 2 4" xfId="13612" xr:uid="{52B539F6-3651-4ACF-BE8C-0ACD80EA23B6}"/>
    <cellStyle name="Comma 3 2 9 2 3" xfId="13613" xr:uid="{C6E52B6D-6375-4546-801B-45E1FAACCFE7}"/>
    <cellStyle name="Comma 3 2 9 2 3 2" xfId="13614" xr:uid="{99D6DE74-B753-4EEB-A394-7FBFAF0C3B17}"/>
    <cellStyle name="Comma 3 2 9 2 3 2 2" xfId="13615" xr:uid="{8511D19C-D5FA-420A-92E9-D17E7ECADBAD}"/>
    <cellStyle name="Comma 3 2 9 2 3 2 2 2" xfId="13616" xr:uid="{BAB84DA8-16FD-40F4-8520-4D907A959816}"/>
    <cellStyle name="Comma 3 2 9 2 3 2 3" xfId="13617" xr:uid="{545B9613-1123-44D8-8257-A375655E9ED6}"/>
    <cellStyle name="Comma 3 2 9 2 3 3" xfId="13618" xr:uid="{CCCB32B9-A332-4DE0-8D80-F3EEE81DEEDF}"/>
    <cellStyle name="Comma 3 2 9 2 3 3 2" xfId="13619" xr:uid="{C35A56D8-747E-43C9-A1AA-2A81B96CC555}"/>
    <cellStyle name="Comma 3 2 9 2 3 4" xfId="13620" xr:uid="{32987750-016E-49C4-93F8-5C8E18A52110}"/>
    <cellStyle name="Comma 3 2 9 2 4" xfId="13621" xr:uid="{BEC42FF1-A0F7-4FDE-BE1C-3F6853142479}"/>
    <cellStyle name="Comma 3 2 9 2 4 2" xfId="13622" xr:uid="{E6731FF6-96D6-43D3-BD49-CB9F679FDD44}"/>
    <cellStyle name="Comma 3 2 9 2 4 2 2" xfId="13623" xr:uid="{94C72DA8-5E2F-4D29-9110-A478A32EA9F5}"/>
    <cellStyle name="Comma 3 2 9 2 4 3" xfId="13624" xr:uid="{DF3A6334-5944-490B-87C2-739BE342A862}"/>
    <cellStyle name="Comma 3 2 9 2 5" xfId="13625" xr:uid="{BE978A80-71CF-49C4-8496-387FB7A71D0A}"/>
    <cellStyle name="Comma 3 2 9 2 5 2" xfId="13626" xr:uid="{9C3E0CFF-8C98-44DE-A63B-350F4C941B96}"/>
    <cellStyle name="Comma 3 2 9 2 6" xfId="13627" xr:uid="{224613F5-BC9F-46A8-8A7A-5DF09C9E9DF1}"/>
    <cellStyle name="Comma 3 2 9 3" xfId="13628" xr:uid="{1238CE48-BE80-43C0-B575-E8A8AA898B95}"/>
    <cellStyle name="Comma 3 2 9 3 2" xfId="13629" xr:uid="{9AE1D31B-ADB8-4DB8-9046-ECF6A95F4A7D}"/>
    <cellStyle name="Comma 3 2 9 3 2 2" xfId="13630" xr:uid="{7A02DA7E-5D15-4F88-807C-48415BAB907A}"/>
    <cellStyle name="Comma 3 2 9 3 2 2 2" xfId="13631" xr:uid="{5BBAB39B-13A1-4514-84D5-6F1407188F64}"/>
    <cellStyle name="Comma 3 2 9 3 2 3" xfId="13632" xr:uid="{6A727FBC-6A3B-46D6-A0E2-83CEE95B3258}"/>
    <cellStyle name="Comma 3 2 9 3 3" xfId="13633" xr:uid="{E5DE2A52-70B4-432F-9303-AC6C912195F2}"/>
    <cellStyle name="Comma 3 2 9 3 3 2" xfId="13634" xr:uid="{1D2B6243-1340-4791-A6F2-511583829E91}"/>
    <cellStyle name="Comma 3 2 9 3 4" xfId="13635" xr:uid="{099B4DFE-C79D-4A5E-969F-97E57512B091}"/>
    <cellStyle name="Comma 3 2 9 4" xfId="13636" xr:uid="{8940C4FC-158A-4F15-BCC8-8B4AE6BC9A8E}"/>
    <cellStyle name="Comma 3 2 9 4 2" xfId="13637" xr:uid="{8B7298E3-1BA1-46C6-B06B-1B71B219FF56}"/>
    <cellStyle name="Comma 3 2 9 4 2 2" xfId="13638" xr:uid="{EBC5493E-D8E2-481B-9672-E0ACA0FF9203}"/>
    <cellStyle name="Comma 3 2 9 4 2 2 2" xfId="13639" xr:uid="{CEE0AE63-D64E-4C39-850F-67B95BAB07BA}"/>
    <cellStyle name="Comma 3 2 9 4 2 3" xfId="13640" xr:uid="{14B0FB11-B365-4636-9278-A3046DDD80A1}"/>
    <cellStyle name="Comma 3 2 9 4 3" xfId="13641" xr:uid="{41FF3124-4660-4A6A-901A-CA14FE823F92}"/>
    <cellStyle name="Comma 3 2 9 4 3 2" xfId="13642" xr:uid="{632AB892-B093-4439-9199-39E88806BC27}"/>
    <cellStyle name="Comma 3 2 9 4 4" xfId="13643" xr:uid="{25C47D9C-8890-4813-BC95-7C71979AE49B}"/>
    <cellStyle name="Comma 3 2 9 5" xfId="13644" xr:uid="{B45A2091-F609-4E24-8823-4E25A22D99F3}"/>
    <cellStyle name="Comma 3 2 9 5 2" xfId="13645" xr:uid="{9DDD3E16-102B-4EDF-8265-7C2FB6F5DADB}"/>
    <cellStyle name="Comma 3 2 9 5 2 2" xfId="13646" xr:uid="{FA1EA4B5-E625-45FA-9067-60DBA440E64A}"/>
    <cellStyle name="Comma 3 2 9 5 3" xfId="13647" xr:uid="{3ED420E4-400B-4B4C-BF89-6D97B8684F81}"/>
    <cellStyle name="Comma 3 2 9 6" xfId="13648" xr:uid="{DD481F0E-43CE-4F55-A7B0-F25E8305CD1D}"/>
    <cellStyle name="Comma 3 2 9 6 2" xfId="13649" xr:uid="{9783C5F1-5281-434C-8FAC-E333B77B4508}"/>
    <cellStyle name="Comma 3 2 9 7" xfId="13650" xr:uid="{C68C6FAA-5EA6-4663-B58E-C4CB346BEF52}"/>
    <cellStyle name="Comma 3 3" xfId="13651" xr:uid="{3F0E0D57-F3CF-45E2-ADF8-1CCB399147E4}"/>
    <cellStyle name="Comma 3 3 2" xfId="13652" xr:uid="{C048716B-7987-46CE-9D60-64CEEBDC8FFD}"/>
    <cellStyle name="Comma 3 3 2 2" xfId="13653" xr:uid="{6D3B9E31-1959-4DCE-A884-ED6D4674EA86}"/>
    <cellStyle name="Comma 3 3 3" xfId="13654" xr:uid="{9E476FFE-51DA-47B3-AC4E-3D4D0E12DD25}"/>
    <cellStyle name="Comma 3 3 3 2" xfId="13655" xr:uid="{6922CF23-96C0-4307-92F3-A8B97A4DC348}"/>
    <cellStyle name="Comma 3 3 3 2 2" xfId="13656" xr:uid="{7D7D55D6-AEA5-427F-8A0D-525ED0F099D4}"/>
    <cellStyle name="Comma 3 3 3 2 2 2" xfId="13657" xr:uid="{5BA70E15-1AE8-4D50-B53E-D521CC34270C}"/>
    <cellStyle name="Comma 3 3 3 2 2 2 2" xfId="13658" xr:uid="{DF01C831-16C2-4763-9BB5-5C51AE83A8F0}"/>
    <cellStyle name="Comma 3 3 3 2 2 2 2 2" xfId="13659" xr:uid="{E26FED31-6637-45C8-8863-C0F9EE5F402D}"/>
    <cellStyle name="Comma 3 3 3 2 2 2 3" xfId="13660" xr:uid="{9E1E657D-FCDC-4D95-ACF2-4B8618A6C1FD}"/>
    <cellStyle name="Comma 3 3 3 2 2 3" xfId="13661" xr:uid="{D3105CF9-7634-4BA3-8D92-4CE41CB364BE}"/>
    <cellStyle name="Comma 3 3 3 2 2 3 2" xfId="13662" xr:uid="{F308AA8D-4CFB-4169-A1E2-A3C92890A293}"/>
    <cellStyle name="Comma 3 3 3 2 2 4" xfId="13663" xr:uid="{5C4376BD-244F-4293-81E6-4BEDBFDB0AD5}"/>
    <cellStyle name="Comma 3 3 3 2 3" xfId="13664" xr:uid="{A1E2677F-2263-46A4-BACF-9F3C316FE7BF}"/>
    <cellStyle name="Comma 3 3 3 2 3 2" xfId="13665" xr:uid="{EA920170-C76E-4E01-9F4D-A5B4FBCDAA57}"/>
    <cellStyle name="Comma 3 3 3 2 3 2 2" xfId="13666" xr:uid="{CC3B3E29-A43A-4279-8979-11A728EE6806}"/>
    <cellStyle name="Comma 3 3 3 2 3 2 2 2" xfId="13667" xr:uid="{1566218E-9824-4D70-A5E8-D732EF679AD8}"/>
    <cellStyle name="Comma 3 3 3 2 3 2 3" xfId="13668" xr:uid="{608DB776-652E-4E52-AFD1-BD81024D7F39}"/>
    <cellStyle name="Comma 3 3 3 2 3 3" xfId="13669" xr:uid="{EB591B12-1CAA-483B-84D4-7B807C26EF70}"/>
    <cellStyle name="Comma 3 3 3 2 3 3 2" xfId="13670" xr:uid="{59FB5CA7-C339-4CEE-A6B3-FA86B163B01F}"/>
    <cellStyle name="Comma 3 3 3 2 3 4" xfId="13671" xr:uid="{1E6D7580-121F-4E9D-895E-00147CEC23E3}"/>
    <cellStyle name="Comma 3 3 3 2 4" xfId="13672" xr:uid="{C8AE46AF-E1E2-45BD-88C1-1CF841429606}"/>
    <cellStyle name="Comma 3 3 3 2 4 2" xfId="13673" xr:uid="{AC92BDB6-B755-4805-860E-A07353E8BECF}"/>
    <cellStyle name="Comma 3 3 3 2 4 2 2" xfId="13674" xr:uid="{73F1C9A3-125B-48C5-8D65-77B16B6EC33A}"/>
    <cellStyle name="Comma 3 3 3 2 4 3" xfId="13675" xr:uid="{5614695C-4036-41E1-9476-A5555C0852E2}"/>
    <cellStyle name="Comma 3 3 3 2 5" xfId="13676" xr:uid="{A5D4BB5D-D508-40DC-A636-06EE7312D788}"/>
    <cellStyle name="Comma 3 3 3 2 5 2" xfId="13677" xr:uid="{B7E530DE-CB90-40CA-B4D7-7B86073D0938}"/>
    <cellStyle name="Comma 3 3 3 2 6" xfId="13678" xr:uid="{FFE89E7E-824D-4D2A-82B0-735672F84F38}"/>
    <cellStyle name="Comma 3 3 3 3" xfId="13679" xr:uid="{107D779D-7B03-4697-9BF8-4B0146760E61}"/>
    <cellStyle name="Comma 3 3 3 3 2" xfId="13680" xr:uid="{A5527332-B1C0-41FD-BAF9-ED7987908C71}"/>
    <cellStyle name="Comma 3 3 3 3 2 2" xfId="13681" xr:uid="{EDCCA430-305F-48EB-9822-A30ED072E028}"/>
    <cellStyle name="Comma 3 3 3 3 2 2 2" xfId="13682" xr:uid="{6EC89C6B-0E42-40A7-8CEE-DAE3A72B2399}"/>
    <cellStyle name="Comma 3 3 3 3 2 3" xfId="13683" xr:uid="{FC380FEC-4823-4C84-8CA0-745F7DB3D103}"/>
    <cellStyle name="Comma 3 3 3 3 3" xfId="13684" xr:uid="{539113BD-006E-4172-8ED0-D25C3955D5A3}"/>
    <cellStyle name="Comma 3 3 3 3 3 2" xfId="13685" xr:uid="{8FDB24C9-A0F5-4373-BDB7-7CAFD08E352C}"/>
    <cellStyle name="Comma 3 3 3 3 4" xfId="13686" xr:uid="{B47074DB-5C09-4E6D-AB44-BE9516745F8D}"/>
    <cellStyle name="Comma 3 3 3 4" xfId="13687" xr:uid="{25BA6C6E-6412-46E5-83E1-EBA52E9D0FD0}"/>
    <cellStyle name="Comma 3 3 3 4 2" xfId="13688" xr:uid="{90CA5140-F548-4B12-A492-D4C18847B5CF}"/>
    <cellStyle name="Comma 3 3 3 4 2 2" xfId="13689" xr:uid="{08BFC396-C687-4DD4-9A30-B805DD97D304}"/>
    <cellStyle name="Comma 3 3 3 4 2 2 2" xfId="13690" xr:uid="{3A433129-6744-43D4-80B5-DEC8DDB9C92A}"/>
    <cellStyle name="Comma 3 3 3 4 2 3" xfId="13691" xr:uid="{C74495A7-CC6A-4EF5-9ECE-92FF06B38A3B}"/>
    <cellStyle name="Comma 3 3 3 4 3" xfId="13692" xr:uid="{57C084CC-96FD-4157-9B44-7D8B80493A0A}"/>
    <cellStyle name="Comma 3 3 3 4 3 2" xfId="13693" xr:uid="{2205B680-7EFA-4441-BEEF-0532FB69004F}"/>
    <cellStyle name="Comma 3 3 3 4 4" xfId="13694" xr:uid="{E66FC1B2-3782-4DB5-B14F-9F71D9E869AE}"/>
    <cellStyle name="Comma 3 3 3 5" xfId="13695" xr:uid="{4E33F297-5B1A-467D-A4AE-D201FA18999C}"/>
    <cellStyle name="Comma 3 3 3 5 2" xfId="13696" xr:uid="{794B6A8F-02C2-486B-A156-57AA44E18E70}"/>
    <cellStyle name="Comma 3 3 3 5 2 2" xfId="13697" xr:uid="{8F0650E6-6B4D-4D77-8E5D-51AD06BE5160}"/>
    <cellStyle name="Comma 3 3 3 5 3" xfId="13698" xr:uid="{05CF014C-5821-4AA5-BACC-646A1181C890}"/>
    <cellStyle name="Comma 3 3 3 6" xfId="13699" xr:uid="{C1029A3E-90AB-47D1-9782-318849AF7CD9}"/>
    <cellStyle name="Comma 3 3 3 6 2" xfId="13700" xr:uid="{6966555A-8BA5-41F4-9EDB-2F2673EF947D}"/>
    <cellStyle name="Comma 3 3 3 7" xfId="13701" xr:uid="{13B3C920-1509-4D99-818A-D5DD74881E17}"/>
    <cellStyle name="Comma 3 3 4" xfId="13702" xr:uid="{A840518C-AB76-422A-AB8E-C2EF7140BAEE}"/>
    <cellStyle name="Comma 3 3 4 2" xfId="13703" xr:uid="{C9FC69A1-141C-421B-A229-5FC942DE2B37}"/>
    <cellStyle name="Comma 3 3 4 2 2" xfId="13704" xr:uid="{2E78B9E5-87CB-47D8-A32D-FF6F34AE91D4}"/>
    <cellStyle name="Comma 3 3 4 2 2 2" xfId="13705" xr:uid="{7083E648-ACD9-479C-8591-1A1D9A283055}"/>
    <cellStyle name="Comma 3 3 4 2 2 2 2" xfId="13706" xr:uid="{FCBC5D30-2B8A-4A05-9F4C-C10760B8BC94}"/>
    <cellStyle name="Comma 3 3 4 2 2 2 2 2" xfId="13707" xr:uid="{B3F82FB8-B3BC-4EE8-AD57-255B2F191796}"/>
    <cellStyle name="Comma 3 3 4 2 2 2 3" xfId="13708" xr:uid="{4E611786-C170-4C8E-9FD0-3B738128D55B}"/>
    <cellStyle name="Comma 3 3 4 2 2 3" xfId="13709" xr:uid="{A17F9CDB-B184-43E9-94F7-9E720C7B8F57}"/>
    <cellStyle name="Comma 3 3 4 2 2 3 2" xfId="13710" xr:uid="{46BF0C12-F498-45A3-BC5B-C2CCC8E6C2AD}"/>
    <cellStyle name="Comma 3 3 4 2 2 4" xfId="13711" xr:uid="{0720B8DD-7118-4CE6-9741-3E7F22E1E8A5}"/>
    <cellStyle name="Comma 3 3 4 2 3" xfId="13712" xr:uid="{8851080D-9645-45B6-8F3F-AE10C8881BFF}"/>
    <cellStyle name="Comma 3 3 4 2 3 2" xfId="13713" xr:uid="{9C0407B9-3F20-4AFE-A9B1-72CE812CD5AD}"/>
    <cellStyle name="Comma 3 3 4 2 3 2 2" xfId="13714" xr:uid="{1A7B9426-654B-4001-B23F-89B735018917}"/>
    <cellStyle name="Comma 3 3 4 2 3 2 2 2" xfId="13715" xr:uid="{E5C517B3-09CA-4CC0-BDD8-0239A7D0FE7F}"/>
    <cellStyle name="Comma 3 3 4 2 3 2 3" xfId="13716" xr:uid="{9679EA66-21DF-473A-8414-56F7CF53512A}"/>
    <cellStyle name="Comma 3 3 4 2 3 3" xfId="13717" xr:uid="{1150AC64-DDA1-43BE-AD5F-D1BCAD693C74}"/>
    <cellStyle name="Comma 3 3 4 2 3 3 2" xfId="13718" xr:uid="{3DEF90E3-F1B1-4400-8DDC-2FDED93BD222}"/>
    <cellStyle name="Comma 3 3 4 2 3 4" xfId="13719" xr:uid="{492C150D-B2EE-4346-8367-CCB7E5BE080F}"/>
    <cellStyle name="Comma 3 3 4 2 4" xfId="13720" xr:uid="{965023F7-8B54-44A5-AF50-81E75B60C68C}"/>
    <cellStyle name="Comma 3 3 4 2 4 2" xfId="13721" xr:uid="{C7B89451-2CF8-4922-8E29-3A0AA8A38725}"/>
    <cellStyle name="Comma 3 3 4 2 4 2 2" xfId="13722" xr:uid="{56BD0C2F-E764-47F8-8804-4680A6CEC7C9}"/>
    <cellStyle name="Comma 3 3 4 2 4 3" xfId="13723" xr:uid="{86D86883-6C08-42A3-87B2-C6BD2EF6DEA3}"/>
    <cellStyle name="Comma 3 3 4 2 5" xfId="13724" xr:uid="{1E3959E0-0B42-4D04-830A-7DE35349C53A}"/>
    <cellStyle name="Comma 3 3 4 2 5 2" xfId="13725" xr:uid="{7C1AF9EB-49FE-428D-AF57-F9ED34BB3EAF}"/>
    <cellStyle name="Comma 3 3 4 2 6" xfId="13726" xr:uid="{5495D7A4-79F6-4CBA-9A6D-C681FDB30A16}"/>
    <cellStyle name="Comma 3 3 4 3" xfId="13727" xr:uid="{08F13D8D-E73B-48DD-8105-6BD8E9BB826C}"/>
    <cellStyle name="Comma 3 3 4 3 2" xfId="13728" xr:uid="{1BCBB380-8EFD-4DE5-974D-27BDF82853FE}"/>
    <cellStyle name="Comma 3 3 4 3 2 2" xfId="13729" xr:uid="{45430B1E-280A-49F0-B8F2-BE9B851D37A5}"/>
    <cellStyle name="Comma 3 3 4 3 2 2 2" xfId="13730" xr:uid="{BD4F863B-281A-42D9-B62B-01F3C6FA938C}"/>
    <cellStyle name="Comma 3 3 4 3 2 3" xfId="13731" xr:uid="{B336100A-8BD0-4030-9C60-64ADDEA1FF8C}"/>
    <cellStyle name="Comma 3 3 4 3 3" xfId="13732" xr:uid="{76C0470D-34BA-446D-BDD6-C977E3985B99}"/>
    <cellStyle name="Comma 3 3 4 3 3 2" xfId="13733" xr:uid="{64CD21D9-1850-4303-AD5A-FDBEF8524BA0}"/>
    <cellStyle name="Comma 3 3 4 3 4" xfId="13734" xr:uid="{95F07F25-4DA1-418F-9B7C-E80BD3F03656}"/>
    <cellStyle name="Comma 3 3 4 4" xfId="13735" xr:uid="{2B784CCB-09FB-45F8-99C3-E4BFAD6B0214}"/>
    <cellStyle name="Comma 3 3 4 4 2" xfId="13736" xr:uid="{504493F4-C5BD-4731-8DC3-14F315A1A0F1}"/>
    <cellStyle name="Comma 3 3 4 4 2 2" xfId="13737" xr:uid="{73B6A1B2-84FB-4ED2-A9A3-5D4A14C402AC}"/>
    <cellStyle name="Comma 3 3 4 4 2 2 2" xfId="13738" xr:uid="{8DC8FA44-8517-4DF5-AD02-36F1EE32CA15}"/>
    <cellStyle name="Comma 3 3 4 4 2 3" xfId="13739" xr:uid="{4072D4B7-8111-43F5-84F8-79C465C623CA}"/>
    <cellStyle name="Comma 3 3 4 4 3" xfId="13740" xr:uid="{55CDC57A-0A78-4697-AA30-FD8EDBEC7827}"/>
    <cellStyle name="Comma 3 3 4 4 3 2" xfId="13741" xr:uid="{382A0335-3BBB-4002-AEB0-9B9A2624FE0E}"/>
    <cellStyle name="Comma 3 3 4 4 4" xfId="13742" xr:uid="{9306416D-2A27-41FF-88E4-C39DF8A8FF5A}"/>
    <cellStyle name="Comma 3 3 4 5" xfId="13743" xr:uid="{6129B01F-3513-4A83-8AB8-118D15EEE8FE}"/>
    <cellStyle name="Comma 3 3 4 5 2" xfId="13744" xr:uid="{EB2CA715-D990-4C4C-83CE-D9F4B884F689}"/>
    <cellStyle name="Comma 3 3 4 5 2 2" xfId="13745" xr:uid="{3D9A4666-6D27-424F-B51F-28BB4F75DC07}"/>
    <cellStyle name="Comma 3 3 4 5 3" xfId="13746" xr:uid="{ED1FF9CD-2051-4D4F-B4C8-CBC73EBC8845}"/>
    <cellStyle name="Comma 3 3 4 6" xfId="13747" xr:uid="{A79ABA37-AEFB-4A35-9D0A-7E5C2C8A6F5A}"/>
    <cellStyle name="Comma 3 3 4 6 2" xfId="13748" xr:uid="{C6195662-DC81-4506-AADF-79D7D80EDF9A}"/>
    <cellStyle name="Comma 3 3 4 7" xfId="13749" xr:uid="{16D0176D-956C-40FB-BF94-5167ABC47321}"/>
    <cellStyle name="Comma 3 4" xfId="13750" xr:uid="{D567EAFC-79C6-4E07-AC01-EC17BC8A2B4E}"/>
    <cellStyle name="Comma 3 4 2" xfId="13751" xr:uid="{3B9D464F-C402-42C1-9D9B-9241965AE1EA}"/>
    <cellStyle name="Comma 3 4 2 2" xfId="13752" xr:uid="{89563EC1-4E04-468E-AB05-08C5ECB45D66}"/>
    <cellStyle name="Comma 3 4 2 2 2" xfId="13753" xr:uid="{670D6DD1-0418-4342-BA69-95EA91F33CB5}"/>
    <cellStyle name="Comma 3 4 2 2 2 2" xfId="13754" xr:uid="{1A475666-401B-4AE4-B9EF-8EA44B49C45D}"/>
    <cellStyle name="Comma 3 4 2 2 2 2 2" xfId="13755" xr:uid="{E68BDA27-A68D-4F6A-92A9-02C012A647CC}"/>
    <cellStyle name="Comma 3 4 2 2 2 2 2 2" xfId="13756" xr:uid="{5E5EBE42-E93A-4E9A-804A-E648336A130E}"/>
    <cellStyle name="Comma 3 4 2 2 2 2 2 2 2" xfId="13757" xr:uid="{5EC5F540-6632-4EC4-914F-A135BB1CC60D}"/>
    <cellStyle name="Comma 3 4 2 2 2 2 2 3" xfId="13758" xr:uid="{62FE02AA-D24E-4A48-9588-21D8195884FA}"/>
    <cellStyle name="Comma 3 4 2 2 2 2 3" xfId="13759" xr:uid="{40B7F83B-2FE4-4F7F-9C14-4C4904CE1793}"/>
    <cellStyle name="Comma 3 4 2 2 2 2 3 2" xfId="13760" xr:uid="{2144AF16-E30B-4079-96B2-A5D44F710CEF}"/>
    <cellStyle name="Comma 3 4 2 2 2 2 4" xfId="13761" xr:uid="{E016C23D-72C5-4B13-B2BA-97EA4E3E11EA}"/>
    <cellStyle name="Comma 3 4 2 2 2 3" xfId="13762" xr:uid="{1D543FC0-9767-42D1-9585-587CA30BC95C}"/>
    <cellStyle name="Comma 3 4 2 2 2 3 2" xfId="13763" xr:uid="{185E3582-3CA7-4763-899D-966A54D7CF56}"/>
    <cellStyle name="Comma 3 4 2 2 2 3 2 2" xfId="13764" xr:uid="{6828A985-8650-4587-8A0B-7870E6E776EC}"/>
    <cellStyle name="Comma 3 4 2 2 2 3 2 2 2" xfId="13765" xr:uid="{55DB5418-D3DD-49E5-8E78-A52CF30AAC46}"/>
    <cellStyle name="Comma 3 4 2 2 2 3 2 3" xfId="13766" xr:uid="{A3D6462A-24ED-4054-8569-0E9DFEED8505}"/>
    <cellStyle name="Comma 3 4 2 2 2 3 3" xfId="13767" xr:uid="{F6BD076D-937F-4272-AD20-FD25071862D1}"/>
    <cellStyle name="Comma 3 4 2 2 2 3 3 2" xfId="13768" xr:uid="{E87BBF55-79E7-4DD5-A79D-9657DD78B43E}"/>
    <cellStyle name="Comma 3 4 2 2 2 3 4" xfId="13769" xr:uid="{59DA73EA-9379-4BBF-82A7-3359551EA470}"/>
    <cellStyle name="Comma 3 4 2 2 2 4" xfId="13770" xr:uid="{6C0DE02F-6BB8-4F68-909E-68A98363EF1A}"/>
    <cellStyle name="Comma 3 4 2 2 2 4 2" xfId="13771" xr:uid="{9B5C8D12-22A3-41B1-A853-0D40A676E7D4}"/>
    <cellStyle name="Comma 3 4 2 2 2 4 2 2" xfId="13772" xr:uid="{DA3543FE-6586-4828-8DB9-F4976535B7C9}"/>
    <cellStyle name="Comma 3 4 2 2 2 4 3" xfId="13773" xr:uid="{7A813CA9-D400-4716-8AD7-A6F553BFA07C}"/>
    <cellStyle name="Comma 3 4 2 2 2 5" xfId="13774" xr:uid="{EF68CD1F-FD13-4B9C-A692-DE4A3C6BB84C}"/>
    <cellStyle name="Comma 3 4 2 2 2 5 2" xfId="13775" xr:uid="{C5C8D26E-2274-4323-B0F2-54EBDFE58787}"/>
    <cellStyle name="Comma 3 4 2 2 2 6" xfId="13776" xr:uid="{081B75B1-E8B1-4409-B5C4-FDB116F693DB}"/>
    <cellStyle name="Comma 3 4 2 2 3" xfId="13777" xr:uid="{19D8A6BA-E237-48D8-B360-D59EEEEE461D}"/>
    <cellStyle name="Comma 3 4 2 2 3 2" xfId="13778" xr:uid="{11B10EA9-F781-4ECB-B12B-C71CBF7E8A5F}"/>
    <cellStyle name="Comma 3 4 2 2 3 2 2" xfId="13779" xr:uid="{F47EEE29-9F7C-45E4-B494-1DC9B865BF8A}"/>
    <cellStyle name="Comma 3 4 2 2 3 2 2 2" xfId="13780" xr:uid="{D73DF86E-57B9-4F10-9E8E-2C959D8F7C6F}"/>
    <cellStyle name="Comma 3 4 2 2 3 2 3" xfId="13781" xr:uid="{BF021BA2-C8B0-4995-A469-68CD88BD256D}"/>
    <cellStyle name="Comma 3 4 2 2 3 3" xfId="13782" xr:uid="{7746D1ED-E302-4EF4-9227-2507A51048B4}"/>
    <cellStyle name="Comma 3 4 2 2 3 3 2" xfId="13783" xr:uid="{820F67C6-94AB-49B8-969E-27C6EC171BA8}"/>
    <cellStyle name="Comma 3 4 2 2 3 4" xfId="13784" xr:uid="{E58740C8-D7AB-4123-930B-3E253209D4DA}"/>
    <cellStyle name="Comma 3 4 2 2 4" xfId="13785" xr:uid="{74897455-59E5-4C46-8E2A-565F8B0A5F0E}"/>
    <cellStyle name="Comma 3 4 2 2 4 2" xfId="13786" xr:uid="{275E7E10-0CE3-4786-AEAE-99E3DC3CFDE5}"/>
    <cellStyle name="Comma 3 4 2 2 4 2 2" xfId="13787" xr:uid="{A907C041-AB64-4F30-BB77-917BD34ED873}"/>
    <cellStyle name="Comma 3 4 2 2 4 2 2 2" xfId="13788" xr:uid="{227DFF2F-9159-4D79-A635-998CEB6B5905}"/>
    <cellStyle name="Comma 3 4 2 2 4 2 3" xfId="13789" xr:uid="{F87C221C-E891-4048-B1F3-4E53CC4119B3}"/>
    <cellStyle name="Comma 3 4 2 2 4 3" xfId="13790" xr:uid="{79AE98F0-BAE0-4F44-87EB-C5DDA2224A5F}"/>
    <cellStyle name="Comma 3 4 2 2 4 3 2" xfId="13791" xr:uid="{B7EFCA47-5CBF-4CF4-9CDD-A83108B21AF7}"/>
    <cellStyle name="Comma 3 4 2 2 4 4" xfId="13792" xr:uid="{F312BB54-3643-40B4-BA67-2C542E1D4518}"/>
    <cellStyle name="Comma 3 4 2 2 5" xfId="13793" xr:uid="{3C1DDE48-370E-4F67-A276-1167B5C691FB}"/>
    <cellStyle name="Comma 3 4 2 2 5 2" xfId="13794" xr:uid="{9969BFA7-5543-44BE-B607-A91009A47333}"/>
    <cellStyle name="Comma 3 4 2 2 5 2 2" xfId="13795" xr:uid="{4975C77A-0D9C-42BC-8E62-669ED76B49CD}"/>
    <cellStyle name="Comma 3 4 2 2 5 3" xfId="13796" xr:uid="{00E0129C-2A43-4C89-9938-D25E4F6308C9}"/>
    <cellStyle name="Comma 3 4 2 2 6" xfId="13797" xr:uid="{D229DC34-317F-4B22-BA60-05BA1844F126}"/>
    <cellStyle name="Comma 3 4 2 2 6 2" xfId="13798" xr:uid="{A926133F-ACA1-4746-BE95-404DAE3E226D}"/>
    <cellStyle name="Comma 3 4 2 2 7" xfId="13799" xr:uid="{0E67DE55-2454-47BC-8F51-492E97531061}"/>
    <cellStyle name="Comma 3 4 2 3" xfId="13800" xr:uid="{34C34498-4943-4750-8CBF-FA2288FEF6CA}"/>
    <cellStyle name="Comma 3 4 2 3 2" xfId="13801" xr:uid="{795BAFB6-D1FC-4D96-B145-A93004F42A85}"/>
    <cellStyle name="Comma 3 4 2 3 2 2" xfId="13802" xr:uid="{4566DD00-6D1D-4F90-A71D-8C4725855480}"/>
    <cellStyle name="Comma 3 4 2 3 2 2 2" xfId="13803" xr:uid="{B9475F16-9D95-469A-817C-A9BCFD93F050}"/>
    <cellStyle name="Comma 3 4 2 3 2 2 2 2" xfId="13804" xr:uid="{A5BCD41B-0F14-4071-98A7-85A72684867E}"/>
    <cellStyle name="Comma 3 4 2 3 2 2 3" xfId="13805" xr:uid="{6BE90B81-F420-48C8-801B-73FBB94D6435}"/>
    <cellStyle name="Comma 3 4 2 3 2 3" xfId="13806" xr:uid="{1A2A85A5-1DE5-452A-BFA2-52EE1FCD41BD}"/>
    <cellStyle name="Comma 3 4 2 3 2 3 2" xfId="13807" xr:uid="{A532E6C2-FA31-4D17-82C6-43C8877BB85C}"/>
    <cellStyle name="Comma 3 4 2 3 2 4" xfId="13808" xr:uid="{4597358C-CF66-4F0D-BD3B-3A550480655D}"/>
    <cellStyle name="Comma 3 4 2 3 3" xfId="13809" xr:uid="{8D185385-0505-40BC-B54A-2D3C78E8507A}"/>
    <cellStyle name="Comma 3 4 2 3 3 2" xfId="13810" xr:uid="{337890CC-E6D0-48AC-950C-67976133FB0E}"/>
    <cellStyle name="Comma 3 4 2 3 3 2 2" xfId="13811" xr:uid="{2205CB88-EDBB-44A2-AB57-F0E8D6642785}"/>
    <cellStyle name="Comma 3 4 2 3 3 2 2 2" xfId="13812" xr:uid="{8FB0E0C4-B78B-475A-B124-D40165D3817F}"/>
    <cellStyle name="Comma 3 4 2 3 3 2 3" xfId="13813" xr:uid="{ADE3B47B-BAAA-40DC-933B-491CC0757C65}"/>
    <cellStyle name="Comma 3 4 2 3 3 3" xfId="13814" xr:uid="{9F773D2E-A4CA-46BF-9FB5-D3033A223921}"/>
    <cellStyle name="Comma 3 4 2 3 3 3 2" xfId="13815" xr:uid="{D53B0A76-3D5F-4033-838E-EA5279D5C49A}"/>
    <cellStyle name="Comma 3 4 2 3 3 4" xfId="13816" xr:uid="{AA9CA7D7-9769-43D9-B73B-3D3369B50B7D}"/>
    <cellStyle name="Comma 3 4 2 3 4" xfId="13817" xr:uid="{FBE65E2A-CA73-4ABF-B48C-D49D4EBF9DFA}"/>
    <cellStyle name="Comma 3 4 2 3 4 2" xfId="13818" xr:uid="{718B9218-4D0F-4B52-A8D8-FD5C043215B6}"/>
    <cellStyle name="Comma 3 4 2 3 4 2 2" xfId="13819" xr:uid="{3FC37794-C2F1-4462-902A-69B1C7788A1C}"/>
    <cellStyle name="Comma 3 4 2 3 4 3" xfId="13820" xr:uid="{53544EE0-9CDB-4323-A5D2-FBCFA576B5D1}"/>
    <cellStyle name="Comma 3 4 2 3 5" xfId="13821" xr:uid="{C9849749-CB90-444B-9310-F0DCC08B386B}"/>
    <cellStyle name="Comma 3 4 2 3 5 2" xfId="13822" xr:uid="{F99D1E30-EB8E-4F0D-88DC-1BD1E1C7BAE9}"/>
    <cellStyle name="Comma 3 4 2 3 6" xfId="13823" xr:uid="{6947FED6-0860-4A80-B725-DDC7A680A859}"/>
    <cellStyle name="Comma 3 4 2 4" xfId="13824" xr:uid="{F68ACD3F-E612-48BA-995D-02273BAF77A2}"/>
    <cellStyle name="Comma 3 4 2 4 2" xfId="13825" xr:uid="{66ED8BF2-E1E4-487E-A4F3-F499E66142F0}"/>
    <cellStyle name="Comma 3 4 2 4 2 2" xfId="13826" xr:uid="{D96CF565-CA94-40C5-B925-0EF497C31614}"/>
    <cellStyle name="Comma 3 4 2 4 2 2 2" xfId="13827" xr:uid="{5F9F78CC-7457-4807-933A-BE4A23C4E649}"/>
    <cellStyle name="Comma 3 4 2 4 2 3" xfId="13828" xr:uid="{5CD838F3-9B2F-4651-AF02-5A418F1AA73F}"/>
    <cellStyle name="Comma 3 4 2 4 3" xfId="13829" xr:uid="{2BC31547-7E3F-4E3D-9F84-BD210681120B}"/>
    <cellStyle name="Comma 3 4 2 4 3 2" xfId="13830" xr:uid="{06F65BBA-6E3D-4749-AC3A-DC09CA5172BE}"/>
    <cellStyle name="Comma 3 4 2 4 4" xfId="13831" xr:uid="{85AB02B3-55E6-431E-B275-B1EC99B7D727}"/>
    <cellStyle name="Comma 3 4 2 5" xfId="13832" xr:uid="{2708D5E8-D896-482B-8D0F-54548569A9F8}"/>
    <cellStyle name="Comma 3 4 2 5 2" xfId="13833" xr:uid="{4E760568-3E26-4DAE-937A-66E6D18A951A}"/>
    <cellStyle name="Comma 3 4 2 5 2 2" xfId="13834" xr:uid="{C596A850-E113-4774-B0FC-52D014D3AA33}"/>
    <cellStyle name="Comma 3 4 2 5 2 2 2" xfId="13835" xr:uid="{95C86609-8A85-467D-97ED-094D3196BBD3}"/>
    <cellStyle name="Comma 3 4 2 5 2 3" xfId="13836" xr:uid="{D250D993-DD98-469A-B81E-4264CBF087E4}"/>
    <cellStyle name="Comma 3 4 2 5 3" xfId="13837" xr:uid="{1D2C6EC7-A92A-4A67-ABB3-0AAD879852BE}"/>
    <cellStyle name="Comma 3 4 2 5 3 2" xfId="13838" xr:uid="{99462B8F-5CDB-46CB-9D71-6B9141C0ACBB}"/>
    <cellStyle name="Comma 3 4 2 5 4" xfId="13839" xr:uid="{A2C79F06-7142-4909-AFF4-743E0D765514}"/>
    <cellStyle name="Comma 3 4 2 6" xfId="13840" xr:uid="{B8DBD93C-6EA7-4B06-A490-1902B7716A34}"/>
    <cellStyle name="Comma 3 4 2 6 2" xfId="13841" xr:uid="{92FBD3F8-E206-4054-B352-F5E0F33C8EDD}"/>
    <cellStyle name="Comma 3 4 2 6 2 2" xfId="13842" xr:uid="{B7F0BC31-A53C-4C0E-858D-D1704C83E534}"/>
    <cellStyle name="Comma 3 4 2 6 3" xfId="13843" xr:uid="{40B20679-B149-404A-8930-A8F957C3748E}"/>
    <cellStyle name="Comma 3 4 2 7" xfId="13844" xr:uid="{895EBBBF-204D-4183-9763-F9B8EE9BFF5D}"/>
    <cellStyle name="Comma 3 4 2 7 2" xfId="13845" xr:uid="{3B093893-9666-40AD-827C-C4F5FD799256}"/>
    <cellStyle name="Comma 3 4 2 8" xfId="13846" xr:uid="{EB797063-D479-490C-80FA-66A5887D4FD0}"/>
    <cellStyle name="Comma 3 4 3" xfId="13847" xr:uid="{AF8C9E51-3685-4D6C-9535-FDA5661E4711}"/>
    <cellStyle name="Comma 3 4 3 2" xfId="13848" xr:uid="{323F483E-117C-4A06-91EC-5D4621F1FB67}"/>
    <cellStyle name="Comma 3 4 3 2 2" xfId="13849" xr:uid="{558CCB0E-C09B-4D33-9509-FC69E23DAD70}"/>
    <cellStyle name="Comma 3 4 3 2 2 2" xfId="13850" xr:uid="{33DB7AFF-7BF7-41CF-B3D1-2229CF1984C4}"/>
    <cellStyle name="Comma 3 4 3 2 2 2 2" xfId="13851" xr:uid="{71C4219E-4AC2-4F70-934C-1A94BDD8433A}"/>
    <cellStyle name="Comma 3 4 3 2 2 2 2 2" xfId="13852" xr:uid="{3BC0DD9A-4CAF-479E-BB84-EF1958204944}"/>
    <cellStyle name="Comma 3 4 3 2 2 2 2 2 2" xfId="13853" xr:uid="{8795E832-EFCA-41FD-A0AC-622E3A0A7B01}"/>
    <cellStyle name="Comma 3 4 3 2 2 2 2 3" xfId="13854" xr:uid="{F251119D-3D13-4A9F-8970-A32856D3944C}"/>
    <cellStyle name="Comma 3 4 3 2 2 2 3" xfId="13855" xr:uid="{9D630F0F-5864-4A94-9162-DF41F1C288D3}"/>
    <cellStyle name="Comma 3 4 3 2 2 2 3 2" xfId="13856" xr:uid="{8DAB8A6B-6BF3-472A-87A2-4B07B981CE2C}"/>
    <cellStyle name="Comma 3 4 3 2 2 2 4" xfId="13857" xr:uid="{B5AC4A51-525E-4AEC-874F-FA3F78A61DBD}"/>
    <cellStyle name="Comma 3 4 3 2 2 3" xfId="13858" xr:uid="{F11D1813-97EB-4CB3-9780-B843F37DBC14}"/>
    <cellStyle name="Comma 3 4 3 2 2 3 2" xfId="13859" xr:uid="{3E4651B7-EA73-4B8D-8073-B9C5B0B44395}"/>
    <cellStyle name="Comma 3 4 3 2 2 3 2 2" xfId="13860" xr:uid="{11774EA3-3230-4143-9130-B741FCF188E8}"/>
    <cellStyle name="Comma 3 4 3 2 2 3 2 2 2" xfId="13861" xr:uid="{1EE32286-081E-4C90-AABA-3CD67FEFAF98}"/>
    <cellStyle name="Comma 3 4 3 2 2 3 2 3" xfId="13862" xr:uid="{6CE3326D-8910-4F1D-B0AA-C5F2119F7C9E}"/>
    <cellStyle name="Comma 3 4 3 2 2 3 3" xfId="13863" xr:uid="{95ABD978-30F3-4F67-AC24-A56E3878D1A6}"/>
    <cellStyle name="Comma 3 4 3 2 2 3 3 2" xfId="13864" xr:uid="{FB1358D8-2515-4F24-8177-96F6A0ADB3D4}"/>
    <cellStyle name="Comma 3 4 3 2 2 3 4" xfId="13865" xr:uid="{E2EF3F83-B5BA-4072-A943-5D23CBFA9AD7}"/>
    <cellStyle name="Comma 3 4 3 2 2 4" xfId="13866" xr:uid="{F9B2FA23-0CF4-411B-BB12-903E9E32F813}"/>
    <cellStyle name="Comma 3 4 3 2 2 4 2" xfId="13867" xr:uid="{37A079CF-C5E9-44E1-ACE8-1A5C41071DC0}"/>
    <cellStyle name="Comma 3 4 3 2 2 4 2 2" xfId="13868" xr:uid="{9250BCA5-2FF6-4630-8D13-AB075141BDC9}"/>
    <cellStyle name="Comma 3 4 3 2 2 4 3" xfId="13869" xr:uid="{CACA2491-8F2F-4D61-80C6-7C23F860DC4B}"/>
    <cellStyle name="Comma 3 4 3 2 2 5" xfId="13870" xr:uid="{80E6A75E-04DE-4EED-90BB-7FD572A4C606}"/>
    <cellStyle name="Comma 3 4 3 2 2 5 2" xfId="13871" xr:uid="{8AE9189F-7536-46E5-89DB-5F00520D672D}"/>
    <cellStyle name="Comma 3 4 3 2 2 6" xfId="13872" xr:uid="{0AFBD9F4-2498-446B-BE59-B3E4DE6B2651}"/>
    <cellStyle name="Comma 3 4 3 2 3" xfId="13873" xr:uid="{A6FBCEEE-7714-40AE-8BFC-2C1753AD3B0B}"/>
    <cellStyle name="Comma 3 4 3 2 3 2" xfId="13874" xr:uid="{D829564E-F0F3-47FA-9C5F-8BBEC3243307}"/>
    <cellStyle name="Comma 3 4 3 2 3 2 2" xfId="13875" xr:uid="{BFBCC002-DF67-4776-B8E3-54D997DBA627}"/>
    <cellStyle name="Comma 3 4 3 2 3 2 2 2" xfId="13876" xr:uid="{3BF43329-7B46-43C9-BC30-667519BA78D4}"/>
    <cellStyle name="Comma 3 4 3 2 3 2 3" xfId="13877" xr:uid="{D10D44EC-FEC4-4DEB-B005-72E9623E7745}"/>
    <cellStyle name="Comma 3 4 3 2 3 3" xfId="13878" xr:uid="{19E96FAB-7D82-4FA1-A035-F9A0C63AA860}"/>
    <cellStyle name="Comma 3 4 3 2 3 3 2" xfId="13879" xr:uid="{576759B5-C09B-4C6D-9574-D87FD3917929}"/>
    <cellStyle name="Comma 3 4 3 2 3 4" xfId="13880" xr:uid="{7A5CA318-3243-4DAE-9919-90360C062E92}"/>
    <cellStyle name="Comma 3 4 3 2 4" xfId="13881" xr:uid="{9A846615-3A86-4E19-BF75-9E41B6038579}"/>
    <cellStyle name="Comma 3 4 3 2 4 2" xfId="13882" xr:uid="{2593D039-88BE-4D08-9B39-715E83B72ABF}"/>
    <cellStyle name="Comma 3 4 3 2 4 2 2" xfId="13883" xr:uid="{54C31309-A880-4166-844D-60246C812FAE}"/>
    <cellStyle name="Comma 3 4 3 2 4 2 2 2" xfId="13884" xr:uid="{5368BFD0-2804-4AA1-8CE3-F4AF1412CC95}"/>
    <cellStyle name="Comma 3 4 3 2 4 2 3" xfId="13885" xr:uid="{6FBBEAB6-7AD8-4946-AE3D-FA857A9DC4D1}"/>
    <cellStyle name="Comma 3 4 3 2 4 3" xfId="13886" xr:uid="{41D397CE-B0FC-4B63-9124-44BDDA05112D}"/>
    <cellStyle name="Comma 3 4 3 2 4 3 2" xfId="13887" xr:uid="{E2703117-4F8D-461D-A8D4-2A4C13B6DE14}"/>
    <cellStyle name="Comma 3 4 3 2 4 4" xfId="13888" xr:uid="{04F29F66-5DA6-4596-BF88-3086B745759F}"/>
    <cellStyle name="Comma 3 4 3 2 5" xfId="13889" xr:uid="{13935513-D682-44FA-9BD7-DE1B6C249A36}"/>
    <cellStyle name="Comma 3 4 3 2 5 2" xfId="13890" xr:uid="{17259767-2BD0-4753-B35E-C70BE6DBC65A}"/>
    <cellStyle name="Comma 3 4 3 2 5 2 2" xfId="13891" xr:uid="{C1E08B54-CDE5-45AF-942E-40482CDF5EC3}"/>
    <cellStyle name="Comma 3 4 3 2 5 3" xfId="13892" xr:uid="{AC97CB9A-0DE4-4CA9-9432-E585D81BCEAF}"/>
    <cellStyle name="Comma 3 4 3 2 6" xfId="13893" xr:uid="{647859F3-5246-434B-814F-3915A7CAF4FF}"/>
    <cellStyle name="Comma 3 4 3 2 6 2" xfId="13894" xr:uid="{3817C566-3F26-4439-BF0A-5D4DAC85F7C1}"/>
    <cellStyle name="Comma 3 4 3 2 7" xfId="13895" xr:uid="{DFB0CA06-EA9B-48BB-B918-8657C1DF795E}"/>
    <cellStyle name="Comma 3 4 3 3" xfId="13896" xr:uid="{39944952-76E8-4F0E-8BE7-336284A02B6B}"/>
    <cellStyle name="Comma 3 4 3 3 2" xfId="13897" xr:uid="{64C71F15-B641-4AFD-9B54-57EA8E09B21A}"/>
    <cellStyle name="Comma 3 4 3 3 2 2" xfId="13898" xr:uid="{EFDF068A-00A0-4D5D-9D21-10F2E6F10857}"/>
    <cellStyle name="Comma 3 4 3 3 2 2 2" xfId="13899" xr:uid="{8F1B5C11-811C-48EC-9010-AECD678FD2F8}"/>
    <cellStyle name="Comma 3 4 3 3 2 2 2 2" xfId="13900" xr:uid="{F05EA1BD-DA8D-419D-8060-E30F700FFD02}"/>
    <cellStyle name="Comma 3 4 3 3 2 2 3" xfId="13901" xr:uid="{9C3049CA-3BFC-4D17-83D1-0C37208EF9CE}"/>
    <cellStyle name="Comma 3 4 3 3 2 3" xfId="13902" xr:uid="{1CBB0604-B65A-4142-A6EA-0020BB014745}"/>
    <cellStyle name="Comma 3 4 3 3 2 3 2" xfId="13903" xr:uid="{D22B3802-6A16-4E83-8986-6B88748974C0}"/>
    <cellStyle name="Comma 3 4 3 3 2 4" xfId="13904" xr:uid="{96AD36A4-6BE0-4CDF-B907-986E8A690DAE}"/>
    <cellStyle name="Comma 3 4 3 3 3" xfId="13905" xr:uid="{747C42A5-E93E-4A31-95F2-70995A934709}"/>
    <cellStyle name="Comma 3 4 3 3 3 2" xfId="13906" xr:uid="{2349E4EF-8B41-4CAD-B715-705BB32C0A59}"/>
    <cellStyle name="Comma 3 4 3 3 3 2 2" xfId="13907" xr:uid="{E208EF41-6825-4D98-AE32-FA4DD76E2DB4}"/>
    <cellStyle name="Comma 3 4 3 3 3 2 2 2" xfId="13908" xr:uid="{61B8FCBA-8241-4DDB-AD43-4B3524B158C9}"/>
    <cellStyle name="Comma 3 4 3 3 3 2 3" xfId="13909" xr:uid="{980C22F4-C032-42A3-82B0-8AA9EE121247}"/>
    <cellStyle name="Comma 3 4 3 3 3 3" xfId="13910" xr:uid="{103E0D8C-B4E9-4D90-90C6-518A1DEDD9E6}"/>
    <cellStyle name="Comma 3 4 3 3 3 3 2" xfId="13911" xr:uid="{B7D3C3E5-74F6-4ED1-86F7-EAC6D85521EC}"/>
    <cellStyle name="Comma 3 4 3 3 3 4" xfId="13912" xr:uid="{399E1448-56CA-4828-818B-740E062D144D}"/>
    <cellStyle name="Comma 3 4 3 3 4" xfId="13913" xr:uid="{877B289A-1E70-47CD-AD70-933D528823C1}"/>
    <cellStyle name="Comma 3 4 3 3 4 2" xfId="13914" xr:uid="{2C80A716-78A0-4400-B90C-C85D8F7E15B9}"/>
    <cellStyle name="Comma 3 4 3 3 4 2 2" xfId="13915" xr:uid="{304C817F-2BCF-4DE7-A3CF-978EA84785B8}"/>
    <cellStyle name="Comma 3 4 3 3 4 3" xfId="13916" xr:uid="{59C60A26-5462-4D93-9C47-3F51A7C98583}"/>
    <cellStyle name="Comma 3 4 3 3 5" xfId="13917" xr:uid="{C5AAE963-1E1E-4B7D-9930-EFF6A1F0869A}"/>
    <cellStyle name="Comma 3 4 3 3 5 2" xfId="13918" xr:uid="{478577BF-285D-4C07-BCF9-5F64DEF0717D}"/>
    <cellStyle name="Comma 3 4 3 3 6" xfId="13919" xr:uid="{D0D7B828-9E6C-4B50-9838-833BBF698542}"/>
    <cellStyle name="Comma 3 4 3 4" xfId="13920" xr:uid="{AE451B0D-BBA0-43AB-8D87-940FFF63454F}"/>
    <cellStyle name="Comma 3 4 3 4 2" xfId="13921" xr:uid="{ECDBE5E0-CD1D-477D-B8AA-40EC0A775724}"/>
    <cellStyle name="Comma 3 4 3 4 2 2" xfId="13922" xr:uid="{0A958BC4-B31D-40B4-B7D7-3186B1ABDFE1}"/>
    <cellStyle name="Comma 3 4 3 4 2 2 2" xfId="13923" xr:uid="{0BC730F9-AADE-492A-A0A2-5961C976DEA6}"/>
    <cellStyle name="Comma 3 4 3 4 2 3" xfId="13924" xr:uid="{86B10056-A873-40D3-BE96-05BD4762D93C}"/>
    <cellStyle name="Comma 3 4 3 4 3" xfId="13925" xr:uid="{B60E97C0-4DDF-4D73-B7D6-D1EEEEB7EA58}"/>
    <cellStyle name="Comma 3 4 3 4 3 2" xfId="13926" xr:uid="{ABB3ED55-CF12-43F8-AC35-3A387FC25F82}"/>
    <cellStyle name="Comma 3 4 3 4 4" xfId="13927" xr:uid="{2C3122E5-0509-4F48-AAA1-DE479CFFD273}"/>
    <cellStyle name="Comma 3 4 3 5" xfId="13928" xr:uid="{FC777D27-3357-4ADA-9C71-D2E92DA5B59C}"/>
    <cellStyle name="Comma 3 4 3 5 2" xfId="13929" xr:uid="{7D985B63-5978-4FFF-BAA3-C1A09C564B44}"/>
    <cellStyle name="Comma 3 4 3 5 2 2" xfId="13930" xr:uid="{571741FD-257A-4967-AB71-EB0E6D3F4B5D}"/>
    <cellStyle name="Comma 3 4 3 5 2 2 2" xfId="13931" xr:uid="{0BE7770E-ECDA-4BF4-8653-52F3EC5E3243}"/>
    <cellStyle name="Comma 3 4 3 5 2 3" xfId="13932" xr:uid="{A62668AD-AD98-4263-B4BF-18A32BEFD50F}"/>
    <cellStyle name="Comma 3 4 3 5 3" xfId="13933" xr:uid="{61B6D34C-AE26-46B5-A2C0-4CC785CBBF58}"/>
    <cellStyle name="Comma 3 4 3 5 3 2" xfId="13934" xr:uid="{53FFE960-2097-45F7-9F4B-3A6EC098A58C}"/>
    <cellStyle name="Comma 3 4 3 5 4" xfId="13935" xr:uid="{BFFCF77B-38C3-470B-82EA-7E1F06689A27}"/>
    <cellStyle name="Comma 3 4 3 6" xfId="13936" xr:uid="{D46DC4E7-7E0A-4C47-8CC1-6CF38663A167}"/>
    <cellStyle name="Comma 3 4 3 6 2" xfId="13937" xr:uid="{4C103C4E-25BE-46FF-A02C-92EED4B5557E}"/>
    <cellStyle name="Comma 3 4 3 6 2 2" xfId="13938" xr:uid="{7652A86A-A6EE-428E-A6FB-4071B5BC369A}"/>
    <cellStyle name="Comma 3 4 3 6 3" xfId="13939" xr:uid="{E450436C-04DD-42C8-8716-C2771CF1946C}"/>
    <cellStyle name="Comma 3 4 3 7" xfId="13940" xr:uid="{11A703AB-6F78-42E5-8072-133AB5E049D7}"/>
    <cellStyle name="Comma 3 4 3 7 2" xfId="13941" xr:uid="{54ED61F8-25DB-46DB-ABDA-60703D5F8303}"/>
    <cellStyle name="Comma 3 4 3 8" xfId="13942" xr:uid="{BB4DF138-7E5B-46BD-A585-40BC409EF0A4}"/>
    <cellStyle name="Comma 3 4 4" xfId="13943" xr:uid="{A5987A98-CC2F-4737-850E-13072B0E4235}"/>
    <cellStyle name="Comma 3 4 4 2" xfId="13944" xr:uid="{7DC4A93D-6D49-469F-B25C-70532E2C04B8}"/>
    <cellStyle name="Comma 3 4 4 2 2" xfId="13945" xr:uid="{5A17A2D9-F834-4E28-8183-7BCDB727E269}"/>
    <cellStyle name="Comma 3 4 4 2 2 2" xfId="13946" xr:uid="{62FA53D4-F28A-451A-8030-49320C00152C}"/>
    <cellStyle name="Comma 3 4 4 2 2 2 2" xfId="13947" xr:uid="{53D0F5A8-D66D-4A27-9960-EAEE54FE0CF3}"/>
    <cellStyle name="Comma 3 4 4 2 2 2 2 2" xfId="13948" xr:uid="{B2D107B6-B660-4BAC-BF13-F24725675E3D}"/>
    <cellStyle name="Comma 3 4 4 2 2 2 2 2 2" xfId="13949" xr:uid="{CD6D9297-2FFA-496A-BE2E-7D068DA1D61E}"/>
    <cellStyle name="Comma 3 4 4 2 2 2 2 3" xfId="13950" xr:uid="{49F75093-2006-42D8-B7BC-26066A8BDE2F}"/>
    <cellStyle name="Comma 3 4 4 2 2 2 3" xfId="13951" xr:uid="{1CB76D0A-E2F7-4782-917D-F6DE8A2B986B}"/>
    <cellStyle name="Comma 3 4 4 2 2 2 3 2" xfId="13952" xr:uid="{6EED0B4C-91BA-4DF5-8643-765CFEFC1022}"/>
    <cellStyle name="Comma 3 4 4 2 2 2 4" xfId="13953" xr:uid="{D8D77041-D1F0-4970-A085-6E8C47E7272C}"/>
    <cellStyle name="Comma 3 4 4 2 2 3" xfId="13954" xr:uid="{E5531FA9-99CF-478B-95F7-B974EBAAEE3B}"/>
    <cellStyle name="Comma 3 4 4 2 2 3 2" xfId="13955" xr:uid="{C32166B5-3FE5-4CD0-9E70-D66B9979536C}"/>
    <cellStyle name="Comma 3 4 4 2 2 3 2 2" xfId="13956" xr:uid="{DE18892C-796C-4F62-B7E7-9B2D0E78791D}"/>
    <cellStyle name="Comma 3 4 4 2 2 3 2 2 2" xfId="13957" xr:uid="{C7A179F8-CF6D-4526-B4D9-56E124157F19}"/>
    <cellStyle name="Comma 3 4 4 2 2 3 2 3" xfId="13958" xr:uid="{BC9724AF-8A71-4DFE-9D94-666F7EFF6F84}"/>
    <cellStyle name="Comma 3 4 4 2 2 3 3" xfId="13959" xr:uid="{8DC01EF1-4F3A-4367-AAE6-59866A1DDD06}"/>
    <cellStyle name="Comma 3 4 4 2 2 3 3 2" xfId="13960" xr:uid="{F4AE6FCD-D1D6-4971-A2EF-C142815B6A57}"/>
    <cellStyle name="Comma 3 4 4 2 2 3 4" xfId="13961" xr:uid="{20C16522-6CE5-45DB-8FC2-A5E4FA688BAF}"/>
    <cellStyle name="Comma 3 4 4 2 2 4" xfId="13962" xr:uid="{6DF5BCDA-2A93-486C-8238-7A572EE45271}"/>
    <cellStyle name="Comma 3 4 4 2 2 4 2" xfId="13963" xr:uid="{17918923-A5DF-4FD0-9BD6-D2EDAC05EA5F}"/>
    <cellStyle name="Comma 3 4 4 2 2 4 2 2" xfId="13964" xr:uid="{F32078F2-1B13-49A0-BABF-FDCAF5B033ED}"/>
    <cellStyle name="Comma 3 4 4 2 2 4 3" xfId="13965" xr:uid="{614C8755-1A1F-4B4E-94BB-E4F53AA94731}"/>
    <cellStyle name="Comma 3 4 4 2 2 5" xfId="13966" xr:uid="{5D85356C-7BB3-4020-A223-CD4FCF2EC94C}"/>
    <cellStyle name="Comma 3 4 4 2 2 5 2" xfId="13967" xr:uid="{5EBCB2D2-4DC1-4C4F-A9F4-B38E165F6787}"/>
    <cellStyle name="Comma 3 4 4 2 2 6" xfId="13968" xr:uid="{F76B5787-9D98-4D5A-B637-B70D6B0F7C7E}"/>
    <cellStyle name="Comma 3 4 4 2 3" xfId="13969" xr:uid="{49359360-B66B-4BAD-8753-912DE5E6ED0A}"/>
    <cellStyle name="Comma 3 4 4 2 3 2" xfId="13970" xr:uid="{3DC2A6D6-3ED1-4D58-BC1E-F169A2497753}"/>
    <cellStyle name="Comma 3 4 4 2 3 2 2" xfId="13971" xr:uid="{5078CCB3-72D3-4945-AF5B-92561EF30515}"/>
    <cellStyle name="Comma 3 4 4 2 3 2 2 2" xfId="13972" xr:uid="{3F3766B3-8D3A-439C-83AB-7B9551F0A77E}"/>
    <cellStyle name="Comma 3 4 4 2 3 2 3" xfId="13973" xr:uid="{1CDD4D81-445C-4C4B-971F-9551A1D3FDF8}"/>
    <cellStyle name="Comma 3 4 4 2 3 3" xfId="13974" xr:uid="{DE9A0A07-8D53-42BB-A738-308F768B593B}"/>
    <cellStyle name="Comma 3 4 4 2 3 3 2" xfId="13975" xr:uid="{E346DD3A-12BE-40FC-99A0-4BDD6727CC0A}"/>
    <cellStyle name="Comma 3 4 4 2 3 4" xfId="13976" xr:uid="{F47AC320-2D7E-42F4-9A59-EBBA85955BBA}"/>
    <cellStyle name="Comma 3 4 4 2 4" xfId="13977" xr:uid="{AA2ACA12-E293-4EA3-AA05-013051C028A2}"/>
    <cellStyle name="Comma 3 4 4 2 4 2" xfId="13978" xr:uid="{7D62DA2F-B160-4B34-B8AF-F7996648F77F}"/>
    <cellStyle name="Comma 3 4 4 2 4 2 2" xfId="13979" xr:uid="{EE1CB10C-DDF9-4C80-97BB-A5F95B1B6169}"/>
    <cellStyle name="Comma 3 4 4 2 4 2 2 2" xfId="13980" xr:uid="{8C51216F-B48D-4F8C-93A6-0419496B13B3}"/>
    <cellStyle name="Comma 3 4 4 2 4 2 3" xfId="13981" xr:uid="{4CA25349-BFE7-434A-A5D5-1D1511A82C4C}"/>
    <cellStyle name="Comma 3 4 4 2 4 3" xfId="13982" xr:uid="{5911492F-8E95-41CF-814F-665326350DEA}"/>
    <cellStyle name="Comma 3 4 4 2 4 3 2" xfId="13983" xr:uid="{3850F4DC-12FE-41FC-A04A-69B5CC79C101}"/>
    <cellStyle name="Comma 3 4 4 2 4 4" xfId="13984" xr:uid="{7EBEC78F-F914-4614-B50E-9C1B69FE16F7}"/>
    <cellStyle name="Comma 3 4 4 2 5" xfId="13985" xr:uid="{111D73BB-6CCD-4256-AD07-27358D9139A2}"/>
    <cellStyle name="Comma 3 4 4 2 5 2" xfId="13986" xr:uid="{AD404C3B-04A8-4B65-8D58-6CE5754AC769}"/>
    <cellStyle name="Comma 3 4 4 2 5 2 2" xfId="13987" xr:uid="{58D44883-F0D4-42A4-9997-8087E04381EA}"/>
    <cellStyle name="Comma 3 4 4 2 5 3" xfId="13988" xr:uid="{D343470B-F719-4425-B0EE-064B53F2B3F6}"/>
    <cellStyle name="Comma 3 4 4 2 6" xfId="13989" xr:uid="{2B985AC4-30A4-4B6D-B0BC-3641A9B33EDA}"/>
    <cellStyle name="Comma 3 4 4 2 6 2" xfId="13990" xr:uid="{615BC3D2-931F-4749-A6E9-585917A97576}"/>
    <cellStyle name="Comma 3 4 4 2 7" xfId="13991" xr:uid="{59D56136-FC84-40BD-A912-AF5676FF58A6}"/>
    <cellStyle name="Comma 3 4 4 3" xfId="13992" xr:uid="{D9DC46BE-2733-486A-8627-3F16E9F7E283}"/>
    <cellStyle name="Comma 3 4 4 3 2" xfId="13993" xr:uid="{F3FE7EB6-F422-472C-A8DA-7D6B9DE2A512}"/>
    <cellStyle name="Comma 3 4 4 3 2 2" xfId="13994" xr:uid="{BA1B0CBF-DB38-4ADD-BCAD-E42CC919C8CA}"/>
    <cellStyle name="Comma 3 4 4 3 2 2 2" xfId="13995" xr:uid="{FC9A666E-07AF-4C4C-984F-982FD95B119D}"/>
    <cellStyle name="Comma 3 4 4 3 2 2 2 2" xfId="13996" xr:uid="{3FE49143-6EF5-4AA3-871A-62CF616F3300}"/>
    <cellStyle name="Comma 3 4 4 3 2 2 3" xfId="13997" xr:uid="{6B012A66-23FD-46B7-A1A0-5E179BFF2A50}"/>
    <cellStyle name="Comma 3 4 4 3 2 3" xfId="13998" xr:uid="{46CE9E53-7EF7-4FAE-A611-4F0C6D8A678D}"/>
    <cellStyle name="Comma 3 4 4 3 2 3 2" xfId="13999" xr:uid="{55CCF15E-B5AE-4721-B28F-116C579CFD0A}"/>
    <cellStyle name="Comma 3 4 4 3 2 4" xfId="14000" xr:uid="{23EDBF3F-9612-40CB-8C0C-8EDE819F5725}"/>
    <cellStyle name="Comma 3 4 4 3 3" xfId="14001" xr:uid="{EF64AD76-F92A-4D6B-8CF0-0921642CD651}"/>
    <cellStyle name="Comma 3 4 4 3 3 2" xfId="14002" xr:uid="{3227B7CA-DD93-406F-BAA2-B1D966D9B3E4}"/>
    <cellStyle name="Comma 3 4 4 3 3 2 2" xfId="14003" xr:uid="{95030B76-AFC6-4F07-9094-1E89CF44699C}"/>
    <cellStyle name="Comma 3 4 4 3 3 2 2 2" xfId="14004" xr:uid="{08DEBEC4-03A1-4028-A638-BE4692B68E38}"/>
    <cellStyle name="Comma 3 4 4 3 3 2 3" xfId="14005" xr:uid="{22D247EB-AB8C-4464-B164-A9A2FB3CDD42}"/>
    <cellStyle name="Comma 3 4 4 3 3 3" xfId="14006" xr:uid="{AFFC3B60-DA01-4F16-A406-06052370C51E}"/>
    <cellStyle name="Comma 3 4 4 3 3 3 2" xfId="14007" xr:uid="{982B4B02-648F-429F-8B74-1C03D3945EB5}"/>
    <cellStyle name="Comma 3 4 4 3 3 4" xfId="14008" xr:uid="{F25BC465-8D4B-4D4E-A342-3B538478DEEF}"/>
    <cellStyle name="Comma 3 4 4 3 4" xfId="14009" xr:uid="{9A4B6BCB-0341-40A7-AFA3-8EABA4F3197A}"/>
    <cellStyle name="Comma 3 4 4 3 4 2" xfId="14010" xr:uid="{EBFDEED5-DB04-4AED-BE58-D11E5E7E5657}"/>
    <cellStyle name="Comma 3 4 4 3 4 2 2" xfId="14011" xr:uid="{8A4259EC-FC9B-4C46-A669-EE58B4822974}"/>
    <cellStyle name="Comma 3 4 4 3 4 3" xfId="14012" xr:uid="{58218CB5-659C-439C-9B93-CC797BC8AEA2}"/>
    <cellStyle name="Comma 3 4 4 3 5" xfId="14013" xr:uid="{587D2803-C6F7-499C-BC2C-44E5E86BB78B}"/>
    <cellStyle name="Comma 3 4 4 3 5 2" xfId="14014" xr:uid="{56D9AD42-597A-4710-8977-C8F259510BC2}"/>
    <cellStyle name="Comma 3 4 4 3 6" xfId="14015" xr:uid="{748A6736-911E-4F74-859C-82EAAD6DDB24}"/>
    <cellStyle name="Comma 3 4 4 4" xfId="14016" xr:uid="{88705862-AE34-4FCB-BD72-999639C3CC70}"/>
    <cellStyle name="Comma 3 4 4 4 2" xfId="14017" xr:uid="{38BB8E71-AF45-477A-83B3-1C05897CFB90}"/>
    <cellStyle name="Comma 3 4 4 4 2 2" xfId="14018" xr:uid="{5435D91C-156E-4061-9A17-9077EA7A47ED}"/>
    <cellStyle name="Comma 3 4 4 4 2 2 2" xfId="14019" xr:uid="{FEF83948-0B59-4A6E-9726-305774DDD686}"/>
    <cellStyle name="Comma 3 4 4 4 2 3" xfId="14020" xr:uid="{D94A5AFA-D3C8-479B-9136-A423E15AB328}"/>
    <cellStyle name="Comma 3 4 4 4 3" xfId="14021" xr:uid="{C053DEA8-8DF6-42EF-85F2-43A71D989A46}"/>
    <cellStyle name="Comma 3 4 4 4 3 2" xfId="14022" xr:uid="{1839534D-2A97-45A9-BD92-093FB53CC3F4}"/>
    <cellStyle name="Comma 3 4 4 4 4" xfId="14023" xr:uid="{C4BD98E2-05FA-49C5-ADAE-3A9BE2BE322B}"/>
    <cellStyle name="Comma 3 4 4 5" xfId="14024" xr:uid="{A1FA2B1A-5CF2-412D-8D77-A064EA87E116}"/>
    <cellStyle name="Comma 3 4 4 5 2" xfId="14025" xr:uid="{C9B91EEE-0F6D-41EC-B5ED-748A997EDFB3}"/>
    <cellStyle name="Comma 3 4 4 5 2 2" xfId="14026" xr:uid="{0FBDF418-6FA4-42FC-A6A1-538BE63DA17F}"/>
    <cellStyle name="Comma 3 4 4 5 2 2 2" xfId="14027" xr:uid="{EDEA9ACD-61CB-49E8-B88F-7E8E1BB22232}"/>
    <cellStyle name="Comma 3 4 4 5 2 3" xfId="14028" xr:uid="{70C86BCF-0740-4132-8B8E-B24518FECD49}"/>
    <cellStyle name="Comma 3 4 4 5 3" xfId="14029" xr:uid="{220AE69D-50D9-4C3F-A4B4-77BEBB88C1DE}"/>
    <cellStyle name="Comma 3 4 4 5 3 2" xfId="14030" xr:uid="{F80BCBCE-07AD-4404-BD92-6941B8D36518}"/>
    <cellStyle name="Comma 3 4 4 5 4" xfId="14031" xr:uid="{DDBE4176-DF8B-4526-9CBD-541D6F6190D5}"/>
    <cellStyle name="Comma 3 4 4 6" xfId="14032" xr:uid="{550A03D9-A6F5-4040-8A53-3D1157F73825}"/>
    <cellStyle name="Comma 3 4 4 6 2" xfId="14033" xr:uid="{13A5067E-16A9-455A-B305-93580BC6A326}"/>
    <cellStyle name="Comma 3 4 4 6 2 2" xfId="14034" xr:uid="{FF59B8E6-CBA1-4AD1-AEC4-76D1D8E86FCF}"/>
    <cellStyle name="Comma 3 4 4 6 3" xfId="14035" xr:uid="{385B37F0-F6C6-4C93-868B-64042E4F53D4}"/>
    <cellStyle name="Comma 3 4 4 7" xfId="14036" xr:uid="{193F73D2-4418-4CA0-A28D-6B7AC8D855B1}"/>
    <cellStyle name="Comma 3 4 4 7 2" xfId="14037" xr:uid="{296D7C17-3C3D-44A8-B22F-D4D5541DE37D}"/>
    <cellStyle name="Comma 3 4 4 8" xfId="14038" xr:uid="{85C4C50E-56FB-4CB6-80F0-30CFB7B7A46C}"/>
    <cellStyle name="Comma 3 4 5" xfId="14039" xr:uid="{F2A28871-F36E-49CE-A309-F44BCE09DF0D}"/>
    <cellStyle name="Comma 3 4 5 2" xfId="14040" xr:uid="{AC017D84-D288-4D1C-8574-0A2F00FE969A}"/>
    <cellStyle name="Comma 3 4 5 2 2" xfId="14041" xr:uid="{4FAD858F-888F-4CE3-8239-52489662684E}"/>
    <cellStyle name="Comma 3 4 5 2 2 2" xfId="14042" xr:uid="{AA110427-6BB1-44FA-B8A5-3A87689293EF}"/>
    <cellStyle name="Comma 3 4 5 2 2 2 2" xfId="14043" xr:uid="{42B4ED76-55B8-4827-BB43-E1ADC94B4417}"/>
    <cellStyle name="Comma 3 4 5 2 2 2 2 2" xfId="14044" xr:uid="{CC9B86A1-8082-42FB-BCA7-CDEEF0BE98A2}"/>
    <cellStyle name="Comma 3 4 5 2 2 2 2 2 2" xfId="14045" xr:uid="{8415BDB1-6032-41BC-A0DC-04434812394D}"/>
    <cellStyle name="Comma 3 4 5 2 2 2 2 3" xfId="14046" xr:uid="{7AA5CFD7-68DE-4CD9-8AF5-76A0BB142873}"/>
    <cellStyle name="Comma 3 4 5 2 2 2 3" xfId="14047" xr:uid="{1F929970-6540-4766-BE73-25710AC61891}"/>
    <cellStyle name="Comma 3 4 5 2 2 2 3 2" xfId="14048" xr:uid="{9DE38D8E-8796-46C7-B0C3-649E6CB54FFD}"/>
    <cellStyle name="Comma 3 4 5 2 2 2 4" xfId="14049" xr:uid="{5E8CBD9C-820C-456C-A919-7209E8843032}"/>
    <cellStyle name="Comma 3 4 5 2 2 3" xfId="14050" xr:uid="{00237163-621D-4DA9-AC6B-F9542A5DAB85}"/>
    <cellStyle name="Comma 3 4 5 2 2 3 2" xfId="14051" xr:uid="{8F592345-4635-447E-A76E-32937938E609}"/>
    <cellStyle name="Comma 3 4 5 2 2 3 2 2" xfId="14052" xr:uid="{6E7BB26A-3292-4DDC-92DD-26701C1ED3A3}"/>
    <cellStyle name="Comma 3 4 5 2 2 3 2 2 2" xfId="14053" xr:uid="{E29BCD0C-0478-43A4-9E61-4288D5DF896A}"/>
    <cellStyle name="Comma 3 4 5 2 2 3 2 3" xfId="14054" xr:uid="{1167EE26-29DD-403D-8616-390A56C84FF9}"/>
    <cellStyle name="Comma 3 4 5 2 2 3 3" xfId="14055" xr:uid="{668F463D-D4B8-4081-BE42-2D28525076BC}"/>
    <cellStyle name="Comma 3 4 5 2 2 3 3 2" xfId="14056" xr:uid="{888B0ACE-15FD-4806-8AE0-301B278609AB}"/>
    <cellStyle name="Comma 3 4 5 2 2 3 4" xfId="14057" xr:uid="{8310B351-16ED-4D9D-9BF3-4529F5DEB57E}"/>
    <cellStyle name="Comma 3 4 5 2 2 4" xfId="14058" xr:uid="{EB175A89-6498-456A-AE37-01AAAE0950D2}"/>
    <cellStyle name="Comma 3 4 5 2 2 4 2" xfId="14059" xr:uid="{098A844A-4F5A-4A7C-B0EA-1AE08FB5CCD8}"/>
    <cellStyle name="Comma 3 4 5 2 2 4 2 2" xfId="14060" xr:uid="{9F62DEED-0D8D-43E2-8F4C-65D952306BE9}"/>
    <cellStyle name="Comma 3 4 5 2 2 4 3" xfId="14061" xr:uid="{97A8D381-6C94-4D1B-A909-CD2C90B2D995}"/>
    <cellStyle name="Comma 3 4 5 2 2 5" xfId="14062" xr:uid="{73C71893-E031-4C81-8975-17E8E876CBF7}"/>
    <cellStyle name="Comma 3 4 5 2 2 5 2" xfId="14063" xr:uid="{A0482137-3526-4A5E-A63A-687F78E68F68}"/>
    <cellStyle name="Comma 3 4 5 2 2 6" xfId="14064" xr:uid="{4C48A698-E3B8-44DF-8F44-D3F67858515A}"/>
    <cellStyle name="Comma 3 4 5 2 3" xfId="14065" xr:uid="{9AC7C208-3DF4-4BAC-8240-5BC86817681C}"/>
    <cellStyle name="Comma 3 4 5 2 3 2" xfId="14066" xr:uid="{9C149555-650D-4EB9-8DF1-F58020486182}"/>
    <cellStyle name="Comma 3 4 5 2 3 2 2" xfId="14067" xr:uid="{723BB11A-01AE-4058-990D-F4077AF27906}"/>
    <cellStyle name="Comma 3 4 5 2 3 2 2 2" xfId="14068" xr:uid="{67927BD9-8F4B-4946-B611-90A100001D9E}"/>
    <cellStyle name="Comma 3 4 5 2 3 2 3" xfId="14069" xr:uid="{C7365EC5-A1AB-466A-B595-3FF7B55E2753}"/>
    <cellStyle name="Comma 3 4 5 2 3 3" xfId="14070" xr:uid="{FA3B9FF0-26AB-4CF5-80DC-0DA7998CE54B}"/>
    <cellStyle name="Comma 3 4 5 2 3 3 2" xfId="14071" xr:uid="{A6546CC3-5403-4F67-B256-C06A76EF22C8}"/>
    <cellStyle name="Comma 3 4 5 2 3 4" xfId="14072" xr:uid="{8FC7BD54-ACE6-47C7-9CC9-2E711F040D05}"/>
    <cellStyle name="Comma 3 4 5 2 4" xfId="14073" xr:uid="{F15864AC-3328-4668-A3FB-14AAD9543511}"/>
    <cellStyle name="Comma 3 4 5 2 4 2" xfId="14074" xr:uid="{B040A14E-4C4A-40A0-8522-D2F2A0149B54}"/>
    <cellStyle name="Comma 3 4 5 2 4 2 2" xfId="14075" xr:uid="{395E9916-968A-43E4-ACB5-8CC4C85AA76F}"/>
    <cellStyle name="Comma 3 4 5 2 4 2 2 2" xfId="14076" xr:uid="{996BF7AD-948A-4EAD-8FD3-CB3F7364A3B3}"/>
    <cellStyle name="Comma 3 4 5 2 4 2 3" xfId="14077" xr:uid="{AC92639F-B08C-40B8-8C7A-CBE6E7F2C1CB}"/>
    <cellStyle name="Comma 3 4 5 2 4 3" xfId="14078" xr:uid="{CBBDDB61-DFB7-42F0-B931-488A75BB9233}"/>
    <cellStyle name="Comma 3 4 5 2 4 3 2" xfId="14079" xr:uid="{0522329C-F055-4A15-80F1-45DC8D4619A1}"/>
    <cellStyle name="Comma 3 4 5 2 4 4" xfId="14080" xr:uid="{EB1AEA9A-4963-4715-A052-640975439633}"/>
    <cellStyle name="Comma 3 4 5 2 5" xfId="14081" xr:uid="{9092A471-DE88-4968-872F-64B70EA9664C}"/>
    <cellStyle name="Comma 3 4 5 2 5 2" xfId="14082" xr:uid="{F32E5B99-70D0-4AC5-9A7C-0D88471A2BB8}"/>
    <cellStyle name="Comma 3 4 5 2 5 2 2" xfId="14083" xr:uid="{A91A66DC-AB9B-42DB-AAF2-267BB4D726BE}"/>
    <cellStyle name="Comma 3 4 5 2 5 3" xfId="14084" xr:uid="{C2764C23-6594-44CB-B75F-E9BC3705B069}"/>
    <cellStyle name="Comma 3 4 5 2 6" xfId="14085" xr:uid="{3CC80148-1638-4FDF-B4AC-FABFC138E22E}"/>
    <cellStyle name="Comma 3 4 5 2 6 2" xfId="14086" xr:uid="{820060EB-7863-4BAE-8D98-F66EB03FB031}"/>
    <cellStyle name="Comma 3 4 5 2 7" xfId="14087" xr:uid="{8151E6FE-2EF9-4768-9AA6-4999A0154C53}"/>
    <cellStyle name="Comma 3 4 5 3" xfId="14088" xr:uid="{5D490B21-6E8E-4494-9A03-52D6EF4A592E}"/>
    <cellStyle name="Comma 3 4 5 3 2" xfId="14089" xr:uid="{0B055DA7-25A3-4A0C-9048-F96C011883A2}"/>
    <cellStyle name="Comma 3 4 5 3 2 2" xfId="14090" xr:uid="{6AB8F227-AFD2-4634-B5B8-F2FC6EE600B9}"/>
    <cellStyle name="Comma 3 4 5 3 2 2 2" xfId="14091" xr:uid="{A6525FD2-C090-42BA-BD67-1BA0E040D593}"/>
    <cellStyle name="Comma 3 4 5 3 2 2 2 2" xfId="14092" xr:uid="{5C5FAE2F-B5F4-4223-8761-52EE1EB67D4B}"/>
    <cellStyle name="Comma 3 4 5 3 2 2 3" xfId="14093" xr:uid="{3D4616C5-F355-495C-8DD5-91DA65D62A58}"/>
    <cellStyle name="Comma 3 4 5 3 2 3" xfId="14094" xr:uid="{6BFCB5E2-6E6E-45E9-8C90-F247625A2DE5}"/>
    <cellStyle name="Comma 3 4 5 3 2 3 2" xfId="14095" xr:uid="{92A88AD9-8767-4ED8-944E-9613CA3419A4}"/>
    <cellStyle name="Comma 3 4 5 3 2 4" xfId="14096" xr:uid="{6F88424A-3368-490E-A8D5-231D3EDAD938}"/>
    <cellStyle name="Comma 3 4 5 3 3" xfId="14097" xr:uid="{894C1FDA-8429-4CFF-9572-9A45024DEEF1}"/>
    <cellStyle name="Comma 3 4 5 3 3 2" xfId="14098" xr:uid="{5641787F-B5B5-45B0-A1AB-CC32C37BC8DB}"/>
    <cellStyle name="Comma 3 4 5 3 3 2 2" xfId="14099" xr:uid="{BFACC71A-BA15-4B05-A589-7877AE8D576D}"/>
    <cellStyle name="Comma 3 4 5 3 3 2 2 2" xfId="14100" xr:uid="{62BB3E2B-BBE5-4A1D-A4E9-1E305E0DCF52}"/>
    <cellStyle name="Comma 3 4 5 3 3 2 3" xfId="14101" xr:uid="{337108F0-BD76-422D-B6C4-65BCB578AEAD}"/>
    <cellStyle name="Comma 3 4 5 3 3 3" xfId="14102" xr:uid="{8FE8DEA5-DA33-43A2-B510-D58AF763389B}"/>
    <cellStyle name="Comma 3 4 5 3 3 3 2" xfId="14103" xr:uid="{658EFCF9-BB8C-4BFF-B251-7A71003F159B}"/>
    <cellStyle name="Comma 3 4 5 3 3 4" xfId="14104" xr:uid="{D58FCC80-EA8B-488F-8D19-66E38C6AF0CB}"/>
    <cellStyle name="Comma 3 4 5 3 4" xfId="14105" xr:uid="{F8D50797-7A60-41FE-878D-2D98B8550DF9}"/>
    <cellStyle name="Comma 3 4 5 3 4 2" xfId="14106" xr:uid="{252525D9-9D58-4FFC-AAB1-D6A3474835E9}"/>
    <cellStyle name="Comma 3 4 5 3 4 2 2" xfId="14107" xr:uid="{1F221221-06B5-43C7-9A21-4D2A2B9201CB}"/>
    <cellStyle name="Comma 3 4 5 3 4 3" xfId="14108" xr:uid="{0225E632-EA23-4A8B-B0D1-400552AAF643}"/>
    <cellStyle name="Comma 3 4 5 3 5" xfId="14109" xr:uid="{7D51A98D-4105-4EFE-8556-1E0ADBC8560F}"/>
    <cellStyle name="Comma 3 4 5 3 5 2" xfId="14110" xr:uid="{E4006217-0DE5-42BC-9B94-037A56DF1958}"/>
    <cellStyle name="Comma 3 4 5 3 6" xfId="14111" xr:uid="{DF0462B8-FFC6-4ADA-AE41-A8798322F920}"/>
    <cellStyle name="Comma 3 4 5 4" xfId="14112" xr:uid="{DCFE29DD-5C4A-4935-9A79-4312B3F71C00}"/>
    <cellStyle name="Comma 3 4 5 4 2" xfId="14113" xr:uid="{F2450484-6F6B-4FBC-BB48-5A1873C79445}"/>
    <cellStyle name="Comma 3 4 5 4 2 2" xfId="14114" xr:uid="{62B42611-A09C-4186-8C3E-167D8722703A}"/>
    <cellStyle name="Comma 3 4 5 4 2 2 2" xfId="14115" xr:uid="{346F3750-4088-4A0D-9F62-91FF3C07D029}"/>
    <cellStyle name="Comma 3 4 5 4 2 3" xfId="14116" xr:uid="{631B624D-B153-476C-861B-560E995F901C}"/>
    <cellStyle name="Comma 3 4 5 4 3" xfId="14117" xr:uid="{C7462568-00D4-42D0-BDEC-88DD0DA977B1}"/>
    <cellStyle name="Comma 3 4 5 4 3 2" xfId="14118" xr:uid="{DEE04F3B-3BCB-461D-9304-023BF0F0F9B2}"/>
    <cellStyle name="Comma 3 4 5 4 4" xfId="14119" xr:uid="{C96D031A-7194-460D-A356-1043C2E0C7E4}"/>
    <cellStyle name="Comma 3 4 5 5" xfId="14120" xr:uid="{4AB10C2C-2A15-4042-959D-96E2F7CFAA94}"/>
    <cellStyle name="Comma 3 4 5 5 2" xfId="14121" xr:uid="{82822F54-5190-476C-B110-7760B6167E11}"/>
    <cellStyle name="Comma 3 4 5 5 2 2" xfId="14122" xr:uid="{F755EB85-0940-4B40-96C7-8AAD4D4D92B4}"/>
    <cellStyle name="Comma 3 4 5 5 2 2 2" xfId="14123" xr:uid="{6AC03671-6C24-4F66-BD34-538C80DD8D48}"/>
    <cellStyle name="Comma 3 4 5 5 2 3" xfId="14124" xr:uid="{59F38370-9EED-435B-A40F-E5DCE67D9B12}"/>
    <cellStyle name="Comma 3 4 5 5 3" xfId="14125" xr:uid="{80068D50-4BCD-44BA-913B-17D7890CA7E6}"/>
    <cellStyle name="Comma 3 4 5 5 3 2" xfId="14126" xr:uid="{2802175C-C0F1-4777-A01F-6966F6C4A229}"/>
    <cellStyle name="Comma 3 4 5 5 4" xfId="14127" xr:uid="{B29EAE48-1BA8-4B89-9A77-07725900C48C}"/>
    <cellStyle name="Comma 3 4 5 6" xfId="14128" xr:uid="{CA7904B6-C3D0-44D7-B11E-28D17DB17736}"/>
    <cellStyle name="Comma 3 4 5 6 2" xfId="14129" xr:uid="{715F6DCB-E14B-4D5B-BEA8-499591DFD152}"/>
    <cellStyle name="Comma 3 4 5 6 2 2" xfId="14130" xr:uid="{8F96DCFB-D0C8-4524-A1BA-671526DAABFD}"/>
    <cellStyle name="Comma 3 4 5 6 3" xfId="14131" xr:uid="{D7AE5A3C-6D85-4E28-9542-2F4057F6D50C}"/>
    <cellStyle name="Comma 3 4 5 7" xfId="14132" xr:uid="{910B408A-9E94-4B0F-8FF7-8772AB57E63C}"/>
    <cellStyle name="Comma 3 4 5 7 2" xfId="14133" xr:uid="{DC1488DA-0A3F-4CD1-AE1F-4A766E5A52EA}"/>
    <cellStyle name="Comma 3 4 5 8" xfId="14134" xr:uid="{04EC60D9-9A13-49F9-AB8A-741688CC3E39}"/>
    <cellStyle name="Comma 3 4 6" xfId="14135" xr:uid="{CFCE5F62-EAA8-408B-90C3-CD5F0B2A30B4}"/>
    <cellStyle name="Comma 3 4 6 2" xfId="14136" xr:uid="{AF892800-A9A1-4B31-8DF5-A625DB94329A}"/>
    <cellStyle name="Comma 3 4 6 2 2" xfId="14137" xr:uid="{CE12325E-7A83-44BE-85A4-D3B77151FA1B}"/>
    <cellStyle name="Comma 3 4 6 2 2 2" xfId="14138" xr:uid="{31D8C964-353A-40AB-BF0C-38940CBD7CC9}"/>
    <cellStyle name="Comma 3 4 6 2 2 2 2" xfId="14139" xr:uid="{2F0ED23E-4D4C-46D8-B69C-CFE5B49A682B}"/>
    <cellStyle name="Comma 3 4 6 2 2 2 2 2" xfId="14140" xr:uid="{6E0EF0BA-7C3A-4535-BFCA-25EA09F4C779}"/>
    <cellStyle name="Comma 3 4 6 2 2 2 3" xfId="14141" xr:uid="{31BB2B6B-FBA4-4DCE-AB56-200A4FAFD798}"/>
    <cellStyle name="Comma 3 4 6 2 2 3" xfId="14142" xr:uid="{AB21D53C-BC03-4FC4-B98B-0CC080929970}"/>
    <cellStyle name="Comma 3 4 6 2 2 3 2" xfId="14143" xr:uid="{07D8A906-0A9C-44C2-A3B2-1DB088B203C3}"/>
    <cellStyle name="Comma 3 4 6 2 2 4" xfId="14144" xr:uid="{356A60E8-7409-4D91-AD0F-D6A60652352C}"/>
    <cellStyle name="Comma 3 4 6 2 3" xfId="14145" xr:uid="{9C1C7985-2E6D-4926-8D89-B04E8DEEA574}"/>
    <cellStyle name="Comma 3 4 6 2 3 2" xfId="14146" xr:uid="{A8856416-2040-44E9-81EA-12296C4A0B53}"/>
    <cellStyle name="Comma 3 4 6 2 3 2 2" xfId="14147" xr:uid="{52AF2C5D-F85C-4273-A1C4-F8876461E9C4}"/>
    <cellStyle name="Comma 3 4 6 2 3 2 2 2" xfId="14148" xr:uid="{7B76BD02-689D-496B-9F4C-A9F4AAC55E3E}"/>
    <cellStyle name="Comma 3 4 6 2 3 2 3" xfId="14149" xr:uid="{39936D24-3CD9-4A6C-A052-C9ECE0D62FAA}"/>
    <cellStyle name="Comma 3 4 6 2 3 3" xfId="14150" xr:uid="{4BC460E3-D69D-4216-9FA1-C9F77DB62B44}"/>
    <cellStyle name="Comma 3 4 6 2 3 3 2" xfId="14151" xr:uid="{2193C760-A630-4840-9705-2563520B102F}"/>
    <cellStyle name="Comma 3 4 6 2 3 4" xfId="14152" xr:uid="{55B13041-5E5F-4C5E-83D7-E289830BC22F}"/>
    <cellStyle name="Comma 3 4 6 2 4" xfId="14153" xr:uid="{22DFFD08-AB17-423F-877B-FB233B3F623B}"/>
    <cellStyle name="Comma 3 4 6 2 4 2" xfId="14154" xr:uid="{01EA7835-3E1E-480A-A893-7D2417C0C140}"/>
    <cellStyle name="Comma 3 4 6 2 4 2 2" xfId="14155" xr:uid="{F37A3EB0-03E4-479D-9B49-6BF1B3AF1244}"/>
    <cellStyle name="Comma 3 4 6 2 4 3" xfId="14156" xr:uid="{34B60747-6A08-448F-9F2A-97B529665093}"/>
    <cellStyle name="Comma 3 4 6 2 5" xfId="14157" xr:uid="{1C2A5BB2-21F6-4781-9140-CF97155E1C81}"/>
    <cellStyle name="Comma 3 4 6 2 5 2" xfId="14158" xr:uid="{807F2DB4-6B47-4CCB-990C-C3A55DE8FED0}"/>
    <cellStyle name="Comma 3 4 6 2 6" xfId="14159" xr:uid="{9BF4CCAE-42A1-4BE4-901F-3F1F4533D278}"/>
    <cellStyle name="Comma 3 4 6 3" xfId="14160" xr:uid="{5B4780DB-FA1C-488F-A5EE-242F65064747}"/>
    <cellStyle name="Comma 3 4 6 3 2" xfId="14161" xr:uid="{998D0303-7B43-4821-A48D-3FCD135F1815}"/>
    <cellStyle name="Comma 3 4 6 3 2 2" xfId="14162" xr:uid="{43949345-A5E0-4DCC-B4F0-8D60BC785EAC}"/>
    <cellStyle name="Comma 3 4 6 3 2 2 2" xfId="14163" xr:uid="{9124E826-9355-410D-92FD-D813C4AA4837}"/>
    <cellStyle name="Comma 3 4 6 3 2 3" xfId="14164" xr:uid="{6E042157-9E65-4E01-88D0-D84B66E50846}"/>
    <cellStyle name="Comma 3 4 6 3 3" xfId="14165" xr:uid="{FC829B9E-6A23-449F-BC2D-D25B61DC72EC}"/>
    <cellStyle name="Comma 3 4 6 3 3 2" xfId="14166" xr:uid="{2CB6F46B-E231-4BC1-BBF9-7B803C170DDC}"/>
    <cellStyle name="Comma 3 4 6 3 4" xfId="14167" xr:uid="{6027C68F-9B14-4C21-BA8F-D721020E8BDD}"/>
    <cellStyle name="Comma 3 4 6 4" xfId="14168" xr:uid="{8D3F1AB8-A531-4492-B62E-91DE58343E0C}"/>
    <cellStyle name="Comma 3 4 6 4 2" xfId="14169" xr:uid="{B4D6C6A3-C9B6-4242-BFED-5E9B5A1ED920}"/>
    <cellStyle name="Comma 3 4 6 4 2 2" xfId="14170" xr:uid="{17763626-E1F6-4FBC-BF2C-8D7279007E84}"/>
    <cellStyle name="Comma 3 4 6 4 2 2 2" xfId="14171" xr:uid="{97380369-9A9D-4226-8B59-49B97CA70B3E}"/>
    <cellStyle name="Comma 3 4 6 4 2 3" xfId="14172" xr:uid="{59A5DC33-05AF-4AFC-B851-664EBCEA79F8}"/>
    <cellStyle name="Comma 3 4 6 4 3" xfId="14173" xr:uid="{EAE24B84-F6CA-4E31-9EA0-433C86F23A36}"/>
    <cellStyle name="Comma 3 4 6 4 3 2" xfId="14174" xr:uid="{357A5297-6A0D-45F7-8A4F-86807A5917D1}"/>
    <cellStyle name="Comma 3 4 6 4 4" xfId="14175" xr:uid="{2A1CBC48-3D4A-41C7-9D93-9D4F91C3C6A3}"/>
    <cellStyle name="Comma 3 4 6 5" xfId="14176" xr:uid="{8370EDD4-1746-4F5D-9598-D6B055EF73FC}"/>
    <cellStyle name="Comma 3 4 6 5 2" xfId="14177" xr:uid="{66DBF3B0-9C8E-444D-B967-DF1E387AEF32}"/>
    <cellStyle name="Comma 3 4 6 5 2 2" xfId="14178" xr:uid="{47A96108-73A8-4FDE-A908-2C5858FF20AC}"/>
    <cellStyle name="Comma 3 4 6 5 3" xfId="14179" xr:uid="{ED187824-8595-4971-98CD-D727BA67839A}"/>
    <cellStyle name="Comma 3 4 6 6" xfId="14180" xr:uid="{2DE211D5-5D24-46F0-9F2F-3B88A00C29C3}"/>
    <cellStyle name="Comma 3 4 6 6 2" xfId="14181" xr:uid="{0F9E5B7B-3194-49EB-AB2B-F3FCD32F71D1}"/>
    <cellStyle name="Comma 3 4 6 7" xfId="14182" xr:uid="{B5868D8E-480E-4B3A-B3F6-61E7BF7AE048}"/>
    <cellStyle name="Comma 3 4 7" xfId="14183" xr:uid="{C5A51421-DEAC-4F0F-A5F9-AEFBC9E2C843}"/>
    <cellStyle name="Comma 3 4 7 2" xfId="14184" xr:uid="{FFCE5697-5D1F-49E7-9AD1-4D4B2E3F63B6}"/>
    <cellStyle name="Comma 3 4 7 2 2" xfId="14185" xr:uid="{8BB818D6-6664-4815-A8FC-4FF96793F4AC}"/>
    <cellStyle name="Comma 3 4 7 2 2 2" xfId="14186" xr:uid="{A35C70B0-1BD9-4D7B-8FBE-D7610C69558D}"/>
    <cellStyle name="Comma 3 4 7 2 2 2 2" xfId="14187" xr:uid="{8472AE67-F421-4005-B495-71F5D89990CF}"/>
    <cellStyle name="Comma 3 4 7 2 2 2 2 2" xfId="14188" xr:uid="{D729B1E2-C03E-4FAB-ADC0-9A226EE36E21}"/>
    <cellStyle name="Comma 3 4 7 2 2 2 3" xfId="14189" xr:uid="{9525268D-C64D-446A-93B9-CFAB5F747C93}"/>
    <cellStyle name="Comma 3 4 7 2 2 3" xfId="14190" xr:uid="{C3B83AE0-2DE4-43DE-976D-50453FB21652}"/>
    <cellStyle name="Comma 3 4 7 2 2 3 2" xfId="14191" xr:uid="{4ECAB03C-4838-43B0-A1D3-448A3128954B}"/>
    <cellStyle name="Comma 3 4 7 2 2 4" xfId="14192" xr:uid="{6759FE7D-369D-4849-B7F5-42B20DB8F775}"/>
    <cellStyle name="Comma 3 4 7 2 3" xfId="14193" xr:uid="{9EC9EFE5-53BD-4EBE-AA5F-96929FB3F5DA}"/>
    <cellStyle name="Comma 3 4 7 2 3 2" xfId="14194" xr:uid="{5E4A37B4-5EE8-4716-853F-F596FEBC9B5E}"/>
    <cellStyle name="Comma 3 4 7 2 3 2 2" xfId="14195" xr:uid="{36B19549-0D92-48F0-902D-CDDBAC985A2C}"/>
    <cellStyle name="Comma 3 4 7 2 3 2 2 2" xfId="14196" xr:uid="{C1D2A94D-7BE1-4F98-A9D2-3C40FEB2D762}"/>
    <cellStyle name="Comma 3 4 7 2 3 2 3" xfId="14197" xr:uid="{40322AE9-9A57-4AAC-98F4-5C4F5C2E20F2}"/>
    <cellStyle name="Comma 3 4 7 2 3 3" xfId="14198" xr:uid="{B409CF7C-47A1-4C18-BA8B-8958FCDE9784}"/>
    <cellStyle name="Comma 3 4 7 2 3 3 2" xfId="14199" xr:uid="{229B0086-FC34-46CF-B189-CF649FD64395}"/>
    <cellStyle name="Comma 3 4 7 2 3 4" xfId="14200" xr:uid="{6A6323FE-3126-4F84-B00B-388091B6054A}"/>
    <cellStyle name="Comma 3 4 7 2 4" xfId="14201" xr:uid="{6C5A71A7-9CDF-4DF9-90AC-1DBD20DBE333}"/>
    <cellStyle name="Comma 3 4 7 2 4 2" xfId="14202" xr:uid="{DFBCD9E6-7722-44DB-8B90-33582395BBE4}"/>
    <cellStyle name="Comma 3 4 7 2 4 2 2" xfId="14203" xr:uid="{D5D32F55-162E-412B-8724-DCA94558B0CD}"/>
    <cellStyle name="Comma 3 4 7 2 4 3" xfId="14204" xr:uid="{76187366-4B94-47FF-AE14-3977D6236150}"/>
    <cellStyle name="Comma 3 4 7 2 5" xfId="14205" xr:uid="{D9F6976E-A4B8-43AA-93C0-5A35CF5C3685}"/>
    <cellStyle name="Comma 3 4 7 2 5 2" xfId="14206" xr:uid="{9667A069-27F6-4439-ADA8-349D089CE457}"/>
    <cellStyle name="Comma 3 4 7 2 6" xfId="14207" xr:uid="{499AE0BD-E89E-4162-9DCF-2A03A87DE272}"/>
    <cellStyle name="Comma 3 4 7 3" xfId="14208" xr:uid="{3D28A417-A0B3-4E56-B48E-CE82F1DD2635}"/>
    <cellStyle name="Comma 3 4 7 3 2" xfId="14209" xr:uid="{2AE7F2CF-A9D5-46B0-A830-EC1E0C36E266}"/>
    <cellStyle name="Comma 3 4 7 3 2 2" xfId="14210" xr:uid="{56C94F1D-D786-4A63-9BA6-C33065C8126A}"/>
    <cellStyle name="Comma 3 4 7 3 2 2 2" xfId="14211" xr:uid="{D99F26E6-5C25-4C50-B0DE-299242D2F1D2}"/>
    <cellStyle name="Comma 3 4 7 3 2 3" xfId="14212" xr:uid="{C17DA793-C774-4FDB-BA01-F4AAAC83C4EE}"/>
    <cellStyle name="Comma 3 4 7 3 3" xfId="14213" xr:uid="{FA03CAD4-5B12-4135-BE09-23A466A4790E}"/>
    <cellStyle name="Comma 3 4 7 3 3 2" xfId="14214" xr:uid="{72F04CE0-BBF6-487A-A3D9-7302D0D5A82A}"/>
    <cellStyle name="Comma 3 4 7 3 4" xfId="14215" xr:uid="{425097F6-355D-4C1E-A75B-92E06C0715B5}"/>
    <cellStyle name="Comma 3 4 7 4" xfId="14216" xr:uid="{6BDE6C02-66F0-4406-9216-443BBA19B2C6}"/>
    <cellStyle name="Comma 3 4 7 4 2" xfId="14217" xr:uid="{39B8CD84-C79C-49AD-8853-378D801846DB}"/>
    <cellStyle name="Comma 3 4 7 4 2 2" xfId="14218" xr:uid="{6FCB9A77-0880-418F-A103-640C5F43E145}"/>
    <cellStyle name="Comma 3 4 7 4 2 2 2" xfId="14219" xr:uid="{393D5639-EC1B-4121-95CB-BCE8EAA2D6D9}"/>
    <cellStyle name="Comma 3 4 7 4 2 3" xfId="14220" xr:uid="{24C0A74E-C405-4BB9-90EF-10F08F1BC2CB}"/>
    <cellStyle name="Comma 3 4 7 4 3" xfId="14221" xr:uid="{7584AA2C-1C48-4203-9090-CB92861ECEA0}"/>
    <cellStyle name="Comma 3 4 7 4 3 2" xfId="14222" xr:uid="{3B38EF8A-FFF2-41F6-B547-A5D1879924EF}"/>
    <cellStyle name="Comma 3 4 7 4 4" xfId="14223" xr:uid="{0888C185-CAAA-4219-82C3-4F92C756FC0C}"/>
    <cellStyle name="Comma 3 4 7 5" xfId="14224" xr:uid="{3DD01ABB-D4AF-4E7B-8E1D-B56B6C8B7147}"/>
    <cellStyle name="Comma 3 4 7 5 2" xfId="14225" xr:uid="{0EA8C00B-D4F8-481C-8ACD-BD4E5D73E366}"/>
    <cellStyle name="Comma 3 4 7 5 2 2" xfId="14226" xr:uid="{AEFFE612-FB27-416A-8212-354C091E03CD}"/>
    <cellStyle name="Comma 3 4 7 5 3" xfId="14227" xr:uid="{2735AF20-EB52-456E-9948-E258C55B709A}"/>
    <cellStyle name="Comma 3 4 7 6" xfId="14228" xr:uid="{246D9610-BDF2-4BD3-BE0A-E918A7B26847}"/>
    <cellStyle name="Comma 3 4 7 6 2" xfId="14229" xr:uid="{67DA6C3E-6BDC-4BFB-8DD5-21A448D4521C}"/>
    <cellStyle name="Comma 3 4 7 7" xfId="14230" xr:uid="{2B25B9E0-D647-47F2-9584-94765565CCDB}"/>
    <cellStyle name="Comma 3 5" xfId="14231" xr:uid="{14B0B795-ED6F-4108-89F2-BAD78D88471D}"/>
    <cellStyle name="Comma 3 5 2" xfId="14232" xr:uid="{1B2F161C-9BE1-4079-A663-CB3AA0A78DA1}"/>
    <cellStyle name="Comma 3 5 3" xfId="14233" xr:uid="{16D9815D-1D63-473A-99BE-CFB7C6F124BD}"/>
    <cellStyle name="Comma 3 5 3 2" xfId="14234" xr:uid="{38D4D9FB-0FC1-48AE-96DB-61EB01EB9FB0}"/>
    <cellStyle name="Comma 3 5 3 2 2" xfId="14235" xr:uid="{95A5243A-7A06-47B1-90A8-2745D5CB32A4}"/>
    <cellStyle name="Comma 3 5 3 2 2 2" xfId="14236" xr:uid="{BEAEF5D4-B6AA-45AA-8B3E-22D4AF374E46}"/>
    <cellStyle name="Comma 3 5 3 2 2 2 2" xfId="14237" xr:uid="{A18D9CE9-8F45-44D7-9204-6AEB6251D219}"/>
    <cellStyle name="Comma 3 5 3 2 2 2 2 2" xfId="14238" xr:uid="{9051DD91-BB77-4DE0-93C4-CE8296A7316C}"/>
    <cellStyle name="Comma 3 5 3 2 2 2 3" xfId="14239" xr:uid="{E05E42D7-FD76-49E2-B8D2-65110509BA2D}"/>
    <cellStyle name="Comma 3 5 3 2 2 3" xfId="14240" xr:uid="{66772002-EC2F-4186-A898-C55C58FA2669}"/>
    <cellStyle name="Comma 3 5 3 2 2 3 2" xfId="14241" xr:uid="{7D02BBC0-4C33-4FB2-9391-A29EC093B4C0}"/>
    <cellStyle name="Comma 3 5 3 2 2 4" xfId="14242" xr:uid="{0799DD2C-C40A-42AB-953C-7191E6614C4D}"/>
    <cellStyle name="Comma 3 5 3 2 3" xfId="14243" xr:uid="{2671C154-1DC5-4C35-BBC1-7E2B790FF183}"/>
    <cellStyle name="Comma 3 5 3 2 3 2" xfId="14244" xr:uid="{8C420266-8FD1-4FA2-A38A-A02F2043F9D6}"/>
    <cellStyle name="Comma 3 5 3 2 3 2 2" xfId="14245" xr:uid="{BB8625AE-6FB9-4FF2-8C3F-B272E5AE9B53}"/>
    <cellStyle name="Comma 3 5 3 2 3 2 2 2" xfId="14246" xr:uid="{8075EA6F-2849-4B01-88E8-3CA0977A42DC}"/>
    <cellStyle name="Comma 3 5 3 2 3 2 3" xfId="14247" xr:uid="{DA13F433-1E8B-413E-9C42-8BE3CB45891E}"/>
    <cellStyle name="Comma 3 5 3 2 3 3" xfId="14248" xr:uid="{38869382-B31A-4B47-886E-6BA0593598EA}"/>
    <cellStyle name="Comma 3 5 3 2 3 3 2" xfId="14249" xr:uid="{8B96AC40-E710-41F3-9A38-C2686205F78C}"/>
    <cellStyle name="Comma 3 5 3 2 3 4" xfId="14250" xr:uid="{BDC90029-5A54-41C8-86C2-895C47F5F526}"/>
    <cellStyle name="Comma 3 5 3 2 4" xfId="14251" xr:uid="{23170EF4-F667-4105-8998-F26A81E6470D}"/>
    <cellStyle name="Comma 3 5 3 2 4 2" xfId="14252" xr:uid="{52C26756-2D11-4A5E-8DB9-972E2C1D60F6}"/>
    <cellStyle name="Comma 3 5 3 2 4 2 2" xfId="14253" xr:uid="{F2D37BC0-2DA4-437B-994D-552DD329E813}"/>
    <cellStyle name="Comma 3 5 3 2 4 3" xfId="14254" xr:uid="{7BC30E93-F8C7-4B0F-A3B9-444578F5C7B7}"/>
    <cellStyle name="Comma 3 5 3 2 5" xfId="14255" xr:uid="{E1A36FAE-FB7D-4FB7-82EA-504E0483D005}"/>
    <cellStyle name="Comma 3 5 3 2 5 2" xfId="14256" xr:uid="{BA7A19E4-0C11-4A19-87AF-0BA745E49FC3}"/>
    <cellStyle name="Comma 3 5 3 2 6" xfId="14257" xr:uid="{126920C9-4C46-400B-8F88-0D13AC951061}"/>
    <cellStyle name="Comma 3 5 3 3" xfId="14258" xr:uid="{0353CEAA-C24D-4B3F-8352-6CB1439847EA}"/>
    <cellStyle name="Comma 3 5 3 3 2" xfId="14259" xr:uid="{06389700-EBCA-4B80-985F-2B2CC3DDE147}"/>
    <cellStyle name="Comma 3 5 3 3 2 2" xfId="14260" xr:uid="{6116DAAE-AF04-40C8-AF81-110CAF13224B}"/>
    <cellStyle name="Comma 3 5 3 3 2 2 2" xfId="14261" xr:uid="{62A4AE37-9471-4498-BA90-85AE3DDCAA48}"/>
    <cellStyle name="Comma 3 5 3 3 2 3" xfId="14262" xr:uid="{B906ECDB-D9B1-4CF9-86E5-76D48F0DD70B}"/>
    <cellStyle name="Comma 3 5 3 3 3" xfId="14263" xr:uid="{2392151E-8415-4131-A8BF-3EABAAEE0B37}"/>
    <cellStyle name="Comma 3 5 3 3 3 2" xfId="14264" xr:uid="{5E1BB5A1-537F-4A97-8488-95F030C88F39}"/>
    <cellStyle name="Comma 3 5 3 3 4" xfId="14265" xr:uid="{A3CD13EA-68E1-4C0F-BA8C-E476F43965CC}"/>
    <cellStyle name="Comma 3 5 3 4" xfId="14266" xr:uid="{A11324CC-C4A3-4C8B-8F7F-3418F06CC816}"/>
    <cellStyle name="Comma 3 5 3 4 2" xfId="14267" xr:uid="{4E46CB2D-941C-4DD1-90D7-49C6B6A2F561}"/>
    <cellStyle name="Comma 3 5 3 4 2 2" xfId="14268" xr:uid="{6CA39812-289B-4704-A8E2-96F26B697008}"/>
    <cellStyle name="Comma 3 5 3 4 2 2 2" xfId="14269" xr:uid="{2FC25EAF-8607-47D6-BB86-862391765E62}"/>
    <cellStyle name="Comma 3 5 3 4 2 3" xfId="14270" xr:uid="{CFD75868-1D1F-400D-A137-FD00C8CCB070}"/>
    <cellStyle name="Comma 3 5 3 4 3" xfId="14271" xr:uid="{02EE24D8-3A39-40A8-A043-3B5672E05450}"/>
    <cellStyle name="Comma 3 5 3 4 3 2" xfId="14272" xr:uid="{EFDED047-EB0E-408E-A611-AB5C5231A15D}"/>
    <cellStyle name="Comma 3 5 3 4 4" xfId="14273" xr:uid="{5C93B165-69D9-42E0-8DB8-A5490C86E226}"/>
    <cellStyle name="Comma 3 5 3 5" xfId="14274" xr:uid="{FFEBB710-C827-4823-AB27-D6F89A3E4657}"/>
    <cellStyle name="Comma 3 5 3 5 2" xfId="14275" xr:uid="{478D92BD-1445-4E81-AA1E-DD344856062E}"/>
    <cellStyle name="Comma 3 5 3 5 2 2" xfId="14276" xr:uid="{B83A8D93-0480-4312-B104-27553B675A22}"/>
    <cellStyle name="Comma 3 5 3 5 3" xfId="14277" xr:uid="{6037F3DE-0C89-4827-A3BD-E0592E860E81}"/>
    <cellStyle name="Comma 3 5 3 6" xfId="14278" xr:uid="{89006AC1-19D9-4BA6-9B66-C5E3DB35710D}"/>
    <cellStyle name="Comma 3 5 3 6 2" xfId="14279" xr:uid="{8DAAB9D2-BB1D-4426-B8A7-4EB8EBE83EFD}"/>
    <cellStyle name="Comma 3 5 3 7" xfId="14280" xr:uid="{155C8C85-C6D2-4A0D-86E5-CC72A8DA8F03}"/>
    <cellStyle name="Comma 3 5 4" xfId="14281" xr:uid="{D5C22045-6158-43D5-8979-06156F7A2706}"/>
    <cellStyle name="Comma 3 5 4 2" xfId="14282" xr:uid="{2773566A-534C-46EC-93DE-11883191DF40}"/>
    <cellStyle name="Comma 3 5 4 2 2" xfId="14283" xr:uid="{3FA173C3-DA06-4EE9-9D1B-4D92C3D635BD}"/>
    <cellStyle name="Comma 3 5 4 2 2 2" xfId="14284" xr:uid="{DD4FE3CF-1293-4C75-82FF-B60E3D3F18F7}"/>
    <cellStyle name="Comma 3 5 4 2 2 2 2" xfId="14285" xr:uid="{D04ED408-502D-46A9-AD50-71F49E6F0F1B}"/>
    <cellStyle name="Comma 3 5 4 2 2 2 2 2" xfId="14286" xr:uid="{F4C05178-ABC6-485B-93B0-22EC68DCD7C6}"/>
    <cellStyle name="Comma 3 5 4 2 2 2 3" xfId="14287" xr:uid="{0421C420-BCB2-48CD-A2BE-0312289B9D4E}"/>
    <cellStyle name="Comma 3 5 4 2 2 3" xfId="14288" xr:uid="{B8D63533-92BE-4447-BE90-D9552706785A}"/>
    <cellStyle name="Comma 3 5 4 2 2 3 2" xfId="14289" xr:uid="{090FFE5D-61B0-4E66-9CA9-631A5AEAC004}"/>
    <cellStyle name="Comma 3 5 4 2 2 4" xfId="14290" xr:uid="{41CE38F5-51C5-466B-82F1-713F6E40BE39}"/>
    <cellStyle name="Comma 3 5 4 2 3" xfId="14291" xr:uid="{DC46CE34-E21F-4A63-82CE-C607A92FB569}"/>
    <cellStyle name="Comma 3 5 4 2 3 2" xfId="14292" xr:uid="{73D13685-24E4-4BFD-9F25-070939051DEE}"/>
    <cellStyle name="Comma 3 5 4 2 3 2 2" xfId="14293" xr:uid="{B0D28248-127C-40C9-83E8-1E8CBFDB50B1}"/>
    <cellStyle name="Comma 3 5 4 2 3 2 2 2" xfId="14294" xr:uid="{A26EE455-618D-4EA7-B868-F01BFBB78978}"/>
    <cellStyle name="Comma 3 5 4 2 3 2 3" xfId="14295" xr:uid="{C2BFD729-603F-4F33-9499-7754008EADA3}"/>
    <cellStyle name="Comma 3 5 4 2 3 3" xfId="14296" xr:uid="{351180E1-E55A-42FF-A746-229D63209547}"/>
    <cellStyle name="Comma 3 5 4 2 3 3 2" xfId="14297" xr:uid="{AC786B1A-A88E-465D-BB2C-93FFA93FA247}"/>
    <cellStyle name="Comma 3 5 4 2 3 4" xfId="14298" xr:uid="{EF632D80-F594-4622-B933-18389A0B3F86}"/>
    <cellStyle name="Comma 3 5 4 2 4" xfId="14299" xr:uid="{37EFE188-6269-4EC7-80B9-37B6FC53ACED}"/>
    <cellStyle name="Comma 3 5 4 2 4 2" xfId="14300" xr:uid="{90C46674-F1FC-4E1B-8833-BF444C845C18}"/>
    <cellStyle name="Comma 3 5 4 2 4 2 2" xfId="14301" xr:uid="{F97255F5-2D91-4D42-9089-9DF026002B94}"/>
    <cellStyle name="Comma 3 5 4 2 4 3" xfId="14302" xr:uid="{4044AA54-BF08-4F09-8D7C-9148C71D31B0}"/>
    <cellStyle name="Comma 3 5 4 2 5" xfId="14303" xr:uid="{819F9C08-62B4-4B49-A68B-B1D6FD47B851}"/>
    <cellStyle name="Comma 3 5 4 2 5 2" xfId="14304" xr:uid="{7594DF26-53BF-44DC-9256-ABB2D1FCB599}"/>
    <cellStyle name="Comma 3 5 4 2 6" xfId="14305" xr:uid="{9AD62BCA-E397-4C28-A0D8-6E2E7BF02B69}"/>
    <cellStyle name="Comma 3 5 4 3" xfId="14306" xr:uid="{58852073-EDCF-41EA-88FE-B3C91A961595}"/>
    <cellStyle name="Comma 3 5 4 3 2" xfId="14307" xr:uid="{F549DB6C-57CA-454C-8ABA-2D817A863ADE}"/>
    <cellStyle name="Comma 3 5 4 3 2 2" xfId="14308" xr:uid="{15631553-D918-450F-B1F8-03B50D038F30}"/>
    <cellStyle name="Comma 3 5 4 3 2 2 2" xfId="14309" xr:uid="{573945F5-6416-41FC-9348-732079075AB9}"/>
    <cellStyle name="Comma 3 5 4 3 2 3" xfId="14310" xr:uid="{33529628-40DD-44C4-80D2-6FA5D0A66E0C}"/>
    <cellStyle name="Comma 3 5 4 3 3" xfId="14311" xr:uid="{47C7D9CB-11EE-49CE-971E-B9D9E74117B6}"/>
    <cellStyle name="Comma 3 5 4 3 3 2" xfId="14312" xr:uid="{B9C1F240-2234-47E6-96FB-56B7EC483A3F}"/>
    <cellStyle name="Comma 3 5 4 3 4" xfId="14313" xr:uid="{7D5CC5C2-B07F-4ECD-9623-D1271ED33887}"/>
    <cellStyle name="Comma 3 5 4 4" xfId="14314" xr:uid="{356EBD3A-E8AA-4321-86F4-212B4CE3D149}"/>
    <cellStyle name="Comma 3 5 4 4 2" xfId="14315" xr:uid="{CAAA46C2-3DD2-425E-80FB-9C89FA6A19CF}"/>
    <cellStyle name="Comma 3 5 4 4 2 2" xfId="14316" xr:uid="{7BEBDF95-88F2-4D0A-9FE2-F8869994BE81}"/>
    <cellStyle name="Comma 3 5 4 4 2 2 2" xfId="14317" xr:uid="{35A680DA-6DA0-43D8-A1A7-C2F5E16A6BEE}"/>
    <cellStyle name="Comma 3 5 4 4 2 3" xfId="14318" xr:uid="{571DF976-6786-4FD9-A391-9D3F43C67B01}"/>
    <cellStyle name="Comma 3 5 4 4 3" xfId="14319" xr:uid="{00FAA607-4095-4838-90B0-439CBD067E44}"/>
    <cellStyle name="Comma 3 5 4 4 3 2" xfId="14320" xr:uid="{993784CE-345D-4972-90BD-A2DEF26D587F}"/>
    <cellStyle name="Comma 3 5 4 4 4" xfId="14321" xr:uid="{F1250D06-F29F-42BD-BA82-EAB824FC5E06}"/>
    <cellStyle name="Comma 3 5 4 5" xfId="14322" xr:uid="{E0AEDECE-F01F-4048-8C9A-433829CC4D09}"/>
    <cellStyle name="Comma 3 5 4 5 2" xfId="14323" xr:uid="{2AF387B8-39B9-46E6-A73D-61FBE20CC5A2}"/>
    <cellStyle name="Comma 3 5 4 5 2 2" xfId="14324" xr:uid="{69B5AF54-428E-4A97-B170-9D041953D4A8}"/>
    <cellStyle name="Comma 3 5 4 5 3" xfId="14325" xr:uid="{CDB6C62D-DA55-45B7-B504-81CE50CC5CDB}"/>
    <cellStyle name="Comma 3 5 4 6" xfId="14326" xr:uid="{1F9401DB-2B5B-46DF-A9F8-BF05B1FDF579}"/>
    <cellStyle name="Comma 3 5 4 6 2" xfId="14327" xr:uid="{B4F07260-38B0-4F2E-8468-1DF0E9F697DC}"/>
    <cellStyle name="Comma 3 5 4 7" xfId="14328" xr:uid="{EE948658-2833-4988-B292-01DFD3C842FD}"/>
    <cellStyle name="Comma 3 6" xfId="14329" xr:uid="{F1163E1F-67CE-4435-9212-3390BDD9C925}"/>
    <cellStyle name="Comma 3 6 2" xfId="14330" xr:uid="{0A0757B9-A17D-45D2-8372-537726257297}"/>
    <cellStyle name="Comma 3 6 2 2" xfId="14331" xr:uid="{6428E071-3DCD-4504-8C3F-E3623B40F457}"/>
    <cellStyle name="Comma 3 6 2 2 2" xfId="14332" xr:uid="{11EFA38E-4B85-42EC-AB99-17C93A470E31}"/>
    <cellStyle name="Comma 3 6 2 2 2 2" xfId="14333" xr:uid="{2B606BE9-7E37-444C-8600-0D10DC4AE5EB}"/>
    <cellStyle name="Comma 3 6 2 2 2 2 2" xfId="14334" xr:uid="{D2EDA065-8D82-4BB4-BADE-A1CA2CA25B46}"/>
    <cellStyle name="Comma 3 6 2 2 2 2 2 2" xfId="14335" xr:uid="{639BBFFC-23DC-40A9-BF88-BA1871F7B96C}"/>
    <cellStyle name="Comma 3 6 2 2 2 2 3" xfId="14336" xr:uid="{E623BFCA-6F03-47C7-9F0B-DAF7435245BA}"/>
    <cellStyle name="Comma 3 6 2 2 2 3" xfId="14337" xr:uid="{11B02D20-12B6-4BE4-87FA-DD822CDF33C6}"/>
    <cellStyle name="Comma 3 6 2 2 2 3 2" xfId="14338" xr:uid="{15521438-3C8A-4C92-B287-29A409F2A67D}"/>
    <cellStyle name="Comma 3 6 2 2 2 4" xfId="14339" xr:uid="{EBBDE470-8110-4982-A19D-33826988F605}"/>
    <cellStyle name="Comma 3 6 2 2 3" xfId="14340" xr:uid="{BC623E2B-0AC5-4EF1-92C2-48E2C4795E42}"/>
    <cellStyle name="Comma 3 6 2 2 3 2" xfId="14341" xr:uid="{02774F90-A736-4AC6-8B40-141EF8C07B8E}"/>
    <cellStyle name="Comma 3 6 2 2 3 2 2" xfId="14342" xr:uid="{B39A67C0-AE86-4591-8CA7-2A3F25421CC2}"/>
    <cellStyle name="Comma 3 6 2 2 3 2 2 2" xfId="14343" xr:uid="{67A5447E-A046-4C08-9F6E-2FC6A13404EB}"/>
    <cellStyle name="Comma 3 6 2 2 3 2 3" xfId="14344" xr:uid="{3E2715E1-2763-4914-9403-E0A56851744E}"/>
    <cellStyle name="Comma 3 6 2 2 3 3" xfId="14345" xr:uid="{C8974BA0-8F3A-4658-BDC9-1F5A3702209B}"/>
    <cellStyle name="Comma 3 6 2 2 3 3 2" xfId="14346" xr:uid="{44F150E6-23BF-44A1-8EDF-2B0BDA3BC8E5}"/>
    <cellStyle name="Comma 3 6 2 2 3 4" xfId="14347" xr:uid="{7852D052-F2B4-4CC7-BF90-67E95E332D17}"/>
    <cellStyle name="Comma 3 6 2 2 4" xfId="14348" xr:uid="{85B0051C-40E1-45EC-8657-48F88B68FBE4}"/>
    <cellStyle name="Comma 3 6 2 2 4 2" xfId="14349" xr:uid="{6A2FEC86-1966-4C12-ABBD-8608596B1945}"/>
    <cellStyle name="Comma 3 6 2 2 4 2 2" xfId="14350" xr:uid="{24821D1D-330D-49C2-BF26-AE5304EA1AE3}"/>
    <cellStyle name="Comma 3 6 2 2 4 3" xfId="14351" xr:uid="{45BF99B2-E7C7-45C5-A925-AEE00187758D}"/>
    <cellStyle name="Comma 3 6 2 2 5" xfId="14352" xr:uid="{5DED8A10-5C7E-4733-912C-14441460B08C}"/>
    <cellStyle name="Comma 3 6 2 2 5 2" xfId="14353" xr:uid="{2CADAD99-C6A2-4B4C-9B14-FDB5ED4E5D01}"/>
    <cellStyle name="Comma 3 6 2 2 6" xfId="14354" xr:uid="{1BAE5EB6-653E-47B1-A814-DB341F677110}"/>
    <cellStyle name="Comma 3 6 2 3" xfId="14355" xr:uid="{1A11847D-1AD6-46CC-91B3-B9996220CCC5}"/>
    <cellStyle name="Comma 3 6 2 3 2" xfId="14356" xr:uid="{DAE1A633-8EE6-48CE-AE8B-FA911CD665DB}"/>
    <cellStyle name="Comma 3 6 2 3 2 2" xfId="14357" xr:uid="{285B269E-946A-42DE-84EA-52A49660D90E}"/>
    <cellStyle name="Comma 3 6 2 3 2 2 2" xfId="14358" xr:uid="{AC50EF7E-651B-45CE-8841-1EA9DA531336}"/>
    <cellStyle name="Comma 3 6 2 3 2 3" xfId="14359" xr:uid="{8ACB72E2-CE9D-40CF-B61D-98F1D0AA1B18}"/>
    <cellStyle name="Comma 3 6 2 3 3" xfId="14360" xr:uid="{702C9C17-78F5-4E57-88FD-633BE7EB3620}"/>
    <cellStyle name="Comma 3 6 2 3 3 2" xfId="14361" xr:uid="{7A9FBC34-5A1E-4E21-AAF7-0DDA2A3BA8B7}"/>
    <cellStyle name="Comma 3 6 2 3 4" xfId="14362" xr:uid="{991BCA9C-C71C-4A4C-8C45-9B456E2654BE}"/>
    <cellStyle name="Comma 3 6 2 4" xfId="14363" xr:uid="{6ECE723E-C819-43B8-A180-284AF1612098}"/>
    <cellStyle name="Comma 3 6 2 4 2" xfId="14364" xr:uid="{B9FD79E7-4D9C-44E3-BF86-18FC46D020D8}"/>
    <cellStyle name="Comma 3 6 2 4 2 2" xfId="14365" xr:uid="{D3BA53D3-E763-4014-9CBE-052DB6D42415}"/>
    <cellStyle name="Comma 3 6 2 4 2 2 2" xfId="14366" xr:uid="{67865E07-951C-4CAC-9CAE-E23A7BC175FC}"/>
    <cellStyle name="Comma 3 6 2 4 2 3" xfId="14367" xr:uid="{A7C73322-C5D0-4795-A3AA-83C303F2032A}"/>
    <cellStyle name="Comma 3 6 2 4 3" xfId="14368" xr:uid="{74C7BB3C-B128-42CD-A0BD-CFE924FE67E0}"/>
    <cellStyle name="Comma 3 6 2 4 3 2" xfId="14369" xr:uid="{BBDD490E-970C-4E60-BA45-ABFDFB3014C5}"/>
    <cellStyle name="Comma 3 6 2 4 4" xfId="14370" xr:uid="{3787126B-ECB9-4197-A97D-4EF87AF70D68}"/>
    <cellStyle name="Comma 3 6 2 5" xfId="14371" xr:uid="{538D2AD2-0225-4348-8389-DA6DA22833D6}"/>
    <cellStyle name="Comma 3 6 2 5 2" xfId="14372" xr:uid="{6920815A-1993-4516-9A97-DA7E0DC01E19}"/>
    <cellStyle name="Comma 3 6 2 5 2 2" xfId="14373" xr:uid="{749F9FD7-CE43-4D9D-A002-DA0BB58B388A}"/>
    <cellStyle name="Comma 3 6 2 5 3" xfId="14374" xr:uid="{3705C85B-41A7-435E-9B1D-4AE195229D11}"/>
    <cellStyle name="Comma 3 6 2 6" xfId="14375" xr:uid="{687CBC15-0278-4B36-BD8F-B943F596051B}"/>
    <cellStyle name="Comma 3 6 2 6 2" xfId="14376" xr:uid="{5538AD05-8B05-4C9B-AE3B-1634B1CCA69D}"/>
    <cellStyle name="Comma 3 6 2 7" xfId="14377" xr:uid="{8FA08512-C241-47C7-A139-0F2614C2A236}"/>
    <cellStyle name="Comma 3 6 3" xfId="14378" xr:uid="{D8B25221-6A93-4120-A31C-7C6BCAB65EA6}"/>
    <cellStyle name="Comma 3 6 3 2" xfId="14379" xr:uid="{0EA09C68-5BAC-40C8-9F40-340B9D181CC7}"/>
    <cellStyle name="Comma 3 6 3 2 2" xfId="14380" xr:uid="{98924ACA-E4B9-43BB-9180-71EF1894D22F}"/>
    <cellStyle name="Comma 3 6 3 2 2 2" xfId="14381" xr:uid="{115E72AF-EBC4-48E3-8947-D19ACA75FB84}"/>
    <cellStyle name="Comma 3 6 3 2 2 2 2" xfId="14382" xr:uid="{F068B7A4-758C-44F1-98F9-F91F0C9C38ED}"/>
    <cellStyle name="Comma 3 6 3 2 2 2 2 2" xfId="14383" xr:uid="{1B5A1E81-D636-477C-816E-B32C64E7C715}"/>
    <cellStyle name="Comma 3 6 3 2 2 2 3" xfId="14384" xr:uid="{066B09AB-AA87-41C9-B619-4B3F9C56CE0B}"/>
    <cellStyle name="Comma 3 6 3 2 2 3" xfId="14385" xr:uid="{B086ED70-C64C-443F-A351-7E6168B7CB49}"/>
    <cellStyle name="Comma 3 6 3 2 2 3 2" xfId="14386" xr:uid="{C61733A3-54B7-4218-91FA-C418DC348DA2}"/>
    <cellStyle name="Comma 3 6 3 2 2 4" xfId="14387" xr:uid="{423EC080-17AF-49BB-88B6-C82B9F11520F}"/>
    <cellStyle name="Comma 3 6 3 2 3" xfId="14388" xr:uid="{81A8D1D7-4682-4FD4-9AA1-8B7C0DCAB580}"/>
    <cellStyle name="Comma 3 6 3 2 3 2" xfId="14389" xr:uid="{E91CA650-BCFB-454C-B7E1-B35970BFE675}"/>
    <cellStyle name="Comma 3 6 3 2 3 2 2" xfId="14390" xr:uid="{E44511DF-0727-428B-802E-3AE3F6E52931}"/>
    <cellStyle name="Comma 3 6 3 2 3 2 2 2" xfId="14391" xr:uid="{99D4673E-6317-40E7-9B8D-B67073A55323}"/>
    <cellStyle name="Comma 3 6 3 2 3 2 3" xfId="14392" xr:uid="{93649243-A2C6-4EDB-B10D-0CC1FEF09266}"/>
    <cellStyle name="Comma 3 6 3 2 3 3" xfId="14393" xr:uid="{5C9CEBF4-332F-4E66-B006-9D6018412F35}"/>
    <cellStyle name="Comma 3 6 3 2 3 3 2" xfId="14394" xr:uid="{89137578-BB04-4F8F-BE3F-60D68329601F}"/>
    <cellStyle name="Comma 3 6 3 2 3 4" xfId="14395" xr:uid="{A03E4F3B-014F-4272-ACD6-C03155A3C7C4}"/>
    <cellStyle name="Comma 3 6 3 2 4" xfId="14396" xr:uid="{0BE81A14-BE8E-4F7E-825D-4CF369BA9C15}"/>
    <cellStyle name="Comma 3 6 3 2 4 2" xfId="14397" xr:uid="{BB1CF3C0-5623-4682-8158-34B3AC1B3D16}"/>
    <cellStyle name="Comma 3 6 3 2 4 2 2" xfId="14398" xr:uid="{6ED71FEF-FAD5-4B21-8F99-BE393F4727A7}"/>
    <cellStyle name="Comma 3 6 3 2 4 3" xfId="14399" xr:uid="{20C5E30E-8A6E-4775-80BF-02975ECB89CB}"/>
    <cellStyle name="Comma 3 6 3 2 5" xfId="14400" xr:uid="{11B2F468-8F9E-46E6-BAFD-7C38F8E1C8CE}"/>
    <cellStyle name="Comma 3 6 3 2 5 2" xfId="14401" xr:uid="{4EAFE78C-6EE2-4DC3-A9DA-C6137829564F}"/>
    <cellStyle name="Comma 3 6 3 2 6" xfId="14402" xr:uid="{931AAF8E-F55F-4E72-9C77-CB8544BFBFAE}"/>
    <cellStyle name="Comma 3 6 3 3" xfId="14403" xr:uid="{8F01637A-7DAF-433B-A507-19081CC3A343}"/>
    <cellStyle name="Comma 3 6 3 3 2" xfId="14404" xr:uid="{F1B897A0-8A65-41C8-A992-5D79E705992C}"/>
    <cellStyle name="Comma 3 6 3 3 2 2" xfId="14405" xr:uid="{8298F16B-80A0-45D8-83CE-4E10A3FE0CAD}"/>
    <cellStyle name="Comma 3 6 3 3 2 2 2" xfId="14406" xr:uid="{080011D2-4B55-4578-8A18-F6E87A6ADEF5}"/>
    <cellStyle name="Comma 3 6 3 3 2 3" xfId="14407" xr:uid="{16678C2F-0D2C-4B24-A000-902EF55DA5AC}"/>
    <cellStyle name="Comma 3 6 3 3 3" xfId="14408" xr:uid="{0139DBA1-DBE1-43E1-AC8B-5C1CB19C0605}"/>
    <cellStyle name="Comma 3 6 3 3 3 2" xfId="14409" xr:uid="{81A625BD-178E-4EAE-94B2-502D15F16D02}"/>
    <cellStyle name="Comma 3 6 3 3 4" xfId="14410" xr:uid="{B9AA2C6A-787F-4643-BECF-2B401439D5A5}"/>
    <cellStyle name="Comma 3 6 3 4" xfId="14411" xr:uid="{9CB4E0FE-5496-42C8-95DB-F24A927D2FBB}"/>
    <cellStyle name="Comma 3 6 3 4 2" xfId="14412" xr:uid="{10E74D61-C82E-4077-BBE1-1FD58EF4426E}"/>
    <cellStyle name="Comma 3 6 3 4 2 2" xfId="14413" xr:uid="{098786A5-36BF-4B2D-9A3E-95836934E815}"/>
    <cellStyle name="Comma 3 6 3 4 2 2 2" xfId="14414" xr:uid="{58CBE683-452B-42CA-920E-DC46BB86EDBB}"/>
    <cellStyle name="Comma 3 6 3 4 2 3" xfId="14415" xr:uid="{82B5A3D0-58E9-4A3A-85A7-68F1714B71B7}"/>
    <cellStyle name="Comma 3 6 3 4 3" xfId="14416" xr:uid="{A6838560-6C1D-40F5-A5C3-75C063DFD4DA}"/>
    <cellStyle name="Comma 3 6 3 4 3 2" xfId="14417" xr:uid="{B3C7FF93-F6B1-433A-99CC-CC12BC828EFD}"/>
    <cellStyle name="Comma 3 6 3 4 4" xfId="14418" xr:uid="{2AAC12AE-5CAF-4135-90E7-92905695EBBA}"/>
    <cellStyle name="Comma 3 6 3 5" xfId="14419" xr:uid="{45990322-EDC6-46DA-A1AD-31BA2F0FF67E}"/>
    <cellStyle name="Comma 3 6 3 5 2" xfId="14420" xr:uid="{AC4C0F95-89E8-4C03-A413-8B28283AE503}"/>
    <cellStyle name="Comma 3 6 3 5 2 2" xfId="14421" xr:uid="{E2AE1AB2-F826-4A19-99BD-57B0A9D388F8}"/>
    <cellStyle name="Comma 3 6 3 5 3" xfId="14422" xr:uid="{A91AF471-9154-43FA-8B24-BE27DBF894F3}"/>
    <cellStyle name="Comma 3 6 3 6" xfId="14423" xr:uid="{C32D796D-DDA2-4214-B507-6560FF24541A}"/>
    <cellStyle name="Comma 3 6 3 6 2" xfId="14424" xr:uid="{B90E06DF-B909-4728-93BA-1344841F065F}"/>
    <cellStyle name="Comma 3 6 3 7" xfId="14425" xr:uid="{FE616426-DFE4-45D3-B865-B08C0F734FE0}"/>
    <cellStyle name="Comma 3 6 4" xfId="14426" xr:uid="{E1B52CE9-6692-4082-B432-3FC5C719BF8D}"/>
    <cellStyle name="Comma 3 6 4 2" xfId="14427" xr:uid="{11874CB3-C948-4C40-99A4-5635AE6F467B}"/>
    <cellStyle name="Comma 3 6 4 2 2" xfId="14428" xr:uid="{B9B42182-2654-4B38-9E0C-C8A2E0B21D2F}"/>
    <cellStyle name="Comma 3 6 4 2 2 2" xfId="14429" xr:uid="{C4FFEF01-7A38-4EBC-AFCC-5BCDCD06D161}"/>
    <cellStyle name="Comma 3 6 4 2 2 2 2" xfId="14430" xr:uid="{30C1EB2F-8416-4AFA-8F84-F30C6F1809A1}"/>
    <cellStyle name="Comma 3 6 4 2 2 3" xfId="14431" xr:uid="{A0E2AE3B-83E2-45AC-A5E1-08C9BF9B35DB}"/>
    <cellStyle name="Comma 3 6 4 2 3" xfId="14432" xr:uid="{3D91EBB3-5B6C-423C-92B8-9C40B7B89C4F}"/>
    <cellStyle name="Comma 3 6 4 2 3 2" xfId="14433" xr:uid="{876EB6C1-F75B-4FB5-9695-7B5D9AD4095F}"/>
    <cellStyle name="Comma 3 6 4 2 4" xfId="14434" xr:uid="{6AEF87EE-D4B6-4303-96BF-CC83A0DE7E02}"/>
    <cellStyle name="Comma 3 6 4 3" xfId="14435" xr:uid="{51A760F7-E896-4A20-A86C-45D1B0B0F964}"/>
    <cellStyle name="Comma 3 6 4 3 2" xfId="14436" xr:uid="{189F73E5-3C39-494C-87E1-A58C03BC128B}"/>
    <cellStyle name="Comma 3 6 4 3 2 2" xfId="14437" xr:uid="{AB384FC8-89D7-44EE-ADC7-4929184310ED}"/>
    <cellStyle name="Comma 3 6 4 3 2 2 2" xfId="14438" xr:uid="{6B60D1A1-89AB-4A25-8D22-78D10A6AA3B9}"/>
    <cellStyle name="Comma 3 6 4 3 2 3" xfId="14439" xr:uid="{985DBA5D-CB42-42C8-AC08-D454303533AC}"/>
    <cellStyle name="Comma 3 6 4 3 3" xfId="14440" xr:uid="{59E10817-762E-4507-B91B-4E601E26233C}"/>
    <cellStyle name="Comma 3 6 4 3 3 2" xfId="14441" xr:uid="{24979911-8F56-48E5-8199-9ECF32419B85}"/>
    <cellStyle name="Comma 3 6 4 3 4" xfId="14442" xr:uid="{919D5046-1572-431F-BD4F-9D7321AA7EED}"/>
    <cellStyle name="Comma 3 6 4 4" xfId="14443" xr:uid="{2C490EFC-44F3-4FF7-91C2-F9C45B5D02FE}"/>
    <cellStyle name="Comma 3 6 4 4 2" xfId="14444" xr:uid="{69183AFD-FA92-4C11-8EA2-A92F63880305}"/>
    <cellStyle name="Comma 3 6 4 4 2 2" xfId="14445" xr:uid="{154E8F72-0ABB-46C7-94A9-5BB109387404}"/>
    <cellStyle name="Comma 3 6 4 4 3" xfId="14446" xr:uid="{0AE8EE80-2394-4713-999D-A17583DCF32A}"/>
    <cellStyle name="Comma 3 6 4 5" xfId="14447" xr:uid="{22DC6C64-8EA4-4F21-A7AE-C0B2363FFA96}"/>
    <cellStyle name="Comma 3 6 4 5 2" xfId="14448" xr:uid="{18975316-A8E6-4C87-9CFD-6354D5D65948}"/>
    <cellStyle name="Comma 3 6 4 6" xfId="14449" xr:uid="{C7AAC0B4-F6AA-49FF-8DD7-1A6ED0025695}"/>
    <cellStyle name="Comma 3 6 5" xfId="14450" xr:uid="{526380E1-AEF0-40EC-955E-FC800C007BD5}"/>
    <cellStyle name="Comma 3 6 5 2" xfId="14451" xr:uid="{B418B1F0-A8CA-41CF-8347-ACE411933568}"/>
    <cellStyle name="Comma 3 6 5 2 2" xfId="14452" xr:uid="{F58B84A3-DC8F-4BAC-9BA3-8B8532C16CC3}"/>
    <cellStyle name="Comma 3 6 5 2 2 2" xfId="14453" xr:uid="{7F3B5746-0951-48A6-88C0-29CC392E52E4}"/>
    <cellStyle name="Comma 3 6 5 2 3" xfId="14454" xr:uid="{8914113C-5B0E-4B5B-B2AD-1A593F005F5A}"/>
    <cellStyle name="Comma 3 6 5 3" xfId="14455" xr:uid="{A486289E-5D8E-49A4-AABF-5B3FC2A1395B}"/>
    <cellStyle name="Comma 3 6 5 3 2" xfId="14456" xr:uid="{C8BD4EB5-C137-423A-94BD-79F6CCF636F7}"/>
    <cellStyle name="Comma 3 6 5 4" xfId="14457" xr:uid="{45F88D2A-64CF-4486-A8FD-A5AE0E3D9A5C}"/>
    <cellStyle name="Comma 3 6 6" xfId="14458" xr:uid="{2B04EF92-C3A3-4321-8255-9AC5840161B9}"/>
    <cellStyle name="Comma 3 6 6 2" xfId="14459" xr:uid="{84C0E91D-5C1C-492D-B729-C1D74D9F7F99}"/>
    <cellStyle name="Comma 3 6 6 2 2" xfId="14460" xr:uid="{A03AC0D3-F2BE-4294-9EA7-0C5D1D4DCF5A}"/>
    <cellStyle name="Comma 3 6 6 2 2 2" xfId="14461" xr:uid="{60CCB05D-4CAC-444C-A2B4-E79FCA83A6C9}"/>
    <cellStyle name="Comma 3 6 6 2 3" xfId="14462" xr:uid="{CBD24273-5517-48E5-9E7E-D4080029813A}"/>
    <cellStyle name="Comma 3 6 6 3" xfId="14463" xr:uid="{9A258DB6-E668-411A-815B-E9E16E760379}"/>
    <cellStyle name="Comma 3 6 6 3 2" xfId="14464" xr:uid="{987744D9-FE8E-430F-B3C5-85FF623B0205}"/>
    <cellStyle name="Comma 3 6 6 4" xfId="14465" xr:uid="{B1DD36AF-61EF-4BF8-A84E-2C0E428B8CB2}"/>
    <cellStyle name="Comma 3 6 7" xfId="14466" xr:uid="{64CF00C1-C1B9-44A7-9219-2A5FE54846C9}"/>
    <cellStyle name="Comma 3 6 7 2" xfId="14467" xr:uid="{734A6C0F-5900-4897-9753-81588F1821AA}"/>
    <cellStyle name="Comma 3 6 7 2 2" xfId="14468" xr:uid="{CC4A25FD-EBFB-40D6-9826-8EB12092E9AB}"/>
    <cellStyle name="Comma 3 6 7 3" xfId="14469" xr:uid="{B172EBA2-0718-4694-9170-B7E62582DFF3}"/>
    <cellStyle name="Comma 3 6 8" xfId="14470" xr:uid="{0FA4C465-8D99-46AE-B72E-EECCFE8FA94E}"/>
    <cellStyle name="Comma 3 6 8 2" xfId="14471" xr:uid="{D280F356-0626-43ED-8567-E7097BC8B64B}"/>
    <cellStyle name="Comma 3 6 9" xfId="14472" xr:uid="{B6394F49-28D5-4191-B360-26F685A74D2D}"/>
    <cellStyle name="Comma 3 7" xfId="14473" xr:uid="{9B1D9419-671D-4850-BE30-50DB283C6001}"/>
    <cellStyle name="Comma 3 7 2" xfId="14474" xr:uid="{11D4B98E-5C98-4391-8C7D-3DC58B584587}"/>
    <cellStyle name="Comma 3 7 2 2" xfId="14475" xr:uid="{1AC1ED87-85DC-4F76-AA85-BBE847100DFA}"/>
    <cellStyle name="Comma 3 7 2 2 2" xfId="14476" xr:uid="{D45F2259-313B-445E-8CD4-5488EB321449}"/>
    <cellStyle name="Comma 3 7 2 2 2 2" xfId="14477" xr:uid="{3B0C7F1C-B8FB-4284-9ABB-E45F971B2D0A}"/>
    <cellStyle name="Comma 3 7 2 2 2 2 2" xfId="14478" xr:uid="{EBCED484-71AE-4E93-9283-A186C4B7D15C}"/>
    <cellStyle name="Comma 3 7 2 2 2 2 2 2" xfId="14479" xr:uid="{7294ED19-13DE-47F8-9D5E-D48B846A973A}"/>
    <cellStyle name="Comma 3 7 2 2 2 2 3" xfId="14480" xr:uid="{267D2C65-6E54-46AC-AC24-38C041C4B8D3}"/>
    <cellStyle name="Comma 3 7 2 2 2 3" xfId="14481" xr:uid="{23959246-B933-4ECE-80C6-1A14DD2CA509}"/>
    <cellStyle name="Comma 3 7 2 2 2 3 2" xfId="14482" xr:uid="{3DD98A6B-C382-4BD6-B90C-1A0C222DD92D}"/>
    <cellStyle name="Comma 3 7 2 2 2 4" xfId="14483" xr:uid="{222450EB-4729-4186-9560-7EC201CCFCF3}"/>
    <cellStyle name="Comma 3 7 2 2 3" xfId="14484" xr:uid="{895E3C1A-A2DD-49F3-AF83-07614B736702}"/>
    <cellStyle name="Comma 3 7 2 2 3 2" xfId="14485" xr:uid="{007DB7B8-08E5-4AF6-A13A-E10FC2F49A22}"/>
    <cellStyle name="Comma 3 7 2 2 3 2 2" xfId="14486" xr:uid="{25427AD7-02AC-43C3-B95C-796341099AAF}"/>
    <cellStyle name="Comma 3 7 2 2 3 2 2 2" xfId="14487" xr:uid="{15BDD467-9C31-4E62-9797-7389865B4E49}"/>
    <cellStyle name="Comma 3 7 2 2 3 2 3" xfId="14488" xr:uid="{A1F053CF-02F7-406C-9A32-F448C3C91AC5}"/>
    <cellStyle name="Comma 3 7 2 2 3 3" xfId="14489" xr:uid="{61498A30-9179-4281-B0F6-6874D75CB049}"/>
    <cellStyle name="Comma 3 7 2 2 3 3 2" xfId="14490" xr:uid="{E0781D24-225D-4ED1-8B89-6AA5D0D80B7F}"/>
    <cellStyle name="Comma 3 7 2 2 3 4" xfId="14491" xr:uid="{7A0FDAC0-0A3E-4B49-8EEE-AF5876FF0117}"/>
    <cellStyle name="Comma 3 7 2 2 4" xfId="14492" xr:uid="{D1FB07AD-1956-4C97-A3FD-9B84BDB41909}"/>
    <cellStyle name="Comma 3 7 2 2 4 2" xfId="14493" xr:uid="{D2E875E9-CEA4-4327-BB76-EC17E58DB512}"/>
    <cellStyle name="Comma 3 7 2 2 4 2 2" xfId="14494" xr:uid="{D949DE7B-F60E-4F92-9EF9-82CFA1303E19}"/>
    <cellStyle name="Comma 3 7 2 2 4 3" xfId="14495" xr:uid="{829BE5F7-FA81-4BA6-8516-B79783A4891B}"/>
    <cellStyle name="Comma 3 7 2 2 5" xfId="14496" xr:uid="{B8D41CD2-16F5-4193-9FD4-7F67D31C4CCF}"/>
    <cellStyle name="Comma 3 7 2 2 5 2" xfId="14497" xr:uid="{33E6397E-B0F9-447F-A182-A749BF2D9360}"/>
    <cellStyle name="Comma 3 7 2 2 6" xfId="14498" xr:uid="{62FD6B0B-8EE2-4F2C-87A6-7D28ED324AAF}"/>
    <cellStyle name="Comma 3 7 2 3" xfId="14499" xr:uid="{50D817EC-114F-41FD-9099-221754415F58}"/>
    <cellStyle name="Comma 3 7 2 3 2" xfId="14500" xr:uid="{AF7D5EF4-CFBC-42D1-8843-1EF97FB8778A}"/>
    <cellStyle name="Comma 3 7 2 3 2 2" xfId="14501" xr:uid="{43DBC4AF-4713-4269-AA3A-5F0C2A95A8B6}"/>
    <cellStyle name="Comma 3 7 2 3 2 2 2" xfId="14502" xr:uid="{8B1E4D06-1BA8-4499-A0E6-9792A6A3E017}"/>
    <cellStyle name="Comma 3 7 2 3 2 3" xfId="14503" xr:uid="{3B7577BF-5E7C-4D50-8FF8-C60B7AB24990}"/>
    <cellStyle name="Comma 3 7 2 3 3" xfId="14504" xr:uid="{9B036164-99C9-4909-A581-C6893F0B5180}"/>
    <cellStyle name="Comma 3 7 2 3 3 2" xfId="14505" xr:uid="{6B367EB8-4B30-4BC7-BCB3-037C9A382811}"/>
    <cellStyle name="Comma 3 7 2 3 4" xfId="14506" xr:uid="{70DB6B9B-2566-4C53-A3E2-16AB073F3F1D}"/>
    <cellStyle name="Comma 3 7 2 4" xfId="14507" xr:uid="{12DF501C-537F-41DB-B934-566E8D4F804E}"/>
    <cellStyle name="Comma 3 7 2 4 2" xfId="14508" xr:uid="{0A2958EB-E254-45D5-B57A-15F0ED03DB15}"/>
    <cellStyle name="Comma 3 7 2 4 2 2" xfId="14509" xr:uid="{00FF3AB4-F09D-48B2-A4D6-D5DDA3E2AAA6}"/>
    <cellStyle name="Comma 3 7 2 4 2 2 2" xfId="14510" xr:uid="{B345F4D6-A775-421E-B659-EA9A4F21CAFA}"/>
    <cellStyle name="Comma 3 7 2 4 2 3" xfId="14511" xr:uid="{6B65E9B9-786E-4638-8FD8-7E7ED8CE72D5}"/>
    <cellStyle name="Comma 3 7 2 4 3" xfId="14512" xr:uid="{7FAD78E7-7E0F-4041-8569-9AE352621F0E}"/>
    <cellStyle name="Comma 3 7 2 4 3 2" xfId="14513" xr:uid="{9C360450-98A0-4FE6-B938-3121B5909F2F}"/>
    <cellStyle name="Comma 3 7 2 4 4" xfId="14514" xr:uid="{0A5BE509-121C-44C1-A047-98E9CF56CD55}"/>
    <cellStyle name="Comma 3 7 2 5" xfId="14515" xr:uid="{4A1EA0A7-43D9-42E6-B030-20291053691E}"/>
    <cellStyle name="Comma 3 7 2 5 2" xfId="14516" xr:uid="{60A626BA-7120-4499-9AF1-BABF22D8DE10}"/>
    <cellStyle name="Comma 3 7 2 5 2 2" xfId="14517" xr:uid="{1A2B3E0F-7227-4EB5-814B-C825A8675C8D}"/>
    <cellStyle name="Comma 3 7 2 5 3" xfId="14518" xr:uid="{710C42A4-99D2-421B-811A-D925B82E0CE8}"/>
    <cellStyle name="Comma 3 7 2 6" xfId="14519" xr:uid="{F6B57F26-9965-4FF9-A8F8-DD31A6345CBC}"/>
    <cellStyle name="Comma 3 7 2 6 2" xfId="14520" xr:uid="{B9B9D13F-A372-4528-8883-61C2A06FE2F2}"/>
    <cellStyle name="Comma 3 7 2 7" xfId="14521" xr:uid="{74F8196C-C7EB-4479-B6AB-B1F58A62DA47}"/>
    <cellStyle name="Comma 3 7 3" xfId="14522" xr:uid="{062EB23A-AB01-4B69-8A95-5EFB20264C7D}"/>
    <cellStyle name="Comma 3 7 3 2" xfId="14523" xr:uid="{118EB2B5-88EF-4FEC-993E-FDC30A28A444}"/>
    <cellStyle name="Comma 3 7 3 2 2" xfId="14524" xr:uid="{29D19FB8-2A6D-441B-AD3A-7A719A283421}"/>
    <cellStyle name="Comma 3 7 3 2 2 2" xfId="14525" xr:uid="{4DFA078A-78BD-46C1-A65C-188B1897708D}"/>
    <cellStyle name="Comma 3 7 3 2 2 2 2" xfId="14526" xr:uid="{90907B7B-7769-4D97-A046-BFFC68FB46FB}"/>
    <cellStyle name="Comma 3 7 3 2 2 3" xfId="14527" xr:uid="{95A210D5-FCF6-44C1-8C08-453504679704}"/>
    <cellStyle name="Comma 3 7 3 2 3" xfId="14528" xr:uid="{C67689FA-FA46-45A1-808A-85A65E182725}"/>
    <cellStyle name="Comma 3 7 3 2 3 2" xfId="14529" xr:uid="{2BE659C0-98FB-4F68-91C5-2BD89C7AD715}"/>
    <cellStyle name="Comma 3 7 3 2 4" xfId="14530" xr:uid="{9072EA04-9B54-45F4-AEA6-1892FCAFF8B2}"/>
    <cellStyle name="Comma 3 7 3 3" xfId="14531" xr:uid="{2894C9E4-6711-407F-BCB2-505143EF39C4}"/>
    <cellStyle name="Comma 3 7 3 3 2" xfId="14532" xr:uid="{639A2878-B518-49E7-9C75-A14BC45DA9CA}"/>
    <cellStyle name="Comma 3 7 3 3 2 2" xfId="14533" xr:uid="{A866478E-B351-4B9A-8ED3-6D012CF39B79}"/>
    <cellStyle name="Comma 3 7 3 3 2 2 2" xfId="14534" xr:uid="{CEED2F00-AC75-40AF-AD25-510B88423F91}"/>
    <cellStyle name="Comma 3 7 3 3 2 3" xfId="14535" xr:uid="{6D0329FB-8A52-4F48-8CAA-A0BF3F248F4B}"/>
    <cellStyle name="Comma 3 7 3 3 3" xfId="14536" xr:uid="{32FBB30F-0EF6-4B61-A7C6-76730BC8F380}"/>
    <cellStyle name="Comma 3 7 3 3 3 2" xfId="14537" xr:uid="{D2DECBA3-F06E-49F0-9E08-323E43D3D768}"/>
    <cellStyle name="Comma 3 7 3 3 4" xfId="14538" xr:uid="{F9F770DC-CF89-4700-950C-9719FF0126B7}"/>
    <cellStyle name="Comma 3 7 3 4" xfId="14539" xr:uid="{7828C2FC-E846-487B-8287-5E9712E47AD3}"/>
    <cellStyle name="Comma 3 7 3 4 2" xfId="14540" xr:uid="{00F49C64-B58C-4B22-8AC8-D32CA0491608}"/>
    <cellStyle name="Comma 3 7 3 4 2 2" xfId="14541" xr:uid="{E5FDCC20-0D88-4FC1-9097-D74870CF1AC8}"/>
    <cellStyle name="Comma 3 7 3 4 3" xfId="14542" xr:uid="{121E34B1-906E-4571-BE44-D561B1EE94FF}"/>
    <cellStyle name="Comma 3 7 3 5" xfId="14543" xr:uid="{9956C55D-A4DA-47CB-A64C-2CAF0BBD935A}"/>
    <cellStyle name="Comma 3 7 3 5 2" xfId="14544" xr:uid="{8267EA89-6D12-4D86-BE48-C178853893FF}"/>
    <cellStyle name="Comma 3 7 3 6" xfId="14545" xr:uid="{74FA8D8F-50E0-426D-9F62-27C87F4491FD}"/>
    <cellStyle name="Comma 3 7 4" xfId="14546" xr:uid="{315F816B-1DAF-4412-8F1F-D6985B6FDB5D}"/>
    <cellStyle name="Comma 3 7 4 2" xfId="14547" xr:uid="{F1775DDE-B281-4F06-A6C4-21DCB2271607}"/>
    <cellStyle name="Comma 3 7 4 2 2" xfId="14548" xr:uid="{193E8843-1587-407D-B101-2A68AC38D6B3}"/>
    <cellStyle name="Comma 3 7 4 2 2 2" xfId="14549" xr:uid="{5278105C-76BD-4709-8285-0C095FFF496F}"/>
    <cellStyle name="Comma 3 7 4 2 3" xfId="14550" xr:uid="{679037AE-ACD6-4E76-957B-C95DBCF5AB0C}"/>
    <cellStyle name="Comma 3 7 4 3" xfId="14551" xr:uid="{418212EA-0595-4477-ABF1-ADF97BCAB5F6}"/>
    <cellStyle name="Comma 3 7 4 3 2" xfId="14552" xr:uid="{381ECD75-541C-4EA3-AC45-A0A8549760C1}"/>
    <cellStyle name="Comma 3 7 4 4" xfId="14553" xr:uid="{DB0EC8B1-18AA-4094-865D-131664E889D1}"/>
    <cellStyle name="Comma 3 7 5" xfId="14554" xr:uid="{064BE637-EBD6-423C-81F6-960204034895}"/>
    <cellStyle name="Comma 3 7 5 2" xfId="14555" xr:uid="{5D98410B-4B51-4788-8321-97A22ECB992A}"/>
    <cellStyle name="Comma 3 7 5 2 2" xfId="14556" xr:uid="{319840EB-EF7C-499B-8392-38BD634C80A9}"/>
    <cellStyle name="Comma 3 7 5 2 2 2" xfId="14557" xr:uid="{AECF8FA4-FA53-4360-93F8-29A404D295E9}"/>
    <cellStyle name="Comma 3 7 5 2 3" xfId="14558" xr:uid="{105F6EDD-3929-410C-8059-25BE9CE8DA2D}"/>
    <cellStyle name="Comma 3 7 5 3" xfId="14559" xr:uid="{A8851E71-EEFF-49DF-B764-8FAC2796F586}"/>
    <cellStyle name="Comma 3 7 5 3 2" xfId="14560" xr:uid="{C62FC102-F95D-4CFB-9649-B4CB4DF13CF2}"/>
    <cellStyle name="Comma 3 7 5 4" xfId="14561" xr:uid="{EAFB241D-4F22-4BA8-B760-BB113224A84B}"/>
    <cellStyle name="Comma 3 7 6" xfId="14562" xr:uid="{9A192E53-85B4-4077-804B-50DC9063A51C}"/>
    <cellStyle name="Comma 3 7 6 2" xfId="14563" xr:uid="{6F65DEA1-AAF9-4D92-9D59-EF36E3648092}"/>
    <cellStyle name="Comma 3 7 6 2 2" xfId="14564" xr:uid="{04652DAA-E949-4D9F-9AB1-1DE1C263AD73}"/>
    <cellStyle name="Comma 3 7 6 3" xfId="14565" xr:uid="{7BF1CACE-86E2-4139-9137-24432D0229A3}"/>
    <cellStyle name="Comma 3 7 7" xfId="14566" xr:uid="{7B11CF5D-61EC-4538-A488-8B19A087D91E}"/>
    <cellStyle name="Comma 3 7 7 2" xfId="14567" xr:uid="{4B9CBEED-4DE0-4D90-8437-5B50A5DED40D}"/>
    <cellStyle name="Comma 3 7 8" xfId="14568" xr:uid="{7D215BE3-66CA-4C4F-8A44-3058D6BD686C}"/>
    <cellStyle name="Comma 3 8" xfId="14569" xr:uid="{470BB4FA-7E07-4F34-8EEC-A72EC9FE3E0B}"/>
    <cellStyle name="Comma 3 8 2" xfId="14570" xr:uid="{65119D41-247D-4094-A922-0A9FECA56BE7}"/>
    <cellStyle name="Comma 3 8 2 2" xfId="14571" xr:uid="{681D5E07-AB2D-41EA-AF73-C562D4233BEF}"/>
    <cellStyle name="Comma 3 8 2 2 2" xfId="14572" xr:uid="{0D00DB74-CABF-4513-B1AF-26DAABFC8497}"/>
    <cellStyle name="Comma 3 8 2 2 2 2" xfId="14573" xr:uid="{C5B6990F-A4C2-4B3B-807C-558E8A6DEF18}"/>
    <cellStyle name="Comma 3 8 2 2 2 2 2" xfId="14574" xr:uid="{87A9AF7F-5AE6-4ED5-B1A2-F0D02972FCD7}"/>
    <cellStyle name="Comma 3 8 2 2 2 2 2 2" xfId="14575" xr:uid="{935226EB-00E2-45CF-8B42-C4E2E1C82CA2}"/>
    <cellStyle name="Comma 3 8 2 2 2 2 3" xfId="14576" xr:uid="{5E59B3DF-9E1D-43B4-8871-D7D586245666}"/>
    <cellStyle name="Comma 3 8 2 2 2 3" xfId="14577" xr:uid="{1022774A-3D45-4917-9B18-7C110BEE2095}"/>
    <cellStyle name="Comma 3 8 2 2 2 3 2" xfId="14578" xr:uid="{9B4D83CD-686E-4DB6-8C76-BBB227B842B2}"/>
    <cellStyle name="Comma 3 8 2 2 2 4" xfId="14579" xr:uid="{3A64EA26-63B3-4844-908D-5146934C1F9E}"/>
    <cellStyle name="Comma 3 8 2 2 3" xfId="14580" xr:uid="{1197C73D-32D3-4A65-AB16-0E6C97DA9195}"/>
    <cellStyle name="Comma 3 8 2 2 3 2" xfId="14581" xr:uid="{5223F8CD-DB4E-4EC2-9974-1F1A2F770FD3}"/>
    <cellStyle name="Comma 3 8 2 2 3 2 2" xfId="14582" xr:uid="{8020813A-0DB4-4538-B71F-CAA5E4EE65D9}"/>
    <cellStyle name="Comma 3 8 2 2 3 2 2 2" xfId="14583" xr:uid="{5A2CF9AE-E29B-481D-8FE2-7FAF1CAB7734}"/>
    <cellStyle name="Comma 3 8 2 2 3 2 3" xfId="14584" xr:uid="{80596CEE-59FF-4613-8F96-2FF785BD6A9B}"/>
    <cellStyle name="Comma 3 8 2 2 3 3" xfId="14585" xr:uid="{56B82622-7B8F-44FE-A31F-886AC2F6BAD5}"/>
    <cellStyle name="Comma 3 8 2 2 3 3 2" xfId="14586" xr:uid="{417A99A2-4CD7-4D10-8CCC-2DBB5D438611}"/>
    <cellStyle name="Comma 3 8 2 2 3 4" xfId="14587" xr:uid="{7382635A-3E47-465C-9E1B-BDE5B52A85FB}"/>
    <cellStyle name="Comma 3 8 2 2 4" xfId="14588" xr:uid="{F172B936-A9DF-4300-8B06-706B701DFFCB}"/>
    <cellStyle name="Comma 3 8 2 2 4 2" xfId="14589" xr:uid="{E87328F5-48A6-4E5E-8B01-D1D476CAC9D1}"/>
    <cellStyle name="Comma 3 8 2 2 4 2 2" xfId="14590" xr:uid="{167B884A-596D-4EAC-9998-D21DD82032F8}"/>
    <cellStyle name="Comma 3 8 2 2 4 3" xfId="14591" xr:uid="{E4628FF4-2313-4CC4-AB4F-0F0162FDDDF4}"/>
    <cellStyle name="Comma 3 8 2 2 5" xfId="14592" xr:uid="{B6EFEC21-5FC9-47B6-BCAB-2986016E3FC5}"/>
    <cellStyle name="Comma 3 8 2 2 5 2" xfId="14593" xr:uid="{7D3EE500-C4E3-4044-96B9-9EED1D25AF15}"/>
    <cellStyle name="Comma 3 8 2 2 6" xfId="14594" xr:uid="{63AD1129-B40E-44FD-9A12-DEC1C4CF005D}"/>
    <cellStyle name="Comma 3 8 2 3" xfId="14595" xr:uid="{2060039B-507E-4137-A7A4-C96ADEE85BC3}"/>
    <cellStyle name="Comma 3 8 2 3 2" xfId="14596" xr:uid="{5F4105D8-DE42-4F67-B466-92F645A8ECAB}"/>
    <cellStyle name="Comma 3 8 2 3 2 2" xfId="14597" xr:uid="{824DC6BB-61A5-4CDE-8D3B-78BAD88182F1}"/>
    <cellStyle name="Comma 3 8 2 3 2 2 2" xfId="14598" xr:uid="{C409FC88-A1BD-4DF2-AC7B-E49F20785B48}"/>
    <cellStyle name="Comma 3 8 2 3 2 3" xfId="14599" xr:uid="{A3F23C8A-FA36-4262-885B-90EE9C6129F8}"/>
    <cellStyle name="Comma 3 8 2 3 3" xfId="14600" xr:uid="{0132BD2D-9988-4C43-9E20-611F15428149}"/>
    <cellStyle name="Comma 3 8 2 3 3 2" xfId="14601" xr:uid="{D78A17DB-33DC-40D8-871B-715CAE5535BD}"/>
    <cellStyle name="Comma 3 8 2 3 4" xfId="14602" xr:uid="{E0184E18-76FD-4667-82C2-441ADBAEC464}"/>
    <cellStyle name="Comma 3 8 2 4" xfId="14603" xr:uid="{1432D01E-96BE-4AEA-84E9-D254FFF3EA23}"/>
    <cellStyle name="Comma 3 8 2 4 2" xfId="14604" xr:uid="{FAC60A4F-2646-4D49-8ADE-FA470D58D5EB}"/>
    <cellStyle name="Comma 3 8 2 4 2 2" xfId="14605" xr:uid="{407F2012-2BB8-4799-832F-844D178D1D14}"/>
    <cellStyle name="Comma 3 8 2 4 2 2 2" xfId="14606" xr:uid="{F9E5FAD4-A973-4AC8-8FEC-86C1AAC3A10F}"/>
    <cellStyle name="Comma 3 8 2 4 2 3" xfId="14607" xr:uid="{0E68953B-235C-4DB1-BD54-452D0F58715A}"/>
    <cellStyle name="Comma 3 8 2 4 3" xfId="14608" xr:uid="{BF21056E-BD6F-4FD6-B761-27D9079A645B}"/>
    <cellStyle name="Comma 3 8 2 4 3 2" xfId="14609" xr:uid="{91CD56F1-4D21-48F7-BD5F-2CA9613AAB4E}"/>
    <cellStyle name="Comma 3 8 2 4 4" xfId="14610" xr:uid="{A745C531-9AF9-44F5-8BFE-D3DC126F2CB3}"/>
    <cellStyle name="Comma 3 8 2 5" xfId="14611" xr:uid="{F95EAF81-EF6E-4D3B-977D-571C4A99ACA7}"/>
    <cellStyle name="Comma 3 8 2 5 2" xfId="14612" xr:uid="{DD416D1F-01C6-4160-AEF1-390A1EF87143}"/>
    <cellStyle name="Comma 3 8 2 5 2 2" xfId="14613" xr:uid="{931E83DB-1337-45AC-908A-DC221546B927}"/>
    <cellStyle name="Comma 3 8 2 5 3" xfId="14614" xr:uid="{E5B9737B-5FD3-49F7-8F64-CBB9153B056A}"/>
    <cellStyle name="Comma 3 8 2 6" xfId="14615" xr:uid="{0420344C-76DF-4DB0-B45A-AF39DCC82D25}"/>
    <cellStyle name="Comma 3 8 2 6 2" xfId="14616" xr:uid="{58CB1D6E-2307-4805-ADDC-8D85BF47190A}"/>
    <cellStyle name="Comma 3 8 2 7" xfId="14617" xr:uid="{0254071D-EE1F-4D50-9A11-B4CF5A5C26A3}"/>
    <cellStyle name="Comma 3 8 3" xfId="14618" xr:uid="{6BF5D60E-9A9A-453C-AF85-BF9D6502AD55}"/>
    <cellStyle name="Comma 3 8 3 2" xfId="14619" xr:uid="{91798A7E-5B9C-4CB1-936F-B1FF4AF7EAEF}"/>
    <cellStyle name="Comma 3 8 3 2 2" xfId="14620" xr:uid="{E3E94432-1256-4BCD-8F70-461A154B2B37}"/>
    <cellStyle name="Comma 3 8 3 2 2 2" xfId="14621" xr:uid="{0C6498A5-5E95-4ACE-83B0-6B82A39F6E23}"/>
    <cellStyle name="Comma 3 8 3 2 2 2 2" xfId="14622" xr:uid="{50B33068-8B7F-48D1-81E4-15A61178ED56}"/>
    <cellStyle name="Comma 3 8 3 2 2 3" xfId="14623" xr:uid="{19CF7A69-8F96-40A1-BEE9-90875FDC65A7}"/>
    <cellStyle name="Comma 3 8 3 2 3" xfId="14624" xr:uid="{1D9130EB-3CB6-489A-AA00-AA5DB078E73D}"/>
    <cellStyle name="Comma 3 8 3 2 3 2" xfId="14625" xr:uid="{829C8162-E654-4BDA-AEE5-DB8F46CD9F95}"/>
    <cellStyle name="Comma 3 8 3 2 4" xfId="14626" xr:uid="{0D87A5A5-1EC0-449F-8F86-5883FA8E0A3E}"/>
    <cellStyle name="Comma 3 8 3 3" xfId="14627" xr:uid="{699CD70B-6C9F-457D-BF07-04B026FD2E5B}"/>
    <cellStyle name="Comma 3 8 3 3 2" xfId="14628" xr:uid="{2271B1BA-2B45-4A89-9846-752CE2D64B8E}"/>
    <cellStyle name="Comma 3 8 3 3 2 2" xfId="14629" xr:uid="{F7E7A8BA-E0AE-438A-82BB-CC1BB9863759}"/>
    <cellStyle name="Comma 3 8 3 3 2 2 2" xfId="14630" xr:uid="{FD77A699-7566-4DB0-AD67-FCF85F0A984C}"/>
    <cellStyle name="Comma 3 8 3 3 2 3" xfId="14631" xr:uid="{78AFAEE3-2A42-44B1-8A40-37BE2C6E8AFD}"/>
    <cellStyle name="Comma 3 8 3 3 3" xfId="14632" xr:uid="{AE7EB797-EA36-4345-8ED9-2C95B22827AB}"/>
    <cellStyle name="Comma 3 8 3 3 3 2" xfId="14633" xr:uid="{09A2AFEB-9D1E-4CA5-802D-9A35FE644850}"/>
    <cellStyle name="Comma 3 8 3 3 4" xfId="14634" xr:uid="{17F3D4C3-B656-418D-ABFF-C9C21EA5E9EB}"/>
    <cellStyle name="Comma 3 8 3 4" xfId="14635" xr:uid="{1C958A4E-6D6E-4743-BB28-21E67C7A1EF3}"/>
    <cellStyle name="Comma 3 8 3 4 2" xfId="14636" xr:uid="{A54DE7F8-B4E0-4BF7-B6CE-7D21CB3E4242}"/>
    <cellStyle name="Comma 3 8 3 4 2 2" xfId="14637" xr:uid="{14667225-039C-4666-A636-7399E7EE5E4D}"/>
    <cellStyle name="Comma 3 8 3 4 3" xfId="14638" xr:uid="{8884935B-3544-4424-ACFE-31A71A58DEAF}"/>
    <cellStyle name="Comma 3 8 3 5" xfId="14639" xr:uid="{52BC4F3B-66FF-4977-A5A3-22A4D5E5972E}"/>
    <cellStyle name="Comma 3 8 3 5 2" xfId="14640" xr:uid="{A5F76217-97CD-4F2E-8B5A-FF7C6122F657}"/>
    <cellStyle name="Comma 3 8 3 6" xfId="14641" xr:uid="{0DEAEFD3-FB55-4D94-B365-2EFE27167E12}"/>
    <cellStyle name="Comma 3 8 4" xfId="14642" xr:uid="{57294993-CCD7-4412-9780-AF6E5753ED1A}"/>
    <cellStyle name="Comma 3 8 4 2" xfId="14643" xr:uid="{7B42215E-9367-4DCB-A319-145E3BB38111}"/>
    <cellStyle name="Comma 3 8 4 2 2" xfId="14644" xr:uid="{995A6E70-7B9B-442F-9D1F-46010FF5C8AD}"/>
    <cellStyle name="Comma 3 8 4 2 2 2" xfId="14645" xr:uid="{B9C42442-FB8A-4AA8-A7C5-AAD3954AF511}"/>
    <cellStyle name="Comma 3 8 4 2 3" xfId="14646" xr:uid="{A00F7D14-D137-4566-BA0C-F5698C7579C3}"/>
    <cellStyle name="Comma 3 8 4 3" xfId="14647" xr:uid="{7BE80CE1-52A6-47AB-B656-3B957BEE4B7D}"/>
    <cellStyle name="Comma 3 8 4 3 2" xfId="14648" xr:uid="{91DABCEE-90F4-4923-A7DF-B990C0264A03}"/>
    <cellStyle name="Comma 3 8 4 4" xfId="14649" xr:uid="{8228B38B-4526-4CC1-AE7C-3B819BA74303}"/>
    <cellStyle name="Comma 3 8 5" xfId="14650" xr:uid="{2E025D95-D10F-4853-9D1A-BE63D54574D5}"/>
    <cellStyle name="Comma 3 8 5 2" xfId="14651" xr:uid="{B9F1AAA4-9060-40AF-92FA-CFF0690B2494}"/>
    <cellStyle name="Comma 3 8 5 2 2" xfId="14652" xr:uid="{6D682A38-6AB8-499D-B8AA-808B082D3948}"/>
    <cellStyle name="Comma 3 8 5 2 2 2" xfId="14653" xr:uid="{D57D325C-CF91-4D20-BA1B-357A4AB3686A}"/>
    <cellStyle name="Comma 3 8 5 2 3" xfId="14654" xr:uid="{53A98586-8E84-4873-B305-7A66609D27D3}"/>
    <cellStyle name="Comma 3 8 5 3" xfId="14655" xr:uid="{80AC4150-CB42-46F7-80E3-70EA6BCC8664}"/>
    <cellStyle name="Comma 3 8 5 3 2" xfId="14656" xr:uid="{C831EB43-6E63-4DC0-ACF9-CEAE72B4FB62}"/>
    <cellStyle name="Comma 3 8 5 4" xfId="14657" xr:uid="{A502CDB7-7B05-493E-8973-D39096C0A99A}"/>
    <cellStyle name="Comma 3 8 6" xfId="14658" xr:uid="{86D69AB0-8F79-4B14-8F92-3D956D8E95CB}"/>
    <cellStyle name="Comma 3 8 6 2" xfId="14659" xr:uid="{146D69AE-4BC6-43B9-8473-C5282E31CE48}"/>
    <cellStyle name="Comma 3 8 6 2 2" xfId="14660" xr:uid="{12559DE0-3C09-4D9D-AFE5-9495B03760D4}"/>
    <cellStyle name="Comma 3 8 6 3" xfId="14661" xr:uid="{04E2924D-B779-432B-BFEB-DAB6FD82C092}"/>
    <cellStyle name="Comma 3 8 7" xfId="14662" xr:uid="{F7BF6BE5-208B-41EA-AEAB-31F9F82FD090}"/>
    <cellStyle name="Comma 3 8 7 2" xfId="14663" xr:uid="{FE7DCD8F-3F49-42DD-825E-4802E90BC8B1}"/>
    <cellStyle name="Comma 3 8 8" xfId="14664" xr:uid="{A37901FE-970B-4718-B91A-1410805FAB1F}"/>
    <cellStyle name="Comma 3 9" xfId="14665" xr:uid="{41A6E778-8D73-443B-A3C4-C82A93BA4089}"/>
    <cellStyle name="Comma 3 9 2" xfId="14666" xr:uid="{721CBF5B-55AB-434B-AF88-E4C4494AB81D}"/>
    <cellStyle name="Comma 3 9 2 2" xfId="14667" xr:uid="{C6D1D1AC-FCBF-4BF8-BA81-9E89F628A99B}"/>
    <cellStyle name="Comma 3 9 2 2 2" xfId="14668" xr:uid="{4FE095B0-6AE3-48B4-815A-E2AAFA40B8AD}"/>
    <cellStyle name="Comma 3 9 2 2 2 2" xfId="14669" xr:uid="{0EDF46A0-ADB5-41E6-AD78-C6D49BEC27DC}"/>
    <cellStyle name="Comma 3 9 2 2 2 2 2" xfId="14670" xr:uid="{3FED9D99-07D7-4EDA-889B-AF4E6B306EE1}"/>
    <cellStyle name="Comma 3 9 2 2 2 2 2 2" xfId="14671" xr:uid="{720586CD-7EE3-404A-867C-D985FB2282A6}"/>
    <cellStyle name="Comma 3 9 2 2 2 2 3" xfId="14672" xr:uid="{DBBEB123-3969-4974-9621-F69771C98ED3}"/>
    <cellStyle name="Comma 3 9 2 2 2 3" xfId="14673" xr:uid="{DD9033E6-1200-4426-9E8C-2376E97B15B8}"/>
    <cellStyle name="Comma 3 9 2 2 2 3 2" xfId="14674" xr:uid="{F3D49B7E-6CAA-48DC-8699-B806463D6806}"/>
    <cellStyle name="Comma 3 9 2 2 2 4" xfId="14675" xr:uid="{81B257E8-F372-4D01-9EFC-384E869784DE}"/>
    <cellStyle name="Comma 3 9 2 2 3" xfId="14676" xr:uid="{F315C23F-9BAD-4E4F-A5F0-05504C4B5E32}"/>
    <cellStyle name="Comma 3 9 2 2 3 2" xfId="14677" xr:uid="{5B1773DB-83A3-4303-ABAF-3DCB87593B29}"/>
    <cellStyle name="Comma 3 9 2 2 3 2 2" xfId="14678" xr:uid="{B695445C-C33A-492D-8818-096B154D5AEC}"/>
    <cellStyle name="Comma 3 9 2 2 3 2 2 2" xfId="14679" xr:uid="{28CBCF00-A144-44F6-BA35-E03302C999D6}"/>
    <cellStyle name="Comma 3 9 2 2 3 2 3" xfId="14680" xr:uid="{8A1DBA60-455A-4251-839A-1FE637AAB324}"/>
    <cellStyle name="Comma 3 9 2 2 3 3" xfId="14681" xr:uid="{9EE1FA38-111F-43F6-83E6-03FAA30A5800}"/>
    <cellStyle name="Comma 3 9 2 2 3 3 2" xfId="14682" xr:uid="{65F6C60C-FBBB-40C2-B044-F55E925562AB}"/>
    <cellStyle name="Comma 3 9 2 2 3 4" xfId="14683" xr:uid="{AADDA34C-32A7-4119-A5CD-AB067D3B7F82}"/>
    <cellStyle name="Comma 3 9 2 2 4" xfId="14684" xr:uid="{9D80C7BA-033D-42D7-BAC7-3494F393D6E4}"/>
    <cellStyle name="Comma 3 9 2 2 4 2" xfId="14685" xr:uid="{5B0F4577-FC64-4D32-88D2-549049B8C628}"/>
    <cellStyle name="Comma 3 9 2 2 4 2 2" xfId="14686" xr:uid="{97127F93-01D4-4A86-B959-E4014E149688}"/>
    <cellStyle name="Comma 3 9 2 2 4 3" xfId="14687" xr:uid="{15ED9E76-DFDA-47AD-9D71-97B57562E607}"/>
    <cellStyle name="Comma 3 9 2 2 5" xfId="14688" xr:uid="{AA2B48EB-71F6-47B6-A4FD-1B8CBAA4C15A}"/>
    <cellStyle name="Comma 3 9 2 2 5 2" xfId="14689" xr:uid="{48173340-A38F-4A05-AAE9-028C80E566FF}"/>
    <cellStyle name="Comma 3 9 2 2 6" xfId="14690" xr:uid="{CF93D79E-0EB9-48D1-ADDF-E6ED0B170A43}"/>
    <cellStyle name="Comma 3 9 2 3" xfId="14691" xr:uid="{ACA16E09-B168-47EA-835E-935CF6F01024}"/>
    <cellStyle name="Comma 3 9 2 3 2" xfId="14692" xr:uid="{64721187-8E9B-478C-AC3C-722F38AB0668}"/>
    <cellStyle name="Comma 3 9 2 3 2 2" xfId="14693" xr:uid="{B2216B63-3EA9-449A-80C1-ACC01631BD34}"/>
    <cellStyle name="Comma 3 9 2 3 2 2 2" xfId="14694" xr:uid="{86ECBF2E-061D-4014-8285-BA272D63F1C3}"/>
    <cellStyle name="Comma 3 9 2 3 2 3" xfId="14695" xr:uid="{26F0A5AB-5CF3-4FAE-B764-60AD1FDE5C11}"/>
    <cellStyle name="Comma 3 9 2 3 3" xfId="14696" xr:uid="{56512217-E6C7-4CD5-AC4E-88559C72F726}"/>
    <cellStyle name="Comma 3 9 2 3 3 2" xfId="14697" xr:uid="{767D5F1F-1617-42DC-ADE7-772F3256520A}"/>
    <cellStyle name="Comma 3 9 2 3 4" xfId="14698" xr:uid="{B1264AC6-7E01-490A-BEB1-A222B52E24F0}"/>
    <cellStyle name="Comma 3 9 2 4" xfId="14699" xr:uid="{499A6047-4704-4441-9E6C-6D4CF2EBD81C}"/>
    <cellStyle name="Comma 3 9 2 4 2" xfId="14700" xr:uid="{10E37900-2DAE-4A07-9F07-E7203107C619}"/>
    <cellStyle name="Comma 3 9 2 4 2 2" xfId="14701" xr:uid="{8A6F52B9-6516-4056-BA69-02D51583A34E}"/>
    <cellStyle name="Comma 3 9 2 4 2 2 2" xfId="14702" xr:uid="{4134F587-5C59-4590-9FF5-B2015B6F1F94}"/>
    <cellStyle name="Comma 3 9 2 4 2 3" xfId="14703" xr:uid="{EF1D0EDC-053D-4ABF-8735-C0AE5745EFFB}"/>
    <cellStyle name="Comma 3 9 2 4 3" xfId="14704" xr:uid="{50F6FEB6-B62D-4012-A281-9EA2055C6EF9}"/>
    <cellStyle name="Comma 3 9 2 4 3 2" xfId="14705" xr:uid="{E8A0D5A9-4BA5-4F95-B12D-C3BC8C33B7A8}"/>
    <cellStyle name="Comma 3 9 2 4 4" xfId="14706" xr:uid="{2445EA7A-F35C-4BA9-9112-FBFC2CDB180C}"/>
    <cellStyle name="Comma 3 9 2 5" xfId="14707" xr:uid="{B66E5A09-C1A2-47FA-9D72-0AA605B98096}"/>
    <cellStyle name="Comma 3 9 2 5 2" xfId="14708" xr:uid="{038FAD78-BF01-44FF-87FD-368D98E55E68}"/>
    <cellStyle name="Comma 3 9 2 5 2 2" xfId="14709" xr:uid="{C3E94612-5E2A-491F-B196-A8807E625A0E}"/>
    <cellStyle name="Comma 3 9 2 5 3" xfId="14710" xr:uid="{B3AA9917-567D-4BA4-BD89-4E6F78B83904}"/>
    <cellStyle name="Comma 3 9 2 6" xfId="14711" xr:uid="{4615ACCC-3BEB-4E7C-BB31-B69C1DE4722E}"/>
    <cellStyle name="Comma 3 9 2 6 2" xfId="14712" xr:uid="{C79516AF-9603-4273-A7CB-8306D60F5C0B}"/>
    <cellStyle name="Comma 3 9 2 7" xfId="14713" xr:uid="{14778DFD-AC23-4AEC-8D2C-023B42B19091}"/>
    <cellStyle name="Comma 3 9 3" xfId="14714" xr:uid="{366CF598-BE90-48CF-93AD-0679F9E4634B}"/>
    <cellStyle name="Comma 3 9 3 2" xfId="14715" xr:uid="{32FFDAC4-56B0-4649-B91B-9F0D78581999}"/>
    <cellStyle name="Comma 3 9 3 2 2" xfId="14716" xr:uid="{6FCAF6BC-9614-43CF-9345-26FEEB1CF9F1}"/>
    <cellStyle name="Comma 3 9 3 2 2 2" xfId="14717" xr:uid="{65994103-0C6C-401F-AB39-3BC6C9EDD72C}"/>
    <cellStyle name="Comma 3 9 3 2 2 2 2" xfId="14718" xr:uid="{A8564C80-23C0-49C4-8345-D7747214EA30}"/>
    <cellStyle name="Comma 3 9 3 2 2 3" xfId="14719" xr:uid="{748D5E10-FD28-4E19-BFBF-8050FCC5AD36}"/>
    <cellStyle name="Comma 3 9 3 2 3" xfId="14720" xr:uid="{427D46EF-3CFD-4BD7-AD5E-31CFFF60267B}"/>
    <cellStyle name="Comma 3 9 3 2 3 2" xfId="14721" xr:uid="{811E1C95-A85F-47AA-A44A-049E44BEAEDF}"/>
    <cellStyle name="Comma 3 9 3 2 4" xfId="14722" xr:uid="{560B6024-F1FC-45AC-A5AE-001843EF646B}"/>
    <cellStyle name="Comma 3 9 3 3" xfId="14723" xr:uid="{02D18678-D8C7-4231-A24F-09536E99C8D7}"/>
    <cellStyle name="Comma 3 9 3 3 2" xfId="14724" xr:uid="{98DC67C5-0A26-471B-B1D3-C31A16FAF820}"/>
    <cellStyle name="Comma 3 9 3 3 2 2" xfId="14725" xr:uid="{D188BE90-8239-4046-9B21-2BD910E6344E}"/>
    <cellStyle name="Comma 3 9 3 3 2 2 2" xfId="14726" xr:uid="{1C190A58-CB86-44DD-A954-29D62A4FC2DB}"/>
    <cellStyle name="Comma 3 9 3 3 2 3" xfId="14727" xr:uid="{8EAD75BD-CA20-4FC8-B58C-B4B13A8EB34B}"/>
    <cellStyle name="Comma 3 9 3 3 3" xfId="14728" xr:uid="{91EA2FB8-5862-458B-8EDF-563D98B66AF5}"/>
    <cellStyle name="Comma 3 9 3 3 3 2" xfId="14729" xr:uid="{0681173E-F194-4A1E-AB8C-EA2BEF25B9D4}"/>
    <cellStyle name="Comma 3 9 3 3 4" xfId="14730" xr:uid="{40F8E7EC-2C8B-418D-933C-084858693D70}"/>
    <cellStyle name="Comma 3 9 3 4" xfId="14731" xr:uid="{517361BF-2B7C-468C-8830-435725A59591}"/>
    <cellStyle name="Comma 3 9 3 4 2" xfId="14732" xr:uid="{725B0BDA-1E9C-4FA4-8D93-42D2167F6063}"/>
    <cellStyle name="Comma 3 9 3 4 2 2" xfId="14733" xr:uid="{A41A7C98-9D4D-4030-B1E8-E0B6DE1D06B2}"/>
    <cellStyle name="Comma 3 9 3 4 3" xfId="14734" xr:uid="{25F3FE57-A60C-464B-A8C2-DB95BACD5F63}"/>
    <cellStyle name="Comma 3 9 3 5" xfId="14735" xr:uid="{E55F4803-6C4F-4920-8631-5AE073395C26}"/>
    <cellStyle name="Comma 3 9 3 5 2" xfId="14736" xr:uid="{4916CE8F-18FB-43AD-9EA7-8C1F1C365B2F}"/>
    <cellStyle name="Comma 3 9 3 6" xfId="14737" xr:uid="{6BBDC9E9-B410-4185-82A0-A68A18580792}"/>
    <cellStyle name="Comma 3 9 4" xfId="14738" xr:uid="{3DBF09FB-839E-4796-A9B4-E119CD3A9FD8}"/>
    <cellStyle name="Comma 3 9 4 2" xfId="14739" xr:uid="{89DF3A51-1002-4A13-924B-A9E60A7788CB}"/>
    <cellStyle name="Comma 3 9 4 2 2" xfId="14740" xr:uid="{BBE61BAC-EE42-444B-8D38-D76C0B0E00A2}"/>
    <cellStyle name="Comma 3 9 4 2 2 2" xfId="14741" xr:uid="{C6BD9940-D42D-4525-8B71-62C1FA31F8CE}"/>
    <cellStyle name="Comma 3 9 4 2 3" xfId="14742" xr:uid="{3B09BAA7-448B-47AF-9862-3F6E775F2354}"/>
    <cellStyle name="Comma 3 9 4 3" xfId="14743" xr:uid="{6884C3A9-6862-4059-B510-107F5CA3C607}"/>
    <cellStyle name="Comma 3 9 4 3 2" xfId="14744" xr:uid="{5A250A74-90EA-438C-92F5-2F5F9CD0CEE4}"/>
    <cellStyle name="Comma 3 9 4 4" xfId="14745" xr:uid="{97BBD39B-82D9-479E-B8C3-353526F4D45F}"/>
    <cellStyle name="Comma 3 9 5" xfId="14746" xr:uid="{4F35CD1A-622F-40B9-9745-6D1069DA9FC4}"/>
    <cellStyle name="Comma 3 9 5 2" xfId="14747" xr:uid="{6DBDB9A9-FD2B-48C4-8132-385BE82F9977}"/>
    <cellStyle name="Comma 3 9 5 2 2" xfId="14748" xr:uid="{C4FE024F-6F46-4407-9E21-734C9961E502}"/>
    <cellStyle name="Comma 3 9 5 2 2 2" xfId="14749" xr:uid="{AED6854F-5640-438A-AC2D-135EEA4AEA4E}"/>
    <cellStyle name="Comma 3 9 5 2 3" xfId="14750" xr:uid="{396B4F5C-D09A-4684-BC43-2D1AF327FA85}"/>
    <cellStyle name="Comma 3 9 5 3" xfId="14751" xr:uid="{C9DED0F7-112C-4A6E-B66B-C79BA1DD7E2F}"/>
    <cellStyle name="Comma 3 9 5 3 2" xfId="14752" xr:uid="{3CDB01BA-87EF-484C-9D07-11DAEFA01EF7}"/>
    <cellStyle name="Comma 3 9 5 4" xfId="14753" xr:uid="{4004A9CE-F45D-404D-B25F-DECA52D1CDA3}"/>
    <cellStyle name="Comma 3 9 6" xfId="14754" xr:uid="{9F559B28-6D43-4C6C-AC0F-42FA080F1590}"/>
    <cellStyle name="Comma 3 9 6 2" xfId="14755" xr:uid="{DDB484A5-FEB6-4BF8-A08B-BE041FA0494B}"/>
    <cellStyle name="Comma 3 9 6 2 2" xfId="14756" xr:uid="{91365DEB-861E-420E-9197-8A2FC36BDED1}"/>
    <cellStyle name="Comma 3 9 6 3" xfId="14757" xr:uid="{BEB422B7-61AD-4D22-9F7A-F4C390B74547}"/>
    <cellStyle name="Comma 3 9 7" xfId="14758" xr:uid="{DE738181-DF3B-4BF2-ABB6-3DF99A459032}"/>
    <cellStyle name="Comma 3 9 7 2" xfId="14759" xr:uid="{CEF44890-B03D-4AC5-BAFC-E2A63346BFE3}"/>
    <cellStyle name="Comma 3 9 8" xfId="14760" xr:uid="{77F3694F-4B1C-4836-A1D3-FC4A4B167F25}"/>
    <cellStyle name="Comma 4" xfId="14761" xr:uid="{CB31A9A1-58AD-4F2C-9CD5-C9880A808DEB}"/>
    <cellStyle name="Comma 4 10" xfId="14762" xr:uid="{12C2DD2B-6DA9-4E88-B2ED-2378FB8CAF55}"/>
    <cellStyle name="Comma 4 10 2" xfId="14763" xr:uid="{74D80668-7071-4232-8EED-761E72473F21}"/>
    <cellStyle name="Comma 4 10 2 2" xfId="14764" xr:uid="{FD4E73AB-C7A5-4067-BBDA-233647D14496}"/>
    <cellStyle name="Comma 4 10 2 2 2" xfId="14765" xr:uid="{04FF23F9-ACEA-4ED4-87E6-A3FA79F6A6C6}"/>
    <cellStyle name="Comma 4 10 2 2 2 2" xfId="14766" xr:uid="{A9AB515A-E910-40F8-9E58-0FD5932EC3F7}"/>
    <cellStyle name="Comma 4 10 2 2 2 2 2" xfId="14767" xr:uid="{A1EA7F6E-F225-40B2-A4C9-7902D49C644A}"/>
    <cellStyle name="Comma 4 10 2 2 2 3" xfId="14768" xr:uid="{E6FB145A-A4DB-4E93-B71A-37CD9B49D58A}"/>
    <cellStyle name="Comma 4 10 2 2 3" xfId="14769" xr:uid="{E9B3C67E-14D4-4E78-85DF-02BA0C7FCBAC}"/>
    <cellStyle name="Comma 4 10 2 2 3 2" xfId="14770" xr:uid="{088ECD62-011A-46E9-A011-E747658DD807}"/>
    <cellStyle name="Comma 4 10 2 2 4" xfId="14771" xr:uid="{1DEC4B88-D1C3-46DB-8AD5-90510FE706EA}"/>
    <cellStyle name="Comma 4 10 2 3" xfId="14772" xr:uid="{767AD975-347B-44B9-95DF-647A052DC8FE}"/>
    <cellStyle name="Comma 4 10 2 3 2" xfId="14773" xr:uid="{C3E1C5FF-9196-4550-AE97-A36B81DB6619}"/>
    <cellStyle name="Comma 4 10 2 3 2 2" xfId="14774" xr:uid="{5C8F1869-C17A-4007-B7F5-A56E1397CADD}"/>
    <cellStyle name="Comma 4 10 2 3 2 2 2" xfId="14775" xr:uid="{C04A1ACC-3884-41E9-A45D-A42FA1D666B2}"/>
    <cellStyle name="Comma 4 10 2 3 2 3" xfId="14776" xr:uid="{0AFEEFB9-C6FE-4C74-AD31-63C4EFC8333B}"/>
    <cellStyle name="Comma 4 10 2 3 3" xfId="14777" xr:uid="{A9FB6674-CF0D-402F-9A66-F7AFAFFC00DB}"/>
    <cellStyle name="Comma 4 10 2 3 3 2" xfId="14778" xr:uid="{24069CF6-B016-4531-B3C7-A9C84BD87AF3}"/>
    <cellStyle name="Comma 4 10 2 3 4" xfId="14779" xr:uid="{D10598B0-A470-4F2D-AEE4-1D74E7830AF9}"/>
    <cellStyle name="Comma 4 10 2 4" xfId="14780" xr:uid="{B688B4C8-26C1-443C-8F19-3B738BE3F37F}"/>
    <cellStyle name="Comma 4 10 2 4 2" xfId="14781" xr:uid="{E5BA0CE5-BEED-4199-BEC4-A6F31BF0438D}"/>
    <cellStyle name="Comma 4 10 2 4 2 2" xfId="14782" xr:uid="{2BEA422D-B6B8-4CE6-B44F-6F75ECD94E9A}"/>
    <cellStyle name="Comma 4 10 2 4 3" xfId="14783" xr:uid="{830F7B31-E19D-489F-8567-9D224ABBD2CD}"/>
    <cellStyle name="Comma 4 10 2 5" xfId="14784" xr:uid="{2634FAB3-70C1-4ADA-BC52-BCD8D2293A26}"/>
    <cellStyle name="Comma 4 10 2 5 2" xfId="14785" xr:uid="{8F2DC019-DE35-41A8-A77D-CDAE4279A810}"/>
    <cellStyle name="Comma 4 10 2 6" xfId="14786" xr:uid="{0F9CABFC-3259-4F18-8748-4F626FA5F67D}"/>
    <cellStyle name="Comma 4 10 3" xfId="14787" xr:uid="{B180F2D7-FC92-4DA7-A23B-9C03A2F1735C}"/>
    <cellStyle name="Comma 4 10 3 2" xfId="14788" xr:uid="{ED149E51-1E3D-4AEE-8956-C1A2EAAB8AAD}"/>
    <cellStyle name="Comma 4 10 3 2 2" xfId="14789" xr:uid="{700F2270-8547-4DBC-AD6D-465AC4ADCF3C}"/>
    <cellStyle name="Comma 4 10 3 2 2 2" xfId="14790" xr:uid="{1C415629-4D43-449B-9DDB-DBA5FE6D17FB}"/>
    <cellStyle name="Comma 4 10 3 2 3" xfId="14791" xr:uid="{0ABC5A7E-21F2-498E-883F-3595EB8AFF11}"/>
    <cellStyle name="Comma 4 10 3 3" xfId="14792" xr:uid="{E269A7DD-E930-4E98-A9A9-213FF39E205E}"/>
    <cellStyle name="Comma 4 10 3 3 2" xfId="14793" xr:uid="{0A54B14D-0E55-493F-BCE4-92D5972D786A}"/>
    <cellStyle name="Comma 4 10 3 4" xfId="14794" xr:uid="{5041BADA-F9CE-48C5-BC2E-57EB40026500}"/>
    <cellStyle name="Comma 4 10 4" xfId="14795" xr:uid="{511E92D9-DE75-4466-9E24-53956272343D}"/>
    <cellStyle name="Comma 4 10 4 2" xfId="14796" xr:uid="{D0861648-2102-489B-BC51-4C6B471F7C93}"/>
    <cellStyle name="Comma 4 10 4 2 2" xfId="14797" xr:uid="{EBBC6534-4ADF-4D02-BB34-8B2E6D312164}"/>
    <cellStyle name="Comma 4 10 4 2 2 2" xfId="14798" xr:uid="{10AEB585-CBFF-4F03-ABF4-A4CFEE9AD8B8}"/>
    <cellStyle name="Comma 4 10 4 2 3" xfId="14799" xr:uid="{216780A9-B079-4E8C-9CCC-0ED910F820E4}"/>
    <cellStyle name="Comma 4 10 4 3" xfId="14800" xr:uid="{AA062013-9159-43EA-BC57-FFEA6EF18A9B}"/>
    <cellStyle name="Comma 4 10 4 3 2" xfId="14801" xr:uid="{CFBDDBF2-15C5-4594-B0D9-DF1CF25803E1}"/>
    <cellStyle name="Comma 4 10 4 4" xfId="14802" xr:uid="{5BF6E606-D03E-460E-AAB9-82BF6B86A9ED}"/>
    <cellStyle name="Comma 4 10 5" xfId="14803" xr:uid="{6153C0AC-86F9-4628-B0DA-4B3CDC9B5099}"/>
    <cellStyle name="Comma 4 10 5 2" xfId="14804" xr:uid="{6A75D212-1D55-4450-9382-2514E04A9B35}"/>
    <cellStyle name="Comma 4 10 5 2 2" xfId="14805" xr:uid="{639AC77A-56C0-49D8-A8A4-08A3BC74B97D}"/>
    <cellStyle name="Comma 4 10 5 3" xfId="14806" xr:uid="{8E6EBE37-7B54-431E-AA84-88F9B12AB83B}"/>
    <cellStyle name="Comma 4 10 6" xfId="14807" xr:uid="{1DFCD981-E3F7-45CE-8A63-0BB784BFB8B6}"/>
    <cellStyle name="Comma 4 10 6 2" xfId="14808" xr:uid="{F76F75EA-256F-4D82-84EB-09F1B50764C3}"/>
    <cellStyle name="Comma 4 10 7" xfId="14809" xr:uid="{6DD7D8AD-24C5-4863-B2F8-FEEA9B89E2AD}"/>
    <cellStyle name="Comma 4 11" xfId="14810" xr:uid="{441DC8CD-656A-4866-9016-64433B08CC78}"/>
    <cellStyle name="Comma 4 11 2" xfId="14811" xr:uid="{22B10F32-2A7E-43FC-AA51-2E166D3664FC}"/>
    <cellStyle name="Comma 4 11 2 2" xfId="14812" xr:uid="{07F89290-42F2-461A-9EB7-8F676E579EFD}"/>
    <cellStyle name="Comma 4 11 2 2 2" xfId="14813" xr:uid="{141104AA-0AC6-4263-8486-B6CF5803E165}"/>
    <cellStyle name="Comma 4 11 2 2 2 2" xfId="14814" xr:uid="{FD8A6022-8643-4908-AA79-440EC5D0812B}"/>
    <cellStyle name="Comma 4 11 2 2 3" xfId="14815" xr:uid="{A1E12650-F433-4DA9-89DB-820C3DBB918B}"/>
    <cellStyle name="Comma 4 11 2 3" xfId="14816" xr:uid="{FE7255E6-5E71-4E5D-B724-1D4A9BF5D6CE}"/>
    <cellStyle name="Comma 4 11 2 3 2" xfId="14817" xr:uid="{339C7EF7-60D0-47E8-806E-2885043E7879}"/>
    <cellStyle name="Comma 4 11 2 4" xfId="14818" xr:uid="{B2493685-4E6C-451A-8A48-A884ADC0156E}"/>
    <cellStyle name="Comma 4 11 3" xfId="14819" xr:uid="{B5E610D1-5E40-4E61-87E3-40D0955D7DA9}"/>
    <cellStyle name="Comma 4 11 3 2" xfId="14820" xr:uid="{0F93733B-74A7-4915-B456-C7EEA21F35B2}"/>
    <cellStyle name="Comma 4 11 3 2 2" xfId="14821" xr:uid="{C6011FB0-F3E4-473B-A709-CCBBD53D3B18}"/>
    <cellStyle name="Comma 4 11 3 2 2 2" xfId="14822" xr:uid="{1A2A4563-CD29-46C6-ACDC-1489B3476398}"/>
    <cellStyle name="Comma 4 11 3 2 3" xfId="14823" xr:uid="{BE343AFD-6CEA-4E43-A219-E8683AD25472}"/>
    <cellStyle name="Comma 4 11 3 3" xfId="14824" xr:uid="{A6219EF3-B156-4F7A-9132-37D81529F27F}"/>
    <cellStyle name="Comma 4 11 3 3 2" xfId="14825" xr:uid="{AF30AA23-38FD-46A6-9B61-30319EF7425B}"/>
    <cellStyle name="Comma 4 11 3 4" xfId="14826" xr:uid="{462A3237-49D7-44BB-AF48-FBCE60F14FE7}"/>
    <cellStyle name="Comma 4 11 4" xfId="14827" xr:uid="{D77FC173-B2F2-4310-99FD-5171A758260D}"/>
    <cellStyle name="Comma 4 11 4 2" xfId="14828" xr:uid="{47BFAA9B-96B8-407D-BCD1-AD14FF45000C}"/>
    <cellStyle name="Comma 4 11 4 2 2" xfId="14829" xr:uid="{411C268A-BAF1-49CB-B027-4F64BF64C2D8}"/>
    <cellStyle name="Comma 4 11 4 3" xfId="14830" xr:uid="{A29982BE-9A33-4B9A-8014-4F3515881CFE}"/>
    <cellStyle name="Comma 4 11 5" xfId="14831" xr:uid="{0A036E4F-AB60-4CBC-A569-28377D47EF50}"/>
    <cellStyle name="Comma 4 11 5 2" xfId="14832" xr:uid="{A396545F-3765-4836-99E6-E6665965DB19}"/>
    <cellStyle name="Comma 4 11 6" xfId="14833" xr:uid="{5392B4F3-20DF-4A34-B81C-6D35F5FBD6C2}"/>
    <cellStyle name="Comma 4 12" xfId="14834" xr:uid="{B669DF7F-D089-4C9D-BCD0-30B2904FF742}"/>
    <cellStyle name="Comma 4 2" xfId="14835" xr:uid="{E9CA8330-FF34-4B72-A37B-3DA07D3119A7}"/>
    <cellStyle name="Comma 4 2 10" xfId="14836" xr:uid="{DC65F330-4F67-435D-AA01-D8E1644B332B}"/>
    <cellStyle name="Comma 4 2 10 2" xfId="14837" xr:uid="{366C3D4C-6942-46DC-BC80-6E3FD73C8DC9}"/>
    <cellStyle name="Comma 4 2 11" xfId="14838" xr:uid="{BE488382-BD19-4F8F-9B86-46F5BD33AA12}"/>
    <cellStyle name="Comma 4 2 12" xfId="14839" xr:uid="{4849B6DB-7DEC-420E-BD86-BF2A45B9D89B}"/>
    <cellStyle name="Comma 4 2 2" xfId="14840" xr:uid="{57FED550-E76A-4774-954C-B27929CF9CC0}"/>
    <cellStyle name="Comma 4 2 2 10" xfId="14841" xr:uid="{A38F4B54-3934-4213-A36E-9129D56F9A67}"/>
    <cellStyle name="Comma 4 2 2 11" xfId="14842" xr:uid="{2D8AFCEF-0699-438A-85A0-35DC355943F6}"/>
    <cellStyle name="Comma 4 2 2 2" xfId="14843" xr:uid="{2EDE3C6C-16BE-40DA-9E36-0E1FA4297EC3}"/>
    <cellStyle name="Comma 4 2 2 2 2" xfId="14844" xr:uid="{ADDFE540-ACCE-4746-A6AA-A2DDA6C083F0}"/>
    <cellStyle name="Comma 4 2 2 2 2 2" xfId="14845" xr:uid="{092F7D3E-0CFB-4364-93D2-831E5FEB2117}"/>
    <cellStyle name="Comma 4 2 2 2 2 2 2" xfId="14846" xr:uid="{F74611FD-FEB4-469C-AC4B-0B2D03138ECA}"/>
    <cellStyle name="Comma 4 2 2 2 2 2 2 2" xfId="14847" xr:uid="{ACADCF15-E608-419E-891C-09950E914B19}"/>
    <cellStyle name="Comma 4 2 2 2 2 2 2 2 2" xfId="14848" xr:uid="{6455BBE4-FB84-40C6-A427-9944D60E99D3}"/>
    <cellStyle name="Comma 4 2 2 2 2 2 2 3" xfId="14849" xr:uid="{7952762C-CD58-4962-B53D-F81A86E6FAC7}"/>
    <cellStyle name="Comma 4 2 2 2 2 2 3" xfId="14850" xr:uid="{977E4075-FFF5-4307-90F8-8F97B119037F}"/>
    <cellStyle name="Comma 4 2 2 2 2 2 3 2" xfId="14851" xr:uid="{624EF73F-2664-4B09-973B-77C0619946CA}"/>
    <cellStyle name="Comma 4 2 2 2 2 2 4" xfId="14852" xr:uid="{C935A11D-B265-458C-A1EC-F7BA8CB1A7DD}"/>
    <cellStyle name="Comma 4 2 2 2 2 3" xfId="14853" xr:uid="{FB7446A4-3D10-459A-A4BE-C7A4B0AC036B}"/>
    <cellStyle name="Comma 4 2 2 2 2 3 2" xfId="14854" xr:uid="{281F5DF8-1255-4B79-B078-EFF11219309D}"/>
    <cellStyle name="Comma 4 2 2 2 2 3 2 2" xfId="14855" xr:uid="{E8C9D8D9-E5F3-413B-82BA-F417C1E6A5D9}"/>
    <cellStyle name="Comma 4 2 2 2 2 3 2 2 2" xfId="14856" xr:uid="{30362F4C-4EEC-4552-87CC-772DB8CE7E43}"/>
    <cellStyle name="Comma 4 2 2 2 2 3 2 3" xfId="14857" xr:uid="{D7E58A75-923A-4AA5-AA9F-4F5AC2051879}"/>
    <cellStyle name="Comma 4 2 2 2 2 3 3" xfId="14858" xr:uid="{B0F4AC7E-08B7-441B-8FBB-4C16444AAE36}"/>
    <cellStyle name="Comma 4 2 2 2 2 3 3 2" xfId="14859" xr:uid="{936D4AB8-D081-4ACF-925D-ECD7382DEA0D}"/>
    <cellStyle name="Comma 4 2 2 2 2 3 4" xfId="14860" xr:uid="{1340F971-F7C8-47B8-BECD-15619A4E485B}"/>
    <cellStyle name="Comma 4 2 2 2 2 4" xfId="14861" xr:uid="{BBE3010A-13BE-40B5-9A4A-1695E61C81E8}"/>
    <cellStyle name="Comma 4 2 2 2 2 4 2" xfId="14862" xr:uid="{EDC435EF-B96A-402B-923A-6C125E04C9B6}"/>
    <cellStyle name="Comma 4 2 2 2 2 4 2 2" xfId="14863" xr:uid="{6B745DFB-F912-4678-B0D7-FB2238B659FE}"/>
    <cellStyle name="Comma 4 2 2 2 2 4 3" xfId="14864" xr:uid="{3FEBF10C-4550-4B3B-BDE3-D148CF1BE666}"/>
    <cellStyle name="Comma 4 2 2 2 2 5" xfId="14865" xr:uid="{C8E59896-693D-4BA9-BE12-054D9603EFE5}"/>
    <cellStyle name="Comma 4 2 2 2 2 5 2" xfId="14866" xr:uid="{D77E6A6B-21D1-430A-B35D-EDC3165C3E25}"/>
    <cellStyle name="Comma 4 2 2 2 2 6" xfId="14867" xr:uid="{CD91D622-EDAF-41DA-830C-BDEF69CE8C01}"/>
    <cellStyle name="Comma 4 2 2 2 3" xfId="14868" xr:uid="{22ED8669-2683-4E1A-981C-9E763C203CCD}"/>
    <cellStyle name="Comma 4 2 2 2 3 2" xfId="14869" xr:uid="{6E40AE00-9F27-4060-B2EB-0C8C650D8E7A}"/>
    <cellStyle name="Comma 4 2 2 2 3 2 2" xfId="14870" xr:uid="{27BE39AB-CE29-4A49-A77D-5D2AF21F1750}"/>
    <cellStyle name="Comma 4 2 2 2 3 2 2 2" xfId="14871" xr:uid="{F830B974-7B3C-40F9-86CA-C06E0D322135}"/>
    <cellStyle name="Comma 4 2 2 2 3 2 3" xfId="14872" xr:uid="{74B17209-702F-4250-95C4-F51DD0CBF19C}"/>
    <cellStyle name="Comma 4 2 2 2 3 3" xfId="14873" xr:uid="{D537B7FD-FC47-4685-90F1-266035FF6903}"/>
    <cellStyle name="Comma 4 2 2 2 3 3 2" xfId="14874" xr:uid="{12E54508-958F-4A4D-9166-85FE11A6F555}"/>
    <cellStyle name="Comma 4 2 2 2 3 4" xfId="14875" xr:uid="{DF6584E7-766F-47CA-A83D-1F86BCCE73BB}"/>
    <cellStyle name="Comma 4 2 2 2 4" xfId="14876" xr:uid="{F3A10C7E-7186-481B-B500-7BB3FD64E4E4}"/>
    <cellStyle name="Comma 4 2 2 2 4 2" xfId="14877" xr:uid="{256119C8-AFB3-4AB0-87C5-12C645D75110}"/>
    <cellStyle name="Comma 4 2 2 2 4 2 2" xfId="14878" xr:uid="{125F128D-F952-4BD9-828E-7EE72164D0A4}"/>
    <cellStyle name="Comma 4 2 2 2 4 2 2 2" xfId="14879" xr:uid="{01CA88E3-CAAF-4A73-92C0-98280076B734}"/>
    <cellStyle name="Comma 4 2 2 2 4 2 3" xfId="14880" xr:uid="{BECEF8C0-2F89-440D-96A1-89F4A1AFB024}"/>
    <cellStyle name="Comma 4 2 2 2 4 3" xfId="14881" xr:uid="{E3FE1704-ED65-4FDC-8EC5-3091F68C5321}"/>
    <cellStyle name="Comma 4 2 2 2 4 3 2" xfId="14882" xr:uid="{A2B472CF-4B00-4E85-A4F7-59FCFF05E4E7}"/>
    <cellStyle name="Comma 4 2 2 2 4 4" xfId="14883" xr:uid="{582640EE-10BE-493B-8409-1DC61A47DF9C}"/>
    <cellStyle name="Comma 4 2 2 2 5" xfId="14884" xr:uid="{222D3EB5-2536-426E-8F55-03B4B48C18B8}"/>
    <cellStyle name="Comma 4 2 2 2 5 2" xfId="14885" xr:uid="{744F8C31-9648-446F-8B03-1FA3831874CA}"/>
    <cellStyle name="Comma 4 2 2 2 5 2 2" xfId="14886" xr:uid="{6C12C7A8-DC3F-4D18-8160-0F6EB5916475}"/>
    <cellStyle name="Comma 4 2 2 2 5 3" xfId="14887" xr:uid="{6213802C-BCE4-44B3-B492-E2BE26837E01}"/>
    <cellStyle name="Comma 4 2 2 2 6" xfId="14888" xr:uid="{5FBEECAE-4FEE-497A-86A3-45C86F60A32F}"/>
    <cellStyle name="Comma 4 2 2 2 6 2" xfId="14889" xr:uid="{BC03A3FD-1A8C-4200-A2F7-AF5CA01BE655}"/>
    <cellStyle name="Comma 4 2 2 2 7" xfId="14890" xr:uid="{197B7382-9F71-4154-A6F7-3EFE9B1AD348}"/>
    <cellStyle name="Comma 4 2 2 2 8" xfId="14891" xr:uid="{A646CA09-C004-4D65-8641-CDA6A2A13278}"/>
    <cellStyle name="Comma 4 2 2 3" xfId="14892" xr:uid="{A994B6C4-4503-49DD-BA7D-1B7A44AF000E}"/>
    <cellStyle name="Comma 4 2 2 3 2" xfId="14893" xr:uid="{4BDF447B-DAFC-4DDD-91FA-95193A369523}"/>
    <cellStyle name="Comma 4 2 2 3 2 2" xfId="14894" xr:uid="{A0C2997B-2F0D-4DA3-BC1C-B5090B3078B4}"/>
    <cellStyle name="Comma 4 2 2 3 2 2 2" xfId="14895" xr:uid="{0C6E5A3B-0FDD-4F71-9036-DED26788A937}"/>
    <cellStyle name="Comma 4 2 2 3 2 2 2 2" xfId="14896" xr:uid="{FBE68C79-B6DE-404A-B63F-B8F1E40C6D87}"/>
    <cellStyle name="Comma 4 2 2 3 2 2 2 2 2" xfId="14897" xr:uid="{FC67E7D6-6DD9-4D40-81C9-5D5E1F30884A}"/>
    <cellStyle name="Comma 4 2 2 3 2 2 2 3" xfId="14898" xr:uid="{AAE7EEA3-EEC3-4E57-AFAC-BD8261363672}"/>
    <cellStyle name="Comma 4 2 2 3 2 2 3" xfId="14899" xr:uid="{5290C21C-036D-437D-A57C-5F75D7F83665}"/>
    <cellStyle name="Comma 4 2 2 3 2 2 3 2" xfId="14900" xr:uid="{F5CB9EF1-FF68-4F10-A460-BF7810EE4F28}"/>
    <cellStyle name="Comma 4 2 2 3 2 2 4" xfId="14901" xr:uid="{D22F96DD-3C0B-43E1-A2CA-86844BCBB883}"/>
    <cellStyle name="Comma 4 2 2 3 2 3" xfId="14902" xr:uid="{69E10BBA-99D0-4376-976F-4A309C2EEDE8}"/>
    <cellStyle name="Comma 4 2 2 3 2 3 2" xfId="14903" xr:uid="{0B5C3F6C-E576-44BF-AE16-D08587402EC3}"/>
    <cellStyle name="Comma 4 2 2 3 2 3 2 2" xfId="14904" xr:uid="{FE778F0E-0F05-472B-B5AD-9AB431B08CC3}"/>
    <cellStyle name="Comma 4 2 2 3 2 3 2 2 2" xfId="14905" xr:uid="{8F5B7F0D-54D7-424C-9970-A021FBC8FDE6}"/>
    <cellStyle name="Comma 4 2 2 3 2 3 2 3" xfId="14906" xr:uid="{5C1CDB0F-9440-4701-BB4A-2BE250D449C9}"/>
    <cellStyle name="Comma 4 2 2 3 2 3 3" xfId="14907" xr:uid="{11587583-8929-4A58-9C12-84176F64B5C3}"/>
    <cellStyle name="Comma 4 2 2 3 2 3 3 2" xfId="14908" xr:uid="{8A81ED44-7DE2-4509-93A8-E2BDB19C3CC0}"/>
    <cellStyle name="Comma 4 2 2 3 2 3 4" xfId="14909" xr:uid="{284F9333-E415-455C-BA1E-A0021E4FC408}"/>
    <cellStyle name="Comma 4 2 2 3 2 4" xfId="14910" xr:uid="{2F50C4B2-7788-494D-A0B8-98DFF0C118BC}"/>
    <cellStyle name="Comma 4 2 2 3 2 4 2" xfId="14911" xr:uid="{C8FA318F-F23A-4256-BFFA-19DA6802CA1D}"/>
    <cellStyle name="Comma 4 2 2 3 2 4 2 2" xfId="14912" xr:uid="{635F2027-697E-468F-9CFA-682AFECF69F7}"/>
    <cellStyle name="Comma 4 2 2 3 2 4 3" xfId="14913" xr:uid="{53F9EB1F-1B30-4A5D-ABEA-6036EAB9C377}"/>
    <cellStyle name="Comma 4 2 2 3 2 5" xfId="14914" xr:uid="{E443E932-5470-498B-B16A-6279FBEE4F1E}"/>
    <cellStyle name="Comma 4 2 2 3 2 5 2" xfId="14915" xr:uid="{6D817477-82E6-4C31-8A8D-F75AFD50CF11}"/>
    <cellStyle name="Comma 4 2 2 3 2 6" xfId="14916" xr:uid="{E20F7F77-9F1E-45DB-B7FE-EA55894C220E}"/>
    <cellStyle name="Comma 4 2 2 3 3" xfId="14917" xr:uid="{4C15B99B-E526-4BB5-8223-53EC39F4FE56}"/>
    <cellStyle name="Comma 4 2 2 3 3 2" xfId="14918" xr:uid="{2C80BC35-B599-42BE-A0C7-A8E0A2E20774}"/>
    <cellStyle name="Comma 4 2 2 3 3 2 2" xfId="14919" xr:uid="{FE79AAA1-5807-49A3-8F96-6B53B0CCF2CE}"/>
    <cellStyle name="Comma 4 2 2 3 3 2 2 2" xfId="14920" xr:uid="{E3C78BE7-E8EF-4D9D-A501-945E076704B8}"/>
    <cellStyle name="Comma 4 2 2 3 3 2 3" xfId="14921" xr:uid="{F8928BBE-985B-419D-AD2E-D3AAFBDDD822}"/>
    <cellStyle name="Comma 4 2 2 3 3 3" xfId="14922" xr:uid="{9460F5B2-B09D-4899-ADCA-19B442B5AD5E}"/>
    <cellStyle name="Comma 4 2 2 3 3 3 2" xfId="14923" xr:uid="{D09E411C-2F3F-4EF7-938F-FCA6118314C5}"/>
    <cellStyle name="Comma 4 2 2 3 3 4" xfId="14924" xr:uid="{5A6F010C-6A14-4222-BB72-698931D67323}"/>
    <cellStyle name="Comma 4 2 2 3 4" xfId="14925" xr:uid="{66C0BF89-3F2A-4D2C-885B-60264EBF8E2F}"/>
    <cellStyle name="Comma 4 2 2 3 4 2" xfId="14926" xr:uid="{4F7610E3-E453-4E46-8EEF-FEF6FBA86665}"/>
    <cellStyle name="Comma 4 2 2 3 4 2 2" xfId="14927" xr:uid="{AD05B820-7F69-44C1-B49E-4538A324C5D6}"/>
    <cellStyle name="Comma 4 2 2 3 4 2 2 2" xfId="14928" xr:uid="{2FC4A86D-EB87-4191-BF00-F57362AE9F45}"/>
    <cellStyle name="Comma 4 2 2 3 4 2 3" xfId="14929" xr:uid="{A2002E0B-50CB-4923-B387-F8707BD5B2FA}"/>
    <cellStyle name="Comma 4 2 2 3 4 3" xfId="14930" xr:uid="{C2A4C2F1-6694-4E00-A5DD-9EAEFD763FE1}"/>
    <cellStyle name="Comma 4 2 2 3 4 3 2" xfId="14931" xr:uid="{57DDE6BA-3866-43E2-9940-7FA86F6CD12F}"/>
    <cellStyle name="Comma 4 2 2 3 4 4" xfId="14932" xr:uid="{E1AA9E27-B8DC-4227-AB87-71585F27FF50}"/>
    <cellStyle name="Comma 4 2 2 3 5" xfId="14933" xr:uid="{55EFFC48-9088-40EB-990E-1ED7DDA3CEB7}"/>
    <cellStyle name="Comma 4 2 2 3 5 2" xfId="14934" xr:uid="{29D87C3A-467C-4BF5-867F-FD75CCAA40CF}"/>
    <cellStyle name="Comma 4 2 2 3 5 2 2" xfId="14935" xr:uid="{ABF94A4A-E7F8-4BCD-8090-86DC9C403E32}"/>
    <cellStyle name="Comma 4 2 2 3 5 3" xfId="14936" xr:uid="{6E5DD83C-3572-45AE-9078-B9AB21751E7F}"/>
    <cellStyle name="Comma 4 2 2 3 6" xfId="14937" xr:uid="{138F25FB-F5EE-43D6-81AB-6540DF9EB1BC}"/>
    <cellStyle name="Comma 4 2 2 3 6 2" xfId="14938" xr:uid="{706D1CDF-3350-400F-BF01-170C6DB440AE}"/>
    <cellStyle name="Comma 4 2 2 3 7" xfId="14939" xr:uid="{1396D9DE-DB5B-4734-B603-3FF597F6CE87}"/>
    <cellStyle name="Comma 4 2 2 4" xfId="14940" xr:uid="{B6D001F3-9BE5-47B8-926B-F86C3C3A0A1A}"/>
    <cellStyle name="Comma 4 2 2 5" xfId="14941" xr:uid="{84E77408-359B-4E5E-A3ED-E37B1180F9F1}"/>
    <cellStyle name="Comma 4 2 2 5 2" xfId="14942" xr:uid="{6EA8F64E-BF8F-4397-8A86-A313FBD4E764}"/>
    <cellStyle name="Comma 4 2 2 5 2 2" xfId="14943" xr:uid="{D3C9928B-DF38-4009-AB2B-74715AB1B60F}"/>
    <cellStyle name="Comma 4 2 2 5 2 2 2" xfId="14944" xr:uid="{ADA9BFA3-7BE0-4906-992F-B1252C0B7044}"/>
    <cellStyle name="Comma 4 2 2 5 2 2 2 2" xfId="14945" xr:uid="{74F1F6A1-4655-4B72-A2F3-C7B6214B0C6A}"/>
    <cellStyle name="Comma 4 2 2 5 2 2 3" xfId="14946" xr:uid="{1C12E6BA-B822-4434-920A-77A03E29D2C3}"/>
    <cellStyle name="Comma 4 2 2 5 2 3" xfId="14947" xr:uid="{30E6FDE5-AF0B-43E3-84DE-464B70C3F3C2}"/>
    <cellStyle name="Comma 4 2 2 5 2 3 2" xfId="14948" xr:uid="{F3FEEB98-49B8-4899-BEA6-2249B9F1CC15}"/>
    <cellStyle name="Comma 4 2 2 5 2 4" xfId="14949" xr:uid="{E470E974-7EE5-4D23-AF6F-FAB06680589E}"/>
    <cellStyle name="Comma 4 2 2 5 3" xfId="14950" xr:uid="{634248BD-42A0-476B-B1F3-284965CE54F0}"/>
    <cellStyle name="Comma 4 2 2 5 3 2" xfId="14951" xr:uid="{0AADDD08-07AA-44AA-BE6F-58BF181BBF8C}"/>
    <cellStyle name="Comma 4 2 2 5 3 2 2" xfId="14952" xr:uid="{220CFD86-8FF4-4920-A390-9642151D69EE}"/>
    <cellStyle name="Comma 4 2 2 5 3 2 2 2" xfId="14953" xr:uid="{D7EF6851-6437-4FE2-97B3-53D030962D6D}"/>
    <cellStyle name="Comma 4 2 2 5 3 2 3" xfId="14954" xr:uid="{81FE196D-38CC-485B-A9BA-FB685717978E}"/>
    <cellStyle name="Comma 4 2 2 5 3 3" xfId="14955" xr:uid="{D3A3B7E7-0FA8-4132-961F-5424745BD55B}"/>
    <cellStyle name="Comma 4 2 2 5 3 3 2" xfId="14956" xr:uid="{7C9A8B0E-81A9-4449-A709-2DB2D597F089}"/>
    <cellStyle name="Comma 4 2 2 5 3 4" xfId="14957" xr:uid="{244C6A81-6A86-4214-8B51-34ED4E35CE58}"/>
    <cellStyle name="Comma 4 2 2 5 4" xfId="14958" xr:uid="{1E34F8C3-ED71-4016-9C3D-7FB85DC0FA56}"/>
    <cellStyle name="Comma 4 2 2 5 4 2" xfId="14959" xr:uid="{322ED4E5-C4E3-4CCD-AD40-09352EAA8376}"/>
    <cellStyle name="Comma 4 2 2 5 4 2 2" xfId="14960" xr:uid="{AA967EA7-0D49-44BE-963A-D29275AF1995}"/>
    <cellStyle name="Comma 4 2 2 5 4 3" xfId="14961" xr:uid="{CE5056ED-390E-441C-B602-6125B215B689}"/>
    <cellStyle name="Comma 4 2 2 5 5" xfId="14962" xr:uid="{E28ED715-3EDF-454F-B114-C2ED63FB882C}"/>
    <cellStyle name="Comma 4 2 2 5 5 2" xfId="14963" xr:uid="{818E02E4-92C2-4166-91B1-7C8083E618A3}"/>
    <cellStyle name="Comma 4 2 2 5 6" xfId="14964" xr:uid="{C2FD4E6B-9CB3-41EA-9313-6543BCEA3A1B}"/>
    <cellStyle name="Comma 4 2 2 6" xfId="14965" xr:uid="{05338525-D042-4D82-A4A0-E5B38299DF16}"/>
    <cellStyle name="Comma 4 2 2 6 2" xfId="14966" xr:uid="{A6E2F438-D9C9-4241-B4F5-626B1B24672F}"/>
    <cellStyle name="Comma 4 2 2 6 2 2" xfId="14967" xr:uid="{8090B5CB-A417-42C9-AFD3-D638C673F39B}"/>
    <cellStyle name="Comma 4 2 2 6 2 2 2" xfId="14968" xr:uid="{97F654BD-99EA-4C9D-98B8-80D97DD79D8D}"/>
    <cellStyle name="Comma 4 2 2 6 2 3" xfId="14969" xr:uid="{4748BEAD-CC01-4B17-8640-9DF10CD8C554}"/>
    <cellStyle name="Comma 4 2 2 6 3" xfId="14970" xr:uid="{0DD09E86-EDF4-4E56-BA6B-4D6F7C3216A8}"/>
    <cellStyle name="Comma 4 2 2 6 3 2" xfId="14971" xr:uid="{A855B6D6-A017-4085-94B2-E5294F2FB56E}"/>
    <cellStyle name="Comma 4 2 2 6 4" xfId="14972" xr:uid="{1DC622B4-D48E-4196-96A7-A2213CB5E353}"/>
    <cellStyle name="Comma 4 2 2 7" xfId="14973" xr:uid="{1D59B4C2-C661-48DC-A352-49448265A644}"/>
    <cellStyle name="Comma 4 2 2 7 2" xfId="14974" xr:uid="{2FD74C09-DD40-43EA-BBA4-8EA605B0113A}"/>
    <cellStyle name="Comma 4 2 2 7 2 2" xfId="14975" xr:uid="{52511226-2109-45E4-8E37-41043BC5903D}"/>
    <cellStyle name="Comma 4 2 2 7 2 2 2" xfId="14976" xr:uid="{AF6E89F1-EB9F-4E41-9FEA-63E159143646}"/>
    <cellStyle name="Comma 4 2 2 7 2 3" xfId="14977" xr:uid="{06BFD218-332E-43A8-80FB-BD17171FEB55}"/>
    <cellStyle name="Comma 4 2 2 7 3" xfId="14978" xr:uid="{60E17E5A-FBAE-4DFE-9B7C-95CDE4928C3D}"/>
    <cellStyle name="Comma 4 2 2 7 3 2" xfId="14979" xr:uid="{38AAD28F-D032-4664-8E61-98780E7B3D59}"/>
    <cellStyle name="Comma 4 2 2 7 4" xfId="14980" xr:uid="{0791A8BA-15A5-4B41-8415-00AA3E3DA51A}"/>
    <cellStyle name="Comma 4 2 2 8" xfId="14981" xr:uid="{C80F13BD-8573-43F9-92C2-AA39FA27E929}"/>
    <cellStyle name="Comma 4 2 2 8 2" xfId="14982" xr:uid="{96175657-4633-44FC-A169-7B766B47D7EF}"/>
    <cellStyle name="Comma 4 2 2 8 2 2" xfId="14983" xr:uid="{195F673F-A0B2-4867-91F9-2F570909AAC1}"/>
    <cellStyle name="Comma 4 2 2 8 3" xfId="14984" xr:uid="{5A7E98EA-E883-4DCB-AFB0-5A0F1B047CA0}"/>
    <cellStyle name="Comma 4 2 2 9" xfId="14985" xr:uid="{A8D834F1-9FE2-49C6-9EE3-65F4408141DA}"/>
    <cellStyle name="Comma 4 2 2 9 2" xfId="14986" xr:uid="{A6D78B1A-007F-442E-B017-F4118572DD81}"/>
    <cellStyle name="Comma 4 2 3" xfId="14987" xr:uid="{DD285670-8CDE-4FA2-8F27-AB533948D8E3}"/>
    <cellStyle name="Comma 4 2 3 10" xfId="14988" xr:uid="{35B61D6F-464F-4EDC-B42B-CB2B93E19650}"/>
    <cellStyle name="Comma 4 2 3 2" xfId="14989" xr:uid="{93C637EF-506E-4437-81AC-CD2AB8D0678B}"/>
    <cellStyle name="Comma 4 2 3 2 2" xfId="14990" xr:uid="{FEDAD7D5-9980-491F-B2FB-6A8E4F3A14F7}"/>
    <cellStyle name="Comma 4 2 3 2 2 2" xfId="14991" xr:uid="{52868DD3-71DD-4607-86F7-01270C72EB26}"/>
    <cellStyle name="Comma 4 2 3 2 2 2 2" xfId="14992" xr:uid="{0FC45742-F4C0-49CC-A7BE-7CB3C3999BEA}"/>
    <cellStyle name="Comma 4 2 3 2 2 2 2 2" xfId="14993" xr:uid="{D049C975-A661-4C31-90A9-8ADED50D0A5D}"/>
    <cellStyle name="Comma 4 2 3 2 2 2 2 2 2" xfId="14994" xr:uid="{B944D473-54AB-4A06-82D6-4FD495C15391}"/>
    <cellStyle name="Comma 4 2 3 2 2 2 2 3" xfId="14995" xr:uid="{86D3A369-9CF0-4D40-B004-588CE6CF7EFC}"/>
    <cellStyle name="Comma 4 2 3 2 2 2 3" xfId="14996" xr:uid="{4A59248D-EED2-48B0-AD82-28EC43EE96FE}"/>
    <cellStyle name="Comma 4 2 3 2 2 2 3 2" xfId="14997" xr:uid="{747B902B-DEB8-492E-B3F6-E0B5435AA052}"/>
    <cellStyle name="Comma 4 2 3 2 2 2 4" xfId="14998" xr:uid="{B9F09778-0E76-412E-81FA-686B7EE8E98A}"/>
    <cellStyle name="Comma 4 2 3 2 2 3" xfId="14999" xr:uid="{314C3A6F-FCB5-492B-AC72-53DC5A0BC1D2}"/>
    <cellStyle name="Comma 4 2 3 2 2 3 2" xfId="15000" xr:uid="{5AD30B49-F166-4ACE-95EA-CF70194C28B5}"/>
    <cellStyle name="Comma 4 2 3 2 2 3 2 2" xfId="15001" xr:uid="{BD16908C-8CEE-4D12-A062-192902D5CC52}"/>
    <cellStyle name="Comma 4 2 3 2 2 3 2 2 2" xfId="15002" xr:uid="{344281C2-E78A-4FA6-AB58-F33DB32613B8}"/>
    <cellStyle name="Comma 4 2 3 2 2 3 2 3" xfId="15003" xr:uid="{C3DD1A20-19BD-47B9-9461-6C388173A060}"/>
    <cellStyle name="Comma 4 2 3 2 2 3 3" xfId="15004" xr:uid="{7664A36C-5BDE-4876-AB29-B602B87BE23F}"/>
    <cellStyle name="Comma 4 2 3 2 2 3 3 2" xfId="15005" xr:uid="{B62B8319-A738-4E76-B06E-AEA86AF2CE03}"/>
    <cellStyle name="Comma 4 2 3 2 2 3 4" xfId="15006" xr:uid="{C219441D-94A1-4612-85CE-E5BE94BBAE37}"/>
    <cellStyle name="Comma 4 2 3 2 2 4" xfId="15007" xr:uid="{0B0AB521-CAAE-4426-A364-D33CAB804ABE}"/>
    <cellStyle name="Comma 4 2 3 2 2 4 2" xfId="15008" xr:uid="{58723613-54A1-4403-B04E-27227A498660}"/>
    <cellStyle name="Comma 4 2 3 2 2 4 2 2" xfId="15009" xr:uid="{B37CCC8F-85B9-4ADD-8614-78F59199AA86}"/>
    <cellStyle name="Comma 4 2 3 2 2 4 3" xfId="15010" xr:uid="{F6373069-64AA-411E-99B8-7166D7A42640}"/>
    <cellStyle name="Comma 4 2 3 2 2 5" xfId="15011" xr:uid="{AB45C0DA-DFF5-47F1-84ED-ED100B46F4F2}"/>
    <cellStyle name="Comma 4 2 3 2 2 5 2" xfId="15012" xr:uid="{170AAC48-8AB3-434D-9A05-16B8ED47DDA7}"/>
    <cellStyle name="Comma 4 2 3 2 2 6" xfId="15013" xr:uid="{B779E6B8-B835-4562-AA17-0ED4854C1988}"/>
    <cellStyle name="Comma 4 2 3 2 3" xfId="15014" xr:uid="{4929BCAE-3466-419A-B186-4E0223E91DBF}"/>
    <cellStyle name="Comma 4 2 3 2 3 2" xfId="15015" xr:uid="{8C645793-CCCB-497E-8792-78D5C977C049}"/>
    <cellStyle name="Comma 4 2 3 2 3 2 2" xfId="15016" xr:uid="{A16648C4-ADF5-4949-883E-63306411CB35}"/>
    <cellStyle name="Comma 4 2 3 2 3 2 2 2" xfId="15017" xr:uid="{B3144BEB-9C79-4758-B0D8-239CC6AAC385}"/>
    <cellStyle name="Comma 4 2 3 2 3 2 3" xfId="15018" xr:uid="{C3449F60-2587-4514-A5B4-058C79FC2A31}"/>
    <cellStyle name="Comma 4 2 3 2 3 3" xfId="15019" xr:uid="{A844DFB9-B410-4FF3-A226-847A395A5DEC}"/>
    <cellStyle name="Comma 4 2 3 2 3 3 2" xfId="15020" xr:uid="{E7C5B33B-C1F8-42F5-BD21-B926F47BF129}"/>
    <cellStyle name="Comma 4 2 3 2 3 4" xfId="15021" xr:uid="{1E26D8A6-4D56-4109-819D-E1A45250DE1D}"/>
    <cellStyle name="Comma 4 2 3 2 4" xfId="15022" xr:uid="{ADB82C9F-ED64-4EA6-9123-144DFCF6C4EC}"/>
    <cellStyle name="Comma 4 2 3 2 4 2" xfId="15023" xr:uid="{D1EFBFBC-D350-4F0E-A470-EE230A3C19F8}"/>
    <cellStyle name="Comma 4 2 3 2 4 2 2" xfId="15024" xr:uid="{F4FD16F0-8919-437F-9540-0C353C3E16B5}"/>
    <cellStyle name="Comma 4 2 3 2 4 2 2 2" xfId="15025" xr:uid="{B69543B7-FC75-4C1B-A18B-6BF4CE059B58}"/>
    <cellStyle name="Comma 4 2 3 2 4 2 3" xfId="15026" xr:uid="{60943748-DFC7-4F67-877D-305AC26E4322}"/>
    <cellStyle name="Comma 4 2 3 2 4 3" xfId="15027" xr:uid="{F31E3565-D8BA-434E-A9D0-A899F6BA5716}"/>
    <cellStyle name="Comma 4 2 3 2 4 3 2" xfId="15028" xr:uid="{1D37C47F-D2BC-49A9-9868-CBF47C9E84C2}"/>
    <cellStyle name="Comma 4 2 3 2 4 4" xfId="15029" xr:uid="{AD37A275-E395-41AC-AEAD-A89DF4854908}"/>
    <cellStyle name="Comma 4 2 3 2 5" xfId="15030" xr:uid="{935904A3-B180-4AA5-A514-6C5647F5F527}"/>
    <cellStyle name="Comma 4 2 3 2 5 2" xfId="15031" xr:uid="{F988A901-4FD8-4D5A-9575-374060497842}"/>
    <cellStyle name="Comma 4 2 3 2 5 2 2" xfId="15032" xr:uid="{A6DC6B67-BDBC-4C53-A781-D4FAE5FF089F}"/>
    <cellStyle name="Comma 4 2 3 2 5 3" xfId="15033" xr:uid="{F5B1733E-B719-4E03-8367-EF415050BDAF}"/>
    <cellStyle name="Comma 4 2 3 2 6" xfId="15034" xr:uid="{30F3D693-FB85-4B14-A4AF-55EACCF004EE}"/>
    <cellStyle name="Comma 4 2 3 2 6 2" xfId="15035" xr:uid="{28294D7C-6A8F-42A3-9EE8-72C30A215DDC}"/>
    <cellStyle name="Comma 4 2 3 2 7" xfId="15036" xr:uid="{0554DEDA-604F-4725-80FD-8B569CE17630}"/>
    <cellStyle name="Comma 4 2 3 3" xfId="15037" xr:uid="{47A656F4-E122-46CF-A196-8A25084B8721}"/>
    <cellStyle name="Comma 4 2 3 3 2" xfId="15038" xr:uid="{01B27E25-24B0-4CD5-A086-6F8C4FD6FF89}"/>
    <cellStyle name="Comma 4 2 3 3 2 2" xfId="15039" xr:uid="{85A87A3C-9A56-4502-BF09-BA6CF1DD425A}"/>
    <cellStyle name="Comma 4 2 3 3 2 2 2" xfId="15040" xr:uid="{75298977-6C56-4E75-9DA3-579BA1BA6AF1}"/>
    <cellStyle name="Comma 4 2 3 3 2 2 2 2" xfId="15041" xr:uid="{DEBD12DE-C9C6-4BFF-B08B-62D2A3E4B3E9}"/>
    <cellStyle name="Comma 4 2 3 3 2 2 2 2 2" xfId="15042" xr:uid="{FEBE02C1-AD69-4A98-9ED1-457654A66E71}"/>
    <cellStyle name="Comma 4 2 3 3 2 2 2 3" xfId="15043" xr:uid="{CAC41D94-FEDD-4575-86E2-60317FF17298}"/>
    <cellStyle name="Comma 4 2 3 3 2 2 3" xfId="15044" xr:uid="{5742CB7C-CFA4-4BE4-A4CC-4C0E1C47F418}"/>
    <cellStyle name="Comma 4 2 3 3 2 2 3 2" xfId="15045" xr:uid="{24F52E6E-B6C5-49CA-A325-46F58AA415B6}"/>
    <cellStyle name="Comma 4 2 3 3 2 2 4" xfId="15046" xr:uid="{7AD1E95A-63A4-41EA-B737-DB1D0D1DB0C3}"/>
    <cellStyle name="Comma 4 2 3 3 2 3" xfId="15047" xr:uid="{F57CC88E-A08E-4CBA-A6F3-60F338DFD8D2}"/>
    <cellStyle name="Comma 4 2 3 3 2 3 2" xfId="15048" xr:uid="{4675135F-5512-4612-A9E0-0D442C98D349}"/>
    <cellStyle name="Comma 4 2 3 3 2 3 2 2" xfId="15049" xr:uid="{2D225484-DEFC-485F-8545-7A99C9B64D9C}"/>
    <cellStyle name="Comma 4 2 3 3 2 3 2 2 2" xfId="15050" xr:uid="{0F88996B-63BC-4E96-9F24-809FE3B5A361}"/>
    <cellStyle name="Comma 4 2 3 3 2 3 2 3" xfId="15051" xr:uid="{B75D7708-21A3-469F-80CF-90F48E26C269}"/>
    <cellStyle name="Comma 4 2 3 3 2 3 3" xfId="15052" xr:uid="{AB6F2EDC-2DAF-479D-A735-51CFA08F86AE}"/>
    <cellStyle name="Comma 4 2 3 3 2 3 3 2" xfId="15053" xr:uid="{5616A77F-C711-4480-B72D-51055798358A}"/>
    <cellStyle name="Comma 4 2 3 3 2 3 4" xfId="15054" xr:uid="{66C34617-8C18-41F5-A224-C08202973744}"/>
    <cellStyle name="Comma 4 2 3 3 2 4" xfId="15055" xr:uid="{24147B13-EA17-4303-B89B-7548AC45B8D1}"/>
    <cellStyle name="Comma 4 2 3 3 2 4 2" xfId="15056" xr:uid="{B3A4C780-4C0B-4196-A222-E45F36D5E06D}"/>
    <cellStyle name="Comma 4 2 3 3 2 4 2 2" xfId="15057" xr:uid="{1E2A2109-7923-40BC-87EE-D92FA0E444A3}"/>
    <cellStyle name="Comma 4 2 3 3 2 4 3" xfId="15058" xr:uid="{AC8D0A2A-0318-4C55-95A6-F373F293719C}"/>
    <cellStyle name="Comma 4 2 3 3 2 5" xfId="15059" xr:uid="{0D874AA4-1F95-480A-9BE2-9EFF3579199F}"/>
    <cellStyle name="Comma 4 2 3 3 2 5 2" xfId="15060" xr:uid="{2DA957C6-2177-4968-ABDF-9C716D0B95DA}"/>
    <cellStyle name="Comma 4 2 3 3 2 6" xfId="15061" xr:uid="{E8F983F4-FB63-47AF-8D0E-FA1EF1561D81}"/>
    <cellStyle name="Comma 4 2 3 3 3" xfId="15062" xr:uid="{A080A10F-9726-411A-B1DB-45127C58AEEF}"/>
    <cellStyle name="Comma 4 2 3 3 3 2" xfId="15063" xr:uid="{E2DF2962-E6FD-4956-8B3B-4474D7E3994A}"/>
    <cellStyle name="Comma 4 2 3 3 3 2 2" xfId="15064" xr:uid="{B0FEA3A8-5554-4AB2-9D99-E65BE2DFF342}"/>
    <cellStyle name="Comma 4 2 3 3 3 2 2 2" xfId="15065" xr:uid="{5A80B1B1-ABD7-42B1-B2EB-6C3A46DC90A3}"/>
    <cellStyle name="Comma 4 2 3 3 3 2 3" xfId="15066" xr:uid="{FAF38807-E4CF-4310-B413-CA1955703745}"/>
    <cellStyle name="Comma 4 2 3 3 3 3" xfId="15067" xr:uid="{03E22A9B-66A5-481D-B249-1ECAA8A19B70}"/>
    <cellStyle name="Comma 4 2 3 3 3 3 2" xfId="15068" xr:uid="{62324E6D-7E15-46C4-9D22-51FD4682E7C5}"/>
    <cellStyle name="Comma 4 2 3 3 3 4" xfId="15069" xr:uid="{B78388FB-901F-496B-ADC9-018D508C5FA4}"/>
    <cellStyle name="Comma 4 2 3 3 4" xfId="15070" xr:uid="{1E211A97-A3C0-4158-BA05-53341CCDAF55}"/>
    <cellStyle name="Comma 4 2 3 3 4 2" xfId="15071" xr:uid="{C54450DD-2AF9-46EB-97DA-D645A4126BE5}"/>
    <cellStyle name="Comma 4 2 3 3 4 2 2" xfId="15072" xr:uid="{63E81009-7B27-4354-BA7A-80D1BDAB7318}"/>
    <cellStyle name="Comma 4 2 3 3 4 2 2 2" xfId="15073" xr:uid="{2781B019-6C8C-4D7C-9C81-2490D4A53E98}"/>
    <cellStyle name="Comma 4 2 3 3 4 2 3" xfId="15074" xr:uid="{A5E751D2-73D6-4F2E-A5A2-84622B584C63}"/>
    <cellStyle name="Comma 4 2 3 3 4 3" xfId="15075" xr:uid="{8F69FBB1-78C3-4152-B263-4BCE3C20667A}"/>
    <cellStyle name="Comma 4 2 3 3 4 3 2" xfId="15076" xr:uid="{071B06DB-EBEB-4AD2-A70E-EDBC6AD7E7DF}"/>
    <cellStyle name="Comma 4 2 3 3 4 4" xfId="15077" xr:uid="{3032D200-BD93-4611-B919-D7396922C977}"/>
    <cellStyle name="Comma 4 2 3 3 5" xfId="15078" xr:uid="{4A6BEAC9-6A53-4B7E-BE34-AA3BDF24E91B}"/>
    <cellStyle name="Comma 4 2 3 3 5 2" xfId="15079" xr:uid="{1151A5F2-8FA5-4B19-88EF-35EC4BF50F7A}"/>
    <cellStyle name="Comma 4 2 3 3 5 2 2" xfId="15080" xr:uid="{1A31D549-F12C-4D2F-AAAA-FD47A3940AFE}"/>
    <cellStyle name="Comma 4 2 3 3 5 3" xfId="15081" xr:uid="{3B13A115-8CFA-4854-8782-EF2643F99908}"/>
    <cellStyle name="Comma 4 2 3 3 6" xfId="15082" xr:uid="{EEBF2EB5-39AF-4E7C-9A3E-7D8CEE8AF982}"/>
    <cellStyle name="Comma 4 2 3 3 6 2" xfId="15083" xr:uid="{A515B4BD-49D2-4634-9ED2-D90CED2F89C5}"/>
    <cellStyle name="Comma 4 2 3 3 7" xfId="15084" xr:uid="{9007A9A1-BC7A-40F5-836E-E8892B289FFB}"/>
    <cellStyle name="Comma 4 2 3 4" xfId="15085" xr:uid="{40BE1ACA-30F2-47E6-A5AA-54D8C9D5AABD}"/>
    <cellStyle name="Comma 4 2 3 4 2" xfId="15086" xr:uid="{5C8B831B-841D-42A6-889A-AF2769B54273}"/>
    <cellStyle name="Comma 4 2 3 4 2 2" xfId="15087" xr:uid="{6006014F-A66F-4060-A742-03083307698F}"/>
    <cellStyle name="Comma 4 2 3 4 2 2 2" xfId="15088" xr:uid="{D81698B0-D18A-4D81-9952-0261B6DA5D0A}"/>
    <cellStyle name="Comma 4 2 3 4 2 2 2 2" xfId="15089" xr:uid="{94A05086-8D36-4819-A0FD-D51546D82FA4}"/>
    <cellStyle name="Comma 4 2 3 4 2 2 3" xfId="15090" xr:uid="{3763E5B1-CA97-43C8-A01F-4739586118CB}"/>
    <cellStyle name="Comma 4 2 3 4 2 3" xfId="15091" xr:uid="{3CA14B6B-BEDA-42C7-9D97-1B0DE7529BFA}"/>
    <cellStyle name="Comma 4 2 3 4 2 3 2" xfId="15092" xr:uid="{DEAD3630-4B2F-47F3-B5D0-8195D0A3802A}"/>
    <cellStyle name="Comma 4 2 3 4 2 4" xfId="15093" xr:uid="{3F46D19A-2FE2-4B7F-A71B-7E64E9949246}"/>
    <cellStyle name="Comma 4 2 3 4 3" xfId="15094" xr:uid="{91DD9163-39EB-4D15-86EA-1A3C2C532E71}"/>
    <cellStyle name="Comma 4 2 3 4 3 2" xfId="15095" xr:uid="{F7490912-B690-40AA-BC4F-CACDFEE1893E}"/>
    <cellStyle name="Comma 4 2 3 4 3 2 2" xfId="15096" xr:uid="{EEBD79F3-19B5-43B0-B046-8F508151C6F1}"/>
    <cellStyle name="Comma 4 2 3 4 3 2 2 2" xfId="15097" xr:uid="{ED4C1247-0163-4555-8FAE-FBD889894431}"/>
    <cellStyle name="Comma 4 2 3 4 3 2 3" xfId="15098" xr:uid="{B665122C-683D-46BB-8DB4-D1089F7E1705}"/>
    <cellStyle name="Comma 4 2 3 4 3 3" xfId="15099" xr:uid="{2EF48F1C-6D59-432C-837F-074B6FA4A833}"/>
    <cellStyle name="Comma 4 2 3 4 3 3 2" xfId="15100" xr:uid="{E8186C3C-BA8E-440A-9EA0-FE09452C56AB}"/>
    <cellStyle name="Comma 4 2 3 4 3 4" xfId="15101" xr:uid="{7C3F0187-E69F-437C-9935-4873FB0F264E}"/>
    <cellStyle name="Comma 4 2 3 4 4" xfId="15102" xr:uid="{03CB501A-6605-49E2-ABB1-8E06D1E199CA}"/>
    <cellStyle name="Comma 4 2 3 4 4 2" xfId="15103" xr:uid="{EAE5FF8F-FCD7-4F1A-82D7-B98659DB6B90}"/>
    <cellStyle name="Comma 4 2 3 4 4 2 2" xfId="15104" xr:uid="{85873970-109E-4D12-B606-D8D66B49E1A4}"/>
    <cellStyle name="Comma 4 2 3 4 4 3" xfId="15105" xr:uid="{F9BBE57E-DCA7-4D63-9ECD-E81985F10676}"/>
    <cellStyle name="Comma 4 2 3 4 5" xfId="15106" xr:uid="{E207BFA3-EB94-4A28-BBAA-C7D142CF38D8}"/>
    <cellStyle name="Comma 4 2 3 4 5 2" xfId="15107" xr:uid="{83323BE9-DC7C-41E1-AA70-F42E12F4B643}"/>
    <cellStyle name="Comma 4 2 3 4 6" xfId="15108" xr:uid="{BD1BED05-3974-4D50-B9FD-A6BF17060BC3}"/>
    <cellStyle name="Comma 4 2 3 5" xfId="15109" xr:uid="{52FFE697-1D8D-4BC7-94EC-5AA89D8D2733}"/>
    <cellStyle name="Comma 4 2 3 5 2" xfId="15110" xr:uid="{993D3D54-C228-4961-AF97-AC26260C02C6}"/>
    <cellStyle name="Comma 4 2 3 5 2 2" xfId="15111" xr:uid="{D8EA0F2C-3270-47DE-9579-0A53BBC9421C}"/>
    <cellStyle name="Comma 4 2 3 5 2 2 2" xfId="15112" xr:uid="{7F2D5BC4-013B-4176-97F0-A185120595DC}"/>
    <cellStyle name="Comma 4 2 3 5 2 3" xfId="15113" xr:uid="{3E9C3304-B21D-447C-9517-F07C486829FA}"/>
    <cellStyle name="Comma 4 2 3 5 3" xfId="15114" xr:uid="{3987345B-CC0F-47A4-B686-D6CCB63CAEFB}"/>
    <cellStyle name="Comma 4 2 3 5 3 2" xfId="15115" xr:uid="{87C101F4-554E-427F-A2DC-FF5E55448D08}"/>
    <cellStyle name="Comma 4 2 3 5 4" xfId="15116" xr:uid="{641B3CAB-09A1-4119-B5D1-935C20ED6842}"/>
    <cellStyle name="Comma 4 2 3 6" xfId="15117" xr:uid="{FEF33110-722B-47B1-A9F1-668EA5DFDE47}"/>
    <cellStyle name="Comma 4 2 3 6 2" xfId="15118" xr:uid="{F0CCAF28-6699-4D9E-BF16-5B40CD003AFD}"/>
    <cellStyle name="Comma 4 2 3 6 2 2" xfId="15119" xr:uid="{015CEE81-FDD3-47F8-8D6C-B8AFA1BDF001}"/>
    <cellStyle name="Comma 4 2 3 6 2 2 2" xfId="15120" xr:uid="{63351FE6-6B69-4FB0-9FBE-0F6B3FBBDF56}"/>
    <cellStyle name="Comma 4 2 3 6 2 3" xfId="15121" xr:uid="{18AF4C4C-2761-4C5A-AC97-CD54A25658FC}"/>
    <cellStyle name="Comma 4 2 3 6 3" xfId="15122" xr:uid="{F89AAE4E-4C94-4C24-A9C5-7DF7928AA885}"/>
    <cellStyle name="Comma 4 2 3 6 3 2" xfId="15123" xr:uid="{43B4FE5D-DC1B-4244-AFF9-D14B55B248EE}"/>
    <cellStyle name="Comma 4 2 3 6 4" xfId="15124" xr:uid="{6A98F979-D945-462B-AD87-1A0A08B3941D}"/>
    <cellStyle name="Comma 4 2 3 7" xfId="15125" xr:uid="{589137FA-9109-4382-98F0-A35DAE3BB594}"/>
    <cellStyle name="Comma 4 2 3 7 2" xfId="15126" xr:uid="{BD1587B4-EEA1-44D8-AADA-BF83B76C8CB0}"/>
    <cellStyle name="Comma 4 2 3 7 2 2" xfId="15127" xr:uid="{0ED633B4-B468-4E30-82F2-71498A0608E1}"/>
    <cellStyle name="Comma 4 2 3 7 3" xfId="15128" xr:uid="{333A297F-0643-4596-B137-813A2435DD59}"/>
    <cellStyle name="Comma 4 2 3 8" xfId="15129" xr:uid="{9E893C42-9A54-4784-BA96-5D4F36B39B9F}"/>
    <cellStyle name="Comma 4 2 3 8 2" xfId="15130" xr:uid="{256D38DF-FA02-43DB-88A2-F068D067C4B1}"/>
    <cellStyle name="Comma 4 2 3 9" xfId="15131" xr:uid="{29870201-4942-4F5C-A3F1-39C9988AD54D}"/>
    <cellStyle name="Comma 4 2 4" xfId="15132" xr:uid="{1D95AFE1-0DA0-4D29-A37F-B7AC3C97DC1A}"/>
    <cellStyle name="Comma 4 2 4 2" xfId="15133" xr:uid="{FFFC59EF-FF6D-4838-855C-22D7EE877A7F}"/>
    <cellStyle name="Comma 4 2 4 2 2" xfId="15134" xr:uid="{3A79C215-37AE-4086-B42D-6D48DEC8DB3B}"/>
    <cellStyle name="Comma 4 2 4 2 2 2" xfId="15135" xr:uid="{A3B5D55C-3F2A-4732-A37B-5294E7BB2E0E}"/>
    <cellStyle name="Comma 4 2 4 2 2 2 2" xfId="15136" xr:uid="{E91E585B-7CC6-4FD6-9A9A-758763C7745F}"/>
    <cellStyle name="Comma 4 2 4 2 2 2 2 2" xfId="15137" xr:uid="{4598A883-53CB-4FD0-B0DB-6E147E575D04}"/>
    <cellStyle name="Comma 4 2 4 2 2 2 2 2 2" xfId="15138" xr:uid="{67A11090-DDA0-4CE0-B2A1-C31C23F71995}"/>
    <cellStyle name="Comma 4 2 4 2 2 2 2 3" xfId="15139" xr:uid="{0B3E2548-1FD8-4402-AF6F-BEFAD43C7EF4}"/>
    <cellStyle name="Comma 4 2 4 2 2 2 3" xfId="15140" xr:uid="{E62337BE-445F-4C09-9E81-CBD9F7221F8A}"/>
    <cellStyle name="Comma 4 2 4 2 2 2 3 2" xfId="15141" xr:uid="{6942CA58-A540-489A-9CB1-3DDE3C903F63}"/>
    <cellStyle name="Comma 4 2 4 2 2 2 4" xfId="15142" xr:uid="{274E7219-C976-4F7A-A549-436C6C0F7EFE}"/>
    <cellStyle name="Comma 4 2 4 2 2 3" xfId="15143" xr:uid="{C4C07254-3A62-46B7-ADE1-09F154853ACE}"/>
    <cellStyle name="Comma 4 2 4 2 2 3 2" xfId="15144" xr:uid="{6D2C6ACF-B974-4784-BEDE-EF5EDF80D669}"/>
    <cellStyle name="Comma 4 2 4 2 2 3 2 2" xfId="15145" xr:uid="{C011684F-8848-46EA-87A6-683C10E1BA6C}"/>
    <cellStyle name="Comma 4 2 4 2 2 3 2 2 2" xfId="15146" xr:uid="{16674A78-9635-47E6-9DEF-995B9F522C57}"/>
    <cellStyle name="Comma 4 2 4 2 2 3 2 3" xfId="15147" xr:uid="{D8BA9C03-6E8A-4AEE-8992-82D51AA90EC3}"/>
    <cellStyle name="Comma 4 2 4 2 2 3 3" xfId="15148" xr:uid="{52B9FD79-070B-46C6-803C-3AAEEFEDBB13}"/>
    <cellStyle name="Comma 4 2 4 2 2 3 3 2" xfId="15149" xr:uid="{2D145DEC-D68B-49BF-A6EA-97D1E9831374}"/>
    <cellStyle name="Comma 4 2 4 2 2 3 4" xfId="15150" xr:uid="{309FE2FD-E3A7-4CA8-8DEB-E95B67218660}"/>
    <cellStyle name="Comma 4 2 4 2 2 4" xfId="15151" xr:uid="{6E4E8E15-12CB-4588-8CFB-4A9287A029A0}"/>
    <cellStyle name="Comma 4 2 4 2 2 4 2" xfId="15152" xr:uid="{2AD4E9F6-57ED-4F53-AD3A-9B3DCC4D9188}"/>
    <cellStyle name="Comma 4 2 4 2 2 4 2 2" xfId="15153" xr:uid="{7344B414-3235-4D0D-B3CB-0B974E716A7E}"/>
    <cellStyle name="Comma 4 2 4 2 2 4 3" xfId="15154" xr:uid="{2419D06F-DE6F-4C0C-84AA-FA176E558270}"/>
    <cellStyle name="Comma 4 2 4 2 2 5" xfId="15155" xr:uid="{8B2B4112-BF22-4346-976A-CBC24F2C8A0C}"/>
    <cellStyle name="Comma 4 2 4 2 2 5 2" xfId="15156" xr:uid="{1EDB7532-F28D-4240-92D7-D555AC07C16F}"/>
    <cellStyle name="Comma 4 2 4 2 2 6" xfId="15157" xr:uid="{138BB98E-CD30-415D-87CC-6EE1196EB5D2}"/>
    <cellStyle name="Comma 4 2 4 2 3" xfId="15158" xr:uid="{3BC9F4A6-1A7B-4AA8-A037-FBDD8E343DBB}"/>
    <cellStyle name="Comma 4 2 4 2 3 2" xfId="15159" xr:uid="{59B9120A-453E-4E7E-BB96-291B76B12B1F}"/>
    <cellStyle name="Comma 4 2 4 2 3 2 2" xfId="15160" xr:uid="{5824590D-23C4-4399-A95E-22180CD60899}"/>
    <cellStyle name="Comma 4 2 4 2 3 2 2 2" xfId="15161" xr:uid="{E1DCF72B-5C15-47C5-AA1B-FD2A36769ABB}"/>
    <cellStyle name="Comma 4 2 4 2 3 2 3" xfId="15162" xr:uid="{1167E539-8119-449A-885C-E75BCFB78CC1}"/>
    <cellStyle name="Comma 4 2 4 2 3 3" xfId="15163" xr:uid="{64826DBB-A2B6-446F-AC04-11C55F3A8400}"/>
    <cellStyle name="Comma 4 2 4 2 3 3 2" xfId="15164" xr:uid="{E8B574E6-5555-49CD-896B-4CBFF512B179}"/>
    <cellStyle name="Comma 4 2 4 2 3 4" xfId="15165" xr:uid="{3A72B43C-C403-40DB-8014-6F5150325725}"/>
    <cellStyle name="Comma 4 2 4 2 4" xfId="15166" xr:uid="{3967C834-12CD-4EC5-93C3-5A5EEFBD02FA}"/>
    <cellStyle name="Comma 4 2 4 2 4 2" xfId="15167" xr:uid="{68E9F19C-8896-4D59-9DA4-F9C48B0579D4}"/>
    <cellStyle name="Comma 4 2 4 2 4 2 2" xfId="15168" xr:uid="{B46EEAF8-8CF1-407F-ADA5-05C46D2BBF19}"/>
    <cellStyle name="Comma 4 2 4 2 4 2 2 2" xfId="15169" xr:uid="{D40E3AE2-79A5-4E9C-B3CF-5E0A8B930A64}"/>
    <cellStyle name="Comma 4 2 4 2 4 2 3" xfId="15170" xr:uid="{5F0BB674-BEB3-4778-900F-4BAD97CC9BD0}"/>
    <cellStyle name="Comma 4 2 4 2 4 3" xfId="15171" xr:uid="{07C6E69A-0F7B-4FAA-A9DC-7A9CEF6E7C8C}"/>
    <cellStyle name="Comma 4 2 4 2 4 3 2" xfId="15172" xr:uid="{1876D939-AC82-45D4-806A-44E558276038}"/>
    <cellStyle name="Comma 4 2 4 2 4 4" xfId="15173" xr:uid="{842D930F-B095-4B1B-95B1-9F0A57964512}"/>
    <cellStyle name="Comma 4 2 4 2 5" xfId="15174" xr:uid="{C4D6849F-B8A2-4056-A6BA-FD16A8B107BB}"/>
    <cellStyle name="Comma 4 2 4 2 5 2" xfId="15175" xr:uid="{B63FECFE-EB61-424B-92E0-2AE005B6D9AB}"/>
    <cellStyle name="Comma 4 2 4 2 5 2 2" xfId="15176" xr:uid="{56000BB6-77F4-46C1-B8DC-B9DF01315820}"/>
    <cellStyle name="Comma 4 2 4 2 5 3" xfId="15177" xr:uid="{447A2AC4-1288-48BB-8724-F8D3B6F543CB}"/>
    <cellStyle name="Comma 4 2 4 2 6" xfId="15178" xr:uid="{5B058180-E8F3-4854-B20F-75F717BCC71E}"/>
    <cellStyle name="Comma 4 2 4 2 6 2" xfId="15179" xr:uid="{FF68190B-585F-4DC9-BC00-46E77F837377}"/>
    <cellStyle name="Comma 4 2 4 2 7" xfId="15180" xr:uid="{2917B59E-3127-4CF7-8393-08B4B363647B}"/>
    <cellStyle name="Comma 4 2 4 3" xfId="15181" xr:uid="{279CB319-AD58-459C-BB99-9F0994ADE105}"/>
    <cellStyle name="Comma 4 2 4 3 2" xfId="15182" xr:uid="{A9D11FCF-7C98-4027-A2BF-F873EEC5B263}"/>
    <cellStyle name="Comma 4 2 4 3 2 2" xfId="15183" xr:uid="{D928A824-EAC2-4EF2-892D-992A990CA28A}"/>
    <cellStyle name="Comma 4 2 4 3 2 2 2" xfId="15184" xr:uid="{4E158D83-4F0B-4E79-87C8-CC3E40F8672B}"/>
    <cellStyle name="Comma 4 2 4 3 2 2 2 2" xfId="15185" xr:uid="{18574CBF-1A9F-436F-887E-352C14C0C0FC}"/>
    <cellStyle name="Comma 4 2 4 3 2 2 3" xfId="15186" xr:uid="{8BD7279D-3D6B-4AE2-8DD6-DE47B46A99AB}"/>
    <cellStyle name="Comma 4 2 4 3 2 3" xfId="15187" xr:uid="{FBD6016B-BB76-49FB-B9A9-E477734211D3}"/>
    <cellStyle name="Comma 4 2 4 3 2 3 2" xfId="15188" xr:uid="{E4180B48-AE15-4C0F-949A-6047DFFE85D0}"/>
    <cellStyle name="Comma 4 2 4 3 2 4" xfId="15189" xr:uid="{050DA849-3358-4D2F-8473-CACFA2F47210}"/>
    <cellStyle name="Comma 4 2 4 3 3" xfId="15190" xr:uid="{C9CEE88D-9AC8-490C-AE2E-BC405CD18B5A}"/>
    <cellStyle name="Comma 4 2 4 3 3 2" xfId="15191" xr:uid="{2CA94A9E-25E0-4C48-AE07-82B8C9E2EFA9}"/>
    <cellStyle name="Comma 4 2 4 3 3 2 2" xfId="15192" xr:uid="{58F85D88-D788-463B-86F4-6C4D3FFEC8B6}"/>
    <cellStyle name="Comma 4 2 4 3 3 2 2 2" xfId="15193" xr:uid="{52F96A4E-55EE-4B49-8470-F640CCDA94D5}"/>
    <cellStyle name="Comma 4 2 4 3 3 2 3" xfId="15194" xr:uid="{A6399F44-D30C-48D9-AA2A-83333AD25132}"/>
    <cellStyle name="Comma 4 2 4 3 3 3" xfId="15195" xr:uid="{E9C18302-C0A7-47C3-ABDA-E79D742325D2}"/>
    <cellStyle name="Comma 4 2 4 3 3 3 2" xfId="15196" xr:uid="{46CF8B88-1D85-43C6-B58A-440D8A765211}"/>
    <cellStyle name="Comma 4 2 4 3 3 4" xfId="15197" xr:uid="{0E8DE514-3E9C-480F-ACF7-5E55B72FED7D}"/>
    <cellStyle name="Comma 4 2 4 3 4" xfId="15198" xr:uid="{7EB3F68C-DE21-4B7A-85AC-4A60704DB2BA}"/>
    <cellStyle name="Comma 4 2 4 3 4 2" xfId="15199" xr:uid="{9FBC77C9-4354-42DF-904C-9600CD7B2C51}"/>
    <cellStyle name="Comma 4 2 4 3 4 2 2" xfId="15200" xr:uid="{30EFFC3E-061E-49B1-A2CC-894A870FFC13}"/>
    <cellStyle name="Comma 4 2 4 3 4 3" xfId="15201" xr:uid="{3158AC9F-BB50-4F91-87B5-99487BF82433}"/>
    <cellStyle name="Comma 4 2 4 3 5" xfId="15202" xr:uid="{86A7FD7C-E968-463A-8BCD-27E2D16A307D}"/>
    <cellStyle name="Comma 4 2 4 3 5 2" xfId="15203" xr:uid="{2A48E952-89A4-4C3F-BB71-022DD0C4CE23}"/>
    <cellStyle name="Comma 4 2 4 3 6" xfId="15204" xr:uid="{20D895E6-AB34-4316-8544-9BEE4E7C949B}"/>
    <cellStyle name="Comma 4 2 4 4" xfId="15205" xr:uid="{233C923F-A9F1-49F6-9087-78E27716EF8A}"/>
    <cellStyle name="Comma 4 2 4 4 2" xfId="15206" xr:uid="{3ECD5F94-B7EA-41A9-B93A-2C39E59FC2ED}"/>
    <cellStyle name="Comma 4 2 4 4 2 2" xfId="15207" xr:uid="{0CBD4082-7CB9-4841-A83D-256744AAD1D1}"/>
    <cellStyle name="Comma 4 2 4 4 2 2 2" xfId="15208" xr:uid="{03A39DEB-6280-464C-8AA7-81BD744F6F9B}"/>
    <cellStyle name="Comma 4 2 4 4 2 3" xfId="15209" xr:uid="{21C5BAFA-8B6D-4184-A95A-75D19A71E933}"/>
    <cellStyle name="Comma 4 2 4 4 3" xfId="15210" xr:uid="{66EFD7A5-B224-493F-BF10-801AC7A5CB7C}"/>
    <cellStyle name="Comma 4 2 4 4 3 2" xfId="15211" xr:uid="{3D43040F-9151-42B0-8520-0761D16DE0F8}"/>
    <cellStyle name="Comma 4 2 4 4 4" xfId="15212" xr:uid="{F9343915-FDC4-4920-B1C4-9E99D22D970E}"/>
    <cellStyle name="Comma 4 2 4 5" xfId="15213" xr:uid="{54468DD4-87E2-4304-8AB1-C7167160E6DC}"/>
    <cellStyle name="Comma 4 2 4 5 2" xfId="15214" xr:uid="{7E95E7AC-5692-403E-BB07-7D1732A96DCF}"/>
    <cellStyle name="Comma 4 2 4 5 2 2" xfId="15215" xr:uid="{0C4F380A-C9DE-427D-9257-1028AACD1481}"/>
    <cellStyle name="Comma 4 2 4 5 2 2 2" xfId="15216" xr:uid="{693603CA-C7D9-4250-B9D4-E7AFBF25BD4E}"/>
    <cellStyle name="Comma 4 2 4 5 2 3" xfId="15217" xr:uid="{414C8FAB-5508-4DAD-873F-E2C16647FD5A}"/>
    <cellStyle name="Comma 4 2 4 5 3" xfId="15218" xr:uid="{7B60BC74-C1EB-4B7D-93F2-FCD95BC76751}"/>
    <cellStyle name="Comma 4 2 4 5 3 2" xfId="15219" xr:uid="{CD5D16B6-CAFB-4E66-A48D-27D1A923CBF3}"/>
    <cellStyle name="Comma 4 2 4 5 4" xfId="15220" xr:uid="{E4A266A8-C436-4124-B50B-EDD99DC2B979}"/>
    <cellStyle name="Comma 4 2 4 6" xfId="15221" xr:uid="{7636B353-D046-4D65-9ED0-F74127DF31AC}"/>
    <cellStyle name="Comma 4 2 4 6 2" xfId="15222" xr:uid="{C4CE067E-8C93-4A2D-BA00-B4B398D18D9F}"/>
    <cellStyle name="Comma 4 2 4 6 2 2" xfId="15223" xr:uid="{DDE3A672-A7C2-4855-82EA-6E2222FC4D5F}"/>
    <cellStyle name="Comma 4 2 4 6 3" xfId="15224" xr:uid="{ED6DF18E-5544-45E3-9FA1-3177C94B53F5}"/>
    <cellStyle name="Comma 4 2 4 7" xfId="15225" xr:uid="{92348BB0-CBCB-41B4-B461-6713E75503B4}"/>
    <cellStyle name="Comma 4 2 4 7 2" xfId="15226" xr:uid="{E428FC0C-B70B-46C5-AFA9-A60459CCF6F0}"/>
    <cellStyle name="Comma 4 2 4 8" xfId="15227" xr:uid="{3D2D25D8-B5DC-4291-9923-4304DDFCB5E0}"/>
    <cellStyle name="Comma 4 2 5" xfId="15228" xr:uid="{037BB3F5-2015-4896-B59F-4D14223194A4}"/>
    <cellStyle name="Comma 4 2 5 2" xfId="15229" xr:uid="{EBC5571E-5C74-4B6B-9500-7C5034346D7C}"/>
    <cellStyle name="Comma 4 2 5 2 2" xfId="15230" xr:uid="{AD261048-B1C1-4758-ABE8-80B72DD408DF}"/>
    <cellStyle name="Comma 4 2 5 2 2 2" xfId="15231" xr:uid="{9A562D75-A4DA-410C-A915-526A330C0616}"/>
    <cellStyle name="Comma 4 2 5 2 2 2 2" xfId="15232" xr:uid="{B976FC4E-A934-48A7-81F5-0A213C1E4D56}"/>
    <cellStyle name="Comma 4 2 5 2 2 2 2 2" xfId="15233" xr:uid="{4A532043-01D3-42A9-990A-7405634B4EE7}"/>
    <cellStyle name="Comma 4 2 5 2 2 2 3" xfId="15234" xr:uid="{C82191EE-3CD9-4310-A2D8-ADE53D24D223}"/>
    <cellStyle name="Comma 4 2 5 2 2 3" xfId="15235" xr:uid="{7DDDFF57-18F6-4F8B-8AB3-C9AA6FF7ABBC}"/>
    <cellStyle name="Comma 4 2 5 2 2 3 2" xfId="15236" xr:uid="{D0005C66-A820-416C-94F7-C94F8F0BF17C}"/>
    <cellStyle name="Comma 4 2 5 2 2 4" xfId="15237" xr:uid="{26C48280-54EE-4876-855D-DFA7A96CA570}"/>
    <cellStyle name="Comma 4 2 5 2 3" xfId="15238" xr:uid="{D88D8EE5-8C56-428D-9041-F653662289D6}"/>
    <cellStyle name="Comma 4 2 5 2 3 2" xfId="15239" xr:uid="{11E38D1F-2E22-41D0-9099-FB537A126F54}"/>
    <cellStyle name="Comma 4 2 5 2 3 2 2" xfId="15240" xr:uid="{BEF55D03-4BF9-41CB-A919-4C6D7A842006}"/>
    <cellStyle name="Comma 4 2 5 2 3 2 2 2" xfId="15241" xr:uid="{F44ABD62-3B89-44F3-AF70-0F2F52713912}"/>
    <cellStyle name="Comma 4 2 5 2 3 2 3" xfId="15242" xr:uid="{AF30BC48-81A0-4237-9DFB-C28FDEA74623}"/>
    <cellStyle name="Comma 4 2 5 2 3 3" xfId="15243" xr:uid="{67297108-D3FF-46D0-A769-F3728D8DE95E}"/>
    <cellStyle name="Comma 4 2 5 2 3 3 2" xfId="15244" xr:uid="{6E9B2B1E-0878-433D-A653-642B6BDE753F}"/>
    <cellStyle name="Comma 4 2 5 2 3 4" xfId="15245" xr:uid="{15626764-5C7D-41BC-A2F8-C5F0313CB62F}"/>
    <cellStyle name="Comma 4 2 5 2 4" xfId="15246" xr:uid="{872F47C7-3C45-4FD0-B662-4948B01B6603}"/>
    <cellStyle name="Comma 4 2 5 2 4 2" xfId="15247" xr:uid="{1DAC3F3C-B84C-4548-A476-27E015BDC875}"/>
    <cellStyle name="Comma 4 2 5 2 4 2 2" xfId="15248" xr:uid="{9EF97C1E-0ABD-467E-9F95-DAF505428988}"/>
    <cellStyle name="Comma 4 2 5 2 4 3" xfId="15249" xr:uid="{26BB471E-337E-4645-8673-F1C5DC5C9165}"/>
    <cellStyle name="Comma 4 2 5 2 5" xfId="15250" xr:uid="{5CE1540B-603F-49D4-B4D0-29907DAD5D91}"/>
    <cellStyle name="Comma 4 2 5 2 5 2" xfId="15251" xr:uid="{620A0E05-85EB-408F-963B-EA9E2762F8BE}"/>
    <cellStyle name="Comma 4 2 5 2 6" xfId="15252" xr:uid="{F3B59293-E4A7-40AD-8934-8D69BE0FA192}"/>
    <cellStyle name="Comma 4 2 5 3" xfId="15253" xr:uid="{E65BC6E6-96E9-4D5C-86B6-025502DFE623}"/>
    <cellStyle name="Comma 4 2 5 3 2" xfId="15254" xr:uid="{1365C61A-C058-48BF-B8D1-791ACD9437B3}"/>
    <cellStyle name="Comma 4 2 5 3 2 2" xfId="15255" xr:uid="{F739514E-5D9C-4511-99CA-1DA35E84C18A}"/>
    <cellStyle name="Comma 4 2 5 3 2 2 2" xfId="15256" xr:uid="{8B13ABD3-A9F0-4E1C-AA62-068BDA305905}"/>
    <cellStyle name="Comma 4 2 5 3 2 3" xfId="15257" xr:uid="{DE0DA43A-EC4E-479F-B278-2B3C30E073AF}"/>
    <cellStyle name="Comma 4 2 5 3 3" xfId="15258" xr:uid="{39AF34B8-A29A-46E8-9620-049B4F8FFB05}"/>
    <cellStyle name="Comma 4 2 5 3 3 2" xfId="15259" xr:uid="{E25A2687-1B1B-410B-97D6-5B051C10EE4C}"/>
    <cellStyle name="Comma 4 2 5 3 4" xfId="15260" xr:uid="{8C0F864B-43CD-465C-9B38-D413C5FBEB27}"/>
    <cellStyle name="Comma 4 2 5 4" xfId="15261" xr:uid="{58F96F85-4EA9-4AEF-9995-4C1258EFF0F0}"/>
    <cellStyle name="Comma 4 2 5 4 2" xfId="15262" xr:uid="{4ED3A055-EEAA-4B8A-ADA0-4A16E881F3F2}"/>
    <cellStyle name="Comma 4 2 5 4 2 2" xfId="15263" xr:uid="{54AAA55A-2F43-430F-9E6F-13FFB63E0F4B}"/>
    <cellStyle name="Comma 4 2 5 4 2 2 2" xfId="15264" xr:uid="{62AFC249-B20D-4330-BDF6-F0544CA49852}"/>
    <cellStyle name="Comma 4 2 5 4 2 3" xfId="15265" xr:uid="{01682274-2C5E-4522-8A1C-05914A20BA82}"/>
    <cellStyle name="Comma 4 2 5 4 3" xfId="15266" xr:uid="{0CAFA718-F90F-45F5-BE3A-80636DA8EBE3}"/>
    <cellStyle name="Comma 4 2 5 4 3 2" xfId="15267" xr:uid="{AB81071C-B70C-45E5-8AEC-027BEAA3AF54}"/>
    <cellStyle name="Comma 4 2 5 4 4" xfId="15268" xr:uid="{3C0D51FE-7BBC-466D-825B-5CEB2A247E4E}"/>
    <cellStyle name="Comma 4 2 5 5" xfId="15269" xr:uid="{BB773F3C-E1E1-4ED6-9827-589179CCBB93}"/>
    <cellStyle name="Comma 4 2 5 5 2" xfId="15270" xr:uid="{A98D0B41-A7CF-47AA-847C-996E29FA9840}"/>
    <cellStyle name="Comma 4 2 5 5 2 2" xfId="15271" xr:uid="{AED2DA55-9D93-448C-885A-0135CE3FE5EF}"/>
    <cellStyle name="Comma 4 2 5 5 3" xfId="15272" xr:uid="{3DF727B0-59BD-4516-9C26-287AB91C9D66}"/>
    <cellStyle name="Comma 4 2 5 6" xfId="15273" xr:uid="{D0EDFD15-F5EE-4CEF-BA59-459AD9D872AC}"/>
    <cellStyle name="Comma 4 2 5 6 2" xfId="15274" xr:uid="{C0179150-4730-488B-B2FF-499C6DBA79CC}"/>
    <cellStyle name="Comma 4 2 5 7" xfId="15275" xr:uid="{4E1B7C7F-67C3-4FCE-B26C-4E4CFCAB19F6}"/>
    <cellStyle name="Comma 4 2 6" xfId="15276" xr:uid="{BE0CCCE8-2B13-412B-85CB-32B56C076B1D}"/>
    <cellStyle name="Comma 4 2 6 2" xfId="15277" xr:uid="{503007E5-A5EF-41DD-A62A-FECD044D8867}"/>
    <cellStyle name="Comma 4 2 6 2 2" xfId="15278" xr:uid="{D60CEC3B-0E40-4BE7-80BC-C361DFB0B7C0}"/>
    <cellStyle name="Comma 4 2 6 2 2 2" xfId="15279" xr:uid="{1213F5DC-7CD1-4006-9BE2-D60B4E5DA115}"/>
    <cellStyle name="Comma 4 2 6 2 2 2 2" xfId="15280" xr:uid="{303039AA-0FA9-42EB-85A8-933CA785B04E}"/>
    <cellStyle name="Comma 4 2 6 2 2 3" xfId="15281" xr:uid="{4E2DAC12-4080-442E-B73B-7EB05FD0D24C}"/>
    <cellStyle name="Comma 4 2 6 2 3" xfId="15282" xr:uid="{286093DD-DE98-4049-A987-C2B6EF9FE8B5}"/>
    <cellStyle name="Comma 4 2 6 2 3 2" xfId="15283" xr:uid="{4D03E3A9-2570-4FAE-8E65-D62ACA9E7F98}"/>
    <cellStyle name="Comma 4 2 6 2 4" xfId="15284" xr:uid="{AF358F95-6CFB-4431-B2FD-721EE57E02F7}"/>
    <cellStyle name="Comma 4 2 6 3" xfId="15285" xr:uid="{8769C09A-E230-491C-B37F-DED72E056519}"/>
    <cellStyle name="Comma 4 2 6 3 2" xfId="15286" xr:uid="{0EB6AFE9-FD9C-4A1B-9A0A-6AECF025EC9F}"/>
    <cellStyle name="Comma 4 2 6 3 2 2" xfId="15287" xr:uid="{D12D8182-3581-4553-845A-0F70586CFFD4}"/>
    <cellStyle name="Comma 4 2 6 3 2 2 2" xfId="15288" xr:uid="{8D067D56-4342-47E7-A9ED-3D3E22DECE08}"/>
    <cellStyle name="Comma 4 2 6 3 2 3" xfId="15289" xr:uid="{BC02C3D3-23D2-408E-AE49-F677A9F38BF7}"/>
    <cellStyle name="Comma 4 2 6 3 3" xfId="15290" xr:uid="{E913795F-5B1F-47C1-A8ED-E0CC9CA5FF6F}"/>
    <cellStyle name="Comma 4 2 6 3 3 2" xfId="15291" xr:uid="{ADC9F022-DA37-417A-A4FA-817D1B414AB5}"/>
    <cellStyle name="Comma 4 2 6 3 4" xfId="15292" xr:uid="{E7D25577-F5CD-461C-A2A1-A34FA1D622FF}"/>
    <cellStyle name="Comma 4 2 6 4" xfId="15293" xr:uid="{795D83BA-3995-4422-AADA-A59A7E50858A}"/>
    <cellStyle name="Comma 4 2 6 4 2" xfId="15294" xr:uid="{B81D2396-68C7-4A19-B681-FE0631D3EF76}"/>
    <cellStyle name="Comma 4 2 6 4 2 2" xfId="15295" xr:uid="{77296E0F-FA73-4AAD-B1FC-CEDB5B2EDB56}"/>
    <cellStyle name="Comma 4 2 6 4 3" xfId="15296" xr:uid="{9FD66439-0F92-4F5E-BFAD-3A13A512C296}"/>
    <cellStyle name="Comma 4 2 6 5" xfId="15297" xr:uid="{9126022E-1411-4E81-802E-4F4EAB5DA7C6}"/>
    <cellStyle name="Comma 4 2 6 5 2" xfId="15298" xr:uid="{DF62B9CB-59ED-4E8F-AFD0-B0D56D3C8151}"/>
    <cellStyle name="Comma 4 2 6 6" xfId="15299" xr:uid="{AADC7C4F-7447-4CB9-BAF3-EA2F86F6A8A4}"/>
    <cellStyle name="Comma 4 2 7" xfId="15300" xr:uid="{2B7A3793-CCCA-4848-9F2D-0765AA3DF7B4}"/>
    <cellStyle name="Comma 4 2 7 2" xfId="15301" xr:uid="{F81CF123-0279-4422-A418-8F0FE91E3E10}"/>
    <cellStyle name="Comma 4 2 7 2 2" xfId="15302" xr:uid="{B56F63B1-58DE-44F2-A863-6F93A34ECE31}"/>
    <cellStyle name="Comma 4 2 7 2 2 2" xfId="15303" xr:uid="{241EFB27-CA73-4FA2-AE5C-06CFA6C4D1A6}"/>
    <cellStyle name="Comma 4 2 7 2 3" xfId="15304" xr:uid="{FB75FD28-67AD-454C-91AD-69C7620A5906}"/>
    <cellStyle name="Comma 4 2 7 3" xfId="15305" xr:uid="{C27F553E-9069-4C2C-8680-0BB70CBB054A}"/>
    <cellStyle name="Comma 4 2 7 3 2" xfId="15306" xr:uid="{7143F7AA-73E7-404D-899C-C85303480139}"/>
    <cellStyle name="Comma 4 2 7 4" xfId="15307" xr:uid="{E2144F07-78BA-4F60-AB0B-9FAE9C7F9A97}"/>
    <cellStyle name="Comma 4 2 8" xfId="15308" xr:uid="{BC0D00E7-F303-461D-900D-72FF464A96F1}"/>
    <cellStyle name="Comma 4 2 8 2" xfId="15309" xr:uid="{A51E995B-5201-4826-A718-D98452EF337A}"/>
    <cellStyle name="Comma 4 2 8 2 2" xfId="15310" xr:uid="{E4AEB8B0-08F7-435F-AF81-18D50D8AA431}"/>
    <cellStyle name="Comma 4 2 8 2 2 2" xfId="15311" xr:uid="{0D987670-B8D1-4FA5-BFF5-BD70B76455A8}"/>
    <cellStyle name="Comma 4 2 8 2 3" xfId="15312" xr:uid="{8C7F18BA-35A9-4CEE-898F-3285905D331A}"/>
    <cellStyle name="Comma 4 2 8 3" xfId="15313" xr:uid="{DFBDA365-F2E3-4507-ABFD-17E69FAFB2FA}"/>
    <cellStyle name="Comma 4 2 8 3 2" xfId="15314" xr:uid="{80FF0919-F9FB-44CC-A304-5590E1ACC3FA}"/>
    <cellStyle name="Comma 4 2 8 4" xfId="15315" xr:uid="{0836CCB9-CD52-4A77-ADFE-97D73E8EDA5E}"/>
    <cellStyle name="Comma 4 2 9" xfId="15316" xr:uid="{6A31D63E-E9E4-4A17-9EAA-C8D8C46B916F}"/>
    <cellStyle name="Comma 4 2 9 2" xfId="15317" xr:uid="{5D02DEBC-BCA5-4148-9504-0C3A1910B741}"/>
    <cellStyle name="Comma 4 2 9 2 2" xfId="15318" xr:uid="{1520E3F4-BB18-4942-93C8-C38528C79935}"/>
    <cellStyle name="Comma 4 2 9 3" xfId="15319" xr:uid="{B415A4FD-15EB-49EA-A547-C32F8D4F0098}"/>
    <cellStyle name="Comma 4 3" xfId="15320" xr:uid="{A7673438-A7B6-4362-A129-7560B0563CBC}"/>
    <cellStyle name="Comma 4 3 10" xfId="15321" xr:uid="{8EAD6453-8D4A-4F6F-B80E-B91424F7BC49}"/>
    <cellStyle name="Comma 4 3 10 2" xfId="15322" xr:uid="{45E62FE8-B42F-4FA4-B35D-9FA7A4AAE553}"/>
    <cellStyle name="Comma 4 3 11" xfId="15323" xr:uid="{8CD503CA-D8F9-42C9-ADD8-0EEC68C52B86}"/>
    <cellStyle name="Comma 4 3 12" xfId="15324" xr:uid="{7008EE01-BE9F-499B-8814-50FEF800F36D}"/>
    <cellStyle name="Comma 4 3 2" xfId="15325" xr:uid="{4E115285-8824-472D-94A7-B074C494A714}"/>
    <cellStyle name="Comma 4 3 2 10" xfId="15326" xr:uid="{1B6A373D-B8AC-4913-B7F5-EC6E64FE6E8C}"/>
    <cellStyle name="Comma 4 3 2 2" xfId="15327" xr:uid="{8E6765FC-9983-4B53-BBAF-F7F577AA095C}"/>
    <cellStyle name="Comma 4 3 2 2 2" xfId="15328" xr:uid="{F2F55107-E91A-4CC6-AB7B-0043E6272846}"/>
    <cellStyle name="Comma 4 3 2 2 2 2" xfId="15329" xr:uid="{E9461DB5-668D-4CBC-B091-3D3E7331F82C}"/>
    <cellStyle name="Comma 4 3 2 2 2 2 2" xfId="15330" xr:uid="{2587C98C-5FBA-45EE-91BE-30B4FBC777C3}"/>
    <cellStyle name="Comma 4 3 2 2 2 2 2 2" xfId="15331" xr:uid="{F3EFE7D8-5934-4795-8378-EF98A020FCE4}"/>
    <cellStyle name="Comma 4 3 2 2 2 2 2 2 2" xfId="15332" xr:uid="{559CDCF6-3CEB-42A3-9B55-0FEA767D18EE}"/>
    <cellStyle name="Comma 4 3 2 2 2 2 2 3" xfId="15333" xr:uid="{8489BFEE-ED11-4AA8-A820-99D9F306D564}"/>
    <cellStyle name="Comma 4 3 2 2 2 2 3" xfId="15334" xr:uid="{FB12C853-AB32-4CA7-B929-C643E3366AE8}"/>
    <cellStyle name="Comma 4 3 2 2 2 2 3 2" xfId="15335" xr:uid="{64F6BC23-20FF-405E-86F2-8F1F9EDF6C98}"/>
    <cellStyle name="Comma 4 3 2 2 2 2 4" xfId="15336" xr:uid="{76F9BB41-AB86-43C3-80D3-8695806C72D2}"/>
    <cellStyle name="Comma 4 3 2 2 2 3" xfId="15337" xr:uid="{A4B41241-98D8-43B1-BCED-31D6159DA3A1}"/>
    <cellStyle name="Comma 4 3 2 2 2 3 2" xfId="15338" xr:uid="{5400C50C-B7A7-41C2-8D14-91F8137ADA6F}"/>
    <cellStyle name="Comma 4 3 2 2 2 3 2 2" xfId="15339" xr:uid="{861E705B-A990-4AA5-B4A3-56BAF7937B60}"/>
    <cellStyle name="Comma 4 3 2 2 2 3 2 2 2" xfId="15340" xr:uid="{9326A340-93B1-4094-B978-8152CA0E7A53}"/>
    <cellStyle name="Comma 4 3 2 2 2 3 2 3" xfId="15341" xr:uid="{34464587-C5E3-446A-8855-5337811F70B9}"/>
    <cellStyle name="Comma 4 3 2 2 2 3 3" xfId="15342" xr:uid="{19C6E0C9-4237-4A56-8C66-CED1AAE02B6A}"/>
    <cellStyle name="Comma 4 3 2 2 2 3 3 2" xfId="15343" xr:uid="{DE48FCF7-C6D4-4E20-AF7D-360690CEF5C2}"/>
    <cellStyle name="Comma 4 3 2 2 2 3 4" xfId="15344" xr:uid="{B76992F3-6B01-48D7-92E1-95C1959988C1}"/>
    <cellStyle name="Comma 4 3 2 2 2 4" xfId="15345" xr:uid="{F5B75CC4-9B86-439E-9FDC-E476A4584C14}"/>
    <cellStyle name="Comma 4 3 2 2 2 4 2" xfId="15346" xr:uid="{6D69AF82-34B1-4720-88BF-02D6D1B893DE}"/>
    <cellStyle name="Comma 4 3 2 2 2 4 2 2" xfId="15347" xr:uid="{45EA4472-A838-4300-8FAE-4FD500F89AFC}"/>
    <cellStyle name="Comma 4 3 2 2 2 4 3" xfId="15348" xr:uid="{B49B790E-0956-4004-9CFD-6BDC23A2EA8E}"/>
    <cellStyle name="Comma 4 3 2 2 2 5" xfId="15349" xr:uid="{BB6546E0-CC9C-47AA-B908-ADE034DCFE0E}"/>
    <cellStyle name="Comma 4 3 2 2 2 5 2" xfId="15350" xr:uid="{1274BF49-E8FE-430F-99A8-6D9E546DF216}"/>
    <cellStyle name="Comma 4 3 2 2 2 6" xfId="15351" xr:uid="{54C119B7-8A84-4601-805B-EB0A13715517}"/>
    <cellStyle name="Comma 4 3 2 2 3" xfId="15352" xr:uid="{035E31E1-80A0-446C-B2FF-63507D90E7F0}"/>
    <cellStyle name="Comma 4 3 2 2 3 2" xfId="15353" xr:uid="{B40264AC-AE76-4590-9485-C3ED130FC890}"/>
    <cellStyle name="Comma 4 3 2 2 3 2 2" xfId="15354" xr:uid="{AD7C097B-DE0E-4C95-B018-E8C429374CD5}"/>
    <cellStyle name="Comma 4 3 2 2 3 2 2 2" xfId="15355" xr:uid="{9B64115F-9DA2-412C-A511-D9AF7EF4E2CD}"/>
    <cellStyle name="Comma 4 3 2 2 3 2 3" xfId="15356" xr:uid="{EC3EBE7A-2280-4D3B-A69A-0734DBF88167}"/>
    <cellStyle name="Comma 4 3 2 2 3 3" xfId="15357" xr:uid="{9B3143C8-B3BB-486F-BBA7-C42CFE359B1B}"/>
    <cellStyle name="Comma 4 3 2 2 3 3 2" xfId="15358" xr:uid="{581AFD7B-01CF-450C-8F57-A25109C3337E}"/>
    <cellStyle name="Comma 4 3 2 2 3 4" xfId="15359" xr:uid="{10D8A6C5-022B-4D06-BF09-AAF9B61064CB}"/>
    <cellStyle name="Comma 4 3 2 2 4" xfId="15360" xr:uid="{79FA8C5A-41E9-41C7-9608-AA1E1FCD60D6}"/>
    <cellStyle name="Comma 4 3 2 2 4 2" xfId="15361" xr:uid="{43B8295F-2BD6-416B-B62E-421F987B9107}"/>
    <cellStyle name="Comma 4 3 2 2 4 2 2" xfId="15362" xr:uid="{4734AE28-DA4E-4E24-A1BF-890E471878B8}"/>
    <cellStyle name="Comma 4 3 2 2 4 2 2 2" xfId="15363" xr:uid="{73BE407A-A555-491B-94A7-DD79152CB528}"/>
    <cellStyle name="Comma 4 3 2 2 4 2 3" xfId="15364" xr:uid="{57DE64FA-2358-4D5F-9271-75AB45957657}"/>
    <cellStyle name="Comma 4 3 2 2 4 3" xfId="15365" xr:uid="{C057AD02-31BB-4EF8-9A54-47876424AEB3}"/>
    <cellStyle name="Comma 4 3 2 2 4 3 2" xfId="15366" xr:uid="{E874AF07-C963-43C9-9710-7AABA172DE40}"/>
    <cellStyle name="Comma 4 3 2 2 4 4" xfId="15367" xr:uid="{A1242DC2-8DC2-4707-9D6A-30A63666E5A2}"/>
    <cellStyle name="Comma 4 3 2 2 5" xfId="15368" xr:uid="{36014EDB-4DCF-4B11-AE53-A529679B7D76}"/>
    <cellStyle name="Comma 4 3 2 2 5 2" xfId="15369" xr:uid="{8044A688-C157-46CF-9D88-E378B99B7545}"/>
    <cellStyle name="Comma 4 3 2 2 5 2 2" xfId="15370" xr:uid="{6BBA77BB-6030-471A-BC5E-4966299182A1}"/>
    <cellStyle name="Comma 4 3 2 2 5 3" xfId="15371" xr:uid="{67FF5894-ECA1-4DFF-A13E-3B335CB86868}"/>
    <cellStyle name="Comma 4 3 2 2 6" xfId="15372" xr:uid="{462786E4-4DA8-4702-83BA-F63FCC047A11}"/>
    <cellStyle name="Comma 4 3 2 2 6 2" xfId="15373" xr:uid="{DF2E3C21-A9C6-4CC6-8724-F45F4B087529}"/>
    <cellStyle name="Comma 4 3 2 2 7" xfId="15374" xr:uid="{70CDB33E-AC83-4A8D-9BC5-7B131026A394}"/>
    <cellStyle name="Comma 4 3 2 3" xfId="15375" xr:uid="{F28DDFBC-9A3B-4E17-8FE8-38FD903866D1}"/>
    <cellStyle name="Comma 4 3 2 3 2" xfId="15376" xr:uid="{760A06FC-A406-4291-A8DC-CB971EB78416}"/>
    <cellStyle name="Comma 4 3 2 3 2 2" xfId="15377" xr:uid="{666ED28A-1349-4C7C-9B4F-3791A61C3257}"/>
    <cellStyle name="Comma 4 3 2 3 2 2 2" xfId="15378" xr:uid="{C1C935C7-BA64-4BBF-86AE-90EEBBA95E49}"/>
    <cellStyle name="Comma 4 3 2 3 2 2 2 2" xfId="15379" xr:uid="{FFB31A00-38BB-48E5-B268-D541F40A9738}"/>
    <cellStyle name="Comma 4 3 2 3 2 2 2 2 2" xfId="15380" xr:uid="{E911A0CC-51D4-4A5B-86B7-DF0B5BE7EBCB}"/>
    <cellStyle name="Comma 4 3 2 3 2 2 2 3" xfId="15381" xr:uid="{79B839DD-2022-4C55-AE26-5A3D79E07D90}"/>
    <cellStyle name="Comma 4 3 2 3 2 2 3" xfId="15382" xr:uid="{AB563684-167B-411C-807E-FA6EEA97866A}"/>
    <cellStyle name="Comma 4 3 2 3 2 2 3 2" xfId="15383" xr:uid="{C45F217F-0E66-4B5D-B72C-1819113E4777}"/>
    <cellStyle name="Comma 4 3 2 3 2 2 4" xfId="15384" xr:uid="{04E5172B-CC6B-42F3-ADA3-5AD4BACFD30E}"/>
    <cellStyle name="Comma 4 3 2 3 2 3" xfId="15385" xr:uid="{DAD06CBC-C2C9-4A24-B184-15DA31886058}"/>
    <cellStyle name="Comma 4 3 2 3 2 3 2" xfId="15386" xr:uid="{05D5233A-AD20-4D50-8A42-3A023781FB8E}"/>
    <cellStyle name="Comma 4 3 2 3 2 3 2 2" xfId="15387" xr:uid="{DC967076-C652-45C1-8DF7-C637182F29F0}"/>
    <cellStyle name="Comma 4 3 2 3 2 3 2 2 2" xfId="15388" xr:uid="{EF8E8167-D4D3-4ECC-ABC5-3380B37F96BD}"/>
    <cellStyle name="Comma 4 3 2 3 2 3 2 3" xfId="15389" xr:uid="{9A76D00B-488A-4B37-9390-A399833B20C7}"/>
    <cellStyle name="Comma 4 3 2 3 2 3 3" xfId="15390" xr:uid="{92C6A78E-0623-4637-A6F6-BEADAB323B0C}"/>
    <cellStyle name="Comma 4 3 2 3 2 3 3 2" xfId="15391" xr:uid="{982D8CF6-08E1-46AC-A579-11760C2DA67F}"/>
    <cellStyle name="Comma 4 3 2 3 2 3 4" xfId="15392" xr:uid="{6C810968-95EF-4625-9BB7-108D87AA9093}"/>
    <cellStyle name="Comma 4 3 2 3 2 4" xfId="15393" xr:uid="{BD8C41AC-999E-4CFA-A280-EBF3865E1C55}"/>
    <cellStyle name="Comma 4 3 2 3 2 4 2" xfId="15394" xr:uid="{68B1C625-E780-413C-AA84-AAA15AEFD8D8}"/>
    <cellStyle name="Comma 4 3 2 3 2 4 2 2" xfId="15395" xr:uid="{9DF423D1-46D4-4389-A2B9-496EEFB4A448}"/>
    <cellStyle name="Comma 4 3 2 3 2 4 3" xfId="15396" xr:uid="{B122F386-91EC-4E34-B370-27E4E39899F0}"/>
    <cellStyle name="Comma 4 3 2 3 2 5" xfId="15397" xr:uid="{367349AE-14B7-4707-ACA2-6F251B64DF92}"/>
    <cellStyle name="Comma 4 3 2 3 2 5 2" xfId="15398" xr:uid="{BC240C1A-94CA-44E0-96D8-76DFCED53F8D}"/>
    <cellStyle name="Comma 4 3 2 3 2 6" xfId="15399" xr:uid="{C6A6584D-FADA-45A9-BB1D-61D54B27518F}"/>
    <cellStyle name="Comma 4 3 2 3 3" xfId="15400" xr:uid="{14F9E51D-395F-46A6-93BB-91784FB515D5}"/>
    <cellStyle name="Comma 4 3 2 3 3 2" xfId="15401" xr:uid="{DD416D59-088A-46C9-A60D-93F9CAC406ED}"/>
    <cellStyle name="Comma 4 3 2 3 3 2 2" xfId="15402" xr:uid="{576A8B91-2195-4B10-80DA-16FCB63D1A2A}"/>
    <cellStyle name="Comma 4 3 2 3 3 2 2 2" xfId="15403" xr:uid="{834559B7-94B8-4663-B97F-C5FDB4E68056}"/>
    <cellStyle name="Comma 4 3 2 3 3 2 3" xfId="15404" xr:uid="{7E983C12-0769-4F4A-A4EE-CE0E02B4C69B}"/>
    <cellStyle name="Comma 4 3 2 3 3 3" xfId="15405" xr:uid="{2CB5F9C4-0BDE-41E3-99AD-D2147F61489B}"/>
    <cellStyle name="Comma 4 3 2 3 3 3 2" xfId="15406" xr:uid="{F58B4441-1E83-4635-868B-CB5CCEC425BA}"/>
    <cellStyle name="Comma 4 3 2 3 3 4" xfId="15407" xr:uid="{F75E993A-BBC8-4F59-A951-A07BC1ED2B1C}"/>
    <cellStyle name="Comma 4 3 2 3 4" xfId="15408" xr:uid="{FAE5F1E3-6BB5-4BE4-BCD4-8341E8E82E2A}"/>
    <cellStyle name="Comma 4 3 2 3 4 2" xfId="15409" xr:uid="{5E69450F-BB98-4F12-B4B8-F4DAFB20AF03}"/>
    <cellStyle name="Comma 4 3 2 3 4 2 2" xfId="15410" xr:uid="{315FC78D-751D-41DA-9280-934B8D14F89D}"/>
    <cellStyle name="Comma 4 3 2 3 4 2 2 2" xfId="15411" xr:uid="{B76AEDBE-57A4-4141-A289-9D195C0F9979}"/>
    <cellStyle name="Comma 4 3 2 3 4 2 3" xfId="15412" xr:uid="{C1913767-33EF-4AAA-B2AD-01883E3611D2}"/>
    <cellStyle name="Comma 4 3 2 3 4 3" xfId="15413" xr:uid="{8C703005-2D72-443E-A607-6283A8B039EB}"/>
    <cellStyle name="Comma 4 3 2 3 4 3 2" xfId="15414" xr:uid="{605ABE5D-57BF-4258-809D-AD08131ED3D4}"/>
    <cellStyle name="Comma 4 3 2 3 4 4" xfId="15415" xr:uid="{37E79466-D6C0-424C-8F42-F5385B0C332C}"/>
    <cellStyle name="Comma 4 3 2 3 5" xfId="15416" xr:uid="{F9E87344-2C57-4AD9-ACAE-B071B245323B}"/>
    <cellStyle name="Comma 4 3 2 3 5 2" xfId="15417" xr:uid="{CE190193-B033-4FD0-83DE-B1D633B52EF5}"/>
    <cellStyle name="Comma 4 3 2 3 5 2 2" xfId="15418" xr:uid="{53B3D124-7BF4-45CD-B9C9-35074DCC1D37}"/>
    <cellStyle name="Comma 4 3 2 3 5 3" xfId="15419" xr:uid="{3D221E1A-1981-422C-B2F5-DFCC4E7597B5}"/>
    <cellStyle name="Comma 4 3 2 3 6" xfId="15420" xr:uid="{D969926D-1C78-4449-9A3A-9248B2102526}"/>
    <cellStyle name="Comma 4 3 2 3 6 2" xfId="15421" xr:uid="{0B93EA0F-7942-488D-839E-9384619FC012}"/>
    <cellStyle name="Comma 4 3 2 3 7" xfId="15422" xr:uid="{0F228FF9-13B8-4BBB-A830-55B1FACF6041}"/>
    <cellStyle name="Comma 4 3 2 4" xfId="15423" xr:uid="{B81B7781-3083-43AC-B9A5-C1DC338CC42F}"/>
    <cellStyle name="Comma 4 3 2 4 2" xfId="15424" xr:uid="{834FF022-2E9F-4173-9C7B-8C78DA3722DE}"/>
    <cellStyle name="Comma 4 3 2 4 2 2" xfId="15425" xr:uid="{A2A9C673-015C-4F59-9760-C6608D190330}"/>
    <cellStyle name="Comma 4 3 2 4 2 2 2" xfId="15426" xr:uid="{4800966A-C9B0-40DE-86DC-4EB9B3B262CB}"/>
    <cellStyle name="Comma 4 3 2 4 2 2 2 2" xfId="15427" xr:uid="{8AD0F4F8-CCE0-42DF-8859-F3EDC0DF47C9}"/>
    <cellStyle name="Comma 4 3 2 4 2 2 3" xfId="15428" xr:uid="{B9EC6012-508C-468D-841D-E15895C7FAEA}"/>
    <cellStyle name="Comma 4 3 2 4 2 3" xfId="15429" xr:uid="{8DDAE295-B4CC-4710-9F96-6300F727DD1B}"/>
    <cellStyle name="Comma 4 3 2 4 2 3 2" xfId="15430" xr:uid="{2ED2AE64-7AC1-42B3-AC3A-EACD86F4E514}"/>
    <cellStyle name="Comma 4 3 2 4 2 4" xfId="15431" xr:uid="{7E4F1F54-892E-4E27-B56B-B70F3231F0FD}"/>
    <cellStyle name="Comma 4 3 2 4 3" xfId="15432" xr:uid="{C623825C-84D2-473C-B053-70A12CFEF33F}"/>
    <cellStyle name="Comma 4 3 2 4 3 2" xfId="15433" xr:uid="{24B996B4-AE57-4293-BC97-A54DF27D822E}"/>
    <cellStyle name="Comma 4 3 2 4 3 2 2" xfId="15434" xr:uid="{0B963097-B866-46FF-B718-EC8CCF2F9400}"/>
    <cellStyle name="Comma 4 3 2 4 3 2 2 2" xfId="15435" xr:uid="{C4C50BE4-6B0C-4836-8494-F7403F2947EF}"/>
    <cellStyle name="Comma 4 3 2 4 3 2 3" xfId="15436" xr:uid="{824A1F0B-44DC-40B8-87B5-F1E1035A973D}"/>
    <cellStyle name="Comma 4 3 2 4 3 3" xfId="15437" xr:uid="{D3DFA310-90BA-4323-9F7E-80BEE29C9710}"/>
    <cellStyle name="Comma 4 3 2 4 3 3 2" xfId="15438" xr:uid="{0F5289D2-1F9D-4FE1-B3F7-C821792073C0}"/>
    <cellStyle name="Comma 4 3 2 4 3 4" xfId="15439" xr:uid="{134501D0-2357-4123-85AF-96955B21EEB6}"/>
    <cellStyle name="Comma 4 3 2 4 4" xfId="15440" xr:uid="{C07E9079-58E6-458C-B359-66AAF0CC49A7}"/>
    <cellStyle name="Comma 4 3 2 4 4 2" xfId="15441" xr:uid="{7D3679B9-6D4F-4A54-97B0-6E115E8D564C}"/>
    <cellStyle name="Comma 4 3 2 4 4 2 2" xfId="15442" xr:uid="{3B22B393-0052-470A-B5CB-0F45DB935321}"/>
    <cellStyle name="Comma 4 3 2 4 4 3" xfId="15443" xr:uid="{84436F9E-36A1-4CF6-AE43-7A303F454C31}"/>
    <cellStyle name="Comma 4 3 2 4 5" xfId="15444" xr:uid="{1CCD5B6D-E552-48D9-8848-FA7C32FE9B18}"/>
    <cellStyle name="Comma 4 3 2 4 5 2" xfId="15445" xr:uid="{914FF539-B05B-4061-A540-B96F6914F968}"/>
    <cellStyle name="Comma 4 3 2 4 6" xfId="15446" xr:uid="{225505A2-D4A9-4FA3-9F20-325ECF8F0A47}"/>
    <cellStyle name="Comma 4 3 2 5" xfId="15447" xr:uid="{7AA8D143-C2EF-40EC-9F20-5C759C50D506}"/>
    <cellStyle name="Comma 4 3 2 5 2" xfId="15448" xr:uid="{DFD17CA1-4E17-4CD0-BFEE-DFD47DEF5C6E}"/>
    <cellStyle name="Comma 4 3 2 5 2 2" xfId="15449" xr:uid="{29961C31-3C88-4FFF-9B2C-537C35454AA4}"/>
    <cellStyle name="Comma 4 3 2 5 2 2 2" xfId="15450" xr:uid="{7B433C29-7FDE-4970-A26A-611295910C88}"/>
    <cellStyle name="Comma 4 3 2 5 2 3" xfId="15451" xr:uid="{B250B1AF-7E47-4E7A-8798-782841B2E4FD}"/>
    <cellStyle name="Comma 4 3 2 5 3" xfId="15452" xr:uid="{F70D3F12-FABB-47AD-8B29-2BBA5213EAD1}"/>
    <cellStyle name="Comma 4 3 2 5 3 2" xfId="15453" xr:uid="{9FA84FB2-A8D6-4B01-A9BD-81F3654CEEF1}"/>
    <cellStyle name="Comma 4 3 2 5 4" xfId="15454" xr:uid="{28B847CF-AB7F-4156-B521-833C9C29B824}"/>
    <cellStyle name="Comma 4 3 2 6" xfId="15455" xr:uid="{96816C44-6460-4C1E-BC4D-3201E4C69AA2}"/>
    <cellStyle name="Comma 4 3 2 6 2" xfId="15456" xr:uid="{EB40820F-CEE5-493B-A9FD-64FF839005F8}"/>
    <cellStyle name="Comma 4 3 2 6 2 2" xfId="15457" xr:uid="{3B5E08C8-44CF-4926-B3AA-93292F84502A}"/>
    <cellStyle name="Comma 4 3 2 6 2 2 2" xfId="15458" xr:uid="{5FB4003C-0DAA-4C00-95DB-32A3CA4391CE}"/>
    <cellStyle name="Comma 4 3 2 6 2 3" xfId="15459" xr:uid="{BE357115-E222-4016-9E86-C5D01E9E1C38}"/>
    <cellStyle name="Comma 4 3 2 6 3" xfId="15460" xr:uid="{4CBD6121-49E6-49FF-8F7B-1E0A993F46B6}"/>
    <cellStyle name="Comma 4 3 2 6 3 2" xfId="15461" xr:uid="{AAD7E07D-23E1-4E3D-B6AB-6BA3306732BF}"/>
    <cellStyle name="Comma 4 3 2 6 4" xfId="15462" xr:uid="{E714E472-A617-455F-9D9A-43BBFD0FD56C}"/>
    <cellStyle name="Comma 4 3 2 7" xfId="15463" xr:uid="{365AECAD-B81A-4062-A4E9-99CCB1565B37}"/>
    <cellStyle name="Comma 4 3 2 7 2" xfId="15464" xr:uid="{399BDD3E-2968-4323-815D-3C262CEA7A59}"/>
    <cellStyle name="Comma 4 3 2 7 2 2" xfId="15465" xr:uid="{6F15C1B5-D775-4C5C-B819-F65A44E9A8B6}"/>
    <cellStyle name="Comma 4 3 2 7 3" xfId="15466" xr:uid="{B771AE05-94D1-4410-90AC-0B4592361093}"/>
    <cellStyle name="Comma 4 3 2 8" xfId="15467" xr:uid="{7FA2FDA9-66D0-45BB-A5B1-2D5D50CD0AA7}"/>
    <cellStyle name="Comma 4 3 2 8 2" xfId="15468" xr:uid="{B2B3A56D-088A-4BF3-8984-E0A64ADA7BA0}"/>
    <cellStyle name="Comma 4 3 2 9" xfId="15469" xr:uid="{AADEAF28-AF3B-4A96-807C-06D508643BE0}"/>
    <cellStyle name="Comma 4 3 3" xfId="15470" xr:uid="{7D4A73F8-D7D7-441C-BAC4-D82DB54E30E3}"/>
    <cellStyle name="Comma 4 3 3 2" xfId="15471" xr:uid="{F8CB8D9B-B389-4D0B-A1AE-0E7E32277F2D}"/>
    <cellStyle name="Comma 4 3 3 2 2" xfId="15472" xr:uid="{B3301405-2FF1-4405-BE29-A71C78D20F9D}"/>
    <cellStyle name="Comma 4 3 3 2 2 2" xfId="15473" xr:uid="{1835C5AF-CEAE-4CA2-A955-9FEDD01D8124}"/>
    <cellStyle name="Comma 4 3 3 2 2 2 2" xfId="15474" xr:uid="{208F5A4D-E16E-4DE6-960C-532AD2A2A53B}"/>
    <cellStyle name="Comma 4 3 3 2 2 2 2 2" xfId="15475" xr:uid="{276806F6-5696-4837-8AE8-460CCF1716EE}"/>
    <cellStyle name="Comma 4 3 3 2 2 2 3" xfId="15476" xr:uid="{393175FE-F3C9-435F-908B-368695489D5D}"/>
    <cellStyle name="Comma 4 3 3 2 2 3" xfId="15477" xr:uid="{3BA84069-55A7-4E32-AB45-631FBD5BA869}"/>
    <cellStyle name="Comma 4 3 3 2 2 3 2" xfId="15478" xr:uid="{606CCC1B-BD31-4956-9132-E9B6F2AA4DF8}"/>
    <cellStyle name="Comma 4 3 3 2 2 4" xfId="15479" xr:uid="{E555B545-BA4C-40AB-8DF8-23852AA85EC6}"/>
    <cellStyle name="Comma 4 3 3 2 3" xfId="15480" xr:uid="{A1A7BCB4-ED5B-404D-AAA3-563756B111FE}"/>
    <cellStyle name="Comma 4 3 3 2 3 2" xfId="15481" xr:uid="{20462A3D-6E95-4B58-A781-EC9C0443EE79}"/>
    <cellStyle name="Comma 4 3 3 2 3 2 2" xfId="15482" xr:uid="{9BBF8556-CF79-4A8A-9A05-0444E5D30E33}"/>
    <cellStyle name="Comma 4 3 3 2 3 2 2 2" xfId="15483" xr:uid="{9266C54A-6836-428D-B78C-5DFEF61B34CF}"/>
    <cellStyle name="Comma 4 3 3 2 3 2 3" xfId="15484" xr:uid="{620F1436-CEE8-480B-95D6-4F109606EB99}"/>
    <cellStyle name="Comma 4 3 3 2 3 3" xfId="15485" xr:uid="{F8EE0F76-75E7-4AEE-BEE2-4FEB6DF38173}"/>
    <cellStyle name="Comma 4 3 3 2 3 3 2" xfId="15486" xr:uid="{5D1536EA-FEFF-43F3-B22D-A1C1E15E1F73}"/>
    <cellStyle name="Comma 4 3 3 2 3 4" xfId="15487" xr:uid="{13885BEB-30EF-448D-A3DD-10B528A8B59E}"/>
    <cellStyle name="Comma 4 3 3 2 4" xfId="15488" xr:uid="{8AF227CE-3573-49DE-85E9-6B2CE2159816}"/>
    <cellStyle name="Comma 4 3 3 2 4 2" xfId="15489" xr:uid="{60283D9C-F639-4D61-ADC4-8DDC3CC4A452}"/>
    <cellStyle name="Comma 4 3 3 2 4 2 2" xfId="15490" xr:uid="{9C97A5B8-E4DF-402C-8B42-79E12B489573}"/>
    <cellStyle name="Comma 4 3 3 2 4 3" xfId="15491" xr:uid="{32ED8100-7DF5-4583-A9D1-017822869780}"/>
    <cellStyle name="Comma 4 3 3 2 5" xfId="15492" xr:uid="{2D96CB11-145F-49EF-9F1C-076BE888F147}"/>
    <cellStyle name="Comma 4 3 3 2 5 2" xfId="15493" xr:uid="{326AF26C-2AC7-43C7-8134-ADF4C09BDB48}"/>
    <cellStyle name="Comma 4 3 3 2 6" xfId="15494" xr:uid="{D2DE845D-B173-48A8-B4B4-29F65D5C1D85}"/>
    <cellStyle name="Comma 4 3 3 3" xfId="15495" xr:uid="{4F457C14-082D-4B0F-A9B5-1A2648C087BC}"/>
    <cellStyle name="Comma 4 3 3 3 2" xfId="15496" xr:uid="{8E967843-8BE1-4539-B86F-E6D7AB6C230F}"/>
    <cellStyle name="Comma 4 3 3 3 2 2" xfId="15497" xr:uid="{410D1372-B5B2-46E2-9D8A-96499725C600}"/>
    <cellStyle name="Comma 4 3 3 3 2 2 2" xfId="15498" xr:uid="{A3150BA0-16B5-48F5-B8D7-B2E50090F57F}"/>
    <cellStyle name="Comma 4 3 3 3 2 3" xfId="15499" xr:uid="{8890026B-09D7-4CB9-8B09-A4DF8E08E2DD}"/>
    <cellStyle name="Comma 4 3 3 3 3" xfId="15500" xr:uid="{5C218D07-D71E-4149-A4A8-ECAE8F0DA723}"/>
    <cellStyle name="Comma 4 3 3 3 3 2" xfId="15501" xr:uid="{828EB2AD-C5A7-4B9F-BD17-572D7786F46F}"/>
    <cellStyle name="Comma 4 3 3 3 4" xfId="15502" xr:uid="{582539D4-5D49-4AAC-A6F4-42AE1B83C00F}"/>
    <cellStyle name="Comma 4 3 3 4" xfId="15503" xr:uid="{E8BF55FD-9D12-424F-B071-9D90D46DF3A5}"/>
    <cellStyle name="Comma 4 3 3 4 2" xfId="15504" xr:uid="{05E88D45-204A-486C-84FD-58113CF2A698}"/>
    <cellStyle name="Comma 4 3 3 4 2 2" xfId="15505" xr:uid="{CBF429BB-AEB6-41CF-9B0B-FD07C4367D92}"/>
    <cellStyle name="Comma 4 3 3 4 2 2 2" xfId="15506" xr:uid="{A4B7A923-01D6-4C11-BB7B-D35785E532CD}"/>
    <cellStyle name="Comma 4 3 3 4 2 3" xfId="15507" xr:uid="{7A2F61CD-BCF7-4F1B-8A45-B3C5CE389D3F}"/>
    <cellStyle name="Comma 4 3 3 4 3" xfId="15508" xr:uid="{A3E73C9D-7D9A-4467-AEE8-B75628F994BD}"/>
    <cellStyle name="Comma 4 3 3 4 3 2" xfId="15509" xr:uid="{EBEDE003-5D83-4CF1-A40D-43EDCB44A9FE}"/>
    <cellStyle name="Comma 4 3 3 4 4" xfId="15510" xr:uid="{B0E788B1-FB16-41AD-9951-BD386D9632EE}"/>
    <cellStyle name="Comma 4 3 3 5" xfId="15511" xr:uid="{3429B8D9-68D0-41ED-9B5F-207F9DDE16F2}"/>
    <cellStyle name="Comma 4 3 3 5 2" xfId="15512" xr:uid="{E334323F-47DF-407C-9EB1-0E8B2AF5BC65}"/>
    <cellStyle name="Comma 4 3 3 5 2 2" xfId="15513" xr:uid="{9D7FBCC6-9437-4D01-B60D-922B741A2EC6}"/>
    <cellStyle name="Comma 4 3 3 5 3" xfId="15514" xr:uid="{862255EA-802F-4107-80FC-0FD1E51FF90E}"/>
    <cellStyle name="Comma 4 3 3 6" xfId="15515" xr:uid="{8C256703-C797-44F4-951F-E4A53A0B5591}"/>
    <cellStyle name="Comma 4 3 3 6 2" xfId="15516" xr:uid="{6D079FB6-6879-4B71-B1F6-0ECD90436823}"/>
    <cellStyle name="Comma 4 3 3 7" xfId="15517" xr:uid="{870CD59A-BF26-40EF-82F4-1509C020848F}"/>
    <cellStyle name="Comma 4 3 4" xfId="15518" xr:uid="{793D6211-C753-40D0-8C68-ECF6F9AB5521}"/>
    <cellStyle name="Comma 4 3 4 2" xfId="15519" xr:uid="{35FEB3D2-6BDD-4939-9D79-284EC1969C64}"/>
    <cellStyle name="Comma 4 3 4 2 2" xfId="15520" xr:uid="{0E973C5C-1063-4064-BCE1-139842B1F048}"/>
    <cellStyle name="Comma 4 3 4 2 2 2" xfId="15521" xr:uid="{F443540A-8240-46F7-A5DC-3331FB587AD7}"/>
    <cellStyle name="Comma 4 3 4 2 2 2 2" xfId="15522" xr:uid="{DD474640-6DB8-4581-97EC-E307DC133184}"/>
    <cellStyle name="Comma 4 3 4 2 2 2 2 2" xfId="15523" xr:uid="{F08C709C-7B56-4FF6-9347-535BFB5F695A}"/>
    <cellStyle name="Comma 4 3 4 2 2 2 3" xfId="15524" xr:uid="{EBBE0391-4936-410E-971E-C0D93977C9DF}"/>
    <cellStyle name="Comma 4 3 4 2 2 3" xfId="15525" xr:uid="{98490240-E8ED-403D-8564-AAE500500E50}"/>
    <cellStyle name="Comma 4 3 4 2 2 3 2" xfId="15526" xr:uid="{46294FB4-9DE1-4D35-AD92-E74A5AB2CCC5}"/>
    <cellStyle name="Comma 4 3 4 2 2 4" xfId="15527" xr:uid="{59CD51F6-BD33-4697-A5B2-2B49A76E7617}"/>
    <cellStyle name="Comma 4 3 4 2 3" xfId="15528" xr:uid="{1C79D61B-F68A-4762-92EE-0A01F9D57602}"/>
    <cellStyle name="Comma 4 3 4 2 3 2" xfId="15529" xr:uid="{052D5CE7-F1E7-4C24-826C-3714A0580E7E}"/>
    <cellStyle name="Comma 4 3 4 2 3 2 2" xfId="15530" xr:uid="{D80EB5D0-60CC-4F02-BC31-8F809AAB38D1}"/>
    <cellStyle name="Comma 4 3 4 2 3 2 2 2" xfId="15531" xr:uid="{D6A453A8-AF3D-4E5C-BA70-5D7CA630B6EA}"/>
    <cellStyle name="Comma 4 3 4 2 3 2 3" xfId="15532" xr:uid="{06933F81-B458-4BD8-8A91-D653BB54FD35}"/>
    <cellStyle name="Comma 4 3 4 2 3 3" xfId="15533" xr:uid="{A33FACDE-88A3-4A5D-A659-9371E8D7ACCA}"/>
    <cellStyle name="Comma 4 3 4 2 3 3 2" xfId="15534" xr:uid="{55C22F2C-3D5D-4637-94B5-1FC07203A418}"/>
    <cellStyle name="Comma 4 3 4 2 3 4" xfId="15535" xr:uid="{F86E2A51-FABB-44A5-81F7-63BC2A798226}"/>
    <cellStyle name="Comma 4 3 4 2 4" xfId="15536" xr:uid="{7B8015E2-E320-44B6-96E8-8B8CF3688D02}"/>
    <cellStyle name="Comma 4 3 4 2 4 2" xfId="15537" xr:uid="{692E5B6D-B323-4EDC-8325-DA32917E9C20}"/>
    <cellStyle name="Comma 4 3 4 2 4 2 2" xfId="15538" xr:uid="{6BD874AB-0E11-4D77-B949-3D4D32CC1E8B}"/>
    <cellStyle name="Comma 4 3 4 2 4 3" xfId="15539" xr:uid="{3B846189-C1BB-407C-9B3A-65F306E3238A}"/>
    <cellStyle name="Comma 4 3 4 2 5" xfId="15540" xr:uid="{C4C792C5-D63C-4E7C-A1F2-1BAB5D2EBB7E}"/>
    <cellStyle name="Comma 4 3 4 2 5 2" xfId="15541" xr:uid="{66A0B57C-9553-493A-A7C9-286E2C8DFD72}"/>
    <cellStyle name="Comma 4 3 4 2 6" xfId="15542" xr:uid="{C35E95F0-247C-4337-BF6C-68DCD0B41E58}"/>
    <cellStyle name="Comma 4 3 4 3" xfId="15543" xr:uid="{BEC9FF63-184C-43A5-9FB9-01B8BAE19A8E}"/>
    <cellStyle name="Comma 4 3 4 3 2" xfId="15544" xr:uid="{5356EFCA-EF5E-4072-A017-FC59C79404EC}"/>
    <cellStyle name="Comma 4 3 4 3 2 2" xfId="15545" xr:uid="{C3D86D92-625D-4654-8E17-B5D82286A9D8}"/>
    <cellStyle name="Comma 4 3 4 3 2 2 2" xfId="15546" xr:uid="{9B753FFC-B428-4DC7-AA7B-272FB224B398}"/>
    <cellStyle name="Comma 4 3 4 3 2 3" xfId="15547" xr:uid="{D4E3D7FE-4458-4B51-A150-05B6EDF635B8}"/>
    <cellStyle name="Comma 4 3 4 3 3" xfId="15548" xr:uid="{76F0673B-12D8-457A-B857-D93ADB41608D}"/>
    <cellStyle name="Comma 4 3 4 3 3 2" xfId="15549" xr:uid="{5F526C95-4A10-479F-B4FC-DF43B5E6368D}"/>
    <cellStyle name="Comma 4 3 4 3 4" xfId="15550" xr:uid="{8A103F61-804B-4CAD-914D-AB7A98D5D55F}"/>
    <cellStyle name="Comma 4 3 4 4" xfId="15551" xr:uid="{847C79E7-EDDF-4E65-8ECB-1619A700662E}"/>
    <cellStyle name="Comma 4 3 4 4 2" xfId="15552" xr:uid="{621B7EBF-1E78-4E77-BF78-36E899678614}"/>
    <cellStyle name="Comma 4 3 4 4 2 2" xfId="15553" xr:uid="{ADE2024C-3407-4D5E-BA69-B1EDA5E1FBEA}"/>
    <cellStyle name="Comma 4 3 4 4 2 2 2" xfId="15554" xr:uid="{93B4654A-2F77-4666-80CB-1CF4065D27CC}"/>
    <cellStyle name="Comma 4 3 4 4 2 3" xfId="15555" xr:uid="{D7ECBE98-8F71-4F32-8109-26071A9DA0AA}"/>
    <cellStyle name="Comma 4 3 4 4 3" xfId="15556" xr:uid="{B1D52640-D629-4E8B-9D40-80A0A6C1CCCC}"/>
    <cellStyle name="Comma 4 3 4 4 3 2" xfId="15557" xr:uid="{55DBE8FE-1764-4AA0-A9F6-48C38D1FE51D}"/>
    <cellStyle name="Comma 4 3 4 4 4" xfId="15558" xr:uid="{1BB99314-7616-4760-BBBD-BA9CBEAF307F}"/>
    <cellStyle name="Comma 4 3 4 5" xfId="15559" xr:uid="{55A8B183-60B8-4696-BABD-35231E60E5A6}"/>
    <cellStyle name="Comma 4 3 4 5 2" xfId="15560" xr:uid="{E20E8C49-F020-4E79-9902-1CFAF212AE08}"/>
    <cellStyle name="Comma 4 3 4 5 2 2" xfId="15561" xr:uid="{0AD5326B-23D5-404B-BA1E-899877220B98}"/>
    <cellStyle name="Comma 4 3 4 5 3" xfId="15562" xr:uid="{A756D4E7-0626-4DC8-9BD1-8ABA3EF6C36C}"/>
    <cellStyle name="Comma 4 3 4 6" xfId="15563" xr:uid="{965455B0-9F40-4D42-BF3B-7C8B3A78189C}"/>
    <cellStyle name="Comma 4 3 4 6 2" xfId="15564" xr:uid="{45B60842-EAA6-4ACE-B310-17C2CE7E2179}"/>
    <cellStyle name="Comma 4 3 4 7" xfId="15565" xr:uid="{CC088FBF-3280-40AC-9BAB-9B0AB9FC31DE}"/>
    <cellStyle name="Comma 4 3 5" xfId="15566" xr:uid="{8D61A9CE-AC5D-44A9-B419-BC2701FF83B0}"/>
    <cellStyle name="Comma 4 3 6" xfId="15567" xr:uid="{0275D8D8-DD8A-4D89-93EC-23A9905CD6D8}"/>
    <cellStyle name="Comma 4 3 6 2" xfId="15568" xr:uid="{D45C758A-A8CB-42F0-A8C1-158D0573777F}"/>
    <cellStyle name="Comma 4 3 6 2 2" xfId="15569" xr:uid="{FAF94DA9-8629-4238-8871-81C177021229}"/>
    <cellStyle name="Comma 4 3 6 2 2 2" xfId="15570" xr:uid="{4AA6535E-0FCF-441C-8083-4D7616614B81}"/>
    <cellStyle name="Comma 4 3 6 2 2 2 2" xfId="15571" xr:uid="{5CB6B962-C997-4EE8-974C-EC5352B6C8D3}"/>
    <cellStyle name="Comma 4 3 6 2 2 3" xfId="15572" xr:uid="{C0A4D872-19FA-41F3-9051-D47C15DAD999}"/>
    <cellStyle name="Comma 4 3 6 2 3" xfId="15573" xr:uid="{611ACDE6-6086-4FE0-BF04-56382350E7E4}"/>
    <cellStyle name="Comma 4 3 6 2 3 2" xfId="15574" xr:uid="{8ADFFBFB-A53A-4DB5-87D8-DE9CA855A5C0}"/>
    <cellStyle name="Comma 4 3 6 2 4" xfId="15575" xr:uid="{99586934-F63C-418A-90E2-8E2F92C5469A}"/>
    <cellStyle name="Comma 4 3 6 3" xfId="15576" xr:uid="{A649E07C-5002-4874-B720-CC6D66D1495C}"/>
    <cellStyle name="Comma 4 3 6 3 2" xfId="15577" xr:uid="{73B2903F-005A-4EE9-B735-F62A0D140D80}"/>
    <cellStyle name="Comma 4 3 6 3 2 2" xfId="15578" xr:uid="{4A4F4F44-18E0-41B6-8B4E-FD2EFDF1F1C5}"/>
    <cellStyle name="Comma 4 3 6 3 2 2 2" xfId="15579" xr:uid="{D4625793-0399-4D0A-AD8F-CA3828117578}"/>
    <cellStyle name="Comma 4 3 6 3 2 3" xfId="15580" xr:uid="{292F419C-12E4-4508-9B3B-7378950DA470}"/>
    <cellStyle name="Comma 4 3 6 3 3" xfId="15581" xr:uid="{09B239F5-BECC-41F8-B61A-92518E028FFE}"/>
    <cellStyle name="Comma 4 3 6 3 3 2" xfId="15582" xr:uid="{1987421F-5B7D-4D5C-B697-A4787F59D940}"/>
    <cellStyle name="Comma 4 3 6 3 4" xfId="15583" xr:uid="{60CC1E5B-27CA-4CDD-BD4E-9E1E83FF2D7C}"/>
    <cellStyle name="Comma 4 3 6 4" xfId="15584" xr:uid="{52187CB3-5584-4459-AAC6-30E3EA55E0EE}"/>
    <cellStyle name="Comma 4 3 6 4 2" xfId="15585" xr:uid="{CC50F848-00A2-4589-A31C-34C6F8AC3E99}"/>
    <cellStyle name="Comma 4 3 6 4 2 2" xfId="15586" xr:uid="{2F5735CF-E5E9-4950-B139-7C93A6F66025}"/>
    <cellStyle name="Comma 4 3 6 4 3" xfId="15587" xr:uid="{EC31A0AD-F261-4617-A213-D5AAB74E478A}"/>
    <cellStyle name="Comma 4 3 6 5" xfId="15588" xr:uid="{DE95FD8C-0211-4802-8C9B-04CFC5366FCA}"/>
    <cellStyle name="Comma 4 3 6 5 2" xfId="15589" xr:uid="{66EC0831-86E6-4F2D-8441-52C4DE4DD487}"/>
    <cellStyle name="Comma 4 3 6 6" xfId="15590" xr:uid="{1B1AA0EA-548D-4407-B9EE-3673596A55A9}"/>
    <cellStyle name="Comma 4 3 7" xfId="15591" xr:uid="{84CA795E-28B4-4424-8406-7DAE825E3E9E}"/>
    <cellStyle name="Comma 4 3 7 2" xfId="15592" xr:uid="{5513A5A6-61A1-4E47-A0FE-3BAD57F1E9AC}"/>
    <cellStyle name="Comma 4 3 7 2 2" xfId="15593" xr:uid="{1F16D8DE-A043-4891-ADA7-80476C915777}"/>
    <cellStyle name="Comma 4 3 7 2 2 2" xfId="15594" xr:uid="{62A7BFE9-A13C-45A3-BCBD-BDA41FD478DB}"/>
    <cellStyle name="Comma 4 3 7 2 3" xfId="15595" xr:uid="{05C629A0-7573-48B9-9B3A-8809782DB600}"/>
    <cellStyle name="Comma 4 3 7 3" xfId="15596" xr:uid="{7ECA3745-F9B8-4F1B-B0B3-5D13014A6FA2}"/>
    <cellStyle name="Comma 4 3 7 3 2" xfId="15597" xr:uid="{EAC41808-83B9-42E7-A352-467BEF50CB2C}"/>
    <cellStyle name="Comma 4 3 7 4" xfId="15598" xr:uid="{EDDBECE3-18EA-4CB9-A237-BF4CA9302B86}"/>
    <cellStyle name="Comma 4 3 8" xfId="15599" xr:uid="{05038295-8E8D-4D4D-9534-0BAC564FA2ED}"/>
    <cellStyle name="Comma 4 3 8 2" xfId="15600" xr:uid="{9AAF2051-7376-46C7-AD12-21097C0D7D18}"/>
    <cellStyle name="Comma 4 3 8 2 2" xfId="15601" xr:uid="{2C2030E2-67D1-45F5-9032-B94D3DEF91E9}"/>
    <cellStyle name="Comma 4 3 8 2 2 2" xfId="15602" xr:uid="{02A6B291-1B2C-44E4-83D2-72D955FC0ECF}"/>
    <cellStyle name="Comma 4 3 8 2 3" xfId="15603" xr:uid="{7BF3804F-C526-43A2-ACA1-96CB222E5B5F}"/>
    <cellStyle name="Comma 4 3 8 3" xfId="15604" xr:uid="{3F6E4B80-F70C-4CBA-87FF-8355E7EF90B6}"/>
    <cellStyle name="Comma 4 3 8 3 2" xfId="15605" xr:uid="{5C9573C4-F812-4C04-8FF1-7BC2FEB69EA1}"/>
    <cellStyle name="Comma 4 3 8 4" xfId="15606" xr:uid="{956379F8-E8AA-4869-B191-ED2127043A48}"/>
    <cellStyle name="Comma 4 3 9" xfId="15607" xr:uid="{0E55150B-0E5E-400A-B888-14EC859CB4FA}"/>
    <cellStyle name="Comma 4 3 9 2" xfId="15608" xr:uid="{FF954F3D-8E74-4B9B-BE3C-BEF9E7D4DD4E}"/>
    <cellStyle name="Comma 4 3 9 2 2" xfId="15609" xr:uid="{827A4D85-6AE8-4B43-A10B-0295A28A0F0E}"/>
    <cellStyle name="Comma 4 3 9 3" xfId="15610" xr:uid="{C9BF4940-C079-4381-A289-CF4AE7561329}"/>
    <cellStyle name="Comma 4 4" xfId="15611" xr:uid="{F6474FC7-0BF1-419A-91B3-A21CF910F350}"/>
    <cellStyle name="Comma 4 4 10" xfId="15612" xr:uid="{15349E8C-EE33-4261-9572-7C93975DA062}"/>
    <cellStyle name="Comma 4 4 10 2" xfId="15613" xr:uid="{19B688EF-994F-4A02-8048-7DC2D0A4A296}"/>
    <cellStyle name="Comma 4 4 10 2 2" xfId="15614" xr:uid="{F066B3EC-C8CF-42DF-892B-F27D8A3E3B56}"/>
    <cellStyle name="Comma 4 4 10 3" xfId="15615" xr:uid="{C535927E-938E-4241-B44A-24400AB020AD}"/>
    <cellStyle name="Comma 4 4 11" xfId="15616" xr:uid="{7D430235-72A3-48CE-B0C9-2EF45B2975D8}"/>
    <cellStyle name="Comma 4 4 11 2" xfId="15617" xr:uid="{F0C31484-1D4D-4E16-A361-9DCA2D13BED3}"/>
    <cellStyle name="Comma 4 4 12" xfId="15618" xr:uid="{FE998EE4-CA39-4CAF-BECD-A40EA19283BA}"/>
    <cellStyle name="Comma 4 4 13" xfId="15619" xr:uid="{103BFCA5-AC84-4496-BF3F-68B498A235ED}"/>
    <cellStyle name="Comma 4 4 2" xfId="15620" xr:uid="{DBD97189-5955-4FEC-82CC-011B993E5723}"/>
    <cellStyle name="Comma 4 4 2 10" xfId="15621" xr:uid="{06FA89F7-D8A9-4F56-B775-7612ACA611A9}"/>
    <cellStyle name="Comma 4 4 2 11" xfId="15622" xr:uid="{9526F37A-7B88-4F68-BAC5-C7E9658EE212}"/>
    <cellStyle name="Comma 4 4 2 2" xfId="15623" xr:uid="{0CC02654-CB05-4A31-B300-6DCECB2B6B50}"/>
    <cellStyle name="Comma 4 4 2 2 2" xfId="15624" xr:uid="{75926070-86F4-4B80-A851-CC2363AAEC04}"/>
    <cellStyle name="Comma 4 4 2 2 2 2" xfId="15625" xr:uid="{E3C89668-35C6-4561-824D-428797F8EED2}"/>
    <cellStyle name="Comma 4 4 2 2 2 2 2" xfId="15626" xr:uid="{59C580E7-AB4B-4A0D-B87E-2F9F5A24E225}"/>
    <cellStyle name="Comma 4 4 2 2 2 2 2 2" xfId="15627" xr:uid="{049C0C21-60E4-4ACE-BB5C-55F34DECB59E}"/>
    <cellStyle name="Comma 4 4 2 2 2 2 2 2 2" xfId="15628" xr:uid="{40CA8BFB-F127-4E68-9012-D47878C40D64}"/>
    <cellStyle name="Comma 4 4 2 2 2 2 2 3" xfId="15629" xr:uid="{6AEEDD79-EA07-4069-B678-6D8B1F66C16C}"/>
    <cellStyle name="Comma 4 4 2 2 2 2 3" xfId="15630" xr:uid="{38F8A9B2-2CE7-41BA-8761-8AA12F360C75}"/>
    <cellStyle name="Comma 4 4 2 2 2 2 3 2" xfId="15631" xr:uid="{FFB2CCBD-B8DA-49ED-897D-9479116A4435}"/>
    <cellStyle name="Comma 4 4 2 2 2 2 4" xfId="15632" xr:uid="{4DBDD4D3-FB8D-406A-9DFC-A94FD2D58FAE}"/>
    <cellStyle name="Comma 4 4 2 2 2 3" xfId="15633" xr:uid="{BA631567-4FBA-40DE-96AD-9DD862BDD837}"/>
    <cellStyle name="Comma 4 4 2 2 2 3 2" xfId="15634" xr:uid="{E5E00E47-1B62-41B6-B103-8DCE1620E0A8}"/>
    <cellStyle name="Comma 4 4 2 2 2 3 2 2" xfId="15635" xr:uid="{2A57BE9A-F576-4323-899B-D384E1D641E0}"/>
    <cellStyle name="Comma 4 4 2 2 2 3 2 2 2" xfId="15636" xr:uid="{29CE2DC0-149A-464D-814E-C48F2D35D00C}"/>
    <cellStyle name="Comma 4 4 2 2 2 3 2 3" xfId="15637" xr:uid="{84BB39D1-6668-49A1-B373-798A3A14F8E5}"/>
    <cellStyle name="Comma 4 4 2 2 2 3 3" xfId="15638" xr:uid="{2EE124AA-C65E-45F3-8F2D-213B6E97503B}"/>
    <cellStyle name="Comma 4 4 2 2 2 3 3 2" xfId="15639" xr:uid="{7FA24256-6074-4D4F-8098-7AA758B0C9B9}"/>
    <cellStyle name="Comma 4 4 2 2 2 3 4" xfId="15640" xr:uid="{9F2613E7-1335-4FA1-B723-40D5796C9EA7}"/>
    <cellStyle name="Comma 4 4 2 2 2 4" xfId="15641" xr:uid="{3A6B1813-0FD3-4BDC-85C4-E8EADCA6D28F}"/>
    <cellStyle name="Comma 4 4 2 2 2 4 2" xfId="15642" xr:uid="{7654AAB5-92A6-4C65-9115-6273910C537C}"/>
    <cellStyle name="Comma 4 4 2 2 2 4 2 2" xfId="15643" xr:uid="{D1D9375E-4E37-45F6-9DDC-079018316E9F}"/>
    <cellStyle name="Comma 4 4 2 2 2 4 3" xfId="15644" xr:uid="{05C5474A-9E3F-42D3-A66E-4C91AA423A3F}"/>
    <cellStyle name="Comma 4 4 2 2 2 5" xfId="15645" xr:uid="{A1440BB7-B0D3-4D90-84A0-CF9451150FBB}"/>
    <cellStyle name="Comma 4 4 2 2 2 5 2" xfId="15646" xr:uid="{8C5708AC-4B42-48CD-944B-AC4E0A0411DE}"/>
    <cellStyle name="Comma 4 4 2 2 2 6" xfId="15647" xr:uid="{A5B0A1B5-F7D7-4617-95AD-642112A96832}"/>
    <cellStyle name="Comma 4 4 2 2 3" xfId="15648" xr:uid="{227AD601-DA73-4D0E-8E1B-F5B6EA60FF73}"/>
    <cellStyle name="Comma 4 4 2 2 3 2" xfId="15649" xr:uid="{1CD272E8-EF8E-4522-96F9-22795F5E7011}"/>
    <cellStyle name="Comma 4 4 2 2 3 2 2" xfId="15650" xr:uid="{84F9A1BB-3285-461D-B1F4-C225827AE696}"/>
    <cellStyle name="Comma 4 4 2 2 3 2 2 2" xfId="15651" xr:uid="{D9A22F4B-E8E9-457B-8A2D-C7BFECE0A597}"/>
    <cellStyle name="Comma 4 4 2 2 3 2 3" xfId="15652" xr:uid="{18D2BA19-F034-4623-BF0B-4C11BD0028E4}"/>
    <cellStyle name="Comma 4 4 2 2 3 3" xfId="15653" xr:uid="{A0436242-C6F3-4991-8978-7CBA1AAA6B73}"/>
    <cellStyle name="Comma 4 4 2 2 3 3 2" xfId="15654" xr:uid="{84C765FE-DF7F-4EF3-8996-60305906886B}"/>
    <cellStyle name="Comma 4 4 2 2 3 4" xfId="15655" xr:uid="{29C8015A-7DBF-4A0F-8547-3A5715F6AFC3}"/>
    <cellStyle name="Comma 4 4 2 2 4" xfId="15656" xr:uid="{04ABE8A8-6122-41B3-B7FB-6D7DE5CE5A31}"/>
    <cellStyle name="Comma 4 4 2 2 4 2" xfId="15657" xr:uid="{E80587C2-C057-46F6-A549-C56DC66F5900}"/>
    <cellStyle name="Comma 4 4 2 2 4 2 2" xfId="15658" xr:uid="{5617E3F8-876E-4529-9779-F6B359553525}"/>
    <cellStyle name="Comma 4 4 2 2 4 2 2 2" xfId="15659" xr:uid="{CAB696FC-F376-4FBD-9F46-DC3C0763C360}"/>
    <cellStyle name="Comma 4 4 2 2 4 2 3" xfId="15660" xr:uid="{729E70C8-6DE8-4F25-A5FA-1CFE13FEE4D0}"/>
    <cellStyle name="Comma 4 4 2 2 4 3" xfId="15661" xr:uid="{E3A47743-115B-4B71-8E35-055A5A126933}"/>
    <cellStyle name="Comma 4 4 2 2 4 3 2" xfId="15662" xr:uid="{C0D8BFA3-85C6-40F4-B060-C1B955EBDF00}"/>
    <cellStyle name="Comma 4 4 2 2 4 4" xfId="15663" xr:uid="{B7F4C7AC-B79B-4625-8073-698D95383C45}"/>
    <cellStyle name="Comma 4 4 2 2 5" xfId="15664" xr:uid="{FFBAF00D-0FBE-4CC9-B322-8F018C23FF84}"/>
    <cellStyle name="Comma 4 4 2 2 5 2" xfId="15665" xr:uid="{25BB18BC-1756-42EC-AB77-E0F530CBA66D}"/>
    <cellStyle name="Comma 4 4 2 2 5 2 2" xfId="15666" xr:uid="{E2C40AD1-4178-46C7-9950-D530C0824EE4}"/>
    <cellStyle name="Comma 4 4 2 2 5 3" xfId="15667" xr:uid="{252EABDB-8FBA-45BF-86C9-F8AEBF2F859C}"/>
    <cellStyle name="Comma 4 4 2 2 6" xfId="15668" xr:uid="{28AD4E4E-4BE0-4F78-BCDD-355837BD8B8C}"/>
    <cellStyle name="Comma 4 4 2 2 6 2" xfId="15669" xr:uid="{88E6C786-9F6A-487A-8C69-8D772F6A479A}"/>
    <cellStyle name="Comma 4 4 2 2 7" xfId="15670" xr:uid="{3127592A-B1D2-4C24-97A2-B37C027770DA}"/>
    <cellStyle name="Comma 4 4 2 3" xfId="15671" xr:uid="{B7E50BD4-C2B5-412F-BC81-EE251D7E04F9}"/>
    <cellStyle name="Comma 4 4 2 3 2" xfId="15672" xr:uid="{572D02FF-4236-4E72-93E1-DB6FC1478E6A}"/>
    <cellStyle name="Comma 4 4 2 3 2 2" xfId="15673" xr:uid="{8B47FE42-750A-49EA-92FC-DBEB9DF4DADC}"/>
    <cellStyle name="Comma 4 4 2 3 2 2 2" xfId="15674" xr:uid="{455A09C5-8B7E-4D82-9E0F-C9564B5AD595}"/>
    <cellStyle name="Comma 4 4 2 3 2 2 2 2" xfId="15675" xr:uid="{8860DE44-D482-4F3B-A720-7121FFDF81B1}"/>
    <cellStyle name="Comma 4 4 2 3 2 2 2 2 2" xfId="15676" xr:uid="{BA75B08A-C9B8-454C-ACD2-44982C2F6B18}"/>
    <cellStyle name="Comma 4 4 2 3 2 2 2 3" xfId="15677" xr:uid="{65D852E6-92F2-44A2-8C61-09AC199EEC6B}"/>
    <cellStyle name="Comma 4 4 2 3 2 2 3" xfId="15678" xr:uid="{23C6B205-A0C5-45A5-AA0C-EB30C98698BC}"/>
    <cellStyle name="Comma 4 4 2 3 2 2 3 2" xfId="15679" xr:uid="{195C3331-C94A-4A72-A18B-626B59F84E11}"/>
    <cellStyle name="Comma 4 4 2 3 2 2 4" xfId="15680" xr:uid="{39E1FF9F-583A-491B-9D1F-E7382C1EEE40}"/>
    <cellStyle name="Comma 4 4 2 3 2 3" xfId="15681" xr:uid="{FDFAC905-BFA5-42F9-A26C-219415F4240D}"/>
    <cellStyle name="Comma 4 4 2 3 2 3 2" xfId="15682" xr:uid="{8BF93FC4-314E-4A44-9576-D03F23F594CE}"/>
    <cellStyle name="Comma 4 4 2 3 2 3 2 2" xfId="15683" xr:uid="{216632BE-94B8-4DE3-AB1F-DD5E530B77C6}"/>
    <cellStyle name="Comma 4 4 2 3 2 3 2 2 2" xfId="15684" xr:uid="{09B10B81-780D-48CF-8B61-695E7E7E02D4}"/>
    <cellStyle name="Comma 4 4 2 3 2 3 2 3" xfId="15685" xr:uid="{3ACC848D-C7B4-418A-AA26-9C18DDF1A007}"/>
    <cellStyle name="Comma 4 4 2 3 2 3 3" xfId="15686" xr:uid="{2C039A68-ED5C-44ED-84DB-E659E670CA08}"/>
    <cellStyle name="Comma 4 4 2 3 2 3 3 2" xfId="15687" xr:uid="{401F07F2-98ED-4ACE-8DC9-16F5EE5CB3D9}"/>
    <cellStyle name="Comma 4 4 2 3 2 3 4" xfId="15688" xr:uid="{7FC2747C-17AA-4770-AE85-FE132F8ECB99}"/>
    <cellStyle name="Comma 4 4 2 3 2 4" xfId="15689" xr:uid="{C8AEF406-484D-4CF4-8607-BBF6BA9A17DC}"/>
    <cellStyle name="Comma 4 4 2 3 2 4 2" xfId="15690" xr:uid="{F057F990-6900-4F0F-89D6-B37C493104F7}"/>
    <cellStyle name="Comma 4 4 2 3 2 4 2 2" xfId="15691" xr:uid="{15685A13-AD7B-458A-A90D-7A53D84B84A2}"/>
    <cellStyle name="Comma 4 4 2 3 2 4 3" xfId="15692" xr:uid="{5D9FCE51-1BA2-4BE6-978D-C444B0732B0C}"/>
    <cellStyle name="Comma 4 4 2 3 2 5" xfId="15693" xr:uid="{DFCD214C-F271-4D43-B1EE-503C04B7E671}"/>
    <cellStyle name="Comma 4 4 2 3 2 5 2" xfId="15694" xr:uid="{8D592F72-3996-46ED-B6EB-39936F8524B7}"/>
    <cellStyle name="Comma 4 4 2 3 2 6" xfId="15695" xr:uid="{1F6AA4DB-656F-499E-8198-49AB5EF955B6}"/>
    <cellStyle name="Comma 4 4 2 3 3" xfId="15696" xr:uid="{F9B3C4B7-FC21-4040-B883-37E9F5FA6C2D}"/>
    <cellStyle name="Comma 4 4 2 3 3 2" xfId="15697" xr:uid="{B311A418-6E6F-4DC9-A28D-A85E0F4EB2D9}"/>
    <cellStyle name="Comma 4 4 2 3 3 2 2" xfId="15698" xr:uid="{7F818B9B-8BAD-461F-B005-FEE2E130C03B}"/>
    <cellStyle name="Comma 4 4 2 3 3 2 2 2" xfId="15699" xr:uid="{C0E91BB0-D92E-42F7-AE51-529FEDB43C91}"/>
    <cellStyle name="Comma 4 4 2 3 3 2 3" xfId="15700" xr:uid="{331B44E5-28A9-4C77-A8FB-5A973906541C}"/>
    <cellStyle name="Comma 4 4 2 3 3 3" xfId="15701" xr:uid="{09E20913-0986-4734-956E-C0C5D035DCB8}"/>
    <cellStyle name="Comma 4 4 2 3 3 3 2" xfId="15702" xr:uid="{4D648B1C-9E87-441F-9FCC-FB3FCB76C2C7}"/>
    <cellStyle name="Comma 4 4 2 3 3 4" xfId="15703" xr:uid="{60ECEA9D-D7A9-41DF-B621-FECCFACF34ED}"/>
    <cellStyle name="Comma 4 4 2 3 4" xfId="15704" xr:uid="{9EAA17EA-6242-4FFB-9753-7AD7B4C0FE88}"/>
    <cellStyle name="Comma 4 4 2 3 4 2" xfId="15705" xr:uid="{071FB995-80A1-4CCD-BF22-930748F2A3F9}"/>
    <cellStyle name="Comma 4 4 2 3 4 2 2" xfId="15706" xr:uid="{8760F3F2-2E7D-40AE-B2C4-FD5D295B5E19}"/>
    <cellStyle name="Comma 4 4 2 3 4 2 2 2" xfId="15707" xr:uid="{08829B78-3BC1-4B0B-8A57-C8969C348FF6}"/>
    <cellStyle name="Comma 4 4 2 3 4 2 3" xfId="15708" xr:uid="{BE1E4D3B-0B90-4FD3-B314-641ABFC5C639}"/>
    <cellStyle name="Comma 4 4 2 3 4 3" xfId="15709" xr:uid="{FA76716A-F41D-4A8E-85AB-F6F63C72834D}"/>
    <cellStyle name="Comma 4 4 2 3 4 3 2" xfId="15710" xr:uid="{2571F1AB-7C9D-41FC-8411-D4077965AB6F}"/>
    <cellStyle name="Comma 4 4 2 3 4 4" xfId="15711" xr:uid="{84542A79-A2F5-4BFA-BE6E-0DF801CDBEB3}"/>
    <cellStyle name="Comma 4 4 2 3 5" xfId="15712" xr:uid="{E2F370A2-D052-41F6-83CD-671B29C03322}"/>
    <cellStyle name="Comma 4 4 2 3 5 2" xfId="15713" xr:uid="{CC1487C2-658E-4F73-B96C-9A980C6CBB25}"/>
    <cellStyle name="Comma 4 4 2 3 5 2 2" xfId="15714" xr:uid="{43F70AED-4356-42D0-8982-B5CB67748C86}"/>
    <cellStyle name="Comma 4 4 2 3 5 3" xfId="15715" xr:uid="{BC3F36B6-F674-4E14-8014-9B4DF8F6F718}"/>
    <cellStyle name="Comma 4 4 2 3 6" xfId="15716" xr:uid="{EF342E60-45D4-44FC-AE3F-EFBDB4B9FAAA}"/>
    <cellStyle name="Comma 4 4 2 3 6 2" xfId="15717" xr:uid="{05BD0591-48C5-4259-829B-A3F77A11E790}"/>
    <cellStyle name="Comma 4 4 2 3 7" xfId="15718" xr:uid="{1F4C5607-56D3-4139-B4E5-1686113D5333}"/>
    <cellStyle name="Comma 4 4 2 4" xfId="15719" xr:uid="{C8406B99-E2F0-495A-81C3-D39D5A2AB535}"/>
    <cellStyle name="Comma 4 4 2 5" xfId="15720" xr:uid="{2E8E7A9F-ACC0-4019-B00B-4487C2539E0A}"/>
    <cellStyle name="Comma 4 4 2 5 2" xfId="15721" xr:uid="{F93D021E-5D45-4B37-98AB-7F94925EF728}"/>
    <cellStyle name="Comma 4 4 2 5 2 2" xfId="15722" xr:uid="{2EF24788-6045-4CA4-93BC-CA72168D555C}"/>
    <cellStyle name="Comma 4 4 2 5 2 2 2" xfId="15723" xr:uid="{3E500C28-C64A-47AB-9910-AB695217B311}"/>
    <cellStyle name="Comma 4 4 2 5 2 2 2 2" xfId="15724" xr:uid="{429920E9-E7C5-4A6D-B6A5-2F4B9C7EEA23}"/>
    <cellStyle name="Comma 4 4 2 5 2 2 3" xfId="15725" xr:uid="{57B55CB5-F6AD-46C9-9AEC-C23AEC401483}"/>
    <cellStyle name="Comma 4 4 2 5 2 3" xfId="15726" xr:uid="{E224EE10-2024-41CC-A692-B75AB3113B97}"/>
    <cellStyle name="Comma 4 4 2 5 2 3 2" xfId="15727" xr:uid="{C5156404-5DE4-46D0-91A5-575EFD4E4367}"/>
    <cellStyle name="Comma 4 4 2 5 2 4" xfId="15728" xr:uid="{260A4AE5-5925-4085-996F-1DD81D3B964A}"/>
    <cellStyle name="Comma 4 4 2 5 3" xfId="15729" xr:uid="{4845A756-9B28-4A70-92A4-CE903ECCC4D9}"/>
    <cellStyle name="Comma 4 4 2 5 3 2" xfId="15730" xr:uid="{A8DC254E-2BBA-49C1-BD58-8F9225EAB622}"/>
    <cellStyle name="Comma 4 4 2 5 3 2 2" xfId="15731" xr:uid="{FFE23596-940F-4957-B2D3-C0A35FA97FA8}"/>
    <cellStyle name="Comma 4 4 2 5 3 2 2 2" xfId="15732" xr:uid="{09C22AAC-B48C-4FCE-8119-AED8823D0764}"/>
    <cellStyle name="Comma 4 4 2 5 3 2 3" xfId="15733" xr:uid="{BD8BC73B-B583-46A7-92C0-759538B41A2F}"/>
    <cellStyle name="Comma 4 4 2 5 3 3" xfId="15734" xr:uid="{7C25F5FA-7612-422D-B406-E66DF021949C}"/>
    <cellStyle name="Comma 4 4 2 5 3 3 2" xfId="15735" xr:uid="{5FA98788-0801-49C0-911F-4C456E415B38}"/>
    <cellStyle name="Comma 4 4 2 5 3 4" xfId="15736" xr:uid="{C6A2E4D2-03CB-43A7-82AE-8F7704990EA5}"/>
    <cellStyle name="Comma 4 4 2 5 4" xfId="15737" xr:uid="{F76CAAD5-F0FB-48CB-8FD5-2D72D16C9D93}"/>
    <cellStyle name="Comma 4 4 2 5 4 2" xfId="15738" xr:uid="{AB7697C1-F047-425A-88D8-E171E9C5274B}"/>
    <cellStyle name="Comma 4 4 2 5 4 2 2" xfId="15739" xr:uid="{9D5370FA-4766-47F0-B9AE-15AE4F24928E}"/>
    <cellStyle name="Comma 4 4 2 5 4 3" xfId="15740" xr:uid="{5A18238E-C153-41A2-89F8-19F8E5CC16EB}"/>
    <cellStyle name="Comma 4 4 2 5 5" xfId="15741" xr:uid="{F36E9C1C-8C51-43F5-97E8-BBCB48BCBF59}"/>
    <cellStyle name="Comma 4 4 2 5 5 2" xfId="15742" xr:uid="{CA19E584-BDE3-4F44-84BF-DA268E878C44}"/>
    <cellStyle name="Comma 4 4 2 5 6" xfId="15743" xr:uid="{48F28164-232F-4A93-B754-6C3E9E3623BC}"/>
    <cellStyle name="Comma 4 4 2 6" xfId="15744" xr:uid="{C2FBB258-EC02-40BA-9793-1514A1CAEE95}"/>
    <cellStyle name="Comma 4 4 2 6 2" xfId="15745" xr:uid="{4AAC5C68-3810-4DAB-A131-DEBD59347C06}"/>
    <cellStyle name="Comma 4 4 2 6 2 2" xfId="15746" xr:uid="{0601A918-1595-4998-8FF2-970576DF7886}"/>
    <cellStyle name="Comma 4 4 2 6 2 2 2" xfId="15747" xr:uid="{84ECBCD9-CA35-49FB-973A-A80D337C10F9}"/>
    <cellStyle name="Comma 4 4 2 6 2 3" xfId="15748" xr:uid="{56BB8154-27EB-4E82-B466-61BC621F2F0E}"/>
    <cellStyle name="Comma 4 4 2 6 3" xfId="15749" xr:uid="{18D4A6F0-BAE0-4A16-86C9-B43A78512690}"/>
    <cellStyle name="Comma 4 4 2 6 3 2" xfId="15750" xr:uid="{6FF4EBB9-99CB-4064-96DC-1CAF2D032E4A}"/>
    <cellStyle name="Comma 4 4 2 6 4" xfId="15751" xr:uid="{A47AFBDF-D8A6-4D94-A595-8C7E1A842D2B}"/>
    <cellStyle name="Comma 4 4 2 7" xfId="15752" xr:uid="{A4798F6D-8354-4A19-8769-6525CED916AB}"/>
    <cellStyle name="Comma 4 4 2 7 2" xfId="15753" xr:uid="{D76A0701-D996-4AA5-9EE4-85A7A93F5F4C}"/>
    <cellStyle name="Comma 4 4 2 7 2 2" xfId="15754" xr:uid="{A347D53D-4454-4210-BF9B-522E97323D02}"/>
    <cellStyle name="Comma 4 4 2 7 2 2 2" xfId="15755" xr:uid="{6D722509-7F76-4AEE-91CA-4AC40CCBA322}"/>
    <cellStyle name="Comma 4 4 2 7 2 3" xfId="15756" xr:uid="{7E95FAC2-4B6D-499B-9872-7116915FA4E7}"/>
    <cellStyle name="Comma 4 4 2 7 3" xfId="15757" xr:uid="{E87B417E-AA7E-4A8A-AA64-984285A89D30}"/>
    <cellStyle name="Comma 4 4 2 7 3 2" xfId="15758" xr:uid="{813383D6-539A-46C4-8B4C-4655437B91BC}"/>
    <cellStyle name="Comma 4 4 2 7 4" xfId="15759" xr:uid="{76D6AA6D-DB16-423B-8DE9-48B19183A91F}"/>
    <cellStyle name="Comma 4 4 2 8" xfId="15760" xr:uid="{8B5C79B2-DBD6-4CAE-833C-ED1077755C87}"/>
    <cellStyle name="Comma 4 4 2 8 2" xfId="15761" xr:uid="{9BF49676-7C06-4B73-B7A5-8B15EE8956EC}"/>
    <cellStyle name="Comma 4 4 2 8 2 2" xfId="15762" xr:uid="{A41109D5-F1BD-4F38-A8F1-C3F3D564E9BC}"/>
    <cellStyle name="Comma 4 4 2 8 3" xfId="15763" xr:uid="{4BB1648F-452B-427E-A7D1-5B019B3D3C1C}"/>
    <cellStyle name="Comma 4 4 2 9" xfId="15764" xr:uid="{7E9710E5-072A-4BA7-9C50-94F436792E3F}"/>
    <cellStyle name="Comma 4 4 2 9 2" xfId="15765" xr:uid="{B62D7E29-D5D0-4870-8E1A-A6109C87924D}"/>
    <cellStyle name="Comma 4 4 3" xfId="15766" xr:uid="{D4AC383C-19C2-410F-B00D-4D75D7842AE0}"/>
    <cellStyle name="Comma 4 4 3 2" xfId="15767" xr:uid="{D1DE8641-286B-477F-ABC2-C0A7F3734D4F}"/>
    <cellStyle name="Comma 4 4 3 2 2" xfId="15768" xr:uid="{1A8204C6-E015-4198-A268-6F5FC3F69AE8}"/>
    <cellStyle name="Comma 4 4 3 2 2 2" xfId="15769" xr:uid="{4D139DDE-5948-4BE7-B469-22F45C1ED605}"/>
    <cellStyle name="Comma 4 4 3 2 2 2 2" xfId="15770" xr:uid="{6B248F98-DFFA-492D-9AF4-6F947FD8E958}"/>
    <cellStyle name="Comma 4 4 3 2 2 2 2 2" xfId="15771" xr:uid="{88301D8C-33AE-49B0-8CCF-66080F1D40D9}"/>
    <cellStyle name="Comma 4 4 3 2 2 2 3" xfId="15772" xr:uid="{35C64686-519A-47D8-B5C8-4A8EC32D420B}"/>
    <cellStyle name="Comma 4 4 3 2 2 3" xfId="15773" xr:uid="{D5C3195F-6641-48F3-AC73-962736FF2E8B}"/>
    <cellStyle name="Comma 4 4 3 2 2 3 2" xfId="15774" xr:uid="{963E552F-2729-4162-B92D-CAF0F031DE14}"/>
    <cellStyle name="Comma 4 4 3 2 2 4" xfId="15775" xr:uid="{4364B75D-BF96-4E2D-A9A9-506E36B429DC}"/>
    <cellStyle name="Comma 4 4 3 2 3" xfId="15776" xr:uid="{038286B3-0E51-44C3-8676-C632ED5D1034}"/>
    <cellStyle name="Comma 4 4 3 2 3 2" xfId="15777" xr:uid="{57093CCA-5C4A-4CC9-AA21-6FB388A7E1EF}"/>
    <cellStyle name="Comma 4 4 3 2 3 2 2" xfId="15778" xr:uid="{52516FA2-AFF9-46C9-9DC4-93EC8F39EF17}"/>
    <cellStyle name="Comma 4 4 3 2 3 2 2 2" xfId="15779" xr:uid="{BA15148C-715B-47FA-8263-45B70CEE4358}"/>
    <cellStyle name="Comma 4 4 3 2 3 2 3" xfId="15780" xr:uid="{08E474DE-C20D-4F20-AE02-99E4BB5A3E60}"/>
    <cellStyle name="Comma 4 4 3 2 3 3" xfId="15781" xr:uid="{C709737E-E90E-4A3B-B4D0-64F9A1C639E9}"/>
    <cellStyle name="Comma 4 4 3 2 3 3 2" xfId="15782" xr:uid="{A62AB172-CEC2-4FBE-9577-8CA3C42A257C}"/>
    <cellStyle name="Comma 4 4 3 2 3 4" xfId="15783" xr:uid="{E816011A-2871-44BD-9BE1-1271B614E11E}"/>
    <cellStyle name="Comma 4 4 3 2 4" xfId="15784" xr:uid="{698BB608-3A87-4890-A67A-28A78F64DB50}"/>
    <cellStyle name="Comma 4 4 3 2 4 2" xfId="15785" xr:uid="{890E27C5-B988-44F8-A424-15C46AEDFFCC}"/>
    <cellStyle name="Comma 4 4 3 2 4 2 2" xfId="15786" xr:uid="{21694653-D3EF-401A-8A31-BD9ADDB33BD4}"/>
    <cellStyle name="Comma 4 4 3 2 4 3" xfId="15787" xr:uid="{9849A7D9-F778-4086-97D9-004C1D546327}"/>
    <cellStyle name="Comma 4 4 3 2 5" xfId="15788" xr:uid="{2748A35F-9C4F-4680-A93D-55D45AEA0681}"/>
    <cellStyle name="Comma 4 4 3 2 5 2" xfId="15789" xr:uid="{9B1BF6E9-BBB8-4C50-B402-AB62D2BC9090}"/>
    <cellStyle name="Comma 4 4 3 2 6" xfId="15790" xr:uid="{665FED55-97EE-47A6-A1A0-EB4AA426631C}"/>
    <cellStyle name="Comma 4 4 3 3" xfId="15791" xr:uid="{99F7630C-B74E-4A8A-8A65-A66F6ADBBE52}"/>
    <cellStyle name="Comma 4 4 3 3 2" xfId="15792" xr:uid="{BFCB89E0-0B31-4831-B2F4-ECB6D1286491}"/>
    <cellStyle name="Comma 4 4 3 3 2 2" xfId="15793" xr:uid="{BE0F7AD1-3DDC-4940-B5E0-3225F1610DA8}"/>
    <cellStyle name="Comma 4 4 3 3 2 2 2" xfId="15794" xr:uid="{10A196B9-1F57-48B9-9A9D-B95E3B36CDBD}"/>
    <cellStyle name="Comma 4 4 3 3 2 3" xfId="15795" xr:uid="{B227438B-F039-4461-B02E-70281376262F}"/>
    <cellStyle name="Comma 4 4 3 3 3" xfId="15796" xr:uid="{D5A2F3DB-E274-473C-9F9F-C424F3A953D8}"/>
    <cellStyle name="Comma 4 4 3 3 3 2" xfId="15797" xr:uid="{5265CD7E-BB18-4527-B4FF-8CDD48177730}"/>
    <cellStyle name="Comma 4 4 3 3 4" xfId="15798" xr:uid="{63B6713F-6070-4E58-B71F-2CEFCC8714F8}"/>
    <cellStyle name="Comma 4 4 3 4" xfId="15799" xr:uid="{C0DF6940-6588-4482-BA1A-343387D2FFB1}"/>
    <cellStyle name="Comma 4 4 3 4 2" xfId="15800" xr:uid="{97AAF8BF-E5BD-4D87-82A2-261A36FAD042}"/>
    <cellStyle name="Comma 4 4 3 4 2 2" xfId="15801" xr:uid="{11FE0756-50AD-42E1-8059-EC9F85A79DB0}"/>
    <cellStyle name="Comma 4 4 3 4 2 2 2" xfId="15802" xr:uid="{39218802-6DAE-4F07-B136-D974A1393AD6}"/>
    <cellStyle name="Comma 4 4 3 4 2 3" xfId="15803" xr:uid="{A2C6E6DB-06E4-4A3A-AD14-D3AFE130A6A8}"/>
    <cellStyle name="Comma 4 4 3 4 3" xfId="15804" xr:uid="{3814032F-3B89-4680-BAEA-930CCBF34197}"/>
    <cellStyle name="Comma 4 4 3 4 3 2" xfId="15805" xr:uid="{6F98DE3A-CBDD-4C02-824E-E64CD377D368}"/>
    <cellStyle name="Comma 4 4 3 4 4" xfId="15806" xr:uid="{DE561AC5-4AD3-42ED-8403-447F1EF53BCF}"/>
    <cellStyle name="Comma 4 4 3 5" xfId="15807" xr:uid="{435F9FE3-4FC5-4454-8551-CE66903FC504}"/>
    <cellStyle name="Comma 4 4 3 5 2" xfId="15808" xr:uid="{98A027D1-7F03-40DA-8C43-4FC27AF82C0B}"/>
    <cellStyle name="Comma 4 4 3 5 2 2" xfId="15809" xr:uid="{67C20557-B317-4579-969C-E228DEAE9546}"/>
    <cellStyle name="Comma 4 4 3 5 3" xfId="15810" xr:uid="{DABC3368-FEE5-484B-BFFD-05F0AD585F9E}"/>
    <cellStyle name="Comma 4 4 3 6" xfId="15811" xr:uid="{217E0E6B-39D9-414C-989B-1C8329AB7BE7}"/>
    <cellStyle name="Comma 4 4 3 6 2" xfId="15812" xr:uid="{05AC58CC-759D-4058-97D2-36981BA6AABB}"/>
    <cellStyle name="Comma 4 4 3 7" xfId="15813" xr:uid="{C13504EE-06DD-4E00-B745-3EFC0AB05E70}"/>
    <cellStyle name="Comma 4 4 4" xfId="15814" xr:uid="{C28A2417-2747-4585-9B24-434B9B331CE2}"/>
    <cellStyle name="Comma 4 4 4 2" xfId="15815" xr:uid="{579CE0AA-B0FB-4D64-920B-207CEBC72C6A}"/>
    <cellStyle name="Comma 4 4 4 2 2" xfId="15816" xr:uid="{B7DF06F8-4E5E-4485-A2D5-0DB37956DBF2}"/>
    <cellStyle name="Comma 4 4 4 2 2 2" xfId="15817" xr:uid="{99E3E3D0-3553-4611-A3DC-4A5E9FB8EE00}"/>
    <cellStyle name="Comma 4 4 4 2 2 2 2" xfId="15818" xr:uid="{423F2B96-9A2B-4E8C-855D-A164E49914CC}"/>
    <cellStyle name="Comma 4 4 4 2 2 2 2 2" xfId="15819" xr:uid="{936B0771-AD42-4473-81FE-8D13F5D38663}"/>
    <cellStyle name="Comma 4 4 4 2 2 2 3" xfId="15820" xr:uid="{87B1FAA3-60AE-4B4E-9B9A-3F1FA5009F25}"/>
    <cellStyle name="Comma 4 4 4 2 2 3" xfId="15821" xr:uid="{8775A160-997D-4370-A8E7-7A56080ACC98}"/>
    <cellStyle name="Comma 4 4 4 2 2 3 2" xfId="15822" xr:uid="{34727397-D2EB-4FE7-BCB9-2445F16D98C4}"/>
    <cellStyle name="Comma 4 4 4 2 2 4" xfId="15823" xr:uid="{1969B7B6-A4E6-4BEB-9E1E-3F88573FF169}"/>
    <cellStyle name="Comma 4 4 4 2 3" xfId="15824" xr:uid="{342D4883-536B-4F92-AE48-A71E22058F02}"/>
    <cellStyle name="Comma 4 4 4 2 3 2" xfId="15825" xr:uid="{F4ECEF41-4D99-4182-AF48-C9A8D6BC6FF8}"/>
    <cellStyle name="Comma 4 4 4 2 3 2 2" xfId="15826" xr:uid="{84929519-A53D-4880-BFB0-9DC487A33F7A}"/>
    <cellStyle name="Comma 4 4 4 2 3 2 2 2" xfId="15827" xr:uid="{5E8355AE-6EE6-487C-9A12-0908E0C091D5}"/>
    <cellStyle name="Comma 4 4 4 2 3 2 3" xfId="15828" xr:uid="{E8580CE7-4FFA-4637-B05D-93671A81FE9F}"/>
    <cellStyle name="Comma 4 4 4 2 3 3" xfId="15829" xr:uid="{B4CBE30D-5F7B-4860-BCEE-2CF26EBA70A6}"/>
    <cellStyle name="Comma 4 4 4 2 3 3 2" xfId="15830" xr:uid="{D27B607B-CBE0-4A4C-A377-300BA51F5164}"/>
    <cellStyle name="Comma 4 4 4 2 3 4" xfId="15831" xr:uid="{5D204235-B333-4895-8FBA-7D93D5565F1A}"/>
    <cellStyle name="Comma 4 4 4 2 4" xfId="15832" xr:uid="{C5EF2934-3530-42B5-83F8-E4929D835EDD}"/>
    <cellStyle name="Comma 4 4 4 2 4 2" xfId="15833" xr:uid="{ED7E3454-E5CE-42BE-8A13-0C9F9490E727}"/>
    <cellStyle name="Comma 4 4 4 2 4 2 2" xfId="15834" xr:uid="{797B5B33-AD55-4C3D-9DC4-3B9F32656781}"/>
    <cellStyle name="Comma 4 4 4 2 4 3" xfId="15835" xr:uid="{99F218E2-8092-47A9-BC8E-69FCD1AAF493}"/>
    <cellStyle name="Comma 4 4 4 2 5" xfId="15836" xr:uid="{92F4F1D3-D0C1-4161-9DDF-BC99EFCDE953}"/>
    <cellStyle name="Comma 4 4 4 2 5 2" xfId="15837" xr:uid="{B1DC4EF8-9188-4B9F-AA91-761ACB17A70B}"/>
    <cellStyle name="Comma 4 4 4 2 6" xfId="15838" xr:uid="{62A742B0-6398-4005-A7DD-F6459CC63404}"/>
    <cellStyle name="Comma 4 4 4 3" xfId="15839" xr:uid="{03822A61-6FC9-490E-B97D-5F9FF77034D7}"/>
    <cellStyle name="Comma 4 4 4 3 2" xfId="15840" xr:uid="{3B1F90CC-E657-488D-AE74-000CB766C807}"/>
    <cellStyle name="Comma 4 4 4 3 2 2" xfId="15841" xr:uid="{F97E956E-139F-47FB-9D96-F7205C1A1C85}"/>
    <cellStyle name="Comma 4 4 4 3 2 2 2" xfId="15842" xr:uid="{84D1E9C7-F19E-474E-8D1E-7FCC29645C8B}"/>
    <cellStyle name="Comma 4 4 4 3 2 3" xfId="15843" xr:uid="{098CB8D8-D5E9-458D-8234-59ADAA60EE63}"/>
    <cellStyle name="Comma 4 4 4 3 3" xfId="15844" xr:uid="{8BF5905B-F97E-457F-8159-1BDE34375BEC}"/>
    <cellStyle name="Comma 4 4 4 3 3 2" xfId="15845" xr:uid="{C396C945-BF7A-4D0C-A61F-C3830C4CBC8E}"/>
    <cellStyle name="Comma 4 4 4 3 4" xfId="15846" xr:uid="{0FAEFF7E-0466-4A6E-A6CC-3C930CA4BCF2}"/>
    <cellStyle name="Comma 4 4 4 4" xfId="15847" xr:uid="{A84541A1-3AB3-486E-89E1-934B77064EA6}"/>
    <cellStyle name="Comma 4 4 4 4 2" xfId="15848" xr:uid="{6E2411EF-758A-4547-AD7F-7A893AE68BCB}"/>
    <cellStyle name="Comma 4 4 4 4 2 2" xfId="15849" xr:uid="{1A8AD592-7C76-43E3-A701-68EC09CAE9EE}"/>
    <cellStyle name="Comma 4 4 4 4 2 2 2" xfId="15850" xr:uid="{364DBE8A-996F-40D9-ACD4-429AA66A91B9}"/>
    <cellStyle name="Comma 4 4 4 4 2 3" xfId="15851" xr:uid="{F19EC912-737D-4099-84D0-98C27E82A70A}"/>
    <cellStyle name="Comma 4 4 4 4 3" xfId="15852" xr:uid="{54039E04-42B1-4D03-8A49-8E6DE678716B}"/>
    <cellStyle name="Comma 4 4 4 4 3 2" xfId="15853" xr:uid="{42E54907-3E07-4B73-BEAC-CDCD36694379}"/>
    <cellStyle name="Comma 4 4 4 4 4" xfId="15854" xr:uid="{98772D76-1443-454F-8068-D2EE73255DE9}"/>
    <cellStyle name="Comma 4 4 4 5" xfId="15855" xr:uid="{C95B56C5-7B96-4C8C-81EC-2F7DF02D1850}"/>
    <cellStyle name="Comma 4 4 4 5 2" xfId="15856" xr:uid="{4D2D0D65-36EB-4E5A-B4C1-C5AAB66CDD38}"/>
    <cellStyle name="Comma 4 4 4 5 2 2" xfId="15857" xr:uid="{40B9C24F-8AFC-48E4-A670-B2BBE25A00BE}"/>
    <cellStyle name="Comma 4 4 4 5 3" xfId="15858" xr:uid="{5CF950AA-797C-41AB-B667-F36B19488713}"/>
    <cellStyle name="Comma 4 4 4 6" xfId="15859" xr:uid="{12A8165F-A6B7-40A0-99E0-795F2065B931}"/>
    <cellStyle name="Comma 4 4 4 6 2" xfId="15860" xr:uid="{EF0939CF-D070-45F9-9D65-632201FC4972}"/>
    <cellStyle name="Comma 4 4 4 7" xfId="15861" xr:uid="{064C1367-814B-4EB7-A8BF-5D7850BFFC29}"/>
    <cellStyle name="Comma 4 4 5" xfId="15862" xr:uid="{2FB7B0C5-6184-4BF9-9B02-41E58D56A609}"/>
    <cellStyle name="Comma 4 4 6" xfId="15863" xr:uid="{5FF1B6CE-B691-426D-9B2B-2ED9E622BCE4}"/>
    <cellStyle name="Comma 4 4 6 2" xfId="15864" xr:uid="{40B337BC-A536-45EF-A857-855BA2109ACC}"/>
    <cellStyle name="Comma 4 4 7" xfId="15865" xr:uid="{CCFABD24-89B7-4601-B861-E82BB50E4235}"/>
    <cellStyle name="Comma 4 4 7 2" xfId="15866" xr:uid="{21D4D59F-D051-40A2-971C-0E673AEF4198}"/>
    <cellStyle name="Comma 4 4 7 2 2" xfId="15867" xr:uid="{0483426D-CB96-45E0-B0EE-38098888277C}"/>
    <cellStyle name="Comma 4 4 7 2 2 2" xfId="15868" xr:uid="{2B14D881-6766-495C-9E14-E72EB3BA2BC0}"/>
    <cellStyle name="Comma 4 4 7 2 2 2 2" xfId="15869" xr:uid="{168C3570-14DE-433F-9275-3EFFC2812E9D}"/>
    <cellStyle name="Comma 4 4 7 2 2 3" xfId="15870" xr:uid="{E146B519-7B19-4590-8A12-BF1BEA74C7B8}"/>
    <cellStyle name="Comma 4 4 7 2 3" xfId="15871" xr:uid="{6708DDE3-C6B0-4C19-9958-63DBBAA9CD6E}"/>
    <cellStyle name="Comma 4 4 7 2 3 2" xfId="15872" xr:uid="{1017ADB2-C43C-49D1-8A27-BF27DC4DCE00}"/>
    <cellStyle name="Comma 4 4 7 2 4" xfId="15873" xr:uid="{6DAAEC6F-4D5F-4A1B-8A51-A48726DCBD35}"/>
    <cellStyle name="Comma 4 4 7 3" xfId="15874" xr:uid="{CBCA08C5-194D-4B6F-9BD7-C60BAFE37929}"/>
    <cellStyle name="Comma 4 4 7 3 2" xfId="15875" xr:uid="{3E71310C-D7DF-4C29-92D3-6460BB8928E4}"/>
    <cellStyle name="Comma 4 4 7 3 2 2" xfId="15876" xr:uid="{881A370B-2237-49F0-AD93-8181956CFA3E}"/>
    <cellStyle name="Comma 4 4 7 3 2 2 2" xfId="15877" xr:uid="{2BBF88E1-7050-4DD4-8895-25FB831D87A2}"/>
    <cellStyle name="Comma 4 4 7 3 2 3" xfId="15878" xr:uid="{8AFAEDC4-6562-4173-BF06-50579936F286}"/>
    <cellStyle name="Comma 4 4 7 3 3" xfId="15879" xr:uid="{9F178307-B58E-4BCC-AEAB-64573D20B9B5}"/>
    <cellStyle name="Comma 4 4 7 3 3 2" xfId="15880" xr:uid="{9D4301A8-7EB7-4679-96D0-F8AA5ECCF569}"/>
    <cellStyle name="Comma 4 4 7 3 4" xfId="15881" xr:uid="{A4A27932-6A9A-4CF6-B6D2-1A375ED4F97A}"/>
    <cellStyle name="Comma 4 4 7 4" xfId="15882" xr:uid="{51E8CBC3-DCB8-4DDB-B028-675DD570E48D}"/>
    <cellStyle name="Comma 4 4 7 4 2" xfId="15883" xr:uid="{77D8843C-C906-4850-AD1A-7870310D0CD0}"/>
    <cellStyle name="Comma 4 4 7 4 2 2" xfId="15884" xr:uid="{15BCA6ED-317F-41C8-8323-FAD7412DCE27}"/>
    <cellStyle name="Comma 4 4 7 4 3" xfId="15885" xr:uid="{BFC7E123-B8D0-4473-942B-A7169F706AFD}"/>
    <cellStyle name="Comma 4 4 7 5" xfId="15886" xr:uid="{6E03BF4C-9F8B-4A6B-871A-905045768C3B}"/>
    <cellStyle name="Comma 4 4 7 5 2" xfId="15887" xr:uid="{99C090E9-7C88-4E84-913A-ACFE9CD2D49F}"/>
    <cellStyle name="Comma 4 4 7 6" xfId="15888" xr:uid="{E7CCED61-9A30-4410-A8D6-01C1E4BF059E}"/>
    <cellStyle name="Comma 4 4 8" xfId="15889" xr:uid="{F8F1026E-7A6F-49E4-A83E-F1FC679B6615}"/>
    <cellStyle name="Comma 4 4 8 2" xfId="15890" xr:uid="{F5D26686-C181-4C49-B618-6EDFD80F178B}"/>
    <cellStyle name="Comma 4 4 8 2 2" xfId="15891" xr:uid="{CB8EA4A3-5036-403D-AD2D-DC73556B4CE8}"/>
    <cellStyle name="Comma 4 4 8 2 2 2" xfId="15892" xr:uid="{803EFD00-2692-4405-8691-1C4609BDFDE7}"/>
    <cellStyle name="Comma 4 4 8 2 3" xfId="15893" xr:uid="{49505893-9B4A-4EA8-9B72-3C82E5536E20}"/>
    <cellStyle name="Comma 4 4 8 3" xfId="15894" xr:uid="{9F57A7EB-FF25-407E-BC8B-57C00BB7D36A}"/>
    <cellStyle name="Comma 4 4 8 3 2" xfId="15895" xr:uid="{24A811EC-C38E-47AC-B941-266F0E257430}"/>
    <cellStyle name="Comma 4 4 8 4" xfId="15896" xr:uid="{AF9A4B5B-C877-4A6B-8C3A-E0D93B9E9E84}"/>
    <cellStyle name="Comma 4 4 9" xfId="15897" xr:uid="{4A746F58-B25D-4C3D-8835-A389EE975840}"/>
    <cellStyle name="Comma 4 4 9 2" xfId="15898" xr:uid="{DDCFA7F4-0655-4882-8EC1-6384FC84CC39}"/>
    <cellStyle name="Comma 4 4 9 2 2" xfId="15899" xr:uid="{1479B0FE-2829-4251-A010-A306E6346EA5}"/>
    <cellStyle name="Comma 4 4 9 2 2 2" xfId="15900" xr:uid="{C34D8715-F92E-4CCD-8D32-930BF99E7CAE}"/>
    <cellStyle name="Comma 4 4 9 2 3" xfId="15901" xr:uid="{9E6AD7AE-FB2A-4C5A-BF72-F92F54093A2A}"/>
    <cellStyle name="Comma 4 4 9 3" xfId="15902" xr:uid="{8970D6F6-F167-4D75-9AED-FD4774516CC4}"/>
    <cellStyle name="Comma 4 4 9 3 2" xfId="15903" xr:uid="{37CF05FB-C24B-4B9B-B6BA-9607FCF8CEAC}"/>
    <cellStyle name="Comma 4 4 9 4" xfId="15904" xr:uid="{2EB043FF-3A58-48EE-802F-ED8673609CD2}"/>
    <cellStyle name="Comma 4 5" xfId="15905" xr:uid="{1E6BB23E-E4E4-4FA5-A98A-BE4EFCFA2E76}"/>
    <cellStyle name="Comma 4 5 10" xfId="15906" xr:uid="{54094B09-738F-4145-8B1E-A234B33DF804}"/>
    <cellStyle name="Comma 4 5 11" xfId="15907" xr:uid="{CA76A534-8525-41F9-9BF3-342919BB50FC}"/>
    <cellStyle name="Comma 4 5 2" xfId="15908" xr:uid="{2AE3C709-60E7-46D6-8C9A-AC43223858BF}"/>
    <cellStyle name="Comma 4 5 2 2" xfId="15909" xr:uid="{978BDB7F-EDE4-4B50-86AC-E88D3E732961}"/>
    <cellStyle name="Comma 4 5 2 2 2" xfId="15910" xr:uid="{41D33E56-A772-47AD-A76F-8B946FDF5EC0}"/>
    <cellStyle name="Comma 4 5 2 2 2 2" xfId="15911" xr:uid="{CBF2683A-EC66-4835-87E1-D85D94321C8D}"/>
    <cellStyle name="Comma 4 5 2 2 2 2 2" xfId="15912" xr:uid="{98B9ADA9-3217-4D40-A173-1252E098F3AE}"/>
    <cellStyle name="Comma 4 5 2 2 2 2 2 2" xfId="15913" xr:uid="{7D1DA9D5-CAB0-4E76-8C5A-3751B87AC9E9}"/>
    <cellStyle name="Comma 4 5 2 2 2 2 2 2 2" xfId="15914" xr:uid="{1F4F45B8-8793-43F0-8F8A-1E6141A2D5F0}"/>
    <cellStyle name="Comma 4 5 2 2 2 2 2 3" xfId="15915" xr:uid="{8FE9938A-A540-4F14-B1E2-55C31C68B2C4}"/>
    <cellStyle name="Comma 4 5 2 2 2 2 3" xfId="15916" xr:uid="{7F992B5B-B028-41D1-970B-74B7A9A24F76}"/>
    <cellStyle name="Comma 4 5 2 2 2 2 3 2" xfId="15917" xr:uid="{579CFAF5-4090-4882-A164-DC44A566FC91}"/>
    <cellStyle name="Comma 4 5 2 2 2 2 4" xfId="15918" xr:uid="{E79A4A50-5D64-4C6A-8734-200EB9487D99}"/>
    <cellStyle name="Comma 4 5 2 2 2 3" xfId="15919" xr:uid="{5B9B8EE5-9684-4C15-A5EE-307898C49B42}"/>
    <cellStyle name="Comma 4 5 2 2 2 3 2" xfId="15920" xr:uid="{BF0723B7-97F2-4986-8706-CBCCC36BD182}"/>
    <cellStyle name="Comma 4 5 2 2 2 3 2 2" xfId="15921" xr:uid="{5F3AF4DB-A920-498D-8CAB-E3805861E590}"/>
    <cellStyle name="Comma 4 5 2 2 2 3 2 2 2" xfId="15922" xr:uid="{F3581B7B-CD61-4869-9D15-F8153ED26950}"/>
    <cellStyle name="Comma 4 5 2 2 2 3 2 3" xfId="15923" xr:uid="{0A28DF0D-78CA-470A-9870-447A84CAE882}"/>
    <cellStyle name="Comma 4 5 2 2 2 3 3" xfId="15924" xr:uid="{92F682B3-E896-45A3-B7A2-1422DEED8115}"/>
    <cellStyle name="Comma 4 5 2 2 2 3 3 2" xfId="15925" xr:uid="{82AA3744-2296-46EA-8BB2-31907C150AC9}"/>
    <cellStyle name="Comma 4 5 2 2 2 3 4" xfId="15926" xr:uid="{9472595F-51C5-4B2C-86A8-CDA108F48EF4}"/>
    <cellStyle name="Comma 4 5 2 2 2 4" xfId="15927" xr:uid="{C07CB899-6B12-43D8-ABF7-0507CDF58D7B}"/>
    <cellStyle name="Comma 4 5 2 2 2 4 2" xfId="15928" xr:uid="{019F05E5-C6BF-4B49-9B12-AED5E136E896}"/>
    <cellStyle name="Comma 4 5 2 2 2 4 2 2" xfId="15929" xr:uid="{1537F561-C2FA-4E62-9B0E-1F6FF799FB57}"/>
    <cellStyle name="Comma 4 5 2 2 2 4 3" xfId="15930" xr:uid="{8B13882A-B808-48BB-BD89-439F512BEDC1}"/>
    <cellStyle name="Comma 4 5 2 2 2 5" xfId="15931" xr:uid="{DFA7A3BE-D275-47A6-8A80-8E9417C8F14A}"/>
    <cellStyle name="Comma 4 5 2 2 2 5 2" xfId="15932" xr:uid="{A4724700-C089-4BBA-8258-70D51FC10B28}"/>
    <cellStyle name="Comma 4 5 2 2 2 6" xfId="15933" xr:uid="{25BD44AB-27F2-4643-80E5-60B9ABFC2525}"/>
    <cellStyle name="Comma 4 5 2 2 3" xfId="15934" xr:uid="{3FB54919-5C0F-416E-951B-3F770CFD7BF2}"/>
    <cellStyle name="Comma 4 5 2 2 3 2" xfId="15935" xr:uid="{3F8310B5-7940-4DDE-937F-9936B4AB0505}"/>
    <cellStyle name="Comma 4 5 2 2 3 2 2" xfId="15936" xr:uid="{7E85EE91-385B-4062-8F42-7D38C16B1DA5}"/>
    <cellStyle name="Comma 4 5 2 2 3 2 2 2" xfId="15937" xr:uid="{1215E3AA-A280-48ED-8E81-81726E765A2F}"/>
    <cellStyle name="Comma 4 5 2 2 3 2 3" xfId="15938" xr:uid="{B028DBCC-827B-4A31-B494-2D22B762EA88}"/>
    <cellStyle name="Comma 4 5 2 2 3 3" xfId="15939" xr:uid="{C56E5ACD-A709-4634-8EC0-FC4A2F15DBCF}"/>
    <cellStyle name="Comma 4 5 2 2 3 3 2" xfId="15940" xr:uid="{348401F9-97F0-407C-A182-7ADCF4195B01}"/>
    <cellStyle name="Comma 4 5 2 2 3 4" xfId="15941" xr:uid="{D2EA3248-BC7F-4840-9598-3BFA966C7000}"/>
    <cellStyle name="Comma 4 5 2 2 4" xfId="15942" xr:uid="{48023B47-4F86-44F3-B68A-CCA8B821B953}"/>
    <cellStyle name="Comma 4 5 2 2 4 2" xfId="15943" xr:uid="{F138E327-3BDC-480A-B634-3449A9EB2599}"/>
    <cellStyle name="Comma 4 5 2 2 4 2 2" xfId="15944" xr:uid="{1DD5E1F7-AAEA-4547-AB69-F464E63B1C4B}"/>
    <cellStyle name="Comma 4 5 2 2 4 2 2 2" xfId="15945" xr:uid="{2635ACF5-9CE5-44E6-9F87-34435F63E73C}"/>
    <cellStyle name="Comma 4 5 2 2 4 2 3" xfId="15946" xr:uid="{7D7CCA24-6D6C-4BF2-931C-27A5ACC9DF63}"/>
    <cellStyle name="Comma 4 5 2 2 4 3" xfId="15947" xr:uid="{C97E1761-B45C-438C-9CF1-22DB9343E5D6}"/>
    <cellStyle name="Comma 4 5 2 2 4 3 2" xfId="15948" xr:uid="{193570E5-C669-4B4B-98B4-F2A78483B1E8}"/>
    <cellStyle name="Comma 4 5 2 2 4 4" xfId="15949" xr:uid="{57F7130E-07E5-4636-82C6-909972DE5413}"/>
    <cellStyle name="Comma 4 5 2 2 5" xfId="15950" xr:uid="{8A426792-9273-4505-8662-D293CDE70DD7}"/>
    <cellStyle name="Comma 4 5 2 2 5 2" xfId="15951" xr:uid="{67D9CCAB-1C1D-4A92-AC90-473755F9376B}"/>
    <cellStyle name="Comma 4 5 2 2 5 2 2" xfId="15952" xr:uid="{D142D8D9-F9B9-4FA2-809A-ECAC428F9310}"/>
    <cellStyle name="Comma 4 5 2 2 5 3" xfId="15953" xr:uid="{AD46DA50-BE40-4276-818A-3B89669E39D7}"/>
    <cellStyle name="Comma 4 5 2 2 6" xfId="15954" xr:uid="{E3EC83F7-0690-4634-B080-D5828C8EC558}"/>
    <cellStyle name="Comma 4 5 2 2 6 2" xfId="15955" xr:uid="{6F8A0DFC-08C9-4C43-815E-87B76CD1EC03}"/>
    <cellStyle name="Comma 4 5 2 2 7" xfId="15956" xr:uid="{F60342AF-DD9C-4546-A715-2F510DB3121C}"/>
    <cellStyle name="Comma 4 5 2 3" xfId="15957" xr:uid="{E62F0DC2-9477-430B-9FAE-2DFDC01E3B5F}"/>
    <cellStyle name="Comma 4 5 2 3 2" xfId="15958" xr:uid="{B65DF569-F97B-4B03-89DB-DFD838285129}"/>
    <cellStyle name="Comma 4 5 2 3 2 2" xfId="15959" xr:uid="{EA448D3E-7EDA-466D-A35B-11E9ABD4EC83}"/>
    <cellStyle name="Comma 4 5 2 3 2 2 2" xfId="15960" xr:uid="{B2EFE554-98C3-4DBF-9BDC-0E5007D9D081}"/>
    <cellStyle name="Comma 4 5 2 3 2 2 2 2" xfId="15961" xr:uid="{88747C86-1333-414D-AFFA-92C9D4C609A6}"/>
    <cellStyle name="Comma 4 5 2 3 2 2 3" xfId="15962" xr:uid="{35578B5C-020D-44B7-B164-1BCBF909278D}"/>
    <cellStyle name="Comma 4 5 2 3 2 3" xfId="15963" xr:uid="{76423C58-969A-4EB1-97B9-A8162EC4596D}"/>
    <cellStyle name="Comma 4 5 2 3 2 3 2" xfId="15964" xr:uid="{F69C1216-442A-4E86-ACC7-C36EFEE4DE95}"/>
    <cellStyle name="Comma 4 5 2 3 2 4" xfId="15965" xr:uid="{C88C29FA-F846-4C4D-87CE-370516836476}"/>
    <cellStyle name="Comma 4 5 2 3 3" xfId="15966" xr:uid="{AEC4A425-5E29-4089-8B94-14F579AF5C45}"/>
    <cellStyle name="Comma 4 5 2 3 3 2" xfId="15967" xr:uid="{AF56FE95-E603-4947-81EE-A033CFDCB577}"/>
    <cellStyle name="Comma 4 5 2 3 3 2 2" xfId="15968" xr:uid="{42D15CB3-F042-41BC-93BA-60206768D190}"/>
    <cellStyle name="Comma 4 5 2 3 3 2 2 2" xfId="15969" xr:uid="{359E8D2F-9A24-43A4-8711-FD49401E2831}"/>
    <cellStyle name="Comma 4 5 2 3 3 2 3" xfId="15970" xr:uid="{4DE8DD8B-8283-4DD4-B5D2-347F5B0A0072}"/>
    <cellStyle name="Comma 4 5 2 3 3 3" xfId="15971" xr:uid="{779DFA34-66E2-4EBC-8DD1-380D833F9B54}"/>
    <cellStyle name="Comma 4 5 2 3 3 3 2" xfId="15972" xr:uid="{D768BCA7-F4AF-4A8F-BC5B-65B120154017}"/>
    <cellStyle name="Comma 4 5 2 3 3 4" xfId="15973" xr:uid="{3CD980B8-9946-4A28-8F1C-946727A3A89A}"/>
    <cellStyle name="Comma 4 5 2 3 4" xfId="15974" xr:uid="{C27617D9-4D52-4FFF-85CB-43CC4C04EC23}"/>
    <cellStyle name="Comma 4 5 2 3 4 2" xfId="15975" xr:uid="{3AB7CD21-5020-4531-B31D-0F7F3A2BBAD7}"/>
    <cellStyle name="Comma 4 5 2 3 4 2 2" xfId="15976" xr:uid="{1A556936-90EF-49CE-8C29-90334C5016F5}"/>
    <cellStyle name="Comma 4 5 2 3 4 3" xfId="15977" xr:uid="{FBBFA70F-1758-444A-8D11-2BF01EBF6993}"/>
    <cellStyle name="Comma 4 5 2 3 5" xfId="15978" xr:uid="{56BC75E4-4983-4334-A99F-365C7F4643E4}"/>
    <cellStyle name="Comma 4 5 2 3 5 2" xfId="15979" xr:uid="{435371DE-3F45-41E0-BBEE-AF56165D3D1B}"/>
    <cellStyle name="Comma 4 5 2 3 6" xfId="15980" xr:uid="{FF339716-FCCF-4B47-995B-32DE92F510E5}"/>
    <cellStyle name="Comma 4 5 2 4" xfId="15981" xr:uid="{1B4D30F4-450C-418A-B9E6-1D96D7778C43}"/>
    <cellStyle name="Comma 4 5 2 4 2" xfId="15982" xr:uid="{98FF2C02-A1C8-4E02-B7CB-FF3D1AE09BD2}"/>
    <cellStyle name="Comma 4 5 2 4 2 2" xfId="15983" xr:uid="{70BEFFCF-4DF3-4945-87B6-FF4518483D85}"/>
    <cellStyle name="Comma 4 5 2 4 2 2 2" xfId="15984" xr:uid="{F31ECD84-9782-4B11-B437-15FD040C92B6}"/>
    <cellStyle name="Comma 4 5 2 4 2 3" xfId="15985" xr:uid="{49E8A9AB-B04A-43FB-9E29-25C667C7F50E}"/>
    <cellStyle name="Comma 4 5 2 4 3" xfId="15986" xr:uid="{82E11161-E375-4F9E-9B26-3DC8216C6190}"/>
    <cellStyle name="Comma 4 5 2 4 3 2" xfId="15987" xr:uid="{6417DABD-F7DD-4E45-BDFA-1FDE3D795641}"/>
    <cellStyle name="Comma 4 5 2 4 4" xfId="15988" xr:uid="{BAF0F849-3BBE-4AF5-A0E1-D9FE6DACFA1B}"/>
    <cellStyle name="Comma 4 5 2 5" xfId="15989" xr:uid="{59716103-CABF-4C11-80E3-D38A11F3AC8B}"/>
    <cellStyle name="Comma 4 5 2 5 2" xfId="15990" xr:uid="{59728E22-5B40-4B8B-B39D-94BC44C189D6}"/>
    <cellStyle name="Comma 4 5 2 5 2 2" xfId="15991" xr:uid="{3100E7E5-7837-4BB2-8F14-224538117E00}"/>
    <cellStyle name="Comma 4 5 2 5 2 2 2" xfId="15992" xr:uid="{E469989A-5E8B-4CAF-8B53-F4CF4A38B3DC}"/>
    <cellStyle name="Comma 4 5 2 5 2 3" xfId="15993" xr:uid="{4799BE6A-74B7-4BC5-B445-75555EF3FE78}"/>
    <cellStyle name="Comma 4 5 2 5 3" xfId="15994" xr:uid="{F9DFACC3-C1A8-49FF-909B-1D3EE3E0DB27}"/>
    <cellStyle name="Comma 4 5 2 5 3 2" xfId="15995" xr:uid="{853C6BF4-364B-4E4F-B64F-017A3A7F6B0D}"/>
    <cellStyle name="Comma 4 5 2 5 4" xfId="15996" xr:uid="{75A2FFFA-D597-4441-A7CB-F93CDABEB26F}"/>
    <cellStyle name="Comma 4 5 2 6" xfId="15997" xr:uid="{AB238F7F-36D0-4FE8-ACD1-055B70BD7317}"/>
    <cellStyle name="Comma 4 5 2 6 2" xfId="15998" xr:uid="{26F9CBA8-5664-4076-B4A7-3F78680D518E}"/>
    <cellStyle name="Comma 4 5 2 6 2 2" xfId="15999" xr:uid="{C571FC8A-C021-410E-AF76-1FEA16131C5F}"/>
    <cellStyle name="Comma 4 5 2 6 3" xfId="16000" xr:uid="{246A50D9-0672-4A0B-A5C9-D8BE5A950DCC}"/>
    <cellStyle name="Comma 4 5 2 7" xfId="16001" xr:uid="{8B035702-FF48-4606-9D20-8EDB91DAD538}"/>
    <cellStyle name="Comma 4 5 2 7 2" xfId="16002" xr:uid="{025F010D-45DA-4EAB-9151-48B1034E0C6B}"/>
    <cellStyle name="Comma 4 5 2 8" xfId="16003" xr:uid="{568DF0B4-34AF-4696-AC73-ADF52F9DB7AB}"/>
    <cellStyle name="Comma 4 5 2 9" xfId="16004" xr:uid="{89D263C5-F920-4234-9D1A-DDC94F9BCB50}"/>
    <cellStyle name="Comma 4 5 3" xfId="16005" xr:uid="{6BDF997D-1BBB-4F91-A1B6-0A8F646CDD77}"/>
    <cellStyle name="Comma 4 5 3 2" xfId="16006" xr:uid="{7A033067-B8D6-4B86-83BA-222EFBB3510D}"/>
    <cellStyle name="Comma 4 5 3 2 2" xfId="16007" xr:uid="{A889026B-2A8B-4676-B4DD-9F77A91A1143}"/>
    <cellStyle name="Comma 4 5 3 2 2 2" xfId="16008" xr:uid="{92E84A92-08DA-49ED-88EA-0585094A9B87}"/>
    <cellStyle name="Comma 4 5 3 2 2 2 2" xfId="16009" xr:uid="{EA474272-AB56-4B79-A019-65F9B11622A8}"/>
    <cellStyle name="Comma 4 5 3 2 2 2 2 2" xfId="16010" xr:uid="{0B955F67-8868-473C-A669-79689D298417}"/>
    <cellStyle name="Comma 4 5 3 2 2 2 3" xfId="16011" xr:uid="{187E7EDC-8F25-41EF-B18D-693F226FFB7E}"/>
    <cellStyle name="Comma 4 5 3 2 2 3" xfId="16012" xr:uid="{39C43975-45DE-4732-AA03-BD75627D79FD}"/>
    <cellStyle name="Comma 4 5 3 2 2 3 2" xfId="16013" xr:uid="{9A6E25D8-2C4C-49C1-BCA9-D55AEFF84917}"/>
    <cellStyle name="Comma 4 5 3 2 2 4" xfId="16014" xr:uid="{F71A98D8-69FD-45FD-9996-C54A0951634F}"/>
    <cellStyle name="Comma 4 5 3 2 3" xfId="16015" xr:uid="{9FC468D3-EA33-4BF0-A045-A06A1EFF68EE}"/>
    <cellStyle name="Comma 4 5 3 2 3 2" xfId="16016" xr:uid="{EEDC7B8D-7871-4CCB-9971-9F131BE2DC95}"/>
    <cellStyle name="Comma 4 5 3 2 3 2 2" xfId="16017" xr:uid="{18C5B35C-FB07-4F6F-BB0C-F0E4A006E3DA}"/>
    <cellStyle name="Comma 4 5 3 2 3 2 2 2" xfId="16018" xr:uid="{FA3A0D56-153F-4DC7-AF93-35F43E956AD6}"/>
    <cellStyle name="Comma 4 5 3 2 3 2 3" xfId="16019" xr:uid="{2E51A179-CCA6-4FDC-8CBF-6698BCFF9E67}"/>
    <cellStyle name="Comma 4 5 3 2 3 3" xfId="16020" xr:uid="{2093FDA0-BADB-4551-9337-8B3CBCFA4AAC}"/>
    <cellStyle name="Comma 4 5 3 2 3 3 2" xfId="16021" xr:uid="{0FA93CE2-F6D0-4C24-8D2A-F4E78F6BE9D0}"/>
    <cellStyle name="Comma 4 5 3 2 3 4" xfId="16022" xr:uid="{42D6B900-BCCA-449F-8E74-2FF365497099}"/>
    <cellStyle name="Comma 4 5 3 2 4" xfId="16023" xr:uid="{8A627E28-70DB-41E8-BA5E-666B37E6C166}"/>
    <cellStyle name="Comma 4 5 3 2 4 2" xfId="16024" xr:uid="{69644FCD-A4AE-48BB-AB3B-450543F29DC3}"/>
    <cellStyle name="Comma 4 5 3 2 4 2 2" xfId="16025" xr:uid="{AF6B5A8E-ECE7-447B-9056-2C31EC943938}"/>
    <cellStyle name="Comma 4 5 3 2 4 3" xfId="16026" xr:uid="{EE47AA74-39A7-4C36-B6C4-B08B5586B380}"/>
    <cellStyle name="Comma 4 5 3 2 5" xfId="16027" xr:uid="{77E39C35-8A5F-482C-B64F-3FCB04DACD8B}"/>
    <cellStyle name="Comma 4 5 3 2 5 2" xfId="16028" xr:uid="{7DD5B28B-D573-4044-B887-F7A6B1BF862E}"/>
    <cellStyle name="Comma 4 5 3 2 6" xfId="16029" xr:uid="{087C7E07-A65C-4354-AA85-AC9634EE7625}"/>
    <cellStyle name="Comma 4 5 3 3" xfId="16030" xr:uid="{1D5C631C-F0A0-49CC-AA36-CE3D852C2122}"/>
    <cellStyle name="Comma 4 5 3 3 2" xfId="16031" xr:uid="{B0BE730A-F9DD-4295-986D-938058658675}"/>
    <cellStyle name="Comma 4 5 3 3 2 2" xfId="16032" xr:uid="{D84C1FBD-B9B3-4156-B54A-2D4408201874}"/>
    <cellStyle name="Comma 4 5 3 3 2 2 2" xfId="16033" xr:uid="{84F40D94-11C5-43DB-88E5-A1AB0F4E0326}"/>
    <cellStyle name="Comma 4 5 3 3 2 3" xfId="16034" xr:uid="{DA96B56A-6ED5-449B-9C56-962CD17A4A79}"/>
    <cellStyle name="Comma 4 5 3 3 3" xfId="16035" xr:uid="{2F993EA5-F3EB-4A63-ADF1-CCDAC7CE1991}"/>
    <cellStyle name="Comma 4 5 3 3 3 2" xfId="16036" xr:uid="{3B05C4BE-E4D1-4E5B-83CC-D5292CA9040E}"/>
    <cellStyle name="Comma 4 5 3 3 4" xfId="16037" xr:uid="{41546B77-7140-4C7A-8C2A-1A9B72520A79}"/>
    <cellStyle name="Comma 4 5 3 4" xfId="16038" xr:uid="{774856A2-D267-49B1-8913-35C39E1D2145}"/>
    <cellStyle name="Comma 4 5 3 4 2" xfId="16039" xr:uid="{76217150-710B-4DC9-801C-AFB1732BFE03}"/>
    <cellStyle name="Comma 4 5 3 4 2 2" xfId="16040" xr:uid="{BE38E23E-CC9D-4212-81AA-5DDB7E8B89D6}"/>
    <cellStyle name="Comma 4 5 3 4 2 2 2" xfId="16041" xr:uid="{A937346B-0996-4D56-BF20-A244304A2407}"/>
    <cellStyle name="Comma 4 5 3 4 2 3" xfId="16042" xr:uid="{A85A91B7-C71A-41D0-B33B-B2CA13DE58F9}"/>
    <cellStyle name="Comma 4 5 3 4 3" xfId="16043" xr:uid="{608AD4CF-92BB-4756-A2E9-3407ACDBA734}"/>
    <cellStyle name="Comma 4 5 3 4 3 2" xfId="16044" xr:uid="{77971723-2828-4AB5-806C-2248A0B72ACD}"/>
    <cellStyle name="Comma 4 5 3 4 4" xfId="16045" xr:uid="{3C02DC39-6FFE-4492-9AC1-8663CB19A644}"/>
    <cellStyle name="Comma 4 5 3 5" xfId="16046" xr:uid="{9F650AB0-67BC-4C18-A51D-6A7BC0C79C70}"/>
    <cellStyle name="Comma 4 5 3 5 2" xfId="16047" xr:uid="{8C86DE6E-2826-476F-83F2-34A9D20683D6}"/>
    <cellStyle name="Comma 4 5 3 5 2 2" xfId="16048" xr:uid="{21788A63-03A1-43F8-A446-F3C7351956D3}"/>
    <cellStyle name="Comma 4 5 3 5 3" xfId="16049" xr:uid="{A171C07A-DCAC-4B98-B71A-8A786188D80B}"/>
    <cellStyle name="Comma 4 5 3 6" xfId="16050" xr:uid="{6CFA6CD3-6948-4542-BF37-D497A8338713}"/>
    <cellStyle name="Comma 4 5 3 6 2" xfId="16051" xr:uid="{1F3F3956-58AC-48A5-A7A6-BFDE6E1052C9}"/>
    <cellStyle name="Comma 4 5 3 7" xfId="16052" xr:uid="{63F28294-95ED-46DB-96CE-052C5782DA57}"/>
    <cellStyle name="Comma 4 5 4" xfId="16053" xr:uid="{C619A824-4EF3-4697-8DB6-2852859F0210}"/>
    <cellStyle name="Comma 4 5 4 2" xfId="16054" xr:uid="{E40BC18F-B966-4158-8603-1FD9E8465041}"/>
    <cellStyle name="Comma 4 5 4 2 2" xfId="16055" xr:uid="{AB54A908-1994-4973-B6A0-1851CA9F8976}"/>
    <cellStyle name="Comma 4 5 4 2 2 2" xfId="16056" xr:uid="{D84FA892-935B-4CCA-9F91-ABA56F93A9A2}"/>
    <cellStyle name="Comma 4 5 4 2 2 2 2" xfId="16057" xr:uid="{20894077-7D73-4723-A9E2-5A642346AF82}"/>
    <cellStyle name="Comma 4 5 4 2 2 2 2 2" xfId="16058" xr:uid="{DB528E7D-4FE7-47C7-BF02-CB0B934B59BC}"/>
    <cellStyle name="Comma 4 5 4 2 2 2 3" xfId="16059" xr:uid="{1AB1BEC3-5B1F-42C1-ABD0-CC9346D12077}"/>
    <cellStyle name="Comma 4 5 4 2 2 3" xfId="16060" xr:uid="{F846ABCF-F16E-442D-B556-9DE52F0F44AA}"/>
    <cellStyle name="Comma 4 5 4 2 2 3 2" xfId="16061" xr:uid="{1FE7914D-3B85-48FE-859C-C6F188677B9E}"/>
    <cellStyle name="Comma 4 5 4 2 2 4" xfId="16062" xr:uid="{4E362DD1-C146-4520-B0F1-63D8A31BAFA7}"/>
    <cellStyle name="Comma 4 5 4 2 3" xfId="16063" xr:uid="{402D38DE-6BC8-4FCD-BF59-25E2AB285653}"/>
    <cellStyle name="Comma 4 5 4 2 3 2" xfId="16064" xr:uid="{A4DDC24E-C7B0-4EA6-B17D-04EE0F9D25AA}"/>
    <cellStyle name="Comma 4 5 4 2 3 2 2" xfId="16065" xr:uid="{73383C7B-61BA-40CE-BBBA-9E4B2083C1B9}"/>
    <cellStyle name="Comma 4 5 4 2 3 2 2 2" xfId="16066" xr:uid="{D5A0BA01-BB05-4AF0-8CFC-A84167FB3E82}"/>
    <cellStyle name="Comma 4 5 4 2 3 2 3" xfId="16067" xr:uid="{E14286E1-D0E1-4E4E-BED2-05133B9C3F7B}"/>
    <cellStyle name="Comma 4 5 4 2 3 3" xfId="16068" xr:uid="{D1FFDC64-3A5A-45A0-9C63-5C82779DEEB9}"/>
    <cellStyle name="Comma 4 5 4 2 3 3 2" xfId="16069" xr:uid="{5F6A31E1-7C23-44F7-9995-153D2E2B324B}"/>
    <cellStyle name="Comma 4 5 4 2 3 4" xfId="16070" xr:uid="{370561DF-0123-475C-AEBF-71D8CE615561}"/>
    <cellStyle name="Comma 4 5 4 2 4" xfId="16071" xr:uid="{F2FC3CB4-133C-49B0-A35A-CF548982DE20}"/>
    <cellStyle name="Comma 4 5 4 2 4 2" xfId="16072" xr:uid="{DF1C0B61-6D48-45A1-BCFE-039FF60F10F2}"/>
    <cellStyle name="Comma 4 5 4 2 4 2 2" xfId="16073" xr:uid="{65CB3DB0-C894-4BD0-8F70-69044D9EEB80}"/>
    <cellStyle name="Comma 4 5 4 2 4 3" xfId="16074" xr:uid="{D0945C3D-ECFA-4705-8815-FF6648CCAB63}"/>
    <cellStyle name="Comma 4 5 4 2 5" xfId="16075" xr:uid="{3A793BB6-936D-4910-882F-943343724FD3}"/>
    <cellStyle name="Comma 4 5 4 2 5 2" xfId="16076" xr:uid="{D05DB62B-A104-47CD-94A4-CBE7C96925B1}"/>
    <cellStyle name="Comma 4 5 4 2 6" xfId="16077" xr:uid="{0F6F37DE-4A93-4BC8-9B03-BE08E2410297}"/>
    <cellStyle name="Comma 4 5 4 3" xfId="16078" xr:uid="{2B5A181E-8B21-47D8-A8BB-314A8FB50F4B}"/>
    <cellStyle name="Comma 4 5 4 3 2" xfId="16079" xr:uid="{D6C04686-A0B9-4E6C-973B-CD20413FF913}"/>
    <cellStyle name="Comma 4 5 4 3 2 2" xfId="16080" xr:uid="{0AF5C0AC-0FDA-48D5-8517-9FB3D0FF29DA}"/>
    <cellStyle name="Comma 4 5 4 3 2 2 2" xfId="16081" xr:uid="{D0058DE5-5814-49EB-B86E-565DAA8E5BAA}"/>
    <cellStyle name="Comma 4 5 4 3 2 3" xfId="16082" xr:uid="{3FEB7110-C47F-44AB-B481-7EF3130D49A8}"/>
    <cellStyle name="Comma 4 5 4 3 3" xfId="16083" xr:uid="{CB6754F0-5AC8-4F93-A299-92ED491084B7}"/>
    <cellStyle name="Comma 4 5 4 3 3 2" xfId="16084" xr:uid="{7A4B1E65-4F8C-44DB-93BB-338BD158CB6F}"/>
    <cellStyle name="Comma 4 5 4 3 4" xfId="16085" xr:uid="{ACF51496-E6B2-43E9-B1FC-9B96FFC2603F}"/>
    <cellStyle name="Comma 4 5 4 4" xfId="16086" xr:uid="{93AF4757-0D48-47A4-8183-C34613517840}"/>
    <cellStyle name="Comma 4 5 4 4 2" xfId="16087" xr:uid="{67389D5F-D30A-4777-B20D-FA329496BA27}"/>
    <cellStyle name="Comma 4 5 4 4 2 2" xfId="16088" xr:uid="{D01E449C-0277-48F5-BE46-EDEF712B524B}"/>
    <cellStyle name="Comma 4 5 4 4 2 2 2" xfId="16089" xr:uid="{75C42EE8-AC94-4A17-BC72-028F94A45210}"/>
    <cellStyle name="Comma 4 5 4 4 2 3" xfId="16090" xr:uid="{A6954049-DB2E-4826-9634-BB0DE77F2C0C}"/>
    <cellStyle name="Comma 4 5 4 4 3" xfId="16091" xr:uid="{8B340D2F-22D6-4E56-BA1B-BD11AE9428AA}"/>
    <cellStyle name="Comma 4 5 4 4 3 2" xfId="16092" xr:uid="{6B9C40E7-D0DB-47AF-82CE-C90219B5AAA8}"/>
    <cellStyle name="Comma 4 5 4 4 4" xfId="16093" xr:uid="{7D311098-4C0A-4A2A-ACCD-556A47C6CAE9}"/>
    <cellStyle name="Comma 4 5 4 5" xfId="16094" xr:uid="{7A3303B9-A89F-49C1-BB4B-7C6EAB0239F6}"/>
    <cellStyle name="Comma 4 5 4 5 2" xfId="16095" xr:uid="{6DAB448B-FE39-4D2C-84B0-5A6F73CB8D5C}"/>
    <cellStyle name="Comma 4 5 4 5 2 2" xfId="16096" xr:uid="{A2DC1CE0-D3FF-40BD-87EE-DCF53EB8F156}"/>
    <cellStyle name="Comma 4 5 4 5 3" xfId="16097" xr:uid="{82FC28A3-6591-491E-90E7-11954CAFEB36}"/>
    <cellStyle name="Comma 4 5 4 6" xfId="16098" xr:uid="{BE75C1D6-7307-471F-A2AE-698F8B8CE9BC}"/>
    <cellStyle name="Comma 4 5 4 6 2" xfId="16099" xr:uid="{A3482F80-0638-4E11-B0F4-BB4DCE69C10B}"/>
    <cellStyle name="Comma 4 5 4 7" xfId="16100" xr:uid="{1701C818-2479-4B79-BF14-C72722018083}"/>
    <cellStyle name="Comma 4 5 5" xfId="16101" xr:uid="{4EFB2D46-EA1C-4A8B-ADB8-FB20C3F11F00}"/>
    <cellStyle name="Comma 4 5 5 2" xfId="16102" xr:uid="{C44DF134-A2B1-4B13-9ADB-E8B33C792155}"/>
    <cellStyle name="Comma 4 5 5 2 2" xfId="16103" xr:uid="{F53C30BD-4FD6-4F02-B48C-B97495CBCC4B}"/>
    <cellStyle name="Comma 4 5 5 2 2 2" xfId="16104" xr:uid="{B1CFD2EB-DD24-4E1F-8B37-7ADBDF099167}"/>
    <cellStyle name="Comma 4 5 5 2 2 2 2" xfId="16105" xr:uid="{D22BF4E9-5AE6-4010-901E-892FEC117D86}"/>
    <cellStyle name="Comma 4 5 5 2 2 3" xfId="16106" xr:uid="{83A1CC4B-3649-4085-A387-16B1D8F7747F}"/>
    <cellStyle name="Comma 4 5 5 2 3" xfId="16107" xr:uid="{76960387-9316-4541-AD06-83C6C3390FBB}"/>
    <cellStyle name="Comma 4 5 5 2 3 2" xfId="16108" xr:uid="{EB8B8F32-C0E4-4D89-B096-31E637CC19FE}"/>
    <cellStyle name="Comma 4 5 5 2 4" xfId="16109" xr:uid="{69D2DD38-0B3C-42B2-BA42-5EC1B5856E08}"/>
    <cellStyle name="Comma 4 5 5 3" xfId="16110" xr:uid="{86B350E0-0FB8-44FE-9515-F3CC7FCE14A0}"/>
    <cellStyle name="Comma 4 5 5 3 2" xfId="16111" xr:uid="{62921828-D19C-496C-9A63-1FA7B4D2EC1F}"/>
    <cellStyle name="Comma 4 5 5 3 2 2" xfId="16112" xr:uid="{9801CE5D-378D-44E3-B938-778B5DB9E9F5}"/>
    <cellStyle name="Comma 4 5 5 3 2 2 2" xfId="16113" xr:uid="{D09636F1-31E8-45B6-9C5D-366C27274E9D}"/>
    <cellStyle name="Comma 4 5 5 3 2 3" xfId="16114" xr:uid="{2177A936-8CA0-4ABE-836E-ED4A2D8B631C}"/>
    <cellStyle name="Comma 4 5 5 3 3" xfId="16115" xr:uid="{2BDDC9A7-827E-430F-B0A9-FAD10401D8E8}"/>
    <cellStyle name="Comma 4 5 5 3 3 2" xfId="16116" xr:uid="{8ED88DF0-FCCB-4AB7-9D50-8434C1898E79}"/>
    <cellStyle name="Comma 4 5 5 3 4" xfId="16117" xr:uid="{01AFE131-C467-408D-8B07-43BB320F5733}"/>
    <cellStyle name="Comma 4 5 5 4" xfId="16118" xr:uid="{17709C60-5078-4229-9EEC-F99A69B1455B}"/>
    <cellStyle name="Comma 4 5 5 4 2" xfId="16119" xr:uid="{8C6FF517-14BF-46BF-BFCE-F75431C6112D}"/>
    <cellStyle name="Comma 4 5 5 4 2 2" xfId="16120" xr:uid="{75405EB3-EAF7-45AB-8C57-98D26B5B9BCB}"/>
    <cellStyle name="Comma 4 5 5 4 3" xfId="16121" xr:uid="{FEF93A20-FA75-4D1A-90C1-AFDBCE352E7D}"/>
    <cellStyle name="Comma 4 5 5 5" xfId="16122" xr:uid="{4A7BF595-8DE6-45FA-8A50-F2EF4CB973F5}"/>
    <cellStyle name="Comma 4 5 5 5 2" xfId="16123" xr:uid="{32EE1890-6D1D-48A9-8E4B-1A89A30D47E6}"/>
    <cellStyle name="Comma 4 5 5 6" xfId="16124" xr:uid="{9590A349-2822-4AB8-8ED9-A9E60C67ADEC}"/>
    <cellStyle name="Comma 4 5 6" xfId="16125" xr:uid="{A725BC62-DB50-4C0E-AFC5-DD679D976141}"/>
    <cellStyle name="Comma 4 5 6 2" xfId="16126" xr:uid="{F7873518-5951-4DAF-821B-FAF5855B8EA5}"/>
    <cellStyle name="Comma 4 5 6 2 2" xfId="16127" xr:uid="{C84CC999-66CE-4D8A-B83C-D2F283917C67}"/>
    <cellStyle name="Comma 4 5 6 2 2 2" xfId="16128" xr:uid="{BB25D3B8-329E-41C2-8326-2A509F5A2511}"/>
    <cellStyle name="Comma 4 5 6 2 3" xfId="16129" xr:uid="{0BB7FBC7-658B-4805-8AD8-49D6278CAB94}"/>
    <cellStyle name="Comma 4 5 6 3" xfId="16130" xr:uid="{477A6838-14D0-4858-906A-7E2A1A6E399C}"/>
    <cellStyle name="Comma 4 5 6 3 2" xfId="16131" xr:uid="{F3CD936B-EDBC-4E5A-80BA-A1707F80B955}"/>
    <cellStyle name="Comma 4 5 6 4" xfId="16132" xr:uid="{446EC886-C267-4552-9BA5-0DCA81FDA0C5}"/>
    <cellStyle name="Comma 4 5 7" xfId="16133" xr:uid="{9A65BB8D-CDA6-40FF-89A0-80CEF2209A54}"/>
    <cellStyle name="Comma 4 5 7 2" xfId="16134" xr:uid="{8240FF6F-E330-4DCA-A481-F338311332EB}"/>
    <cellStyle name="Comma 4 5 7 2 2" xfId="16135" xr:uid="{B4301C26-2822-43DC-A2F7-7E0A31D6201D}"/>
    <cellStyle name="Comma 4 5 7 2 2 2" xfId="16136" xr:uid="{5188DBE5-EE31-450D-8672-E5FFF68E70B9}"/>
    <cellStyle name="Comma 4 5 7 2 3" xfId="16137" xr:uid="{AD989C0A-A2DB-4A54-AE60-FEB53258281B}"/>
    <cellStyle name="Comma 4 5 7 3" xfId="16138" xr:uid="{E4348FFB-651E-42E0-BB14-5C43707BB533}"/>
    <cellStyle name="Comma 4 5 7 3 2" xfId="16139" xr:uid="{D4A88C99-C59F-4C56-9721-C63D3E83D7A5}"/>
    <cellStyle name="Comma 4 5 7 4" xfId="16140" xr:uid="{9E1BE387-C2B0-4E0D-AF20-0147DA3FE7D5}"/>
    <cellStyle name="Comma 4 5 8" xfId="16141" xr:uid="{BE075DD7-DA96-423C-9DEE-F27EB41B21F3}"/>
    <cellStyle name="Comma 4 5 8 2" xfId="16142" xr:uid="{B2BAD336-5292-4762-B379-059DAD784999}"/>
    <cellStyle name="Comma 4 5 8 2 2" xfId="16143" xr:uid="{A230A3C0-4132-4431-935B-180732FC70FE}"/>
    <cellStyle name="Comma 4 5 8 3" xfId="16144" xr:uid="{7861CCEA-CA3B-4EB3-8D91-E7B37A2EFF01}"/>
    <cellStyle name="Comma 4 5 9" xfId="16145" xr:uid="{D2A0133F-CDFB-4C0D-9BF1-F45B7AEC6600}"/>
    <cellStyle name="Comma 4 5 9 2" xfId="16146" xr:uid="{8B14B5F7-E178-43E1-9999-809CBA6C3F4F}"/>
    <cellStyle name="Comma 4 6" xfId="16147" xr:uid="{B8265D22-A0C9-4ADF-AB50-65D828976D8A}"/>
    <cellStyle name="Comma 4 6 2" xfId="16148" xr:uid="{7CEB1BCE-4799-4CF4-87CD-FDBD85D3CD9B}"/>
    <cellStyle name="Comma 4 6 2 2" xfId="16149" xr:uid="{24C17A0C-9A5B-4BBC-9BE0-196BD887CA07}"/>
    <cellStyle name="Comma 4 6 2 2 2" xfId="16150" xr:uid="{5C61637C-F6CF-4BC6-AEAA-EDE4100283C4}"/>
    <cellStyle name="Comma 4 6 2 2 2 2" xfId="16151" xr:uid="{0C9C37EA-6AAE-42CA-B248-5A9DCABAE6FA}"/>
    <cellStyle name="Comma 4 6 2 2 2 2 2" xfId="16152" xr:uid="{5DAEE3C4-2F82-4E4B-B53E-3899FD1B79F1}"/>
    <cellStyle name="Comma 4 6 2 2 2 2 2 2" xfId="16153" xr:uid="{0BFB0742-723E-4B40-9EDB-5649CA86BAF5}"/>
    <cellStyle name="Comma 4 6 2 2 2 2 3" xfId="16154" xr:uid="{EEF85A6C-1BBA-45BB-9360-51FA2B31209C}"/>
    <cellStyle name="Comma 4 6 2 2 2 3" xfId="16155" xr:uid="{C05A8BA5-CB8E-41C4-9DA3-2FDF59B077E2}"/>
    <cellStyle name="Comma 4 6 2 2 2 3 2" xfId="16156" xr:uid="{40CBDEE7-E91B-41B0-9930-EE018A0679C6}"/>
    <cellStyle name="Comma 4 6 2 2 2 4" xfId="16157" xr:uid="{81BD5415-81CD-4715-9F8C-23A898802729}"/>
    <cellStyle name="Comma 4 6 2 2 3" xfId="16158" xr:uid="{BF0CE8BB-B073-421B-B9E4-6775F9392A00}"/>
    <cellStyle name="Comma 4 6 2 2 3 2" xfId="16159" xr:uid="{5FD830E8-4853-4023-8B50-B2753975F815}"/>
    <cellStyle name="Comma 4 6 2 2 3 2 2" xfId="16160" xr:uid="{5EAD658C-C82F-491A-AAAF-7520795E2D84}"/>
    <cellStyle name="Comma 4 6 2 2 3 2 2 2" xfId="16161" xr:uid="{4E044ED9-A73C-4E90-83FA-7B052296C49E}"/>
    <cellStyle name="Comma 4 6 2 2 3 2 3" xfId="16162" xr:uid="{36440FA8-6DE6-4497-86ED-CBB47C2502AA}"/>
    <cellStyle name="Comma 4 6 2 2 3 3" xfId="16163" xr:uid="{69F2EF8A-4B36-490F-824F-ECAB235CDD64}"/>
    <cellStyle name="Comma 4 6 2 2 3 3 2" xfId="16164" xr:uid="{1CBB44B9-3955-4ABC-ADAD-A19B668864CD}"/>
    <cellStyle name="Comma 4 6 2 2 3 4" xfId="16165" xr:uid="{F1ECFC02-1582-4DDA-B3DA-EBF50DCB82C2}"/>
    <cellStyle name="Comma 4 6 2 2 4" xfId="16166" xr:uid="{E5AF3738-174E-4FDB-9CAE-2CDBAF8E441E}"/>
    <cellStyle name="Comma 4 6 2 2 4 2" xfId="16167" xr:uid="{AB66A349-3752-41EF-A2F8-CEB7EB12CDBC}"/>
    <cellStyle name="Comma 4 6 2 2 4 2 2" xfId="16168" xr:uid="{D9D7FD1C-E5A4-4E50-B786-3EDA59968F60}"/>
    <cellStyle name="Comma 4 6 2 2 4 3" xfId="16169" xr:uid="{09C4213C-B66F-4F4A-973B-712E2B6305A8}"/>
    <cellStyle name="Comma 4 6 2 2 5" xfId="16170" xr:uid="{F1A5DDC0-2DA9-4D15-B4D9-3E63A687A887}"/>
    <cellStyle name="Comma 4 6 2 2 5 2" xfId="16171" xr:uid="{2998A448-1C36-43AC-B054-31F73FB15E26}"/>
    <cellStyle name="Comma 4 6 2 2 6" xfId="16172" xr:uid="{EE99CC1E-E8B8-45F1-921F-9B97DEA7D663}"/>
    <cellStyle name="Comma 4 6 2 3" xfId="16173" xr:uid="{87314AF3-A7DC-4DAE-B9DF-D90D43D131AF}"/>
    <cellStyle name="Comma 4 6 2 3 2" xfId="16174" xr:uid="{B89CB81C-2DAE-436B-80BA-93A0DBCE7BDD}"/>
    <cellStyle name="Comma 4 6 2 3 2 2" xfId="16175" xr:uid="{F5C5A428-7A74-4B3C-9859-01DFE0EBAE29}"/>
    <cellStyle name="Comma 4 6 2 3 2 2 2" xfId="16176" xr:uid="{840A4361-9933-416F-8DEA-2A40D7D371BC}"/>
    <cellStyle name="Comma 4 6 2 3 2 3" xfId="16177" xr:uid="{5A01F983-CA5B-4D91-92F8-56A12330FC97}"/>
    <cellStyle name="Comma 4 6 2 3 3" xfId="16178" xr:uid="{B14E5DA8-53CE-4BC3-9188-5D7176802F11}"/>
    <cellStyle name="Comma 4 6 2 3 3 2" xfId="16179" xr:uid="{00250033-5AE4-46B5-8994-D15EFE2FF864}"/>
    <cellStyle name="Comma 4 6 2 3 4" xfId="16180" xr:uid="{2FD19764-712B-45A7-87C2-FEE9A5587837}"/>
    <cellStyle name="Comma 4 6 2 4" xfId="16181" xr:uid="{7A869870-1C65-4FCC-80AD-F939B655D7DA}"/>
    <cellStyle name="Comma 4 6 2 4 2" xfId="16182" xr:uid="{0CE6198A-765E-4B59-96D4-4CB3CE6CEB0F}"/>
    <cellStyle name="Comma 4 6 2 4 2 2" xfId="16183" xr:uid="{6147EB7A-E31D-445A-A13A-2D6E6A45E50E}"/>
    <cellStyle name="Comma 4 6 2 4 2 2 2" xfId="16184" xr:uid="{13F2544F-056E-4E40-A7BA-EEEBE66F638A}"/>
    <cellStyle name="Comma 4 6 2 4 2 3" xfId="16185" xr:uid="{146E5230-F96D-466F-9B09-6414758DABF8}"/>
    <cellStyle name="Comma 4 6 2 4 3" xfId="16186" xr:uid="{5559ADAA-944B-41AA-9FA9-299A06928091}"/>
    <cellStyle name="Comma 4 6 2 4 3 2" xfId="16187" xr:uid="{BF26D0E6-A22F-402F-9DD0-7C821C63AC27}"/>
    <cellStyle name="Comma 4 6 2 4 4" xfId="16188" xr:uid="{02860E47-C2E8-4BD7-9420-7A8461C30955}"/>
    <cellStyle name="Comma 4 6 2 5" xfId="16189" xr:uid="{87F1D529-4E8F-4B35-9609-0C416CD020E5}"/>
    <cellStyle name="Comma 4 6 2 5 2" xfId="16190" xr:uid="{425FFB38-57AD-4E5C-80DA-3C6B5C085576}"/>
    <cellStyle name="Comma 4 6 2 5 2 2" xfId="16191" xr:uid="{277DD064-9105-436D-8554-C8A2AA9B9EF9}"/>
    <cellStyle name="Comma 4 6 2 5 3" xfId="16192" xr:uid="{C1DAD109-DBAE-4FEB-91A7-D9EA4EC06FFE}"/>
    <cellStyle name="Comma 4 6 2 6" xfId="16193" xr:uid="{32CC46AA-7AFC-4416-A6A4-A5B9656CC383}"/>
    <cellStyle name="Comma 4 6 2 6 2" xfId="16194" xr:uid="{7AE6F5A9-EA20-433B-9FDC-6DA50358CBB1}"/>
    <cellStyle name="Comma 4 6 2 7" xfId="16195" xr:uid="{FBF8E183-9EDD-4E6E-B8B4-565AA140D118}"/>
    <cellStyle name="Comma 4 6 3" xfId="16196" xr:uid="{26A33CA9-BBFE-4A02-825A-FE70DC7B5974}"/>
    <cellStyle name="Comma 4 6 3 2" xfId="16197" xr:uid="{78D0E9E7-FFFB-4D0E-AFDB-A61632F61B3D}"/>
    <cellStyle name="Comma 4 6 3 2 2" xfId="16198" xr:uid="{B6B10E3B-3BEE-4F7B-B95D-D82F66ED6CBA}"/>
    <cellStyle name="Comma 4 6 3 2 2 2" xfId="16199" xr:uid="{B753DC5B-72E9-4B28-BEFD-290451A34A3F}"/>
    <cellStyle name="Comma 4 6 3 2 2 2 2" xfId="16200" xr:uid="{263F2FFA-7B0C-4DF1-A0EC-DE1E1ED75D5D}"/>
    <cellStyle name="Comma 4 6 3 2 2 3" xfId="16201" xr:uid="{F221B038-9072-4CF2-BC48-0F2B96EB06C2}"/>
    <cellStyle name="Comma 4 6 3 2 3" xfId="16202" xr:uid="{503DE76B-C2FB-41BF-B78D-5488CC8F678E}"/>
    <cellStyle name="Comma 4 6 3 2 3 2" xfId="16203" xr:uid="{B2103B2E-A094-4786-A080-DE3F48A7DFDA}"/>
    <cellStyle name="Comma 4 6 3 2 4" xfId="16204" xr:uid="{E9FBBF0E-A41E-49DD-9E39-76F96D633301}"/>
    <cellStyle name="Comma 4 6 3 3" xfId="16205" xr:uid="{3420405D-C8B4-479F-9525-EEFB1946BA58}"/>
    <cellStyle name="Comma 4 6 3 3 2" xfId="16206" xr:uid="{ECA4B311-37D6-4C3F-8F93-F03D1A04AAF1}"/>
    <cellStyle name="Comma 4 6 3 3 2 2" xfId="16207" xr:uid="{7528331B-7502-4188-8F52-D232C85A19C7}"/>
    <cellStyle name="Comma 4 6 3 3 2 2 2" xfId="16208" xr:uid="{D8DA2A67-5FE8-48AA-9ABF-6C60DE464077}"/>
    <cellStyle name="Comma 4 6 3 3 2 3" xfId="16209" xr:uid="{4A963EEA-4AB7-45E1-98F1-9FE8AFB2E8F5}"/>
    <cellStyle name="Comma 4 6 3 3 3" xfId="16210" xr:uid="{21662585-0C39-4DC4-8319-BF5F80060C75}"/>
    <cellStyle name="Comma 4 6 3 3 3 2" xfId="16211" xr:uid="{7B8FA812-C1B4-447F-A83B-B83BE4B9CEA7}"/>
    <cellStyle name="Comma 4 6 3 3 4" xfId="16212" xr:uid="{E44550A0-39CD-4544-A9BA-F8D55764F4AF}"/>
    <cellStyle name="Comma 4 6 3 4" xfId="16213" xr:uid="{B251F7C9-018B-45F7-92F5-D2D738AA2C3A}"/>
    <cellStyle name="Comma 4 6 3 4 2" xfId="16214" xr:uid="{C58377E2-ED05-45A5-B0D4-7574C9A3EF8E}"/>
    <cellStyle name="Comma 4 6 3 4 2 2" xfId="16215" xr:uid="{7A9FEBC7-953D-42CD-8B1F-07CD934F033C}"/>
    <cellStyle name="Comma 4 6 3 4 3" xfId="16216" xr:uid="{7DA137BD-2752-4497-95A0-3ABECD69C82D}"/>
    <cellStyle name="Comma 4 6 3 5" xfId="16217" xr:uid="{B86863A5-95DA-4D20-B90C-B413100F0D7E}"/>
    <cellStyle name="Comma 4 6 3 5 2" xfId="16218" xr:uid="{32A53BB6-BA14-4778-A4A0-CBFE8646C3BA}"/>
    <cellStyle name="Comma 4 6 3 6" xfId="16219" xr:uid="{575EF970-B50D-4906-8D35-624F8AF113B0}"/>
    <cellStyle name="Comma 4 6 4" xfId="16220" xr:uid="{72150DC1-AC28-413A-8494-E526B80494CD}"/>
    <cellStyle name="Comma 4 6 4 2" xfId="16221" xr:uid="{AB9DD9D9-ADC7-449F-AD0D-EA26065D3C7E}"/>
    <cellStyle name="Comma 4 6 4 2 2" xfId="16222" xr:uid="{BE0F5A16-6E29-4E5F-A041-956CAE22264E}"/>
    <cellStyle name="Comma 4 6 4 2 2 2" xfId="16223" xr:uid="{10771F8C-3BB6-4133-8866-EDB6AF90311D}"/>
    <cellStyle name="Comma 4 6 4 2 3" xfId="16224" xr:uid="{193A49FF-BC11-4611-BDDE-FED7D92AA931}"/>
    <cellStyle name="Comma 4 6 4 3" xfId="16225" xr:uid="{6EB26A1A-CB68-481F-B577-E08AC5E159D8}"/>
    <cellStyle name="Comma 4 6 4 3 2" xfId="16226" xr:uid="{08C7C5EE-44BC-44AD-A32F-C1CA9EEBD4EA}"/>
    <cellStyle name="Comma 4 6 4 4" xfId="16227" xr:uid="{245C3381-EEE2-4092-A49E-AD89F422279F}"/>
    <cellStyle name="Comma 4 6 5" xfId="16228" xr:uid="{5A635246-C306-4B60-A124-2FA9A8511E10}"/>
    <cellStyle name="Comma 4 6 5 2" xfId="16229" xr:uid="{80C3CBAB-B7F6-4061-8544-81B33FE41C02}"/>
    <cellStyle name="Comma 4 6 5 2 2" xfId="16230" xr:uid="{E7FB21EC-FD72-413B-82AB-89620759B499}"/>
    <cellStyle name="Comma 4 6 5 2 2 2" xfId="16231" xr:uid="{8631D73B-C4F3-4C4C-A597-FA1DDD624B8F}"/>
    <cellStyle name="Comma 4 6 5 2 3" xfId="16232" xr:uid="{F6C866D0-76AF-4D11-8C55-BD494F826285}"/>
    <cellStyle name="Comma 4 6 5 3" xfId="16233" xr:uid="{9514B02F-C0F2-43BE-A7D1-F933DC56E58A}"/>
    <cellStyle name="Comma 4 6 5 3 2" xfId="16234" xr:uid="{75DD428A-8025-4C9D-983B-03809F46EF5E}"/>
    <cellStyle name="Comma 4 6 5 4" xfId="16235" xr:uid="{98135672-0C22-4D78-8E3A-550FEE43E375}"/>
    <cellStyle name="Comma 4 6 6" xfId="16236" xr:uid="{FB629DC3-0B79-4C93-8FFE-094991AC5E68}"/>
    <cellStyle name="Comma 4 6 6 2" xfId="16237" xr:uid="{3666C94F-D4DA-4F0B-BAAA-C35671D2A958}"/>
    <cellStyle name="Comma 4 6 6 2 2" xfId="16238" xr:uid="{2EE83F7D-D7FB-44ED-BD4F-9CE6DCD1718A}"/>
    <cellStyle name="Comma 4 6 6 3" xfId="16239" xr:uid="{27B3ABBE-16BE-4A30-BBE3-BF7801514D84}"/>
    <cellStyle name="Comma 4 6 7" xfId="16240" xr:uid="{E3C6E892-EC84-4E20-AA4F-6C1FA11A6860}"/>
    <cellStyle name="Comma 4 6 7 2" xfId="16241" xr:uid="{0BBB6AD0-6EA5-4DB3-9530-DC2CA10E98ED}"/>
    <cellStyle name="Comma 4 6 8" xfId="16242" xr:uid="{5ABDA071-A633-4E8B-B615-D326C8C76C3E}"/>
    <cellStyle name="Comma 4 6 9" xfId="16243" xr:uid="{3BA7136A-0317-4BA9-AB6B-AFF919702D70}"/>
    <cellStyle name="Comma 4 7" xfId="16244" xr:uid="{D0E3CE30-B54C-4A60-92C9-F97B71F8906C}"/>
    <cellStyle name="Comma 4 7 2" xfId="16245" xr:uid="{925E9B97-8FDA-47F7-B249-CEF914913A93}"/>
    <cellStyle name="Comma 4 7 2 2" xfId="16246" xr:uid="{C4D109A5-5867-4B80-A5E4-9EADB0C822DD}"/>
    <cellStyle name="Comma 4 7 2 2 2" xfId="16247" xr:uid="{D44AB2C2-2DF5-4AB2-A36B-E8FE1C93D333}"/>
    <cellStyle name="Comma 4 7 2 2 2 2" xfId="16248" xr:uid="{7208FD5C-C6C0-44B5-883F-1FF5D473B3C1}"/>
    <cellStyle name="Comma 4 7 2 2 2 2 2" xfId="16249" xr:uid="{9CBD42E8-051D-4545-B63A-D13974D25F31}"/>
    <cellStyle name="Comma 4 7 2 2 2 3" xfId="16250" xr:uid="{9B9C78A5-133B-451F-9217-16F95F8D9294}"/>
    <cellStyle name="Comma 4 7 2 2 3" xfId="16251" xr:uid="{3D345CDF-35A4-48C6-B5F6-DA1F8835392B}"/>
    <cellStyle name="Comma 4 7 2 2 3 2" xfId="16252" xr:uid="{D9D2433B-69BA-4AC9-BBC3-88957158A5A5}"/>
    <cellStyle name="Comma 4 7 2 2 4" xfId="16253" xr:uid="{3A45058C-D805-409C-A10E-2939525E4051}"/>
    <cellStyle name="Comma 4 7 2 3" xfId="16254" xr:uid="{81C52758-5FFF-4044-AC0F-E4CEFC59D4D8}"/>
    <cellStyle name="Comma 4 7 2 3 2" xfId="16255" xr:uid="{D5C44849-A396-4297-9F6C-A43CA4E45765}"/>
    <cellStyle name="Comma 4 7 2 3 2 2" xfId="16256" xr:uid="{AE10CBE1-E1B9-4E9A-854D-0AE1871C0393}"/>
    <cellStyle name="Comma 4 7 2 3 2 2 2" xfId="16257" xr:uid="{5702E961-A8AF-40B2-8E5A-E032ED8FE4EF}"/>
    <cellStyle name="Comma 4 7 2 3 2 3" xfId="16258" xr:uid="{C159B6F6-C4CB-47EE-ABD2-ED10B15F6F0A}"/>
    <cellStyle name="Comma 4 7 2 3 3" xfId="16259" xr:uid="{2E46B78D-C604-42E8-AD5B-F8AA83AD0B10}"/>
    <cellStyle name="Comma 4 7 2 3 3 2" xfId="16260" xr:uid="{C3A232F1-642C-4518-ABB3-5CAC6F9D155A}"/>
    <cellStyle name="Comma 4 7 2 3 4" xfId="16261" xr:uid="{71CB04A3-3534-4838-A654-909F9EEDE28E}"/>
    <cellStyle name="Comma 4 7 2 4" xfId="16262" xr:uid="{53003BE1-763B-4324-BEB7-D3986ACB6BB7}"/>
    <cellStyle name="Comma 4 7 2 4 2" xfId="16263" xr:uid="{4A610719-A408-41CC-8155-5113FAE7EB42}"/>
    <cellStyle name="Comma 4 7 2 4 2 2" xfId="16264" xr:uid="{244CC99A-4337-407D-A9A1-17D3D04A09E0}"/>
    <cellStyle name="Comma 4 7 2 4 3" xfId="16265" xr:uid="{1B8AC172-3FAC-47D1-B634-95145CF597B6}"/>
    <cellStyle name="Comma 4 7 2 5" xfId="16266" xr:uid="{192674F4-A675-4623-8584-C59403EF7F8E}"/>
    <cellStyle name="Comma 4 7 2 5 2" xfId="16267" xr:uid="{28BC971B-A60F-4FBC-A82E-56096230C705}"/>
    <cellStyle name="Comma 4 7 2 6" xfId="16268" xr:uid="{589C0099-07C5-4530-9E1C-3809A0AD9606}"/>
    <cellStyle name="Comma 4 7 3" xfId="16269" xr:uid="{1FB18237-DE31-4090-AE05-8A36B26AF47E}"/>
    <cellStyle name="Comma 4 7 3 2" xfId="16270" xr:uid="{3AA9B552-D38E-460D-B1F2-A06A55F10F9E}"/>
    <cellStyle name="Comma 4 7 3 2 2" xfId="16271" xr:uid="{FB31F4D9-918C-46CC-A399-7DB022855004}"/>
    <cellStyle name="Comma 4 7 3 2 2 2" xfId="16272" xr:uid="{AAB339E2-6145-41CC-B1C1-5BB2D11CBCD6}"/>
    <cellStyle name="Comma 4 7 3 2 3" xfId="16273" xr:uid="{5AC6C86D-FDB5-4FE2-AE65-06DC213E34CF}"/>
    <cellStyle name="Comma 4 7 3 3" xfId="16274" xr:uid="{45E9941D-9EE8-40A5-AB5E-3ED136BE47D2}"/>
    <cellStyle name="Comma 4 7 3 3 2" xfId="16275" xr:uid="{8182D57D-D066-4349-8A6C-1EDB350E0DBD}"/>
    <cellStyle name="Comma 4 7 3 4" xfId="16276" xr:uid="{4EC1710C-2E3C-4488-A6C8-A8E5CBFB1520}"/>
    <cellStyle name="Comma 4 7 4" xfId="16277" xr:uid="{F0163E6D-B6E7-4EC6-B79F-C746033F3D7E}"/>
    <cellStyle name="Comma 4 7 4 2" xfId="16278" xr:uid="{B42BE4AC-37B8-4681-A096-03F159192C08}"/>
    <cellStyle name="Comma 4 7 4 2 2" xfId="16279" xr:uid="{87F25FCB-812E-4365-977E-ED91DE88A1BD}"/>
    <cellStyle name="Comma 4 7 4 2 2 2" xfId="16280" xr:uid="{BB3368A6-151D-4D1B-8881-B9651EDD3C0C}"/>
    <cellStyle name="Comma 4 7 4 2 3" xfId="16281" xr:uid="{512062D3-9715-4767-9890-33548FE93E1D}"/>
    <cellStyle name="Comma 4 7 4 3" xfId="16282" xr:uid="{9F173713-FCC4-48A4-AD5F-77842BB9300A}"/>
    <cellStyle name="Comma 4 7 4 3 2" xfId="16283" xr:uid="{1A1306D9-4733-4443-8A30-CE52BEBCCB66}"/>
    <cellStyle name="Comma 4 7 4 4" xfId="16284" xr:uid="{938D8226-9ECB-45E2-96FE-60C475C1A863}"/>
    <cellStyle name="Comma 4 7 5" xfId="16285" xr:uid="{B0293282-3CB2-46D9-B3CF-86AD4F4EBD33}"/>
    <cellStyle name="Comma 4 7 5 2" xfId="16286" xr:uid="{CC6A5C3B-348D-4318-A96F-B1D5008F84BD}"/>
    <cellStyle name="Comma 4 7 5 2 2" xfId="16287" xr:uid="{731CF338-6088-4E0D-AF60-D9C39C8FA7E1}"/>
    <cellStyle name="Comma 4 7 5 3" xfId="16288" xr:uid="{81F3FA2B-D8D0-4EC4-B5D4-6C91BA111BF1}"/>
    <cellStyle name="Comma 4 7 6" xfId="16289" xr:uid="{E14E2CA5-1479-407F-ABA1-75E508E8DD96}"/>
    <cellStyle name="Comma 4 7 6 2" xfId="16290" xr:uid="{D654F13D-0CCE-4695-8FE8-6380033B66A1}"/>
    <cellStyle name="Comma 4 7 7" xfId="16291" xr:uid="{A7D3E500-6255-4E98-81C4-B7E1930B6409}"/>
    <cellStyle name="Comma 4 8" xfId="16292" xr:uid="{142E6700-C1B2-4B8C-A323-241867AAB4D6}"/>
    <cellStyle name="Comma 4 8 2" xfId="16293" xr:uid="{7CCD1F0F-8E01-47AD-91A7-057030A300F6}"/>
    <cellStyle name="Comma 4 8 2 2" xfId="16294" xr:uid="{2C9F3339-7B21-40BC-8032-BBA31D49AED5}"/>
    <cellStyle name="Comma 4 8 2 2 2" xfId="16295" xr:uid="{106D1537-1325-4158-9F68-4DD96F982293}"/>
    <cellStyle name="Comma 4 8 2 2 2 2" xfId="16296" xr:uid="{1A82F691-C1D3-4CCD-8486-7D2BB838DD7F}"/>
    <cellStyle name="Comma 4 8 2 2 2 2 2" xfId="16297" xr:uid="{D861808C-766D-43DA-B5B8-5AA0DA357E3B}"/>
    <cellStyle name="Comma 4 8 2 2 2 3" xfId="16298" xr:uid="{31FDC063-02FF-42AE-BD94-E2276D4CA6BA}"/>
    <cellStyle name="Comma 4 8 2 2 3" xfId="16299" xr:uid="{BF5CD7F2-A133-46B2-861F-09BB65CFB9EA}"/>
    <cellStyle name="Comma 4 8 2 2 3 2" xfId="16300" xr:uid="{06518CA6-6887-4A5C-A2D5-03362586FDBC}"/>
    <cellStyle name="Comma 4 8 2 2 4" xfId="16301" xr:uid="{3DFF859D-861C-4009-99A8-D9D8D25248A0}"/>
    <cellStyle name="Comma 4 8 2 3" xfId="16302" xr:uid="{97682758-129B-41C8-89E9-31AFEBC284EA}"/>
    <cellStyle name="Comma 4 8 2 3 2" xfId="16303" xr:uid="{E7406AD7-39A3-4FEA-802C-3676852F176F}"/>
    <cellStyle name="Comma 4 8 2 3 2 2" xfId="16304" xr:uid="{3014D909-D777-4C39-A9C7-7CB3C22CBF13}"/>
    <cellStyle name="Comma 4 8 2 3 2 2 2" xfId="16305" xr:uid="{8CB21817-AA24-45C3-A1E4-1D8205CE4599}"/>
    <cellStyle name="Comma 4 8 2 3 2 3" xfId="16306" xr:uid="{2F7AD116-49A7-4C40-81DE-F4D30E1C9EFB}"/>
    <cellStyle name="Comma 4 8 2 3 3" xfId="16307" xr:uid="{57485FB8-35C8-4941-AC7A-FFBDB7DA3DEB}"/>
    <cellStyle name="Comma 4 8 2 3 3 2" xfId="16308" xr:uid="{ED3C100B-05A7-4075-8F27-44B083913A22}"/>
    <cellStyle name="Comma 4 8 2 3 4" xfId="16309" xr:uid="{0FD31527-AA94-4CE7-B1C9-477169452A4C}"/>
    <cellStyle name="Comma 4 8 2 4" xfId="16310" xr:uid="{B38CA2B4-141A-49FD-8D2A-18C9CF5EADFA}"/>
    <cellStyle name="Comma 4 8 2 4 2" xfId="16311" xr:uid="{3275BFB9-2283-4A6A-B75F-C95F0883D32E}"/>
    <cellStyle name="Comma 4 8 2 4 2 2" xfId="16312" xr:uid="{40BA6D8A-68E6-48A3-A3F2-C747509893F5}"/>
    <cellStyle name="Comma 4 8 2 4 3" xfId="16313" xr:uid="{C8DE8F9B-AA2F-45E0-9B8D-D35DDC90CEA4}"/>
    <cellStyle name="Comma 4 8 2 5" xfId="16314" xr:uid="{39DA0C42-488A-42DF-972A-5339E814E6FB}"/>
    <cellStyle name="Comma 4 8 2 5 2" xfId="16315" xr:uid="{1748560D-37AD-4B90-875E-982E1B614A14}"/>
    <cellStyle name="Comma 4 8 2 6" xfId="16316" xr:uid="{F8461767-C736-491C-9FFF-C9C225A85CCF}"/>
    <cellStyle name="Comma 4 8 3" xfId="16317" xr:uid="{311A3390-0FA4-44A4-9C84-395CCABF3202}"/>
    <cellStyle name="Comma 4 8 3 2" xfId="16318" xr:uid="{DAFBB512-31A1-4D42-8084-7FF9E05A1A6D}"/>
    <cellStyle name="Comma 4 8 3 2 2" xfId="16319" xr:uid="{B7991C06-F2FC-446A-99B1-BC855BFAA951}"/>
    <cellStyle name="Comma 4 8 3 2 2 2" xfId="16320" xr:uid="{9EE709CE-7ECA-485D-B25C-91FC9A92BD7E}"/>
    <cellStyle name="Comma 4 8 3 2 3" xfId="16321" xr:uid="{BFAF20CB-10E8-4A6D-AB17-A7794B91D6E7}"/>
    <cellStyle name="Comma 4 8 3 3" xfId="16322" xr:uid="{AC21E833-31BC-4A82-AB9E-D73F30904478}"/>
    <cellStyle name="Comma 4 8 3 3 2" xfId="16323" xr:uid="{387CED5A-5EE7-4B2C-AD00-F5A3AB5B03BC}"/>
    <cellStyle name="Comma 4 8 3 4" xfId="16324" xr:uid="{37872E7E-1A38-4D12-8F1D-54318FAFE802}"/>
    <cellStyle name="Comma 4 8 4" xfId="16325" xr:uid="{E15B06B1-DE52-4F1A-8749-7EEB3566CD4E}"/>
    <cellStyle name="Comma 4 8 4 2" xfId="16326" xr:uid="{D108AEB3-CAD0-4F02-835F-AEDF65405E0E}"/>
    <cellStyle name="Comma 4 8 4 2 2" xfId="16327" xr:uid="{37C1D23D-1F2D-48B7-A0AF-2FC3046F9F5B}"/>
    <cellStyle name="Comma 4 8 4 2 2 2" xfId="16328" xr:uid="{F4930A2C-60DB-4A37-AC07-6A438E8A4527}"/>
    <cellStyle name="Comma 4 8 4 2 3" xfId="16329" xr:uid="{3FB95A22-99C6-4D7E-AAB3-AB7F91F3F81B}"/>
    <cellStyle name="Comma 4 8 4 3" xfId="16330" xr:uid="{EE08E3D9-86DA-4510-A145-FF46EE25FF4E}"/>
    <cellStyle name="Comma 4 8 4 3 2" xfId="16331" xr:uid="{339BAAFB-48B9-4207-AB9D-2356353E0519}"/>
    <cellStyle name="Comma 4 8 4 4" xfId="16332" xr:uid="{E97AA467-F6B3-47A5-8256-DA3E9E626379}"/>
    <cellStyle name="Comma 4 8 5" xfId="16333" xr:uid="{19E623AA-2670-4DED-B556-24819D62622D}"/>
    <cellStyle name="Comma 4 8 5 2" xfId="16334" xr:uid="{9554285E-B8B2-436D-A9D1-017E17081A86}"/>
    <cellStyle name="Comma 4 8 5 2 2" xfId="16335" xr:uid="{717AB400-AFF8-4596-BB0D-4A9C74844137}"/>
    <cellStyle name="Comma 4 8 5 3" xfId="16336" xr:uid="{E7086692-BAB3-433E-9FC7-8089C70A2685}"/>
    <cellStyle name="Comma 4 8 6" xfId="16337" xr:uid="{FF5A0E9A-D82C-4F88-AB8E-459B3A3AD841}"/>
    <cellStyle name="Comma 4 8 6 2" xfId="16338" xr:uid="{9A3C782C-6D6C-44ED-8591-88485CCF174B}"/>
    <cellStyle name="Comma 4 8 7" xfId="16339" xr:uid="{56730FBD-5696-4772-BEDE-F8F04FF28A9F}"/>
    <cellStyle name="Comma 4 9" xfId="16340" xr:uid="{62901763-01CD-454E-BEFC-EDFADABFE2C3}"/>
    <cellStyle name="Comma 4 9 2" xfId="16341" xr:uid="{0B23F65E-BEA0-48AD-B8FA-E2983EC2796B}"/>
    <cellStyle name="Comma 4 9 2 2" xfId="16342" xr:uid="{923D830D-EFDA-45C5-83D4-31048DDF57BA}"/>
    <cellStyle name="Comma 4 9 2 2 2" xfId="16343" xr:uid="{1E769D10-3AE1-41CE-9C23-FA8CD9BA58D9}"/>
    <cellStyle name="Comma 4 9 2 2 2 2" xfId="16344" xr:uid="{ABDC2CB1-A91F-49F3-888C-7CB620B88F61}"/>
    <cellStyle name="Comma 4 9 2 2 2 2 2" xfId="16345" xr:uid="{A3AF881B-0067-43AE-8050-1BA7C36E56BD}"/>
    <cellStyle name="Comma 4 9 2 2 2 3" xfId="16346" xr:uid="{3F7DFD23-78C2-4FE0-92F0-5072501EC1B6}"/>
    <cellStyle name="Comma 4 9 2 2 3" xfId="16347" xr:uid="{696B98EC-DFAC-4A98-AC29-6D380460F08F}"/>
    <cellStyle name="Comma 4 9 2 2 3 2" xfId="16348" xr:uid="{C25AD82E-E626-490B-866A-D1F149E838EE}"/>
    <cellStyle name="Comma 4 9 2 2 4" xfId="16349" xr:uid="{07F6BBE4-EC43-4B4F-9CE2-FAB5CD877551}"/>
    <cellStyle name="Comma 4 9 2 3" xfId="16350" xr:uid="{05E33446-1303-4039-94CE-93D8E83D01EE}"/>
    <cellStyle name="Comma 4 9 2 3 2" xfId="16351" xr:uid="{97C37C00-C56D-41D9-A842-9C31125C8C92}"/>
    <cellStyle name="Comma 4 9 2 3 2 2" xfId="16352" xr:uid="{7211A210-B98D-47A3-9CD2-9F6F7FB56DD2}"/>
    <cellStyle name="Comma 4 9 2 3 2 2 2" xfId="16353" xr:uid="{951EA557-79B0-43D0-A030-DA3265A046B1}"/>
    <cellStyle name="Comma 4 9 2 3 2 3" xfId="16354" xr:uid="{1F37D3DA-7E13-43B1-A939-94E4A9671B22}"/>
    <cellStyle name="Comma 4 9 2 3 3" xfId="16355" xr:uid="{36BC5D75-8751-4E3C-A110-A745C3110CD4}"/>
    <cellStyle name="Comma 4 9 2 3 3 2" xfId="16356" xr:uid="{42FB4809-2EC7-4EFA-B374-4C3F8D1EDBE5}"/>
    <cellStyle name="Comma 4 9 2 3 4" xfId="16357" xr:uid="{99AB578E-21B2-4A09-B187-9784AAAE7444}"/>
    <cellStyle name="Comma 4 9 2 4" xfId="16358" xr:uid="{9793B92B-64CC-44E8-B075-40894CEE841B}"/>
    <cellStyle name="Comma 4 9 2 4 2" xfId="16359" xr:uid="{AF249AC8-56C3-409D-8771-45DC5998B5B2}"/>
    <cellStyle name="Comma 4 9 2 4 2 2" xfId="16360" xr:uid="{4B30205E-FCF8-45E0-8067-A0568624D6DB}"/>
    <cellStyle name="Comma 4 9 2 4 3" xfId="16361" xr:uid="{91B8BCB1-466A-4B90-852D-E03144783E20}"/>
    <cellStyle name="Comma 4 9 2 5" xfId="16362" xr:uid="{A66473C1-DA16-4D64-81C1-6370782E00BC}"/>
    <cellStyle name="Comma 4 9 2 5 2" xfId="16363" xr:uid="{4A075CC8-50C6-451A-9158-A159A0D4E865}"/>
    <cellStyle name="Comma 4 9 2 6" xfId="16364" xr:uid="{AAB4F01F-D776-4B68-9F6D-EB8CED08F182}"/>
    <cellStyle name="Comma 4 9 3" xfId="16365" xr:uid="{A4A96280-BE04-4B46-A630-92D97446ED20}"/>
    <cellStyle name="Comma 4 9 3 2" xfId="16366" xr:uid="{DCAD5350-312E-43A1-A5F3-5BA2784F69D3}"/>
    <cellStyle name="Comma 4 9 3 2 2" xfId="16367" xr:uid="{7F196F90-9282-4B62-89AB-E78AB6F025CA}"/>
    <cellStyle name="Comma 4 9 3 2 2 2" xfId="16368" xr:uid="{2AF8F9F2-CE9E-4BF9-A99C-6A2AC308FD4E}"/>
    <cellStyle name="Comma 4 9 3 2 3" xfId="16369" xr:uid="{CBF21ECF-0A43-4875-A01E-4CB11E3CFFBE}"/>
    <cellStyle name="Comma 4 9 3 3" xfId="16370" xr:uid="{F5C43E3B-5311-4688-ABE6-850A5E6F3AB1}"/>
    <cellStyle name="Comma 4 9 3 3 2" xfId="16371" xr:uid="{674CE095-359E-42BD-8159-631FFD7AD116}"/>
    <cellStyle name="Comma 4 9 3 4" xfId="16372" xr:uid="{B07B261C-AAD6-4193-B3E4-D9A6123322C2}"/>
    <cellStyle name="Comma 4 9 4" xfId="16373" xr:uid="{F65620EF-6D1F-4E8A-9FB7-D8699643F93B}"/>
    <cellStyle name="Comma 4 9 4 2" xfId="16374" xr:uid="{609D6AA5-4DBF-4523-85A3-3B1DB49ADCDE}"/>
    <cellStyle name="Comma 4 9 4 2 2" xfId="16375" xr:uid="{E8026585-188E-49B0-AF9D-504C1D3A24FB}"/>
    <cellStyle name="Comma 4 9 4 2 2 2" xfId="16376" xr:uid="{637645AF-AC36-487C-BCDC-97E9591F1B0E}"/>
    <cellStyle name="Comma 4 9 4 2 3" xfId="16377" xr:uid="{1087B9A9-CBCF-49D5-AD05-7418CE6CA931}"/>
    <cellStyle name="Comma 4 9 4 3" xfId="16378" xr:uid="{4D68235D-915D-40B9-9F78-C79F6BF69445}"/>
    <cellStyle name="Comma 4 9 4 3 2" xfId="16379" xr:uid="{24671867-1F81-49DC-BFCC-678AF011754E}"/>
    <cellStyle name="Comma 4 9 4 4" xfId="16380" xr:uid="{F24B3D2F-EE20-4415-A1C2-B8B9D5595105}"/>
    <cellStyle name="Comma 4 9 5" xfId="16381" xr:uid="{7C7E5752-F203-449D-9252-084D65FDBEA0}"/>
    <cellStyle name="Comma 4 9 5 2" xfId="16382" xr:uid="{8152D8C4-9A02-4990-9199-42AAEC033C7C}"/>
    <cellStyle name="Comma 4 9 5 2 2" xfId="16383" xr:uid="{1330EAF8-1884-4C2B-9C16-A3819C766A16}"/>
    <cellStyle name="Comma 4 9 5 3" xfId="16384" xr:uid="{8A8BF946-D208-4386-A66C-AB9CFC6D6FF2}"/>
    <cellStyle name="Comma 4 9 6" xfId="16385" xr:uid="{35E6ABCA-9391-49CC-878B-3B5592BCE754}"/>
    <cellStyle name="Comma 4 9 6 2" xfId="16386" xr:uid="{012BEB8C-3AE1-455C-A537-EBC5672BB761}"/>
    <cellStyle name="Comma 4 9 7" xfId="16387" xr:uid="{7CA4FC59-DDC8-4ADC-9DE6-1AD3F2E3BB16}"/>
    <cellStyle name="Comma 5" xfId="16388" xr:uid="{08793595-F0A5-42AA-818D-91B6C21C4C1F}"/>
    <cellStyle name="Comma 5 10" xfId="16389" xr:uid="{63476474-EBBC-4A7B-89A4-2CD140250D99}"/>
    <cellStyle name="Comma 5 2" xfId="16390" xr:uid="{9B882860-71CE-4BC4-BA54-B30C92F5C6B5}"/>
    <cellStyle name="Comma 5 2 2" xfId="16391" xr:uid="{FEE88C83-2631-4FF2-B0D5-1CB164869BF9}"/>
    <cellStyle name="Comma 5 2 2 2" xfId="16392" xr:uid="{19BABB26-9689-4031-9AE8-5AAD2F9AA86A}"/>
    <cellStyle name="Comma 5 2 3" xfId="16393" xr:uid="{78526113-D70D-4909-A42C-9751E3CAFF33}"/>
    <cellStyle name="Comma 5 2 4" xfId="16394" xr:uid="{5260F77D-2DC7-4933-85A9-DCD0EDB4388A}"/>
    <cellStyle name="Comma 5 3" xfId="16395" xr:uid="{EDC730B1-937E-40AB-8621-A882A45FE90C}"/>
    <cellStyle name="Comma 5 3 2" xfId="16396" xr:uid="{10CF1983-0169-4C35-80FC-BF097D78FFCC}"/>
    <cellStyle name="Comma 5 3 2 2" xfId="16397" xr:uid="{A74A16F4-63B7-496C-9211-B159CA58B91A}"/>
    <cellStyle name="Comma 5 3 2 2 2" xfId="16398" xr:uid="{886DCB0F-9F0A-46A1-AF7C-33802B654F82}"/>
    <cellStyle name="Comma 5 3 2 2 2 2" xfId="16399" xr:uid="{05E5C271-0252-4BC1-A8A7-1C2C91C49BD3}"/>
    <cellStyle name="Comma 5 3 2 2 2 2 2" xfId="16400" xr:uid="{D5081714-5D15-4EF8-B64B-D9683A71C51A}"/>
    <cellStyle name="Comma 5 3 2 2 2 3" xfId="16401" xr:uid="{482AFA66-5082-44FA-8E1E-DF2AE27B13F9}"/>
    <cellStyle name="Comma 5 3 2 2 3" xfId="16402" xr:uid="{4C678600-7374-4D21-84CC-63F4812BF6B9}"/>
    <cellStyle name="Comma 5 3 2 2 3 2" xfId="16403" xr:uid="{7B81E294-8C81-4D8F-B6DB-FA9BAF56CF2F}"/>
    <cellStyle name="Comma 5 3 2 2 4" xfId="16404" xr:uid="{26881A32-730E-4BF8-931E-C9D7D4FE1E31}"/>
    <cellStyle name="Comma 5 3 2 3" xfId="16405" xr:uid="{C9A84831-3966-4FF7-BC5D-1C32D243477D}"/>
    <cellStyle name="Comma 5 3 2 3 2" xfId="16406" xr:uid="{7A4AA3AE-F975-40EA-9967-6028435B8B7B}"/>
    <cellStyle name="Comma 5 3 2 3 2 2" xfId="16407" xr:uid="{7EDE7CE2-B520-43BF-A873-68F8FB505B27}"/>
    <cellStyle name="Comma 5 3 2 3 2 2 2" xfId="16408" xr:uid="{582995E4-0606-4E2C-BF14-383402F7F10A}"/>
    <cellStyle name="Comma 5 3 2 3 2 3" xfId="16409" xr:uid="{FCF61C98-428A-452E-AFC1-9C6D92F9A04B}"/>
    <cellStyle name="Comma 5 3 2 3 3" xfId="16410" xr:uid="{CDE53CDD-2DAC-47CB-86AC-B4248B709EB1}"/>
    <cellStyle name="Comma 5 3 2 3 3 2" xfId="16411" xr:uid="{868B15F9-1A6B-4ECB-9669-C7D0E5E38E05}"/>
    <cellStyle name="Comma 5 3 2 3 4" xfId="16412" xr:uid="{0D41BC86-DF58-47FA-B9B8-F7B4AEF89D94}"/>
    <cellStyle name="Comma 5 3 2 4" xfId="16413" xr:uid="{BDB5EC16-C1C0-497F-98D3-F76E30EC73D7}"/>
    <cellStyle name="Comma 5 3 2 4 2" xfId="16414" xr:uid="{E9C29BD0-3873-436D-8B09-D47ACA8C3DA5}"/>
    <cellStyle name="Comma 5 3 2 4 2 2" xfId="16415" xr:uid="{BF4B1CE6-D647-4025-96CD-971EDD62FA1E}"/>
    <cellStyle name="Comma 5 3 2 4 3" xfId="16416" xr:uid="{4D413E99-94F4-43EE-A60E-809AA0B848A3}"/>
    <cellStyle name="Comma 5 3 2 5" xfId="16417" xr:uid="{2AFAED82-6D19-4140-970F-C24F110DD54B}"/>
    <cellStyle name="Comma 5 3 2 5 2" xfId="16418" xr:uid="{92139252-D049-41E8-9DB2-14AEB10D3305}"/>
    <cellStyle name="Comma 5 3 2 6" xfId="16419" xr:uid="{8130154C-59A7-496C-B04D-DCE912CBC7E4}"/>
    <cellStyle name="Comma 5 3 2 7" xfId="16420" xr:uid="{8148C8F1-35A0-4C7E-8E89-C1B5FECCD4F4}"/>
    <cellStyle name="Comma 5 3 3" xfId="16421" xr:uid="{5356B211-CEDF-47B6-9EDD-3A5CDF7463AE}"/>
    <cellStyle name="Comma 5 3 3 2" xfId="16422" xr:uid="{EA0AB4AA-0B3D-4B1B-BF3B-BE162336ED87}"/>
    <cellStyle name="Comma 5 3 3 2 2" xfId="16423" xr:uid="{0735D3F7-500E-4384-8613-875BCFDB781A}"/>
    <cellStyle name="Comma 5 3 3 2 2 2" xfId="16424" xr:uid="{AC01E841-F519-4951-B039-D19D0D64979C}"/>
    <cellStyle name="Comma 5 3 3 2 3" xfId="16425" xr:uid="{3E9F2755-D4BD-493B-BB62-7C41D35DBEC9}"/>
    <cellStyle name="Comma 5 3 3 3" xfId="16426" xr:uid="{E6D43E95-81BF-4154-A979-19CD85335CBD}"/>
    <cellStyle name="Comma 5 3 3 3 2" xfId="16427" xr:uid="{72BE7972-1B23-4295-A004-8D71C6E1D01E}"/>
    <cellStyle name="Comma 5 3 3 4" xfId="16428" xr:uid="{56C424A0-0185-4B81-8B00-49CF1265F2F9}"/>
    <cellStyle name="Comma 5 3 4" xfId="16429" xr:uid="{453A2497-1FE2-4DFC-BF8F-8DFDB17E8DFF}"/>
    <cellStyle name="Comma 5 3 4 2" xfId="16430" xr:uid="{CE2BF7C3-5C56-48B7-8C8B-ED2C5AEADD98}"/>
    <cellStyle name="Comma 5 3 4 2 2" xfId="16431" xr:uid="{BA6C5BA8-DCEF-4B19-A43A-22D41CFB9350}"/>
    <cellStyle name="Comma 5 3 4 2 2 2" xfId="16432" xr:uid="{2F4110EC-8975-401F-ACD8-319121A4374B}"/>
    <cellStyle name="Comma 5 3 4 2 3" xfId="16433" xr:uid="{BCBCE1AB-67B4-41DF-A587-93783C1213E4}"/>
    <cellStyle name="Comma 5 3 4 3" xfId="16434" xr:uid="{518B60BC-AF44-4217-AEEA-5D5B4DA1F2E3}"/>
    <cellStyle name="Comma 5 3 4 3 2" xfId="16435" xr:uid="{9527D6D0-FE7D-4DDB-BCA1-6C359E67A8F4}"/>
    <cellStyle name="Comma 5 3 4 4" xfId="16436" xr:uid="{B231571F-50E4-49B9-8311-E05F365A9A54}"/>
    <cellStyle name="Comma 5 3 5" xfId="16437" xr:uid="{7815E9B9-8EE6-48A2-A8B4-A56584A2E2DA}"/>
    <cellStyle name="Comma 5 3 5 2" xfId="16438" xr:uid="{026108E3-FCB5-4E2D-B406-9E92D9603C8E}"/>
    <cellStyle name="Comma 5 3 5 2 2" xfId="16439" xr:uid="{257E7250-85B8-4C4D-99E2-9EC5B0F15A37}"/>
    <cellStyle name="Comma 5 3 5 3" xfId="16440" xr:uid="{13DF1906-8DEF-4F70-A56D-62E64859569B}"/>
    <cellStyle name="Comma 5 3 6" xfId="16441" xr:uid="{0882A6EE-B522-4BA5-B28A-DB5C11D9157E}"/>
    <cellStyle name="Comma 5 3 6 2" xfId="16442" xr:uid="{483661B0-3BC6-4578-AA94-05D0BC5B2D66}"/>
    <cellStyle name="Comma 5 3 7" xfId="16443" xr:uid="{06F942B7-E621-4143-B7AD-088AAED5F1ED}"/>
    <cellStyle name="Comma 5 3 8" xfId="16444" xr:uid="{599B420D-9C57-4204-8521-AA0A6936A370}"/>
    <cellStyle name="Comma 5 4" xfId="16445" xr:uid="{E2625B50-A7F6-44B7-98BF-445E027B5EBB}"/>
    <cellStyle name="Comma 5 4 2" xfId="16446" xr:uid="{B8DF5FC9-5E16-42A8-8CBE-1B5CEC784C4F}"/>
    <cellStyle name="Comma 5 4 2 2" xfId="16447" xr:uid="{269C1B9C-D28D-475F-A6DA-889BD6894A63}"/>
    <cellStyle name="Comma 5 4 2 2 2" xfId="16448" xr:uid="{BD36EFB8-CAAB-41AA-A26B-5F4ACC0F0E29}"/>
    <cellStyle name="Comma 5 4 2 2 2 2" xfId="16449" xr:uid="{DE2D4F56-EECD-4BC5-A466-342ACF26C23C}"/>
    <cellStyle name="Comma 5 4 2 2 3" xfId="16450" xr:uid="{4A7FD646-9A39-406E-825F-3D6DA1ED6703}"/>
    <cellStyle name="Comma 5 4 2 3" xfId="16451" xr:uid="{0478C61C-4DAC-46BB-A9A2-E3E894887ECE}"/>
    <cellStyle name="Comma 5 4 2 3 2" xfId="16452" xr:uid="{32BEAF1E-BBC1-49E8-AAF9-7748C6C7E267}"/>
    <cellStyle name="Comma 5 4 2 4" xfId="16453" xr:uid="{A447AA11-2CE0-46FF-9CD3-3D589410C97F}"/>
    <cellStyle name="Comma 5 4 2 5" xfId="16454" xr:uid="{D5800036-F56D-4AD2-A698-94AD1D9E5663}"/>
    <cellStyle name="Comma 5 4 3" xfId="16455" xr:uid="{C48B2449-B528-458C-8A47-CAFE61B03C8A}"/>
    <cellStyle name="Comma 5 4 3 2" xfId="16456" xr:uid="{385B50E3-5346-4EB3-A580-B212D592ACD8}"/>
    <cellStyle name="Comma 5 4 3 2 2" xfId="16457" xr:uid="{1909C348-AA85-4A0D-8A04-7409EDF88C03}"/>
    <cellStyle name="Comma 5 4 3 2 2 2" xfId="16458" xr:uid="{3D504493-A285-4679-86B2-7513269ACF4A}"/>
    <cellStyle name="Comma 5 4 3 2 3" xfId="16459" xr:uid="{3CCBD246-9032-4EE3-9415-D81DBC382006}"/>
    <cellStyle name="Comma 5 4 3 3" xfId="16460" xr:uid="{AB976DF9-401F-45AB-849E-31B15524600A}"/>
    <cellStyle name="Comma 5 4 3 3 2" xfId="16461" xr:uid="{3A7D75CA-288F-4FDB-8999-96433D83D0A8}"/>
    <cellStyle name="Comma 5 4 3 4" xfId="16462" xr:uid="{205B34AB-2B3F-4AA2-9E8C-83616597A525}"/>
    <cellStyle name="Comma 5 4 4" xfId="16463" xr:uid="{EF7A5C95-8980-49CF-8512-AC786FD53DAE}"/>
    <cellStyle name="Comma 5 4 4 2" xfId="16464" xr:uid="{69D23F79-AB44-41A3-8D9B-BA1C70FB7B91}"/>
    <cellStyle name="Comma 5 4 4 2 2" xfId="16465" xr:uid="{498B184D-EFBD-47F5-BB68-236483B2A561}"/>
    <cellStyle name="Comma 5 4 4 3" xfId="16466" xr:uid="{DBA496F2-C2B2-4C64-88BF-31E5B3A715B2}"/>
    <cellStyle name="Comma 5 4 5" xfId="16467" xr:uid="{166D93F3-AB5C-4274-AC07-A4508576D545}"/>
    <cellStyle name="Comma 5 4 5 2" xfId="16468" xr:uid="{81E37C90-A593-4E01-AFB1-1924DBA2006D}"/>
    <cellStyle name="Comma 5 4 6" xfId="16469" xr:uid="{0813434F-3133-4DFE-93B2-3FA6BE3BBBDF}"/>
    <cellStyle name="Comma 5 4 7" xfId="16470" xr:uid="{278B98CF-1A58-4FDC-AFA0-F389C54BEAC8}"/>
    <cellStyle name="Comma 5 5" xfId="16471" xr:uid="{109A7A95-0D5D-4A58-9F62-21ABE58C98DE}"/>
    <cellStyle name="Comma 5 5 2" xfId="16472" xr:uid="{84B3CF39-1D4D-4095-B50C-67A38318C8BA}"/>
    <cellStyle name="Comma 5 5 2 2" xfId="16473" xr:uid="{9268562A-CCFE-483A-9DBB-6743C8B77380}"/>
    <cellStyle name="Comma 5 5 2 2 2" xfId="16474" xr:uid="{8B563A1C-55ED-43FC-9353-AA684C41F187}"/>
    <cellStyle name="Comma 5 5 2 3" xfId="16475" xr:uid="{8AC59961-8044-41C6-8CD8-EA157A064A6B}"/>
    <cellStyle name="Comma 5 5 3" xfId="16476" xr:uid="{D7615DD7-DE5C-46F7-841F-6B367644FA19}"/>
    <cellStyle name="Comma 5 5 3 2" xfId="16477" xr:uid="{8212817C-CC44-4480-88DB-25FA20F242F8}"/>
    <cellStyle name="Comma 5 5 4" xfId="16478" xr:uid="{57F837C6-4103-463E-8995-59EC88C9EB5E}"/>
    <cellStyle name="Comma 5 5 5" xfId="16479" xr:uid="{E19A3B5D-CE02-49E9-B051-75E15963D362}"/>
    <cellStyle name="Comma 5 6" xfId="16480" xr:uid="{4B4EF8E0-A219-4CD1-B6A1-2EEAD8724B86}"/>
    <cellStyle name="Comma 5 6 2" xfId="16481" xr:uid="{3B996904-ECC1-4ECB-B456-DCD9AB1073BE}"/>
    <cellStyle name="Comma 5 6 2 2" xfId="16482" xr:uid="{56B06D85-75D4-4BEB-A88F-3AEA50AA59C1}"/>
    <cellStyle name="Comma 5 6 2 2 2" xfId="16483" xr:uid="{32BE678F-C06E-486C-8044-1C125C15D259}"/>
    <cellStyle name="Comma 5 6 2 3" xfId="16484" xr:uid="{69DD155F-6DA5-44DF-B2F0-0B9C722B9D21}"/>
    <cellStyle name="Comma 5 6 3" xfId="16485" xr:uid="{6901FF0C-D4D7-4BE8-9064-C6A43E5DDFA1}"/>
    <cellStyle name="Comma 5 6 3 2" xfId="16486" xr:uid="{5D132ABB-EF62-445E-BBD2-BCB7E40E6520}"/>
    <cellStyle name="Comma 5 6 4" xfId="16487" xr:uid="{10C99AD3-984A-46AC-8085-7A315BE84742}"/>
    <cellStyle name="Comma 5 7" xfId="16488" xr:uid="{B618562F-9D0F-41AD-837E-B7A5025780F6}"/>
    <cellStyle name="Comma 5 7 2" xfId="16489" xr:uid="{6D602C05-E49E-4693-9622-B13081E8609E}"/>
    <cellStyle name="Comma 5 7 2 2" xfId="16490" xr:uid="{E62E10DF-BA1A-4615-803C-52A2254D7B21}"/>
    <cellStyle name="Comma 5 7 3" xfId="16491" xr:uid="{BDF2796E-7DEA-45CB-90E4-05F51085C694}"/>
    <cellStyle name="Comma 5 8" xfId="16492" xr:uid="{B7FAAD0F-B5DD-4F4F-A723-4C1F1FEB72F1}"/>
    <cellStyle name="Comma 5 8 2" xfId="16493" xr:uid="{1A420C15-6974-4268-83C9-E7DB5151AD50}"/>
    <cellStyle name="Comma 5 9" xfId="16494" xr:uid="{85C7AD7A-3D01-40A9-BBF6-5DD5DA45ADBE}"/>
    <cellStyle name="Comma 5 9 2" xfId="16495" xr:uid="{F5E4AF5F-E3D0-4A8E-8306-3B125A6BE851}"/>
    <cellStyle name="Comma 6" xfId="16496" xr:uid="{71E0CDE3-86BE-454E-BDCA-BB62E05088A9}"/>
    <cellStyle name="Comma 6 2" xfId="16497" xr:uid="{CD1EEF34-CE2A-4BF4-85F5-3932DEA71EFC}"/>
    <cellStyle name="Comma 6 2 2" xfId="16498" xr:uid="{08554E6B-B30D-4F6A-8815-8C2521C6A2BD}"/>
    <cellStyle name="Comma 6 2 2 2" xfId="16499" xr:uid="{2A6642E4-D249-4122-8D77-C1541D8DE171}"/>
    <cellStyle name="Comma 6 2 2 2 2" xfId="16500" xr:uid="{4F7853B3-E513-436C-8DD2-2A47EAC4BA17}"/>
    <cellStyle name="Comma 6 2 2 2 2 2" xfId="16501" xr:uid="{0C1E9BE8-A0DA-4A3A-8901-6E44FD4069A1}"/>
    <cellStyle name="Comma 6 2 2 2 2 2 2" xfId="16502" xr:uid="{9D9F095D-822F-4CBB-A6FF-8F99AB3F7542}"/>
    <cellStyle name="Comma 6 2 2 2 2 3" xfId="16503" xr:uid="{7F58D9A9-0101-41DE-A1EE-FA3F512C92D5}"/>
    <cellStyle name="Comma 6 2 2 2 3" xfId="16504" xr:uid="{8654AB16-C0A4-4C7F-ADF8-738B86E3568E}"/>
    <cellStyle name="Comma 6 2 2 2 3 2" xfId="16505" xr:uid="{6F484C92-AD70-472B-B52C-8FAF8F95377E}"/>
    <cellStyle name="Comma 6 2 2 2 4" xfId="16506" xr:uid="{49092686-3168-40B9-AD0E-C745B9FBA2F3}"/>
    <cellStyle name="Comma 6 2 2 3" xfId="16507" xr:uid="{04F2B11C-E088-4898-8ADD-CD1B0AB1260D}"/>
    <cellStyle name="Comma 6 2 2 3 2" xfId="16508" xr:uid="{483647EB-72CB-4B7A-BC2D-D2F4FCAA1238}"/>
    <cellStyle name="Comma 6 2 2 3 2 2" xfId="16509" xr:uid="{7C604E3A-1251-45E4-AFC8-75C212F80454}"/>
    <cellStyle name="Comma 6 2 2 3 2 2 2" xfId="16510" xr:uid="{E5D00166-2D18-4DF4-88DE-E37279617FED}"/>
    <cellStyle name="Comma 6 2 2 3 2 3" xfId="16511" xr:uid="{1C836C49-6D3E-4BC5-B990-15D28997235D}"/>
    <cellStyle name="Comma 6 2 2 3 3" xfId="16512" xr:uid="{AF329A26-0F2D-4D25-8E3E-4B8431BF2119}"/>
    <cellStyle name="Comma 6 2 2 3 3 2" xfId="16513" xr:uid="{A34FA93C-2ED2-4EA5-9DF0-C76963AE7B9E}"/>
    <cellStyle name="Comma 6 2 2 3 4" xfId="16514" xr:uid="{85AB3F3C-697E-40CA-9BD7-0D880C1016F8}"/>
    <cellStyle name="Comma 6 2 2 4" xfId="16515" xr:uid="{5F3804D1-8F83-478D-B4CA-8E5C2F0CE45A}"/>
    <cellStyle name="Comma 6 2 2 4 2" xfId="16516" xr:uid="{83E0C0F4-9427-4D8E-8AF9-9708D7814233}"/>
    <cellStyle name="Comma 6 2 2 4 2 2" xfId="16517" xr:uid="{16A578DB-879D-4174-9629-9147F5D55E27}"/>
    <cellStyle name="Comma 6 2 2 4 3" xfId="16518" xr:uid="{0A4EF638-3AB7-4E66-BAC1-58EB49CF66B8}"/>
    <cellStyle name="Comma 6 2 2 5" xfId="16519" xr:uid="{65399B39-020A-48E0-BB52-61D51BDD0089}"/>
    <cellStyle name="Comma 6 2 2 5 2" xfId="16520" xr:uid="{F567D696-6883-4F40-AA2C-F006EF882F6D}"/>
    <cellStyle name="Comma 6 2 2 6" xfId="16521" xr:uid="{2BE4DB5E-38C4-4B77-B678-2C4E2F01FCF3}"/>
    <cellStyle name="Comma 6 2 2 7" xfId="16522" xr:uid="{362C4602-ACA0-4DD5-8AB9-19FBE9F92760}"/>
    <cellStyle name="Comma 6 2 3" xfId="16523" xr:uid="{8593785C-9C1E-4C01-8EAC-FDD46DACA5B9}"/>
    <cellStyle name="Comma 6 2 3 2" xfId="16524" xr:uid="{8B3B052C-D600-4211-9904-21DD102C182F}"/>
    <cellStyle name="Comma 6 2 3 2 2" xfId="16525" xr:uid="{362E20F0-879E-42FB-928D-8D9B2AE1E28F}"/>
    <cellStyle name="Comma 6 2 3 2 2 2" xfId="16526" xr:uid="{20B7893F-8B5C-46D6-B468-FD53FBECB210}"/>
    <cellStyle name="Comma 6 2 3 2 3" xfId="16527" xr:uid="{0824E8C9-7E04-4F11-A41B-F425AA87C2C1}"/>
    <cellStyle name="Comma 6 2 3 3" xfId="16528" xr:uid="{E32D0812-71C4-4D02-B30E-46ABAC8FEAFD}"/>
    <cellStyle name="Comma 6 2 3 3 2" xfId="16529" xr:uid="{88B2F5F4-943E-413A-AC4D-0ADE7FF82635}"/>
    <cellStyle name="Comma 6 2 3 4" xfId="16530" xr:uid="{7757E91F-2F9B-48D1-A477-A0C8259A4565}"/>
    <cellStyle name="Comma 6 2 4" xfId="16531" xr:uid="{1A7304CE-982D-4CA7-BEC4-8530FBF41BA5}"/>
    <cellStyle name="Comma 6 2 4 2" xfId="16532" xr:uid="{00B8C934-C2D7-4AB2-BFC8-EA4939AAD9B8}"/>
    <cellStyle name="Comma 6 2 4 2 2" xfId="16533" xr:uid="{60E51ADE-403A-47E7-A1EB-6CA937C2C7A4}"/>
    <cellStyle name="Comma 6 2 4 2 2 2" xfId="16534" xr:uid="{C4F27EF3-0EF2-4ADC-A1EB-6F93E25C860B}"/>
    <cellStyle name="Comma 6 2 4 2 3" xfId="16535" xr:uid="{AF40A575-B80B-40C5-9D24-1B6D4684F144}"/>
    <cellStyle name="Comma 6 2 4 3" xfId="16536" xr:uid="{7A11F548-80F5-4363-8003-E73D7F684F22}"/>
    <cellStyle name="Comma 6 2 4 3 2" xfId="16537" xr:uid="{88BD4BE7-1B1B-4913-890C-D998CFC84289}"/>
    <cellStyle name="Comma 6 2 4 4" xfId="16538" xr:uid="{4B182115-B9C1-4D60-8578-0AE3D0ACF856}"/>
    <cellStyle name="Comma 6 2 5" xfId="16539" xr:uid="{A9A4AABB-AD74-455A-8CF8-96FD62116813}"/>
    <cellStyle name="Comma 6 2 5 2" xfId="16540" xr:uid="{53E28F04-3A4A-49F5-8380-C6D47378E81B}"/>
    <cellStyle name="Comma 6 2 5 2 2" xfId="16541" xr:uid="{6B06260D-8A1F-401F-9514-8E5FD17E45AF}"/>
    <cellStyle name="Comma 6 2 5 3" xfId="16542" xr:uid="{F457128F-6ECB-49AF-BAE3-31F6DDB03274}"/>
    <cellStyle name="Comma 6 2 6" xfId="16543" xr:uid="{59CD6196-C0B9-4BAD-ADCE-1E186B16AE7B}"/>
    <cellStyle name="Comma 6 2 6 2" xfId="16544" xr:uid="{9B662632-A094-4969-AF89-A2988D532E63}"/>
    <cellStyle name="Comma 6 2 7" xfId="16545" xr:uid="{5A74F5C6-D5F3-40CC-B531-CC285F8D206C}"/>
    <cellStyle name="Comma 6 2 8" xfId="16546" xr:uid="{09935D2C-BED3-4218-98D0-6B1313580FE7}"/>
    <cellStyle name="Comma 6 3" xfId="16547" xr:uid="{07A2111A-F949-465E-B256-706BA4A704AA}"/>
    <cellStyle name="Comma 6 3 2" xfId="16548" xr:uid="{E714E07E-24C1-47BD-8C35-A5306895C3C2}"/>
    <cellStyle name="Comma 6 3 2 2" xfId="16549" xr:uid="{5A357605-0CA5-4A22-B9DE-FDA08C42E048}"/>
    <cellStyle name="Comma 6 3 2 2 2" xfId="16550" xr:uid="{AD007400-AFC8-43C7-8F44-A0370B084653}"/>
    <cellStyle name="Comma 6 3 2 2 2 2" xfId="16551" xr:uid="{701FF686-88D5-44ED-8BB1-F37CFACA28EC}"/>
    <cellStyle name="Comma 6 3 2 2 2 2 2" xfId="16552" xr:uid="{A2028FF8-A38D-4A2A-B107-B4A2320A1552}"/>
    <cellStyle name="Comma 6 3 2 2 2 3" xfId="16553" xr:uid="{E1A1AB27-B09D-4631-959C-FC5B46634171}"/>
    <cellStyle name="Comma 6 3 2 2 3" xfId="16554" xr:uid="{D136C7FA-BE6D-4C3E-8308-023B8C5A2A93}"/>
    <cellStyle name="Comma 6 3 2 2 3 2" xfId="16555" xr:uid="{44F29197-9477-4E74-8ED6-B5ED4CA1B2EF}"/>
    <cellStyle name="Comma 6 3 2 2 4" xfId="16556" xr:uid="{E98BB73E-ED20-4C42-9423-4DF8BF6338C1}"/>
    <cellStyle name="Comma 6 3 2 3" xfId="16557" xr:uid="{F2132A04-47E2-47B5-B44B-E6ED78B05FA4}"/>
    <cellStyle name="Comma 6 3 2 3 2" xfId="16558" xr:uid="{647F50F2-7A80-4D75-BE72-C16CEC3E73B7}"/>
    <cellStyle name="Comma 6 3 2 3 2 2" xfId="16559" xr:uid="{F4D55A06-07D1-4312-96A6-7A8C2A4CBA68}"/>
    <cellStyle name="Comma 6 3 2 3 2 2 2" xfId="16560" xr:uid="{E98A9555-413D-44C2-8228-E99AABE71FD2}"/>
    <cellStyle name="Comma 6 3 2 3 2 3" xfId="16561" xr:uid="{9D82F864-DDCA-4804-B8AC-8B3609A19DC2}"/>
    <cellStyle name="Comma 6 3 2 3 3" xfId="16562" xr:uid="{27CFEB64-F711-443C-93E0-395FEE05616C}"/>
    <cellStyle name="Comma 6 3 2 3 3 2" xfId="16563" xr:uid="{977D50F6-2969-4577-A0F2-48C87766789D}"/>
    <cellStyle name="Comma 6 3 2 3 4" xfId="16564" xr:uid="{202D0F91-9ED4-4CFF-95E6-45060AC919F8}"/>
    <cellStyle name="Comma 6 3 2 4" xfId="16565" xr:uid="{07DC6173-A050-4136-8713-94EF17ED0A2C}"/>
    <cellStyle name="Comma 6 3 2 4 2" xfId="16566" xr:uid="{A74C4A04-66DC-4C24-954C-F12C9805DB40}"/>
    <cellStyle name="Comma 6 3 2 4 2 2" xfId="16567" xr:uid="{FBE58863-50AF-4D8E-9D2D-356589B69171}"/>
    <cellStyle name="Comma 6 3 2 4 3" xfId="16568" xr:uid="{74DF5E10-B71D-40FB-89B4-72E65BCFE1C9}"/>
    <cellStyle name="Comma 6 3 2 5" xfId="16569" xr:uid="{A4C0DCC6-A539-4635-9BE2-E61B0B1B425E}"/>
    <cellStyle name="Comma 6 3 2 5 2" xfId="16570" xr:uid="{835E2946-2347-49E0-B19A-4C762A332621}"/>
    <cellStyle name="Comma 6 3 2 6" xfId="16571" xr:uid="{B13197A7-92C3-4206-AB22-BAE802766768}"/>
    <cellStyle name="Comma 6 3 3" xfId="16572" xr:uid="{A84B9AE4-D085-47A3-8BE4-9C05A03E19F7}"/>
    <cellStyle name="Comma 6 3 3 2" xfId="16573" xr:uid="{E5F039CB-08E1-4362-BCD6-C838BA591A9B}"/>
    <cellStyle name="Comma 6 3 3 2 2" xfId="16574" xr:uid="{6947D026-1327-4644-8CB6-AACD38DED6EB}"/>
    <cellStyle name="Comma 6 3 3 2 2 2" xfId="16575" xr:uid="{3E81CF43-C169-4D6D-BA44-438F1263395B}"/>
    <cellStyle name="Comma 6 3 3 2 3" xfId="16576" xr:uid="{6E8E9D57-77C1-4FED-869F-92F4B403D78D}"/>
    <cellStyle name="Comma 6 3 3 3" xfId="16577" xr:uid="{B402C852-F192-48EB-834C-DF3F2B9AE691}"/>
    <cellStyle name="Comma 6 3 3 3 2" xfId="16578" xr:uid="{13748136-AB8C-4171-9510-ADFF0A390262}"/>
    <cellStyle name="Comma 6 3 3 4" xfId="16579" xr:uid="{D75487B2-1D50-4C2C-BDCE-85474013F3D6}"/>
    <cellStyle name="Comma 6 3 4" xfId="16580" xr:uid="{8EE1FA47-2BEC-4D62-96D2-6037CE8EC543}"/>
    <cellStyle name="Comma 6 3 4 2" xfId="16581" xr:uid="{6AAEE865-8B09-49CB-9AE8-0DB9AC71EBF8}"/>
    <cellStyle name="Comma 6 3 4 2 2" xfId="16582" xr:uid="{D8EFB281-778E-4E7F-A015-E9EC9FA611CE}"/>
    <cellStyle name="Comma 6 3 4 2 2 2" xfId="16583" xr:uid="{730A90B7-25AB-46BA-BCE3-E2F691E6A7FC}"/>
    <cellStyle name="Comma 6 3 4 2 3" xfId="16584" xr:uid="{BC313826-1F0C-4403-9034-72E664093CD6}"/>
    <cellStyle name="Comma 6 3 4 3" xfId="16585" xr:uid="{E4D604FC-C770-4429-B571-BB648E71F667}"/>
    <cellStyle name="Comma 6 3 4 3 2" xfId="16586" xr:uid="{F9DCB94A-A5BE-495D-8FAC-F0EE0286E11D}"/>
    <cellStyle name="Comma 6 3 4 4" xfId="16587" xr:uid="{FFDB9A07-0B8C-4E89-AA54-E2467B304A16}"/>
    <cellStyle name="Comma 6 3 5" xfId="16588" xr:uid="{73CEB047-B459-4C6A-B7E8-CABB48405907}"/>
    <cellStyle name="Comma 6 3 5 2" xfId="16589" xr:uid="{6A30CD1D-1BD0-47CB-B3D2-A187438941F5}"/>
    <cellStyle name="Comma 6 3 5 2 2" xfId="16590" xr:uid="{80575C86-31A6-4DF0-A4BB-0FBB71177DEE}"/>
    <cellStyle name="Comma 6 3 5 3" xfId="16591" xr:uid="{7D47A3D3-4E1E-437B-B4ED-876BFA60066A}"/>
    <cellStyle name="Comma 6 3 6" xfId="16592" xr:uid="{B9F1A667-1B10-45A1-A31A-74067FF3FC9D}"/>
    <cellStyle name="Comma 6 3 6 2" xfId="16593" xr:uid="{B88F9743-0B27-4F89-A66B-4957C73D7024}"/>
    <cellStyle name="Comma 6 3 7" xfId="16594" xr:uid="{5A04FAB0-2E59-4B36-AA7D-5738328BB479}"/>
    <cellStyle name="Comma 6 3 8" xfId="16595" xr:uid="{AAFC6E40-9499-4B7E-A34B-10BA0FA13305}"/>
    <cellStyle name="Comma 6 4" xfId="16596" xr:uid="{0B432854-720E-459B-8328-A01A0F7F4C09}"/>
    <cellStyle name="Comma 6 5" xfId="16597" xr:uid="{F86151B9-D0F1-40BD-8717-74E0676AB4FB}"/>
    <cellStyle name="Comma 6 6" xfId="16598" xr:uid="{86F65F8C-699D-4314-91DE-8307E2575507}"/>
    <cellStyle name="Comma 6 7" xfId="16599" xr:uid="{B92E26B6-6EF4-43D6-9A1E-8199B20DD2CD}"/>
    <cellStyle name="Comma 6 8" xfId="16600" xr:uid="{6E5B67AC-882E-4E44-AC30-A78F934F4ABC}"/>
    <cellStyle name="Comma 7" xfId="16601" xr:uid="{FD9046BC-7D05-4A97-8DBA-2D9389837C70}"/>
    <cellStyle name="Comma 7 2" xfId="16602" xr:uid="{28025996-9637-4B66-8C5D-B6C9DBBB5178}"/>
    <cellStyle name="Comma 7 2 2" xfId="16603" xr:uid="{D3080A1F-791D-4A6B-A636-3F1D561DAD4E}"/>
    <cellStyle name="Comma 7 2 2 2" xfId="16604" xr:uid="{6FBEA6E1-DE28-42DA-8999-FB8E683BFB19}"/>
    <cellStyle name="Comma 7 2 2 2 2" xfId="16605" xr:uid="{0990AA24-C37B-4571-84A3-788375299DE5}"/>
    <cellStyle name="Comma 7 2 2 2 2 2" xfId="16606" xr:uid="{C1600172-FCB6-43DE-AC14-A1F5E13FD014}"/>
    <cellStyle name="Comma 7 2 2 2 3" xfId="16607" xr:uid="{72D2C27A-75FD-49EA-9B56-75C32515B8B4}"/>
    <cellStyle name="Comma 7 2 2 3" xfId="16608" xr:uid="{C4B5B5CD-1662-4748-B0BF-02734CB26275}"/>
    <cellStyle name="Comma 7 2 2 3 2" xfId="16609" xr:uid="{B27AC130-F164-4629-A0AC-FE89EAD6EE66}"/>
    <cellStyle name="Comma 7 2 2 4" xfId="16610" xr:uid="{61E25A87-2889-4C45-9198-FFFE647704BE}"/>
    <cellStyle name="Comma 7 2 3" xfId="16611" xr:uid="{4465292B-E206-443C-9E80-12538F7B18D6}"/>
    <cellStyle name="Comma 7 2 3 2" xfId="16612" xr:uid="{D6EDC0DF-0C7C-4205-B465-C79D733741C2}"/>
    <cellStyle name="Comma 7 2 3 2 2" xfId="16613" xr:uid="{03CC27D1-B1B8-4BAC-BF64-1EA422DCF9D5}"/>
    <cellStyle name="Comma 7 2 3 2 2 2" xfId="16614" xr:uid="{7388D6E6-7F4D-4D78-B683-97DF0E5C5CBA}"/>
    <cellStyle name="Comma 7 2 3 2 3" xfId="16615" xr:uid="{7594A973-AC3A-4E0A-A616-74CBC71AB2DF}"/>
    <cellStyle name="Comma 7 2 3 3" xfId="16616" xr:uid="{6FADCD49-CE0E-438B-B8B5-D165757F34B9}"/>
    <cellStyle name="Comma 7 2 3 3 2" xfId="16617" xr:uid="{EFB240F9-A1ED-4D8B-A9BC-B277536FBB12}"/>
    <cellStyle name="Comma 7 2 3 4" xfId="16618" xr:uid="{778A5675-39B4-4C11-87DC-32228C4EC3B0}"/>
    <cellStyle name="Comma 7 2 4" xfId="16619" xr:uid="{DF6AA5BB-7FEF-41EA-AD67-64CFDB2B2587}"/>
    <cellStyle name="Comma 7 2 4 2" xfId="16620" xr:uid="{5ECBA7C5-98BC-448D-940A-38D37BA388C9}"/>
    <cellStyle name="Comma 7 2 4 2 2" xfId="16621" xr:uid="{E9B8975B-2D67-487F-A40D-87F5864CE2CD}"/>
    <cellStyle name="Comma 7 2 4 3" xfId="16622" xr:uid="{7857761A-BA66-4CEE-B2A1-C7E17DF1777B}"/>
    <cellStyle name="Comma 7 2 5" xfId="16623" xr:uid="{1CCB1689-7D5F-46AA-A11F-75B7D8743DE4}"/>
    <cellStyle name="Comma 7 2 5 2" xfId="16624" xr:uid="{F4A80AE6-7111-474B-BBDF-25D24C5A06AA}"/>
    <cellStyle name="Comma 7 2 6" xfId="16625" xr:uid="{347E0894-BCE3-4FB5-AB20-1AB1E5F2FCAF}"/>
    <cellStyle name="Comma 7 3" xfId="16626" xr:uid="{E377D2CF-571D-4465-9F0E-76B1D46B31D8}"/>
    <cellStyle name="Comma 7 3 2" xfId="16627" xr:uid="{C3EEB471-ED43-466B-AEA2-C616125D543A}"/>
    <cellStyle name="Comma 7 3 2 2" xfId="16628" xr:uid="{C7CB7B18-E968-43F5-A28D-C97EC5AA70F0}"/>
    <cellStyle name="Comma 7 3 2 2 2" xfId="16629" xr:uid="{2AFDC580-E4CE-409E-85B3-5A3C73BFC0C4}"/>
    <cellStyle name="Comma 7 3 2 3" xfId="16630" xr:uid="{93BC247E-8821-4FCE-8F68-2A0AAC8030D7}"/>
    <cellStyle name="Comma 7 3 3" xfId="16631" xr:uid="{6A8CC3A5-8DD3-40BE-BC18-0812FE35DA01}"/>
    <cellStyle name="Comma 7 3 3 2" xfId="16632" xr:uid="{A179D5BA-5ACC-4E2A-B633-575678004D7D}"/>
    <cellStyle name="Comma 7 3 4" xfId="16633" xr:uid="{1DA68D7E-D1A7-444C-93FA-1B112EBCC43D}"/>
    <cellStyle name="Comma 7 4" xfId="16634" xr:uid="{AD0BA1AC-1851-48FF-A82C-522336CE6781}"/>
    <cellStyle name="Comma 7 4 2" xfId="16635" xr:uid="{37F86B77-F903-476E-8285-24FAAE7E3C0A}"/>
    <cellStyle name="Comma 7 4 2 2" xfId="16636" xr:uid="{862D8A95-5817-4823-9219-18FD99933999}"/>
    <cellStyle name="Comma 7 4 2 2 2" xfId="16637" xr:uid="{50CE7579-ED5C-4076-896A-945699B8D866}"/>
    <cellStyle name="Comma 7 4 2 3" xfId="16638" xr:uid="{AFAD5AA6-E505-4EF2-82A0-66CFD5479672}"/>
    <cellStyle name="Comma 7 4 3" xfId="16639" xr:uid="{7B1EC6E9-6109-4589-8C73-09C61448B257}"/>
    <cellStyle name="Comma 7 4 3 2" xfId="16640" xr:uid="{C990E015-EA5D-4E87-8A97-7E8142597979}"/>
    <cellStyle name="Comma 7 4 4" xfId="16641" xr:uid="{31B8ED10-4B8B-4F5A-BB5A-ACD0D3FF16B6}"/>
    <cellStyle name="Comma 7 5" xfId="16642" xr:uid="{160E5F0C-4FCE-4A4C-84B8-A055AE5C8A3F}"/>
    <cellStyle name="Comma 7 5 2" xfId="16643" xr:uid="{FDD7F54B-9D40-40AD-9FC4-784AB2AFEAFD}"/>
    <cellStyle name="Comma 7 5 2 2" xfId="16644" xr:uid="{DCA59A0A-EAC7-41F7-B6E9-8D1AFA57FB6A}"/>
    <cellStyle name="Comma 7 5 3" xfId="16645" xr:uid="{64F106BF-B865-4A5D-B01B-10FD7B7E4F9C}"/>
    <cellStyle name="Comma 7 6" xfId="16646" xr:uid="{5B450FE5-3E35-4DEA-80D6-BC1ACFAB5F9F}"/>
    <cellStyle name="Comma 7 6 2" xfId="16647" xr:uid="{71AC4575-9B2F-4991-B983-1CD95333FBAE}"/>
    <cellStyle name="Comma 7 7" xfId="16648" xr:uid="{9742EC2D-49FA-43E6-858D-54720A13BAAB}"/>
    <cellStyle name="Comma 7 8" xfId="16649" xr:uid="{5A85EC86-59C0-45F7-A26A-05433F5ED262}"/>
    <cellStyle name="Comma 8" xfId="16650" xr:uid="{99F56571-3E04-4E49-BD6A-A521258F1C3B}"/>
    <cellStyle name="Comma 8 2" xfId="16651" xr:uid="{22ECCE83-1977-4609-9B39-F611C725129B}"/>
    <cellStyle name="Comma 8 2 2" xfId="16652" xr:uid="{74B7091E-FACF-49FC-ADBC-1F02A50B64E2}"/>
    <cellStyle name="Comma 8 2 2 2" xfId="16653" xr:uid="{3496FBE1-2384-43BB-948D-972A7DFDB60D}"/>
    <cellStyle name="Comma 8 2 2 2 2" xfId="16654" xr:uid="{9A0FD764-AF3E-4562-8735-A207ADEBC741}"/>
    <cellStyle name="Comma 8 2 2 3" xfId="16655" xr:uid="{EF288629-0C7A-4C5A-B609-F4930BFE5BFD}"/>
    <cellStyle name="Comma 8 2 3" xfId="16656" xr:uid="{A339F707-E3D2-4F2B-90CA-8002394628DA}"/>
    <cellStyle name="Comma 8 2 3 2" xfId="16657" xr:uid="{C46465B2-3C85-453F-96B0-636DDC305032}"/>
    <cellStyle name="Comma 8 2 4" xfId="16658" xr:uid="{D75EBC2D-7D98-4791-A695-3C39534B725D}"/>
    <cellStyle name="Comma 8 3" xfId="16659" xr:uid="{B3F4F488-847C-44C5-A26E-C5AEE0CF6BB9}"/>
    <cellStyle name="Comma 8 3 2" xfId="16660" xr:uid="{C8C96CED-9C9E-42C0-8AE4-8C4FEA1FA000}"/>
    <cellStyle name="Comma 8 3 2 2" xfId="16661" xr:uid="{7797D9F4-8DD1-47E9-9270-C0A67D51E76B}"/>
    <cellStyle name="Comma 8 3 2 2 2" xfId="16662" xr:uid="{27777356-306F-4F83-A392-07382BC40607}"/>
    <cellStyle name="Comma 8 3 2 3" xfId="16663" xr:uid="{EDF0B413-2427-4483-A897-BF555D982945}"/>
    <cellStyle name="Comma 8 3 3" xfId="16664" xr:uid="{7F4C8C24-322C-4F2C-8CE4-EC99BAA4DDF6}"/>
    <cellStyle name="Comma 8 3 3 2" xfId="16665" xr:uid="{CBC3CDD5-AF20-49CC-8489-42B79E797A8B}"/>
    <cellStyle name="Comma 8 3 4" xfId="16666" xr:uid="{9C197C0A-98C2-4C30-808E-22A428E0BAE4}"/>
    <cellStyle name="Comma 8 4" xfId="16667" xr:uid="{1BD572D7-BF90-4264-9198-E1FA3525D684}"/>
    <cellStyle name="Comma 8 4 2" xfId="16668" xr:uid="{6A2ED128-ABCC-413C-8BD4-06F89FD272D4}"/>
    <cellStyle name="Comma 8 4 2 2" xfId="16669" xr:uid="{A7D86A31-2926-488A-9A7D-135C79124F86}"/>
    <cellStyle name="Comma 8 4 3" xfId="16670" xr:uid="{7B13F1A1-EC98-4491-8215-095F5C794008}"/>
    <cellStyle name="Comma 8 5" xfId="16671" xr:uid="{936434A9-7156-4718-AAD2-00EB584D018E}"/>
    <cellStyle name="Comma 8 5 2" xfId="16672" xr:uid="{7B8FC85E-09FA-4A74-A81D-60DE40CD8B22}"/>
    <cellStyle name="Comma 8 6" xfId="16673" xr:uid="{CAC1C35D-1AD7-4310-9C3C-92CBE55545D4}"/>
    <cellStyle name="Comma 8 7" xfId="16674" xr:uid="{027D9BA0-B5CA-40F1-8F77-D4A05EAE28EE}"/>
    <cellStyle name="Comma 8 8" xfId="16675" xr:uid="{60A5A6A1-E3F4-4DDC-B250-131B0D110231}"/>
    <cellStyle name="Comma 9" xfId="16676" xr:uid="{C8DB63D1-494C-45BA-8FAA-00F916A3ACA3}"/>
    <cellStyle name="Comma0" xfId="16677" xr:uid="{36A82BB7-AC80-47C0-B54A-6FDDC8EB10C2}"/>
    <cellStyle name="Comma0 2" xfId="16678" xr:uid="{EAB1512C-E7CB-49A7-9507-126E1EA77851}"/>
    <cellStyle name="Comma0 2 2" xfId="16679" xr:uid="{191E3EE0-96ED-4DD9-BDA4-02BF75F41C7F}"/>
    <cellStyle name="Comma0 2 2 2" xfId="16680" xr:uid="{3EABAC7F-2C34-4E6D-BD38-285D3EBE0FBB}"/>
    <cellStyle name="Comma0 2 3" xfId="16681" xr:uid="{B99EB12E-C893-4EB4-8B9B-FCB84778985A}"/>
    <cellStyle name="Comma0 2 3 2" xfId="16682" xr:uid="{10DA6BF7-E347-4215-A3B9-0BFCE6B034F4}"/>
    <cellStyle name="Comma0 2 4" xfId="16683" xr:uid="{7A12B2A5-429B-499E-89F8-807B1E059B5A}"/>
    <cellStyle name="Comma0 3" xfId="16684" xr:uid="{D62A5CAF-6C75-4C98-B2CA-4D05CEF7D441}"/>
    <cellStyle name="Comma0 3 2" xfId="16685" xr:uid="{F30141C1-F2BC-4ADE-8D90-0D1D66A1D9EF}"/>
    <cellStyle name="Comma0 3 3" xfId="16686" xr:uid="{F6FCC203-C339-4439-80BF-6B473D8456DF}"/>
    <cellStyle name="Comma0 4" xfId="16687" xr:uid="{654F05FD-8269-485B-9314-2DC94D5667F2}"/>
    <cellStyle name="Comma0 4 2" xfId="16688" xr:uid="{F0DF9F55-7EAE-49BE-A288-4C8FEBA866F4}"/>
    <cellStyle name="Comma0 4 3" xfId="16689" xr:uid="{9F7A4BB7-5A46-40BB-9A16-D7595111B786}"/>
    <cellStyle name="Comma0 5" xfId="16690" xr:uid="{B5CCCC97-9D1E-455B-B9B6-B10BEFB01D43}"/>
    <cellStyle name="Comma0 6" xfId="16691" xr:uid="{B0680705-462F-4D97-946A-A24287BDC318}"/>
    <cellStyle name="Curren - Style1" xfId="16692" xr:uid="{EEC3F1BB-626E-42F3-A0E5-45379F2C2DB0}"/>
    <cellStyle name="Currency [0] 2" xfId="16693" xr:uid="{DA3F9478-A7C8-4B5B-80FB-8CCB0028C679}"/>
    <cellStyle name="Currency [0] 3" xfId="16694" xr:uid="{F3AF918E-EA92-4E07-9526-A28121A45F97}"/>
    <cellStyle name="Currency 10" xfId="16695" xr:uid="{2CDB9566-B150-4990-A2AE-D07012C4FE55}"/>
    <cellStyle name="Currency 11" xfId="16696" xr:uid="{520EA48C-3D0D-4A12-9679-50070EE8A66C}"/>
    <cellStyle name="Currency 12" xfId="16697" xr:uid="{EE3533A9-9530-407B-B1CB-F7ED15328E9D}"/>
    <cellStyle name="Currency 13" xfId="16698" xr:uid="{AF1AC3BE-6B7C-4CB8-B3D6-D324CDAD5FF7}"/>
    <cellStyle name="Currency 14" xfId="16699" xr:uid="{FCE1A0D9-68CA-4B29-8F1D-FC4D2FED7565}"/>
    <cellStyle name="Currency 15" xfId="16700" xr:uid="{E73A8B76-11CE-49CE-916F-86AD478D8065}"/>
    <cellStyle name="Currency 16" xfId="16701" xr:uid="{90E03E0A-FC8A-4D59-BB89-C0979E5EA785}"/>
    <cellStyle name="Currency 17" xfId="16702" xr:uid="{43FF8EE1-A8BD-4B54-A107-91059429F41D}"/>
    <cellStyle name="Currency 2" xfId="16703" xr:uid="{900DD80C-9088-4D8C-A7B7-443BFFD6C9D2}"/>
    <cellStyle name="Currency 2 2" xfId="16704" xr:uid="{74F1C9DF-CED7-4FED-BA7F-266389EBF6FC}"/>
    <cellStyle name="Currency 2 2 10" xfId="16705" xr:uid="{36994B19-FCC6-4D8F-B03A-AE4B117AF6C2}"/>
    <cellStyle name="Currency 2 2 10 2" xfId="16706" xr:uid="{480DE767-30EE-4707-8132-BD3CCAC70EE4}"/>
    <cellStyle name="Currency 2 2 10 2 2" xfId="16707" xr:uid="{70280ECA-D956-4FCA-A361-B611B39E8B6C}"/>
    <cellStyle name="Currency 2 2 10 3" xfId="16708" xr:uid="{4C04EC94-AC9E-484F-BB83-0CB5ADD228FD}"/>
    <cellStyle name="Currency 2 2 11" xfId="16709" xr:uid="{9C7DA922-60A0-4B5A-B8A7-9FBBEBA5F1F2}"/>
    <cellStyle name="Currency 2 2 11 2" xfId="16710" xr:uid="{BCE7C430-095C-4B9D-B60E-C42C1154C83D}"/>
    <cellStyle name="Currency 2 2 12" xfId="16711" xr:uid="{5DC9C8FD-7439-4D1E-9821-985B465F0E37}"/>
    <cellStyle name="Currency 2 2 2" xfId="16712" xr:uid="{3B1A9E64-9CD0-4FB3-8E25-FE13330125A0}"/>
    <cellStyle name="Currency 2 2 2 2" xfId="16713" xr:uid="{D8EE6C70-FBFC-4B6B-B9C7-4D6CEC1244DB}"/>
    <cellStyle name="Currency 2 2 2 2 2" xfId="16714" xr:uid="{82634367-4EDC-4C80-95C5-4BF768E6A954}"/>
    <cellStyle name="Currency 2 2 2 2 2 2" xfId="16715" xr:uid="{14DAF092-7D1A-46CA-A3FC-6F768D595B55}"/>
    <cellStyle name="Currency 2 2 2 2 2 2 2" xfId="16716" xr:uid="{69B2C722-8F25-4830-9FEF-85CFD53A53CF}"/>
    <cellStyle name="Currency 2 2 2 2 2 2 2 2" xfId="16717" xr:uid="{2BB70864-DCB8-4B12-A3F5-6A60ED055669}"/>
    <cellStyle name="Currency 2 2 2 2 2 2 2 2 2" xfId="16718" xr:uid="{F6345F2C-B129-4046-9AE5-46B2D9689ACD}"/>
    <cellStyle name="Currency 2 2 2 2 2 2 2 3" xfId="16719" xr:uid="{2B760CC4-DBC0-4390-9D30-3C04639B7759}"/>
    <cellStyle name="Currency 2 2 2 2 2 2 3" xfId="16720" xr:uid="{D99E8FCF-C879-4C3A-A6FF-80D018ECB1BB}"/>
    <cellStyle name="Currency 2 2 2 2 2 2 3 2" xfId="16721" xr:uid="{F7BF1206-9B65-432C-8C42-7E1F9C679B8E}"/>
    <cellStyle name="Currency 2 2 2 2 2 2 4" xfId="16722" xr:uid="{12DD2A83-7472-413C-9FC4-410A98A17AF0}"/>
    <cellStyle name="Currency 2 2 2 2 2 3" xfId="16723" xr:uid="{BF628150-3D5E-44F7-A5E9-B365E55B60A5}"/>
    <cellStyle name="Currency 2 2 2 2 2 3 2" xfId="16724" xr:uid="{7E746A61-962C-4F21-A11D-FDCB38488BBD}"/>
    <cellStyle name="Currency 2 2 2 2 2 3 2 2" xfId="16725" xr:uid="{69FFC704-A159-4AD7-9AD8-F532E388EEF5}"/>
    <cellStyle name="Currency 2 2 2 2 2 3 2 2 2" xfId="16726" xr:uid="{E0924D48-FADF-4544-938B-AD8BFAFBDB55}"/>
    <cellStyle name="Currency 2 2 2 2 2 3 2 3" xfId="16727" xr:uid="{1C3639E7-66C2-4500-AA0A-A8459127645F}"/>
    <cellStyle name="Currency 2 2 2 2 2 3 3" xfId="16728" xr:uid="{753144F5-32B2-49E7-B67E-7461E4487E52}"/>
    <cellStyle name="Currency 2 2 2 2 2 3 3 2" xfId="16729" xr:uid="{3035FFD3-B837-419D-AC92-0194E198E558}"/>
    <cellStyle name="Currency 2 2 2 2 2 3 4" xfId="16730" xr:uid="{D579E8F6-7FB4-448F-BE84-F98670368E20}"/>
    <cellStyle name="Currency 2 2 2 2 2 4" xfId="16731" xr:uid="{3D9EA2DF-7698-48B9-8680-A5236F18B6DA}"/>
    <cellStyle name="Currency 2 2 2 2 2 4 2" xfId="16732" xr:uid="{EFB87D9A-9F50-406E-BA67-42D91A931739}"/>
    <cellStyle name="Currency 2 2 2 2 2 4 2 2" xfId="16733" xr:uid="{CACB2909-761D-4615-9F6A-561145474400}"/>
    <cellStyle name="Currency 2 2 2 2 2 4 3" xfId="16734" xr:uid="{1C51264F-ED5A-463C-B718-57570CFD23B9}"/>
    <cellStyle name="Currency 2 2 2 2 2 5" xfId="16735" xr:uid="{302A829A-5541-4008-8506-DA4948D12A43}"/>
    <cellStyle name="Currency 2 2 2 2 2 5 2" xfId="16736" xr:uid="{B357CAD6-03F6-4F3E-89FF-2EE84CFAC2A7}"/>
    <cellStyle name="Currency 2 2 2 2 2 6" xfId="16737" xr:uid="{5027DADE-86EC-4360-B53C-867C59E0768B}"/>
    <cellStyle name="Currency 2 2 2 2 3" xfId="16738" xr:uid="{E5AD0E3D-9ED2-4624-AE2D-DAD318801291}"/>
    <cellStyle name="Currency 2 2 2 2 3 2" xfId="16739" xr:uid="{96EBF3C4-0A52-43A8-A7DD-3BA332F14FA3}"/>
    <cellStyle name="Currency 2 2 2 2 3 2 2" xfId="16740" xr:uid="{0DBA6083-5613-448B-A753-0DF96125EDF0}"/>
    <cellStyle name="Currency 2 2 2 2 3 2 2 2" xfId="16741" xr:uid="{C9FB3274-4614-41B0-9942-A4C3CF03D04B}"/>
    <cellStyle name="Currency 2 2 2 2 3 2 3" xfId="16742" xr:uid="{37819927-FDD7-4E66-AB31-969765D62862}"/>
    <cellStyle name="Currency 2 2 2 2 3 3" xfId="16743" xr:uid="{CDBB164B-71A7-4CA6-A667-D3B9EB018AD8}"/>
    <cellStyle name="Currency 2 2 2 2 3 3 2" xfId="16744" xr:uid="{18D48323-09CC-49F4-A11D-160B12AC797A}"/>
    <cellStyle name="Currency 2 2 2 2 3 4" xfId="16745" xr:uid="{DFBF5328-FAC1-4894-83EF-9F02F53E15CB}"/>
    <cellStyle name="Currency 2 2 2 2 4" xfId="16746" xr:uid="{C17992AC-02F4-4E80-91B7-3B5F152B913E}"/>
    <cellStyle name="Currency 2 2 2 2 4 2" xfId="16747" xr:uid="{13370065-3197-49DC-98CA-8E4D571C4994}"/>
    <cellStyle name="Currency 2 2 2 2 4 2 2" xfId="16748" xr:uid="{4580F893-37B4-48CF-A859-600616E680F1}"/>
    <cellStyle name="Currency 2 2 2 2 4 2 2 2" xfId="16749" xr:uid="{43B4A5A5-F856-492A-ABD2-4D7EE86CC674}"/>
    <cellStyle name="Currency 2 2 2 2 4 2 3" xfId="16750" xr:uid="{8D4E4A48-4553-4658-936F-5D02334651F8}"/>
    <cellStyle name="Currency 2 2 2 2 4 3" xfId="16751" xr:uid="{9DDC9312-700C-4073-8770-9D287867470C}"/>
    <cellStyle name="Currency 2 2 2 2 4 3 2" xfId="16752" xr:uid="{F1FA771E-FAAA-4757-9D29-314D997B7388}"/>
    <cellStyle name="Currency 2 2 2 2 4 4" xfId="16753" xr:uid="{2D2CA0B9-24D8-4A1B-9ED6-1135C2BF371A}"/>
    <cellStyle name="Currency 2 2 2 2 5" xfId="16754" xr:uid="{07D6C8DD-7609-472E-ACA2-CD18474F8247}"/>
    <cellStyle name="Currency 2 2 2 2 5 2" xfId="16755" xr:uid="{992A48FD-93E3-44AC-B063-F24CC184917F}"/>
    <cellStyle name="Currency 2 2 2 2 5 2 2" xfId="16756" xr:uid="{63A914D4-3FF7-48DF-B625-43C0E761F26B}"/>
    <cellStyle name="Currency 2 2 2 2 5 3" xfId="16757" xr:uid="{137DDC9B-95F0-43A6-A704-B103DD8011D3}"/>
    <cellStyle name="Currency 2 2 2 2 6" xfId="16758" xr:uid="{6AA02F5A-280A-405D-ADD6-656E3E7A7140}"/>
    <cellStyle name="Currency 2 2 2 2 6 2" xfId="16759" xr:uid="{8531CE8A-EC99-4AD3-8124-EA8AE04A78C1}"/>
    <cellStyle name="Currency 2 2 2 2 7" xfId="16760" xr:uid="{62855D4C-3AB4-4D70-AD62-98FBC87950AA}"/>
    <cellStyle name="Currency 2 2 3" xfId="16761" xr:uid="{A67BC5C4-21D5-4410-881C-D7B6130A99EC}"/>
    <cellStyle name="Currency 2 2 3 2" xfId="16762" xr:uid="{DABA42B9-BA53-45E3-A8E4-A224D33CF5E0}"/>
    <cellStyle name="Currency 2 2 3 3" xfId="16763" xr:uid="{D14B198F-3B9A-443E-A349-ABB799DF9FDA}"/>
    <cellStyle name="Currency 2 2 3 3 2" xfId="16764" xr:uid="{D45B186E-96BB-40E9-A149-ADAB48A18891}"/>
    <cellStyle name="Currency 2 2 4" xfId="16765" xr:uid="{F54B3575-2A18-4A5A-8253-7D650790E8CD}"/>
    <cellStyle name="Currency 2 2 4 2" xfId="16766" xr:uid="{2174CC20-DAFE-4510-BEB2-9B07CFEE43C4}"/>
    <cellStyle name="Currency 2 2 4 2 2" xfId="16767" xr:uid="{1BB5217A-86E5-4DA7-AC63-D3699931839C}"/>
    <cellStyle name="Currency 2 2 4 2 2 2" xfId="16768" xr:uid="{DAEFE272-64A1-4A48-9918-FF6E1B5E1A52}"/>
    <cellStyle name="Currency 2 2 4 2 2 2 2" xfId="16769" xr:uid="{CB1EB07A-AD79-4D45-AF3D-5909569D2311}"/>
    <cellStyle name="Currency 2 2 4 2 2 2 2 2" xfId="16770" xr:uid="{EC7894B8-0995-4AD1-A488-4C64C9AB3BA4}"/>
    <cellStyle name="Currency 2 2 4 2 2 2 2 2 2" xfId="16771" xr:uid="{C952606D-78F9-45CD-A68E-A95C59C59480}"/>
    <cellStyle name="Currency 2 2 4 2 2 2 2 3" xfId="16772" xr:uid="{228BCCFB-DBB7-4F6E-A0E3-8A3695706167}"/>
    <cellStyle name="Currency 2 2 4 2 2 2 3" xfId="16773" xr:uid="{9E07D175-7680-4B65-B4C4-00D314F291BF}"/>
    <cellStyle name="Currency 2 2 4 2 2 2 3 2" xfId="16774" xr:uid="{6DE7FF9F-642D-402E-92BE-B3B9BABDC4AA}"/>
    <cellStyle name="Currency 2 2 4 2 2 2 4" xfId="16775" xr:uid="{9AD516CC-E22E-4991-A72D-6BBF637A1F07}"/>
    <cellStyle name="Currency 2 2 4 2 2 3" xfId="16776" xr:uid="{CC97E7CA-D335-479F-87AC-0E9BEFE069F7}"/>
    <cellStyle name="Currency 2 2 4 2 2 3 2" xfId="16777" xr:uid="{1C7A958E-4789-4C4D-A2AD-4B1F1F90D917}"/>
    <cellStyle name="Currency 2 2 4 2 2 3 2 2" xfId="16778" xr:uid="{E4587216-0953-4E72-BD24-19A5DB54E609}"/>
    <cellStyle name="Currency 2 2 4 2 2 3 2 2 2" xfId="16779" xr:uid="{461EAB08-3E90-4E38-A05A-FF835B98F208}"/>
    <cellStyle name="Currency 2 2 4 2 2 3 2 3" xfId="16780" xr:uid="{06AD15A5-D607-4B3D-BE50-ED920B62CA3A}"/>
    <cellStyle name="Currency 2 2 4 2 2 3 3" xfId="16781" xr:uid="{14A42274-9AFA-42B1-B3CB-6477B6071CFD}"/>
    <cellStyle name="Currency 2 2 4 2 2 3 3 2" xfId="16782" xr:uid="{9894A6B3-D6BA-48A2-9099-EAD039AE96F1}"/>
    <cellStyle name="Currency 2 2 4 2 2 3 4" xfId="16783" xr:uid="{68D9CA14-D707-4675-979E-654F64850987}"/>
    <cellStyle name="Currency 2 2 4 2 2 4" xfId="16784" xr:uid="{5E29FBAB-719A-4152-8595-D5607F514B44}"/>
    <cellStyle name="Currency 2 2 4 2 2 4 2" xfId="16785" xr:uid="{DC53ADFD-73F4-48BD-8F55-2A0CFA683BD3}"/>
    <cellStyle name="Currency 2 2 4 2 2 4 2 2" xfId="16786" xr:uid="{3EDC56BF-C799-4FBE-93AD-52E843D34E7A}"/>
    <cellStyle name="Currency 2 2 4 2 2 4 3" xfId="16787" xr:uid="{C99CEBA4-5453-4C75-A4B6-1342F3BB30D9}"/>
    <cellStyle name="Currency 2 2 4 2 2 5" xfId="16788" xr:uid="{16A23C1C-F41D-4861-A133-E7993C0A2F30}"/>
    <cellStyle name="Currency 2 2 4 2 2 5 2" xfId="16789" xr:uid="{D7DABDE4-AB36-48F8-A36A-7CBF9D42DE33}"/>
    <cellStyle name="Currency 2 2 4 2 2 6" xfId="16790" xr:uid="{BCD8C136-F6F4-4962-AA8C-1EF7E2AF5DFB}"/>
    <cellStyle name="Currency 2 2 4 2 3" xfId="16791" xr:uid="{50BE23ED-9C62-4DE4-A1EB-C95FE41C9BDA}"/>
    <cellStyle name="Currency 2 2 4 2 3 2" xfId="16792" xr:uid="{0B55647C-DBCD-4E84-BAE1-AADD37C6207D}"/>
    <cellStyle name="Currency 2 2 4 2 3 2 2" xfId="16793" xr:uid="{3391F232-9D30-41C7-A1E6-3A67E0F4FFBC}"/>
    <cellStyle name="Currency 2 2 4 2 3 2 2 2" xfId="16794" xr:uid="{03FB1CE1-7F75-4D27-9991-E2A843402EA4}"/>
    <cellStyle name="Currency 2 2 4 2 3 2 3" xfId="16795" xr:uid="{A2B90473-5257-4B80-84DC-DD7B890CBF06}"/>
    <cellStyle name="Currency 2 2 4 2 3 3" xfId="16796" xr:uid="{4DC5804E-F173-4AF7-B3FB-25FB57BD437D}"/>
    <cellStyle name="Currency 2 2 4 2 3 3 2" xfId="16797" xr:uid="{A25223B5-1CF6-4489-95C6-D5B69DEA2908}"/>
    <cellStyle name="Currency 2 2 4 2 3 4" xfId="16798" xr:uid="{B7C65567-BC0D-487E-A8CE-F39DFFE2DB9B}"/>
    <cellStyle name="Currency 2 2 4 2 4" xfId="16799" xr:uid="{0192A9F1-0B23-4A16-8A60-F663F5B66773}"/>
    <cellStyle name="Currency 2 2 4 2 4 2" xfId="16800" xr:uid="{113F90E5-42B5-48C3-AB99-5DD3127CFEED}"/>
    <cellStyle name="Currency 2 2 4 2 4 2 2" xfId="16801" xr:uid="{B6C5450C-E3A2-463E-9FAD-1D60185C0EF5}"/>
    <cellStyle name="Currency 2 2 4 2 4 2 2 2" xfId="16802" xr:uid="{93386D1D-5921-43A7-AE1B-0848FC530ABE}"/>
    <cellStyle name="Currency 2 2 4 2 4 2 3" xfId="16803" xr:uid="{70BE772D-64D9-4D95-9BC5-8720535A47EE}"/>
    <cellStyle name="Currency 2 2 4 2 4 3" xfId="16804" xr:uid="{89D87A1B-73C7-44A4-9EA7-5C9C03469118}"/>
    <cellStyle name="Currency 2 2 4 2 4 3 2" xfId="16805" xr:uid="{C9E4038C-AC95-42F6-93A0-AC9E7E800B7C}"/>
    <cellStyle name="Currency 2 2 4 2 4 4" xfId="16806" xr:uid="{7F0F2E09-A15B-4E7F-A156-8B4EF7BAFD6A}"/>
    <cellStyle name="Currency 2 2 4 2 5" xfId="16807" xr:uid="{7C668A95-735E-4D50-9B90-31860AE3CC20}"/>
    <cellStyle name="Currency 2 2 4 2 5 2" xfId="16808" xr:uid="{411771D1-349D-41C9-8AAB-B8BC38D92D08}"/>
    <cellStyle name="Currency 2 2 4 2 5 2 2" xfId="16809" xr:uid="{E89DFCFD-55CA-4858-8873-BFAB0BEFBFE3}"/>
    <cellStyle name="Currency 2 2 4 2 5 3" xfId="16810" xr:uid="{4A4F9007-CC56-40DF-AA89-F00F4CF019B4}"/>
    <cellStyle name="Currency 2 2 4 2 6" xfId="16811" xr:uid="{B1F7D0B3-7B7A-4843-9819-274CE2888890}"/>
    <cellStyle name="Currency 2 2 4 2 6 2" xfId="16812" xr:uid="{4FEFCE54-6C97-480F-BA1B-58959B814F6C}"/>
    <cellStyle name="Currency 2 2 4 2 7" xfId="16813" xr:uid="{2FA81D0F-4FCF-459B-A34D-6D8274ED69C9}"/>
    <cellStyle name="Currency 2 2 4 3" xfId="16814" xr:uid="{D8FE8EF0-5328-43D8-B54D-EA8C709EBFBB}"/>
    <cellStyle name="Currency 2 2 4 3 2" xfId="16815" xr:uid="{C30C2D47-A65B-4CAA-A60D-683C13CB902D}"/>
    <cellStyle name="Currency 2 2 4 3 2 2" xfId="16816" xr:uid="{1A51E055-4F2F-438F-B215-6BA671056B7F}"/>
    <cellStyle name="Currency 2 2 4 3 2 2 2" xfId="16817" xr:uid="{61084839-4E38-4405-A19B-FA0E7A4F7F59}"/>
    <cellStyle name="Currency 2 2 4 3 2 2 2 2" xfId="16818" xr:uid="{DEBA3248-29DA-4284-9CA1-D607B3CA1182}"/>
    <cellStyle name="Currency 2 2 4 3 2 2 3" xfId="16819" xr:uid="{8A34E3A1-8867-40D5-A839-3E8A5D954F14}"/>
    <cellStyle name="Currency 2 2 4 3 2 3" xfId="16820" xr:uid="{3FB04FD5-8908-4E56-B190-943910C8AF8C}"/>
    <cellStyle name="Currency 2 2 4 3 2 3 2" xfId="16821" xr:uid="{96A9E203-1C15-41A5-8B3E-F527111704ED}"/>
    <cellStyle name="Currency 2 2 4 3 2 4" xfId="16822" xr:uid="{FE82BC70-CFF4-402D-9527-C7498BD69B1D}"/>
    <cellStyle name="Currency 2 2 4 3 3" xfId="16823" xr:uid="{D656FD29-7FDE-4BF5-AF5C-C6131FBE5952}"/>
    <cellStyle name="Currency 2 2 4 3 3 2" xfId="16824" xr:uid="{C9DE2C29-5363-4C2B-A3B5-86E634433DBC}"/>
    <cellStyle name="Currency 2 2 4 3 3 2 2" xfId="16825" xr:uid="{49F47171-7BA4-4E62-8985-F4F0F36F70FA}"/>
    <cellStyle name="Currency 2 2 4 3 3 2 2 2" xfId="16826" xr:uid="{9399B763-045D-47EB-9C10-621FEF08BDC3}"/>
    <cellStyle name="Currency 2 2 4 3 3 2 3" xfId="16827" xr:uid="{67ED9902-6461-4F00-AA7F-B55D542B1684}"/>
    <cellStyle name="Currency 2 2 4 3 3 3" xfId="16828" xr:uid="{15C60E2E-DF92-46D3-B865-7A435AF9D9AB}"/>
    <cellStyle name="Currency 2 2 4 3 3 3 2" xfId="16829" xr:uid="{20835948-A5F2-4AC2-8D4D-DF9C8DD3D218}"/>
    <cellStyle name="Currency 2 2 4 3 3 4" xfId="16830" xr:uid="{FB811F13-D135-473E-A7EB-577A83F93558}"/>
    <cellStyle name="Currency 2 2 4 3 4" xfId="16831" xr:uid="{E2217854-FFAC-4C3B-8E66-1450F406DD76}"/>
    <cellStyle name="Currency 2 2 4 3 4 2" xfId="16832" xr:uid="{C61516D8-1887-4FC8-B25F-98D489E59728}"/>
    <cellStyle name="Currency 2 2 4 3 4 2 2" xfId="16833" xr:uid="{AC23D26A-72E8-4794-BEDD-1E136A197DA2}"/>
    <cellStyle name="Currency 2 2 4 3 4 3" xfId="16834" xr:uid="{B2A91BAA-1637-465B-AC65-0097D1F344D7}"/>
    <cellStyle name="Currency 2 2 4 3 5" xfId="16835" xr:uid="{6861249B-2CD7-4E0F-9497-01AC16E6C14D}"/>
    <cellStyle name="Currency 2 2 4 3 5 2" xfId="16836" xr:uid="{4B6F7F7E-2BD6-4247-A674-33452ACB6482}"/>
    <cellStyle name="Currency 2 2 4 3 6" xfId="16837" xr:uid="{A7FA530A-CB00-4D23-95C5-C53E747B2812}"/>
    <cellStyle name="Currency 2 2 4 4" xfId="16838" xr:uid="{37EB8FD9-5FF0-47D9-B384-5D32E140E08A}"/>
    <cellStyle name="Currency 2 2 4 4 2" xfId="16839" xr:uid="{8E274744-51F7-487D-BEB0-4CECD7BC3FDC}"/>
    <cellStyle name="Currency 2 2 4 4 2 2" xfId="16840" xr:uid="{776FDA42-CD8A-4D5C-ACCE-34597D10A329}"/>
    <cellStyle name="Currency 2 2 4 4 2 2 2" xfId="16841" xr:uid="{A4A0051D-E6EC-4F19-9009-30826B37F89C}"/>
    <cellStyle name="Currency 2 2 4 4 2 3" xfId="16842" xr:uid="{3CA19F58-59EE-465B-B4C8-79DD58378946}"/>
    <cellStyle name="Currency 2 2 4 4 3" xfId="16843" xr:uid="{10ECC7D8-E811-42DE-BBD2-F70374A23E69}"/>
    <cellStyle name="Currency 2 2 4 4 3 2" xfId="16844" xr:uid="{87B25ADE-9EFD-48BC-9E38-6DFFF448325C}"/>
    <cellStyle name="Currency 2 2 4 4 4" xfId="16845" xr:uid="{42C738F1-CDB1-46B4-8013-EF34F09FF226}"/>
    <cellStyle name="Currency 2 2 4 5" xfId="16846" xr:uid="{AB8B3F16-0A2B-435E-BFFE-CC5DD930DDDC}"/>
    <cellStyle name="Currency 2 2 4 5 2" xfId="16847" xr:uid="{DA92BC99-00DE-40AA-8059-FF41D08EA514}"/>
    <cellStyle name="Currency 2 2 4 5 2 2" xfId="16848" xr:uid="{F38CE821-22A0-4FDA-8C60-2EE8C54CF67D}"/>
    <cellStyle name="Currency 2 2 4 5 2 2 2" xfId="16849" xr:uid="{62501A52-B5DA-425A-B552-9D26E0260499}"/>
    <cellStyle name="Currency 2 2 4 5 2 3" xfId="16850" xr:uid="{CD990799-FDC9-4BA2-9F2D-728D4DF32A9E}"/>
    <cellStyle name="Currency 2 2 4 5 3" xfId="16851" xr:uid="{8696C8F1-D4A0-4D5F-B5CF-4611C6411B8D}"/>
    <cellStyle name="Currency 2 2 4 5 3 2" xfId="16852" xr:uid="{FE8E87E1-6FA6-462C-812D-D73B5DE09BFF}"/>
    <cellStyle name="Currency 2 2 4 5 4" xfId="16853" xr:uid="{2A125FAA-5B97-46D6-B3FA-A73BDF29178E}"/>
    <cellStyle name="Currency 2 2 4 6" xfId="16854" xr:uid="{214207B9-0B83-4E9F-92DC-4B1AB973AF6D}"/>
    <cellStyle name="Currency 2 2 4 6 2" xfId="16855" xr:uid="{F53D3D9E-C89D-4910-888B-DD3C951FCE4B}"/>
    <cellStyle name="Currency 2 2 4 6 2 2" xfId="16856" xr:uid="{9C084749-D14B-4691-92E4-6D3C0D4406AE}"/>
    <cellStyle name="Currency 2 2 4 6 3" xfId="16857" xr:uid="{5D662EC4-E5E2-4EF7-90B0-5D826438C0B1}"/>
    <cellStyle name="Currency 2 2 4 7" xfId="16858" xr:uid="{C09C0556-36CC-46CA-88CD-06A02198D758}"/>
    <cellStyle name="Currency 2 2 4 7 2" xfId="16859" xr:uid="{5D5F6BEA-C61E-4A88-BE52-F3B2FE456783}"/>
    <cellStyle name="Currency 2 2 4 8" xfId="16860" xr:uid="{A5529893-0D5C-44B1-B8EB-FF309AFE09D9}"/>
    <cellStyle name="Currency 2 2 5" xfId="16861" xr:uid="{5CBA0934-A7BE-4F21-954B-675FA53BDD6C}"/>
    <cellStyle name="Currency 2 2 5 2" xfId="16862" xr:uid="{34057ECA-0682-4BCF-B6D8-F4822CD708BC}"/>
    <cellStyle name="Currency 2 2 5 2 2" xfId="16863" xr:uid="{9AD0C643-61B9-48F6-9AF7-0F4BBC0198EC}"/>
    <cellStyle name="Currency 2 2 5 2 2 2" xfId="16864" xr:uid="{81F72FDE-9A3E-4AB8-BA6C-CA9442D688F2}"/>
    <cellStyle name="Currency 2 2 5 2 2 2 2" xfId="16865" xr:uid="{A3241956-DF1C-4C9A-AE0C-39F2A90FBE5C}"/>
    <cellStyle name="Currency 2 2 5 2 2 2 2 2" xfId="16866" xr:uid="{98C90414-1049-4DC4-8CC6-49931F7862A7}"/>
    <cellStyle name="Currency 2 2 5 2 2 2 3" xfId="16867" xr:uid="{C06C46D8-4E24-4D60-92FB-0D44BC17EEFF}"/>
    <cellStyle name="Currency 2 2 5 2 2 3" xfId="16868" xr:uid="{61E2768E-6FDB-4DDC-BADF-5B3EC88A82C6}"/>
    <cellStyle name="Currency 2 2 5 2 2 3 2" xfId="16869" xr:uid="{57F6693F-9DBA-4599-BD8B-1B7DF729C7DA}"/>
    <cellStyle name="Currency 2 2 5 2 2 4" xfId="16870" xr:uid="{B01558AE-AB80-4947-BB75-C6AB335918CA}"/>
    <cellStyle name="Currency 2 2 5 2 3" xfId="16871" xr:uid="{F2DCFAA4-CC80-46DC-9703-87AEF63D0B05}"/>
    <cellStyle name="Currency 2 2 5 2 3 2" xfId="16872" xr:uid="{84CB50F7-0A78-4642-A735-32DA53F3200F}"/>
    <cellStyle name="Currency 2 2 5 2 3 2 2" xfId="16873" xr:uid="{332D1311-A8E4-4B5F-8189-A4BDCBFE8853}"/>
    <cellStyle name="Currency 2 2 5 2 3 2 2 2" xfId="16874" xr:uid="{EB757C7F-7D38-4328-9C6B-997BBC997B45}"/>
    <cellStyle name="Currency 2 2 5 2 3 2 3" xfId="16875" xr:uid="{AB91CBE0-D4D6-4DBA-9FE3-2756DBFFD9EA}"/>
    <cellStyle name="Currency 2 2 5 2 3 3" xfId="16876" xr:uid="{5CD69DF3-8C00-4517-81F4-779277878A83}"/>
    <cellStyle name="Currency 2 2 5 2 3 3 2" xfId="16877" xr:uid="{4477CDA3-6222-470C-ACB9-538B604E847D}"/>
    <cellStyle name="Currency 2 2 5 2 3 4" xfId="16878" xr:uid="{55971729-8BFF-4A64-A037-0ACA7AA02EE7}"/>
    <cellStyle name="Currency 2 2 5 2 4" xfId="16879" xr:uid="{3A983711-0EC5-44B3-94DA-A0817AD12CC4}"/>
    <cellStyle name="Currency 2 2 5 2 4 2" xfId="16880" xr:uid="{0E7441B5-3B1B-47F9-B521-BAC7C6E7B4D6}"/>
    <cellStyle name="Currency 2 2 5 2 4 2 2" xfId="16881" xr:uid="{1460C4CA-459C-42DB-A706-89DC3976EC54}"/>
    <cellStyle name="Currency 2 2 5 2 4 3" xfId="16882" xr:uid="{7A20FE5C-53D4-43EB-9AC2-448EB987AB76}"/>
    <cellStyle name="Currency 2 2 5 2 5" xfId="16883" xr:uid="{62B72E61-1FE4-48C6-99C7-BF43E5CE157E}"/>
    <cellStyle name="Currency 2 2 5 2 5 2" xfId="16884" xr:uid="{B81493AB-FCE4-42E9-AE08-3DFA7A6CD773}"/>
    <cellStyle name="Currency 2 2 5 2 6" xfId="16885" xr:uid="{F237FA21-796C-411F-8AB5-F9C725D3BE31}"/>
    <cellStyle name="Currency 2 2 5 3" xfId="16886" xr:uid="{C6400113-462C-49E5-BAB5-7FBB15A9FD64}"/>
    <cellStyle name="Currency 2 2 5 3 2" xfId="16887" xr:uid="{F4E22408-972C-41AD-9BE6-A9B2474B5C2F}"/>
    <cellStyle name="Currency 2 2 5 3 2 2" xfId="16888" xr:uid="{4AE35126-4DEC-405D-89E2-1772A852596F}"/>
    <cellStyle name="Currency 2 2 5 3 2 2 2" xfId="16889" xr:uid="{21045500-5B42-4A04-96B1-EC12DE9A2838}"/>
    <cellStyle name="Currency 2 2 5 3 2 3" xfId="16890" xr:uid="{FF705D04-AFD0-4D6C-8369-AAB18D8F5071}"/>
    <cellStyle name="Currency 2 2 5 3 3" xfId="16891" xr:uid="{322283CB-8219-4E81-8FE5-7ACD42FA5048}"/>
    <cellStyle name="Currency 2 2 5 3 3 2" xfId="16892" xr:uid="{8238E3B4-6AFE-44BF-A6DE-FD2143FE590D}"/>
    <cellStyle name="Currency 2 2 5 3 4" xfId="16893" xr:uid="{7EE96928-60F0-4CB4-82BA-F59146C1B08D}"/>
    <cellStyle name="Currency 2 2 5 4" xfId="16894" xr:uid="{C41A8754-3994-4CC7-A3A6-E292ECE0964A}"/>
    <cellStyle name="Currency 2 2 5 4 2" xfId="16895" xr:uid="{E44C70DC-5443-486F-A072-378B26205458}"/>
    <cellStyle name="Currency 2 2 5 4 2 2" xfId="16896" xr:uid="{75B8C9F4-274D-4220-BF05-711B49BE00E2}"/>
    <cellStyle name="Currency 2 2 5 4 2 2 2" xfId="16897" xr:uid="{D8613652-2FE4-483F-8B3A-FE7CCF839D5B}"/>
    <cellStyle name="Currency 2 2 5 4 2 3" xfId="16898" xr:uid="{9D4EB4AF-8694-435B-BBAB-DFC0ACF08041}"/>
    <cellStyle name="Currency 2 2 5 4 3" xfId="16899" xr:uid="{E195B130-757A-40D1-814D-8279F70B6B34}"/>
    <cellStyle name="Currency 2 2 5 4 3 2" xfId="16900" xr:uid="{355F0F6A-44D5-4F00-8FC2-51E3C0E87847}"/>
    <cellStyle name="Currency 2 2 5 4 4" xfId="16901" xr:uid="{4CAEAB6B-08FC-4DE3-9D43-F5B1FA3DEBC5}"/>
    <cellStyle name="Currency 2 2 5 5" xfId="16902" xr:uid="{AC84306E-C3EC-4076-8DA6-3D921415E9BD}"/>
    <cellStyle name="Currency 2 2 5 5 2" xfId="16903" xr:uid="{2D503C4B-E7B1-46E7-90F9-8F14B03A522D}"/>
    <cellStyle name="Currency 2 2 5 5 2 2" xfId="16904" xr:uid="{E1D4BD61-529F-4C2C-A1A5-21E3844757EC}"/>
    <cellStyle name="Currency 2 2 5 5 3" xfId="16905" xr:uid="{BB637F19-83EC-40EC-97F5-C9E9901FEFF8}"/>
    <cellStyle name="Currency 2 2 5 6" xfId="16906" xr:uid="{BEA17CD4-87BC-44B7-80C6-B211FD1B4F61}"/>
    <cellStyle name="Currency 2 2 5 6 2" xfId="16907" xr:uid="{13EDB2BD-2139-4E53-9602-FB45E12AA3DE}"/>
    <cellStyle name="Currency 2 2 5 7" xfId="16908" xr:uid="{C3AF32C5-865D-4757-A944-520C2BB6D360}"/>
    <cellStyle name="Currency 2 2 6" xfId="16909" xr:uid="{1B6DAB02-F4E2-4C40-91C2-B2368FBA438C}"/>
    <cellStyle name="Currency 2 2 6 2" xfId="16910" xr:uid="{DFDBCF81-C0F3-4B7B-864B-76BE9C57F75C}"/>
    <cellStyle name="Currency 2 2 6 2 2" xfId="16911" xr:uid="{790CC12A-7C2A-4E34-B178-B671F605DD40}"/>
    <cellStyle name="Currency 2 2 6 2 2 2" xfId="16912" xr:uid="{1F7377DA-3D0F-4C06-9FFE-32BA74124914}"/>
    <cellStyle name="Currency 2 2 6 2 2 2 2" xfId="16913" xr:uid="{A244C28A-4B81-4B86-B054-084670D1E0C8}"/>
    <cellStyle name="Currency 2 2 6 2 2 2 2 2" xfId="16914" xr:uid="{A9BFE3CF-C8AB-40C9-B59D-8BA6FBF226CF}"/>
    <cellStyle name="Currency 2 2 6 2 2 2 3" xfId="16915" xr:uid="{87FB12AB-804B-4D60-839E-3C3307312D2F}"/>
    <cellStyle name="Currency 2 2 6 2 2 3" xfId="16916" xr:uid="{092A0C03-AC34-46AE-AF70-1A6536DFA9A6}"/>
    <cellStyle name="Currency 2 2 6 2 2 3 2" xfId="16917" xr:uid="{89F7F71B-5AC0-4002-9A97-6F97128CFE0E}"/>
    <cellStyle name="Currency 2 2 6 2 2 4" xfId="16918" xr:uid="{A2C4DFD2-DE2F-43C9-AC74-72C58D514901}"/>
    <cellStyle name="Currency 2 2 6 2 3" xfId="16919" xr:uid="{B1AE5838-B1DD-4125-AED8-0C7FB1C19720}"/>
    <cellStyle name="Currency 2 2 6 2 3 2" xfId="16920" xr:uid="{5C6E0967-7EC5-4323-8937-956DF5A9E26D}"/>
    <cellStyle name="Currency 2 2 6 2 3 2 2" xfId="16921" xr:uid="{361794B1-0FD1-46D5-BA47-59DCF2C39947}"/>
    <cellStyle name="Currency 2 2 6 2 3 2 2 2" xfId="16922" xr:uid="{A14CEDA1-5DEE-4ED3-A7B6-02B3A2E6AAA7}"/>
    <cellStyle name="Currency 2 2 6 2 3 2 3" xfId="16923" xr:uid="{DBC82F5B-37A0-4568-8FB1-5221B63D03C5}"/>
    <cellStyle name="Currency 2 2 6 2 3 3" xfId="16924" xr:uid="{A43221C9-CADA-484B-A780-CB960BF3A362}"/>
    <cellStyle name="Currency 2 2 6 2 3 3 2" xfId="16925" xr:uid="{49840AE3-E237-4892-804F-00757852051F}"/>
    <cellStyle name="Currency 2 2 6 2 3 4" xfId="16926" xr:uid="{A5E3FDED-B7AB-4D15-9D8C-6556049BFA8A}"/>
    <cellStyle name="Currency 2 2 6 2 4" xfId="16927" xr:uid="{A4385601-3C88-47EE-A944-18FC4754F19D}"/>
    <cellStyle name="Currency 2 2 6 2 4 2" xfId="16928" xr:uid="{1B3D43B1-900C-4CC7-B16D-A69EED9D8C17}"/>
    <cellStyle name="Currency 2 2 6 2 4 2 2" xfId="16929" xr:uid="{B6647156-4945-49B8-8835-706FAC090250}"/>
    <cellStyle name="Currency 2 2 6 2 4 3" xfId="16930" xr:uid="{602D5C8F-0B7F-4571-B614-6A35A9E39D5D}"/>
    <cellStyle name="Currency 2 2 6 2 5" xfId="16931" xr:uid="{D0F38DA6-6201-4DF8-A7A1-16C60C405704}"/>
    <cellStyle name="Currency 2 2 6 2 5 2" xfId="16932" xr:uid="{7D16429E-6B67-4704-91E2-4A7672E369CF}"/>
    <cellStyle name="Currency 2 2 6 2 6" xfId="16933" xr:uid="{D29F97A4-6A06-4C3A-8352-12BBACA761A3}"/>
    <cellStyle name="Currency 2 2 6 3" xfId="16934" xr:uid="{17E9FEB4-BAD1-4542-B764-97D03674DB80}"/>
    <cellStyle name="Currency 2 2 6 3 2" xfId="16935" xr:uid="{18F2F923-0E71-4E13-B5C4-CB8128B54DEA}"/>
    <cellStyle name="Currency 2 2 6 3 2 2" xfId="16936" xr:uid="{16EB357A-C880-4A08-9055-1C09B33F0FF3}"/>
    <cellStyle name="Currency 2 2 6 3 2 2 2" xfId="16937" xr:uid="{F05126BD-2E35-478C-833B-934908E9E975}"/>
    <cellStyle name="Currency 2 2 6 3 2 3" xfId="16938" xr:uid="{E20DB16A-133C-46B1-B4EC-A34BB3BB066B}"/>
    <cellStyle name="Currency 2 2 6 3 3" xfId="16939" xr:uid="{2D182DC6-CF23-4093-ACE2-2CDDFE7215F7}"/>
    <cellStyle name="Currency 2 2 6 3 3 2" xfId="16940" xr:uid="{39C28CAD-4B36-4C83-AF4C-9D3E9F5658D2}"/>
    <cellStyle name="Currency 2 2 6 3 4" xfId="16941" xr:uid="{3738E0E4-F6D9-4341-B4DF-E54BEA657C58}"/>
    <cellStyle name="Currency 2 2 6 4" xfId="16942" xr:uid="{F3DDCC31-CF1D-4DA6-9C87-9EACB6406FDA}"/>
    <cellStyle name="Currency 2 2 6 4 2" xfId="16943" xr:uid="{061BF785-E1F1-4C38-9301-500D17F86401}"/>
    <cellStyle name="Currency 2 2 6 4 2 2" xfId="16944" xr:uid="{3FA6AE90-AEC1-47E4-A28C-21A854D407DE}"/>
    <cellStyle name="Currency 2 2 6 4 2 2 2" xfId="16945" xr:uid="{BE9795FA-CD31-44C1-93AD-025A48D002DB}"/>
    <cellStyle name="Currency 2 2 6 4 2 3" xfId="16946" xr:uid="{73BCB758-40BC-4423-8FEB-DB983B6D4B0A}"/>
    <cellStyle name="Currency 2 2 6 4 3" xfId="16947" xr:uid="{B13C9802-BAB1-4836-AEA6-AF65D04F6A10}"/>
    <cellStyle name="Currency 2 2 6 4 3 2" xfId="16948" xr:uid="{DFD4822D-4F36-4F11-82E0-2F6A528C3E77}"/>
    <cellStyle name="Currency 2 2 6 4 4" xfId="16949" xr:uid="{1BA2ED15-5880-425E-8551-184C068449F6}"/>
    <cellStyle name="Currency 2 2 6 5" xfId="16950" xr:uid="{3BA802B2-3562-418D-86EA-1803C5980583}"/>
    <cellStyle name="Currency 2 2 6 5 2" xfId="16951" xr:uid="{53F58CDF-8CCC-4BB4-BD30-1D3F8C66CA4B}"/>
    <cellStyle name="Currency 2 2 6 5 2 2" xfId="16952" xr:uid="{9FCBEF74-3C72-48A8-9B70-D0B5485B55CC}"/>
    <cellStyle name="Currency 2 2 6 5 3" xfId="16953" xr:uid="{3070C799-EFBA-48AD-8A83-464E9E95593C}"/>
    <cellStyle name="Currency 2 2 6 6" xfId="16954" xr:uid="{451C5547-E7D7-4B9D-9EC9-F8B9172F52E2}"/>
    <cellStyle name="Currency 2 2 6 6 2" xfId="16955" xr:uid="{99B3EEA1-0AA7-4F67-8174-2CAE7F9EBB46}"/>
    <cellStyle name="Currency 2 2 6 7" xfId="16956" xr:uid="{875AD13F-A821-42E1-91AD-A61224D14C73}"/>
    <cellStyle name="Currency 2 2 7" xfId="16957" xr:uid="{570B6871-D862-47A2-9EEC-62CE62ADDC3A}"/>
    <cellStyle name="Currency 2 2 7 2" xfId="16958" xr:uid="{8B9CCF17-026B-405D-8AB0-A94EE285EA99}"/>
    <cellStyle name="Currency 2 2 7 2 2" xfId="16959" xr:uid="{C56AE72F-B603-4C84-8B6B-B70A44C3ACFD}"/>
    <cellStyle name="Currency 2 2 7 2 2 2" xfId="16960" xr:uid="{DC85B359-C7D0-42A1-9AE2-50F2FC44E09F}"/>
    <cellStyle name="Currency 2 2 7 2 2 2 2" xfId="16961" xr:uid="{DC419637-410A-4241-872D-DABC515991DF}"/>
    <cellStyle name="Currency 2 2 7 2 2 3" xfId="16962" xr:uid="{F69D30DA-9A1D-4C0E-8061-53F0D18907D2}"/>
    <cellStyle name="Currency 2 2 7 2 3" xfId="16963" xr:uid="{5AFD2318-7077-4E55-9DF3-2A768DDE6DD5}"/>
    <cellStyle name="Currency 2 2 7 2 3 2" xfId="16964" xr:uid="{6AB4ED58-87A4-492D-84F5-3BEA43B85716}"/>
    <cellStyle name="Currency 2 2 7 2 4" xfId="16965" xr:uid="{2D9213BA-C726-4606-AFDE-E2A440E0C361}"/>
    <cellStyle name="Currency 2 2 7 3" xfId="16966" xr:uid="{DAF3CA3B-52BD-4ABE-A766-91D916697464}"/>
    <cellStyle name="Currency 2 2 7 3 2" xfId="16967" xr:uid="{C341456D-5FCC-4772-A389-FD2B5D0518F7}"/>
    <cellStyle name="Currency 2 2 7 3 2 2" xfId="16968" xr:uid="{2516F3F2-E78D-4260-A77D-1E405AFE3D80}"/>
    <cellStyle name="Currency 2 2 7 3 2 2 2" xfId="16969" xr:uid="{EB893D1D-4520-4D70-ADDC-BFBB7D8EA1C5}"/>
    <cellStyle name="Currency 2 2 7 3 2 3" xfId="16970" xr:uid="{F2BF68F6-6885-4F9E-A5B1-5559CC3EDE80}"/>
    <cellStyle name="Currency 2 2 7 3 3" xfId="16971" xr:uid="{B635E836-FCA1-480E-B051-07DE7ED15592}"/>
    <cellStyle name="Currency 2 2 7 3 3 2" xfId="16972" xr:uid="{00E1DBBD-7078-46E3-8881-86C3EF6D0921}"/>
    <cellStyle name="Currency 2 2 7 3 4" xfId="16973" xr:uid="{EAD5E2AB-4C88-4630-A62C-B775B091B742}"/>
    <cellStyle name="Currency 2 2 7 4" xfId="16974" xr:uid="{48428E6F-5222-421A-BB90-DB7B430519CA}"/>
    <cellStyle name="Currency 2 2 7 4 2" xfId="16975" xr:uid="{9559E000-F41B-4475-85C6-3DB9C51A4ADB}"/>
    <cellStyle name="Currency 2 2 7 4 2 2" xfId="16976" xr:uid="{DAD86BD1-4BD4-43C3-828C-5EBF31EE8220}"/>
    <cellStyle name="Currency 2 2 7 4 3" xfId="16977" xr:uid="{730B4D00-1906-442D-9684-12378E051934}"/>
    <cellStyle name="Currency 2 2 7 5" xfId="16978" xr:uid="{D97EF5FB-EC23-4F7D-BB58-C89C23EB87BE}"/>
    <cellStyle name="Currency 2 2 7 5 2" xfId="16979" xr:uid="{0742F139-0019-48F0-8F57-E40A4A7386DC}"/>
    <cellStyle name="Currency 2 2 7 6" xfId="16980" xr:uid="{45D4E38D-0A67-4A08-8CEB-18B577E702FE}"/>
    <cellStyle name="Currency 2 2 8" xfId="16981" xr:uid="{B5F743CB-2C7C-49CE-B11B-D17F8882A316}"/>
    <cellStyle name="Currency 2 2 8 2" xfId="16982" xr:uid="{706AD888-4D47-4DD4-BAF4-239AD580FFC0}"/>
    <cellStyle name="Currency 2 2 8 2 2" xfId="16983" xr:uid="{E7B7F31D-CDCC-4089-A8E6-6B1C78386DD6}"/>
    <cellStyle name="Currency 2 2 8 2 2 2" xfId="16984" xr:uid="{4A1C9ABF-9429-41E2-A786-EB4BFC564580}"/>
    <cellStyle name="Currency 2 2 8 2 3" xfId="16985" xr:uid="{BA6FAB39-4631-44D7-B586-58211587A63C}"/>
    <cellStyle name="Currency 2 2 8 3" xfId="16986" xr:uid="{230B78ED-4865-45BA-88AD-F440FBA633E5}"/>
    <cellStyle name="Currency 2 2 8 3 2" xfId="16987" xr:uid="{499D3E62-247B-4C19-A986-AF7CB1935127}"/>
    <cellStyle name="Currency 2 2 8 4" xfId="16988" xr:uid="{F0A24922-CA67-42BD-A8F9-ABD8957827DE}"/>
    <cellStyle name="Currency 2 2 9" xfId="16989" xr:uid="{2C3F5D48-D1F8-481C-9002-2039A5878BD2}"/>
    <cellStyle name="Currency 2 2 9 2" xfId="16990" xr:uid="{5C49FBAD-3BCB-4C9E-BCCA-825BBA132877}"/>
    <cellStyle name="Currency 2 2 9 2 2" xfId="16991" xr:uid="{6B3240EE-DA22-4700-8A1D-ABFA8256CE6C}"/>
    <cellStyle name="Currency 2 2 9 2 2 2" xfId="16992" xr:uid="{3EE87561-CBA4-46FA-AA7E-9E7B4FA24CC8}"/>
    <cellStyle name="Currency 2 2 9 2 3" xfId="16993" xr:uid="{EF5B1F1C-1C5F-44B6-9961-97B998F1F0F5}"/>
    <cellStyle name="Currency 2 2 9 3" xfId="16994" xr:uid="{5F91B218-FB90-4B5E-A702-B34949C5AC58}"/>
    <cellStyle name="Currency 2 2 9 3 2" xfId="16995" xr:uid="{0647DFE0-5F30-48BB-9CC1-EEDC6E7B6EF2}"/>
    <cellStyle name="Currency 2 2 9 4" xfId="16996" xr:uid="{3C68B8EF-07FA-4303-BBAE-130CB8776AE4}"/>
    <cellStyle name="Currency 2 3" xfId="16997" xr:uid="{4BF8280F-0C42-4B8D-BF70-855D486006EC}"/>
    <cellStyle name="Currency 2 3 2" xfId="16998" xr:uid="{4D5DA0A6-56D1-4A6B-9B72-5D97FF971CDA}"/>
    <cellStyle name="Currency 2 3 2 2" xfId="16999" xr:uid="{151B3E25-A27B-4A5C-A68E-E6A3C9507ADB}"/>
    <cellStyle name="Currency 2 3 2 2 2" xfId="17000" xr:uid="{39FEF3E5-EA26-49E4-958C-D72D524FAEF7}"/>
    <cellStyle name="Currency 2 3 2 2 2 2" xfId="17001" xr:uid="{348054B9-466E-447A-BBB1-4832491636E2}"/>
    <cellStyle name="Currency 2 3 2 2 2 2 2" xfId="17002" xr:uid="{375CD30D-0EF6-4DC3-A147-2C96133C0426}"/>
    <cellStyle name="Currency 2 3 2 2 2 2 2 2" xfId="17003" xr:uid="{E377A41B-50CE-449C-B22C-D522AE204252}"/>
    <cellStyle name="Currency 2 3 2 2 2 2 2 2 2" xfId="17004" xr:uid="{EAE31DD5-B86D-4481-8DE0-168FE9F2F0B8}"/>
    <cellStyle name="Currency 2 3 2 2 2 2 2 3" xfId="17005" xr:uid="{15E48829-F6E1-4BF9-A9F5-4DF6E2F147AB}"/>
    <cellStyle name="Currency 2 3 2 2 2 2 3" xfId="17006" xr:uid="{090DD707-ECFF-454B-ACDC-7B46E9AB474C}"/>
    <cellStyle name="Currency 2 3 2 2 2 2 3 2" xfId="17007" xr:uid="{4A2B1C48-AD17-42CB-9FE7-AB42A8406F99}"/>
    <cellStyle name="Currency 2 3 2 2 2 2 4" xfId="17008" xr:uid="{4290DBC2-3EE3-4B3A-B8AA-85B737F292A8}"/>
    <cellStyle name="Currency 2 3 2 2 2 3" xfId="17009" xr:uid="{7F53BCCB-7309-4027-8E08-F9B71D45D8F1}"/>
    <cellStyle name="Currency 2 3 2 2 2 3 2" xfId="17010" xr:uid="{EDB6B2EB-DEDD-42E9-9220-DE65F19077CD}"/>
    <cellStyle name="Currency 2 3 2 2 2 3 2 2" xfId="17011" xr:uid="{D015A033-FEB3-4BEF-87F5-E814F115766F}"/>
    <cellStyle name="Currency 2 3 2 2 2 3 2 2 2" xfId="17012" xr:uid="{08FF16DF-1B69-4EE4-93CC-69BC988E2560}"/>
    <cellStyle name="Currency 2 3 2 2 2 3 2 3" xfId="17013" xr:uid="{DE817B0A-33C0-4875-8EDB-0C026BC85FF5}"/>
    <cellStyle name="Currency 2 3 2 2 2 3 3" xfId="17014" xr:uid="{E1147BE4-B9BD-4493-857C-23993CEA8E9C}"/>
    <cellStyle name="Currency 2 3 2 2 2 3 3 2" xfId="17015" xr:uid="{90110575-902F-491B-854C-164453723356}"/>
    <cellStyle name="Currency 2 3 2 2 2 3 4" xfId="17016" xr:uid="{8F95EFAB-734B-47B9-A39D-BCB0D421E1A6}"/>
    <cellStyle name="Currency 2 3 2 2 2 4" xfId="17017" xr:uid="{81B50322-76B3-4A36-A9C9-296F670309D3}"/>
    <cellStyle name="Currency 2 3 2 2 2 4 2" xfId="17018" xr:uid="{81103348-A866-44DB-9573-3E8DDEB57DA6}"/>
    <cellStyle name="Currency 2 3 2 2 2 4 2 2" xfId="17019" xr:uid="{6D786AF1-F0C3-49FB-B9FB-339125A33390}"/>
    <cellStyle name="Currency 2 3 2 2 2 4 3" xfId="17020" xr:uid="{21233EE0-B891-43BC-A945-AFC37E8D9ECC}"/>
    <cellStyle name="Currency 2 3 2 2 2 5" xfId="17021" xr:uid="{7132E034-84CB-4140-8C7A-CBFD4A1D1BBA}"/>
    <cellStyle name="Currency 2 3 2 2 2 5 2" xfId="17022" xr:uid="{39686884-D6BA-4429-9D10-27C96724B5C1}"/>
    <cellStyle name="Currency 2 3 2 2 2 6" xfId="17023" xr:uid="{D90461D3-4734-49A7-9400-E140F8E836A0}"/>
    <cellStyle name="Currency 2 3 2 2 3" xfId="17024" xr:uid="{3E4CE5A5-1B7A-4C92-AB80-81AF8990E4FE}"/>
    <cellStyle name="Currency 2 3 2 2 3 2" xfId="17025" xr:uid="{1ECDF116-554F-4EDF-A6C0-23D658999343}"/>
    <cellStyle name="Currency 2 3 2 2 3 2 2" xfId="17026" xr:uid="{3692AF5F-9D64-4F6D-83ED-7A19423472F0}"/>
    <cellStyle name="Currency 2 3 2 2 3 2 2 2" xfId="17027" xr:uid="{9CCA37E6-576B-4177-A2C4-23DB8E17E6D1}"/>
    <cellStyle name="Currency 2 3 2 2 3 2 3" xfId="17028" xr:uid="{D19BA18D-D19B-42DA-A3DC-309A040FF80E}"/>
    <cellStyle name="Currency 2 3 2 2 3 3" xfId="17029" xr:uid="{10E8071B-2698-4A55-97EC-2D8114772AB0}"/>
    <cellStyle name="Currency 2 3 2 2 3 3 2" xfId="17030" xr:uid="{51C38308-06F9-4D72-9D2E-448F8F9C4A47}"/>
    <cellStyle name="Currency 2 3 2 2 3 4" xfId="17031" xr:uid="{CF28A96F-0C1A-43A4-A92C-23FD35704780}"/>
    <cellStyle name="Currency 2 3 2 2 4" xfId="17032" xr:uid="{0A5277FB-6E96-45F1-86BF-B10CDCAC2467}"/>
    <cellStyle name="Currency 2 3 2 2 4 2" xfId="17033" xr:uid="{7D0793EB-83AE-447C-978C-55922B82448A}"/>
    <cellStyle name="Currency 2 3 2 2 4 2 2" xfId="17034" xr:uid="{49CBB54D-9E45-48DA-AB71-889B8A79C5E7}"/>
    <cellStyle name="Currency 2 3 2 2 4 2 2 2" xfId="17035" xr:uid="{3121DEA8-011C-4062-9C67-4E846DDA1190}"/>
    <cellStyle name="Currency 2 3 2 2 4 2 3" xfId="17036" xr:uid="{DAEE2FC8-7D2E-4F98-9EFC-E573FC2F6F55}"/>
    <cellStyle name="Currency 2 3 2 2 4 3" xfId="17037" xr:uid="{899F7E13-FBBB-4530-8BB3-D89641254676}"/>
    <cellStyle name="Currency 2 3 2 2 4 3 2" xfId="17038" xr:uid="{EBC255F8-7E24-4F8A-94F8-EDD83FFAF029}"/>
    <cellStyle name="Currency 2 3 2 2 4 4" xfId="17039" xr:uid="{48CFDFF6-B40E-4985-BAE2-5B1737A52687}"/>
    <cellStyle name="Currency 2 3 2 2 5" xfId="17040" xr:uid="{59C5B7CD-C201-4824-BFF9-8BE4D2CBB18D}"/>
    <cellStyle name="Currency 2 3 2 2 5 2" xfId="17041" xr:uid="{62400661-F699-40A8-928B-A925E8AB58DC}"/>
    <cellStyle name="Currency 2 3 2 2 5 2 2" xfId="17042" xr:uid="{7660563F-132E-4C78-95F7-C8CF42837C92}"/>
    <cellStyle name="Currency 2 3 2 2 5 3" xfId="17043" xr:uid="{CFF30D36-B92A-454C-A1B2-B3015A489A8A}"/>
    <cellStyle name="Currency 2 3 2 2 6" xfId="17044" xr:uid="{67C97CD3-3B6A-4FAB-B904-EA7B14D7FF99}"/>
    <cellStyle name="Currency 2 3 2 2 6 2" xfId="17045" xr:uid="{56627336-5894-4988-95F1-E4DCF76A41D5}"/>
    <cellStyle name="Currency 2 3 2 2 7" xfId="17046" xr:uid="{CD650EC2-99BE-402D-A0C8-5F2CAFBFF387}"/>
    <cellStyle name="Currency 2 3 2 3" xfId="17047" xr:uid="{7300B264-EB70-40C2-830F-33421C21A08F}"/>
    <cellStyle name="Currency 2 3 2 3 2" xfId="17048" xr:uid="{ABC838A8-4365-4156-B380-AEDCC30745F3}"/>
    <cellStyle name="Currency 2 3 2 3 2 2" xfId="17049" xr:uid="{B16E58C5-D165-424D-9F78-F3C939DE0F75}"/>
    <cellStyle name="Currency 2 3 2 3 2 2 2" xfId="17050" xr:uid="{7246FD11-3F8F-40AA-80D2-5D4545B4AA35}"/>
    <cellStyle name="Currency 2 3 2 3 2 2 2 2" xfId="17051" xr:uid="{5D09EB7D-0131-49B4-AAC2-5F515BCB2C61}"/>
    <cellStyle name="Currency 2 3 2 3 2 2 3" xfId="17052" xr:uid="{063C2175-A91E-40E9-8454-5DABA4B71E17}"/>
    <cellStyle name="Currency 2 3 2 3 2 3" xfId="17053" xr:uid="{9EE6F8C6-8C20-4D3A-8363-5C099615C09C}"/>
    <cellStyle name="Currency 2 3 2 3 2 3 2" xfId="17054" xr:uid="{60CE1326-A2B7-4FDE-85AA-39BDD1D311DC}"/>
    <cellStyle name="Currency 2 3 2 3 2 4" xfId="17055" xr:uid="{B8210F98-768C-442D-944F-234BA617E55D}"/>
    <cellStyle name="Currency 2 3 2 3 3" xfId="17056" xr:uid="{630E162E-47A7-4452-ABF8-BE5FB505D3A9}"/>
    <cellStyle name="Currency 2 3 2 3 3 2" xfId="17057" xr:uid="{EA13FB84-82EE-4721-86B0-A68F250C9497}"/>
    <cellStyle name="Currency 2 3 2 3 3 2 2" xfId="17058" xr:uid="{78076CDC-EB2B-4909-B6E7-648D7C1EBACF}"/>
    <cellStyle name="Currency 2 3 2 3 3 2 2 2" xfId="17059" xr:uid="{03AF3867-5A92-4F26-84C5-61094338BE3E}"/>
    <cellStyle name="Currency 2 3 2 3 3 2 3" xfId="17060" xr:uid="{501EFA85-1206-4684-9F19-811A5ACA6180}"/>
    <cellStyle name="Currency 2 3 2 3 3 3" xfId="17061" xr:uid="{0366CF06-4FE2-407D-9182-E371AA3C0D83}"/>
    <cellStyle name="Currency 2 3 2 3 3 3 2" xfId="17062" xr:uid="{37373AE4-46EE-439B-B539-60D63F089EF9}"/>
    <cellStyle name="Currency 2 3 2 3 3 4" xfId="17063" xr:uid="{95CBD5BC-13AE-45F6-A324-863130516261}"/>
    <cellStyle name="Currency 2 3 2 3 4" xfId="17064" xr:uid="{CC48D6AA-E9B1-4046-8747-4F483BE34D29}"/>
    <cellStyle name="Currency 2 3 2 3 4 2" xfId="17065" xr:uid="{7635EC58-C3A6-44C8-9852-D2250A3AF128}"/>
    <cellStyle name="Currency 2 3 2 3 4 2 2" xfId="17066" xr:uid="{1EEE31B5-8082-43FA-9CCD-D49B555010C4}"/>
    <cellStyle name="Currency 2 3 2 3 4 3" xfId="17067" xr:uid="{2238A4EF-9083-4ADC-9F4E-4DB0A7D46086}"/>
    <cellStyle name="Currency 2 3 2 3 5" xfId="17068" xr:uid="{A67DDB35-3E14-4428-8466-0BB11D5D0540}"/>
    <cellStyle name="Currency 2 3 2 3 5 2" xfId="17069" xr:uid="{7EB35597-4E08-408F-A4E3-09931A5D5D62}"/>
    <cellStyle name="Currency 2 3 2 3 6" xfId="17070" xr:uid="{4DD60C24-16A4-4346-B395-1A8DCFA317CD}"/>
    <cellStyle name="Currency 2 3 2 4" xfId="17071" xr:uid="{AE1523A0-6A53-4B13-A3B1-1E9030B63778}"/>
    <cellStyle name="Currency 2 3 2 4 2" xfId="17072" xr:uid="{755B7FDA-C2FF-4DAE-B883-3A790AE4A377}"/>
    <cellStyle name="Currency 2 3 2 4 2 2" xfId="17073" xr:uid="{B1D3247A-7F6B-4959-B12B-573D99AD21FC}"/>
    <cellStyle name="Currency 2 3 2 4 2 2 2" xfId="17074" xr:uid="{1B03A268-B93C-4584-B934-7EFC3144C12B}"/>
    <cellStyle name="Currency 2 3 2 4 2 3" xfId="17075" xr:uid="{146BD7A8-5615-4E65-BAE9-45BE91038DF0}"/>
    <cellStyle name="Currency 2 3 2 4 3" xfId="17076" xr:uid="{104F09CA-CA74-4796-B4C6-888401A89907}"/>
    <cellStyle name="Currency 2 3 2 4 3 2" xfId="17077" xr:uid="{64AACCEA-AC47-4EAE-9360-7A4F3DB87E99}"/>
    <cellStyle name="Currency 2 3 2 4 4" xfId="17078" xr:uid="{A56DF4ED-0058-4637-93A2-E6518B3F77D3}"/>
    <cellStyle name="Currency 2 3 2 5" xfId="17079" xr:uid="{90DF872B-E891-40C2-A49F-7EDC4AF5AC1A}"/>
    <cellStyle name="Currency 2 3 2 5 2" xfId="17080" xr:uid="{395C369E-628E-4458-9E7B-4C17EEE0331D}"/>
    <cellStyle name="Currency 2 3 2 5 2 2" xfId="17081" xr:uid="{646756E0-16B0-4128-8103-B7F3F3E0B4F0}"/>
    <cellStyle name="Currency 2 3 2 5 2 2 2" xfId="17082" xr:uid="{1A0D4F48-60BF-49C1-AA83-F3A11F4141A2}"/>
    <cellStyle name="Currency 2 3 2 5 2 3" xfId="17083" xr:uid="{460478FD-D1C8-42F9-BE57-9B89AF2236BE}"/>
    <cellStyle name="Currency 2 3 2 5 3" xfId="17084" xr:uid="{CFC49CFB-73C5-452B-B522-1A065108285D}"/>
    <cellStyle name="Currency 2 3 2 5 3 2" xfId="17085" xr:uid="{F12428F3-337C-4569-8C0C-CD7C2E1C7DBD}"/>
    <cellStyle name="Currency 2 3 2 5 4" xfId="17086" xr:uid="{B4B5661C-41C9-4297-9DD2-3394B5AE6F72}"/>
    <cellStyle name="Currency 2 3 2 6" xfId="17087" xr:uid="{3D726BD1-EB36-4FE3-8895-F4DA952F6AFF}"/>
    <cellStyle name="Currency 2 3 2 6 2" xfId="17088" xr:uid="{285F7F00-B82F-4E3D-9BFD-C24EE188EC8B}"/>
    <cellStyle name="Currency 2 3 2 6 2 2" xfId="17089" xr:uid="{62027A60-1AC6-4F05-BBB4-32AC0E9BBF0B}"/>
    <cellStyle name="Currency 2 3 2 6 3" xfId="17090" xr:uid="{8EB87D34-F403-4D2B-BF4B-925F98CDE40A}"/>
    <cellStyle name="Currency 2 3 2 7" xfId="17091" xr:uid="{9C8961A2-468F-41C4-A8CC-AF250555D2BA}"/>
    <cellStyle name="Currency 2 3 2 7 2" xfId="17092" xr:uid="{643829A9-91E4-4531-AECE-C1EFB4B7375C}"/>
    <cellStyle name="Currency 2 3 2 8" xfId="17093" xr:uid="{386E140A-E73B-4B07-B525-3BEDF9AF72B2}"/>
    <cellStyle name="Currency 2 3 3" xfId="17094" xr:uid="{272CC9CC-4578-4776-80A3-FAB6308DD258}"/>
    <cellStyle name="Currency 2 3 3 2" xfId="17095" xr:uid="{2EE59EB8-52EF-45FC-82A7-8732B82142FB}"/>
    <cellStyle name="Currency 2 3 3 2 2" xfId="17096" xr:uid="{10D166A0-E69A-4B70-9156-DEB63C35CD48}"/>
    <cellStyle name="Currency 2 3 3 2 2 2" xfId="17097" xr:uid="{EB0241DA-09C1-4210-95DD-B28FA8056A59}"/>
    <cellStyle name="Currency 2 3 3 2 2 2 2" xfId="17098" xr:uid="{FA282299-0E53-4F47-AD98-51FA866389B6}"/>
    <cellStyle name="Currency 2 3 3 2 2 2 2 2" xfId="17099" xr:uid="{EAF4F09A-89D6-4F48-9123-24212F2CDE10}"/>
    <cellStyle name="Currency 2 3 3 2 2 2 2 2 2" xfId="17100" xr:uid="{83C09827-9FB8-48B5-8F3D-DF21914CFC8D}"/>
    <cellStyle name="Currency 2 3 3 2 2 2 2 3" xfId="17101" xr:uid="{D2D7BC5E-A91B-474C-AB66-4A4778F46BDA}"/>
    <cellStyle name="Currency 2 3 3 2 2 2 3" xfId="17102" xr:uid="{82526565-044B-4034-9466-96019B812E00}"/>
    <cellStyle name="Currency 2 3 3 2 2 2 3 2" xfId="17103" xr:uid="{5377C1EE-0194-47C0-BD66-A1E04160DC85}"/>
    <cellStyle name="Currency 2 3 3 2 2 2 4" xfId="17104" xr:uid="{6DB308E1-9D83-4338-864C-ACAA2FE527D3}"/>
    <cellStyle name="Currency 2 3 3 2 2 3" xfId="17105" xr:uid="{27059565-81E8-43BE-9A6D-D78709DB8AAE}"/>
    <cellStyle name="Currency 2 3 3 2 2 3 2" xfId="17106" xr:uid="{ECC3A9CB-3CF4-4EB8-9FDC-54333CB6ED0C}"/>
    <cellStyle name="Currency 2 3 3 2 2 3 2 2" xfId="17107" xr:uid="{B50DC6D5-D924-4603-BF3D-89A67E903CAA}"/>
    <cellStyle name="Currency 2 3 3 2 2 3 2 2 2" xfId="17108" xr:uid="{20F816E1-DF37-48DB-AE78-4539951A8078}"/>
    <cellStyle name="Currency 2 3 3 2 2 3 2 3" xfId="17109" xr:uid="{0D4306E7-233A-4F26-BF2C-E72E26D98013}"/>
    <cellStyle name="Currency 2 3 3 2 2 3 3" xfId="17110" xr:uid="{45DFBCD5-230D-4ACE-A364-74A7D99EFAC4}"/>
    <cellStyle name="Currency 2 3 3 2 2 3 3 2" xfId="17111" xr:uid="{94702314-69DF-493B-903A-1098BF49C728}"/>
    <cellStyle name="Currency 2 3 3 2 2 3 4" xfId="17112" xr:uid="{FA2158AD-9ACF-4FB5-BD4A-28DA66B15068}"/>
    <cellStyle name="Currency 2 3 3 2 2 4" xfId="17113" xr:uid="{C4CE0004-B709-4EFE-90E3-E9D915F71AE0}"/>
    <cellStyle name="Currency 2 3 3 2 2 4 2" xfId="17114" xr:uid="{B6996B20-B02B-4C1B-B337-DD6F43119473}"/>
    <cellStyle name="Currency 2 3 3 2 2 4 2 2" xfId="17115" xr:uid="{17052300-B8C7-4C75-A56C-F836B406AEFA}"/>
    <cellStyle name="Currency 2 3 3 2 2 4 3" xfId="17116" xr:uid="{662F153A-66B4-4271-BC69-126A582F4A09}"/>
    <cellStyle name="Currency 2 3 3 2 2 5" xfId="17117" xr:uid="{FDC6310D-03DA-4AF2-B383-B631F75CE82E}"/>
    <cellStyle name="Currency 2 3 3 2 2 5 2" xfId="17118" xr:uid="{34A57C43-940C-4E37-9C05-DFA9B4A8B144}"/>
    <cellStyle name="Currency 2 3 3 2 2 6" xfId="17119" xr:uid="{B004638B-3B17-4780-9D20-0092AF7952C8}"/>
    <cellStyle name="Currency 2 3 3 2 3" xfId="17120" xr:uid="{EE7CA55F-303D-4755-80FD-BAD7887E3184}"/>
    <cellStyle name="Currency 2 3 3 2 3 2" xfId="17121" xr:uid="{81B7DB71-DE02-44F5-8BCC-344B1876CAEE}"/>
    <cellStyle name="Currency 2 3 3 2 3 2 2" xfId="17122" xr:uid="{C5B62F6B-A03E-4121-92F5-FD2AB010E928}"/>
    <cellStyle name="Currency 2 3 3 2 3 2 2 2" xfId="17123" xr:uid="{F6F42CD7-B468-4F9B-A46E-9908C8E2AD6E}"/>
    <cellStyle name="Currency 2 3 3 2 3 2 3" xfId="17124" xr:uid="{5811834B-EFDB-45AE-ACB1-E3A1AAEBD987}"/>
    <cellStyle name="Currency 2 3 3 2 3 3" xfId="17125" xr:uid="{50D37EE3-331D-423E-8060-F4C33170DCA4}"/>
    <cellStyle name="Currency 2 3 3 2 3 3 2" xfId="17126" xr:uid="{6C1D15BD-38B3-4A6F-86F0-6CBE887AE6C2}"/>
    <cellStyle name="Currency 2 3 3 2 3 4" xfId="17127" xr:uid="{C2483031-7F50-43BF-81BD-B1715AA1B1EA}"/>
    <cellStyle name="Currency 2 3 3 2 4" xfId="17128" xr:uid="{BD7CD9BB-D954-4969-8F83-FC7227AED5B5}"/>
    <cellStyle name="Currency 2 3 3 2 4 2" xfId="17129" xr:uid="{85C618D6-05E4-4201-99E6-38C091C37986}"/>
    <cellStyle name="Currency 2 3 3 2 4 2 2" xfId="17130" xr:uid="{27C61BD0-BCBE-448A-9635-782159775AF8}"/>
    <cellStyle name="Currency 2 3 3 2 4 2 2 2" xfId="17131" xr:uid="{E5D49577-8C52-4981-A804-58F73750EA64}"/>
    <cellStyle name="Currency 2 3 3 2 4 2 3" xfId="17132" xr:uid="{36B72F36-9E7A-4587-BC67-39F409BF8C75}"/>
    <cellStyle name="Currency 2 3 3 2 4 3" xfId="17133" xr:uid="{A5DE31F4-0252-4A78-AB9C-2C5838D73DBD}"/>
    <cellStyle name="Currency 2 3 3 2 4 3 2" xfId="17134" xr:uid="{79F1F942-C992-4B60-8DBE-128038FF53E5}"/>
    <cellStyle name="Currency 2 3 3 2 4 4" xfId="17135" xr:uid="{00F85AEC-F4D2-4D6D-A708-429EE1BA409C}"/>
    <cellStyle name="Currency 2 3 3 2 5" xfId="17136" xr:uid="{9A8CE45B-1654-4E1A-9DFA-87AC805D53F9}"/>
    <cellStyle name="Currency 2 3 3 2 5 2" xfId="17137" xr:uid="{60527ECA-88A6-4FAD-82BE-CD60D7D16663}"/>
    <cellStyle name="Currency 2 3 3 2 5 2 2" xfId="17138" xr:uid="{FE56E31D-697B-4883-B51A-2145A7C1BCAA}"/>
    <cellStyle name="Currency 2 3 3 2 5 3" xfId="17139" xr:uid="{FFD2F7BB-7CC6-4B0B-AF8B-8B8F1D909BCB}"/>
    <cellStyle name="Currency 2 3 3 2 6" xfId="17140" xr:uid="{39F7DEEC-2467-4A07-82A3-C420DCC89D3B}"/>
    <cellStyle name="Currency 2 3 3 2 6 2" xfId="17141" xr:uid="{A03B8DFE-18BE-44BA-BB46-1DD53DA7D6CB}"/>
    <cellStyle name="Currency 2 3 3 2 7" xfId="17142" xr:uid="{2896A12A-B9B4-4B4C-A683-34C75C362030}"/>
    <cellStyle name="Currency 2 3 3 3" xfId="17143" xr:uid="{D1CFF2FF-8CAB-4C91-B3ED-5CBB65C7017E}"/>
    <cellStyle name="Currency 2 3 3 3 2" xfId="17144" xr:uid="{E079C77E-6F74-480F-87AE-8B3AF20EE2C2}"/>
    <cellStyle name="Currency 2 3 3 3 2 2" xfId="17145" xr:uid="{86D74DC8-8646-4476-AC83-37EF50FEF0F0}"/>
    <cellStyle name="Currency 2 3 3 3 2 2 2" xfId="17146" xr:uid="{E19ED0A7-6274-47B0-ACAE-0C1E601500FB}"/>
    <cellStyle name="Currency 2 3 3 3 2 2 2 2" xfId="17147" xr:uid="{A6907C8E-B811-489B-908F-AD5B153687A2}"/>
    <cellStyle name="Currency 2 3 3 3 2 2 3" xfId="17148" xr:uid="{707714C2-AA93-440E-9229-7579D83757F5}"/>
    <cellStyle name="Currency 2 3 3 3 2 3" xfId="17149" xr:uid="{67CE1DCC-FF00-4B16-B1C3-E628F0F5235C}"/>
    <cellStyle name="Currency 2 3 3 3 2 3 2" xfId="17150" xr:uid="{C0263D30-D247-4BA9-8340-D35E01F5A4F0}"/>
    <cellStyle name="Currency 2 3 3 3 2 4" xfId="17151" xr:uid="{F5F87FFC-E05D-45A9-9E4D-1EFC54700F5B}"/>
    <cellStyle name="Currency 2 3 3 3 3" xfId="17152" xr:uid="{5AA274CD-AADC-4860-88C7-37A041A70D2D}"/>
    <cellStyle name="Currency 2 3 3 3 3 2" xfId="17153" xr:uid="{DFDBA45B-CFF9-4800-BBED-A43CD9980059}"/>
    <cellStyle name="Currency 2 3 3 3 3 2 2" xfId="17154" xr:uid="{577C8C0C-7EC8-4EBC-B2FD-13887717CB71}"/>
    <cellStyle name="Currency 2 3 3 3 3 2 2 2" xfId="17155" xr:uid="{71E6B9F3-A176-4718-ABDB-D2C6C134F624}"/>
    <cellStyle name="Currency 2 3 3 3 3 2 3" xfId="17156" xr:uid="{CCB2A60C-515E-45C8-893D-2FCB524675D2}"/>
    <cellStyle name="Currency 2 3 3 3 3 3" xfId="17157" xr:uid="{51E60E82-EB22-49A6-BAC2-42318BD8945A}"/>
    <cellStyle name="Currency 2 3 3 3 3 3 2" xfId="17158" xr:uid="{2BADD03B-654A-4FF6-A36E-959C82B32181}"/>
    <cellStyle name="Currency 2 3 3 3 3 4" xfId="17159" xr:uid="{48A92A17-F885-425D-8168-BF0A5ADC26DC}"/>
    <cellStyle name="Currency 2 3 3 3 4" xfId="17160" xr:uid="{023C3C81-71CC-4BED-A6AB-A42F62ACE6A9}"/>
    <cellStyle name="Currency 2 3 3 3 4 2" xfId="17161" xr:uid="{207DB1F4-021B-4E73-9CBC-58D6BB29A858}"/>
    <cellStyle name="Currency 2 3 3 3 4 2 2" xfId="17162" xr:uid="{460D5E63-3D69-44EE-9D02-FCB9DCD068A0}"/>
    <cellStyle name="Currency 2 3 3 3 4 3" xfId="17163" xr:uid="{4C86B410-3E74-4643-8D59-8EEA3FF46B56}"/>
    <cellStyle name="Currency 2 3 3 3 5" xfId="17164" xr:uid="{91C6C42F-9F63-4DC6-93F3-A9E94AA41308}"/>
    <cellStyle name="Currency 2 3 3 3 5 2" xfId="17165" xr:uid="{0F37711F-6BDD-40C8-A7B9-528F51C3C64F}"/>
    <cellStyle name="Currency 2 3 3 3 6" xfId="17166" xr:uid="{8CA2E9FF-740E-4756-8CE5-B54C4F5A7AD6}"/>
    <cellStyle name="Currency 2 3 3 4" xfId="17167" xr:uid="{15418C31-F468-4FB4-9CBC-DF98F7B7DACF}"/>
    <cellStyle name="Currency 2 3 3 4 2" xfId="17168" xr:uid="{21F2DBBC-12DD-4032-8A75-8C1E31461699}"/>
    <cellStyle name="Currency 2 3 3 4 2 2" xfId="17169" xr:uid="{12923C3C-A3E2-4450-9473-6BD2B9FFDF5E}"/>
    <cellStyle name="Currency 2 3 3 4 2 2 2" xfId="17170" xr:uid="{AD6077A7-F6D7-4BDC-AEA8-847FB010BE14}"/>
    <cellStyle name="Currency 2 3 3 4 2 3" xfId="17171" xr:uid="{AAD300A7-6FF3-4AE4-A211-460DF2A2C0EB}"/>
    <cellStyle name="Currency 2 3 3 4 3" xfId="17172" xr:uid="{B04B9C2B-5964-4130-8243-4476EB55973A}"/>
    <cellStyle name="Currency 2 3 3 4 3 2" xfId="17173" xr:uid="{94254F92-3CFF-46B6-9BA9-C61C0C754267}"/>
    <cellStyle name="Currency 2 3 3 4 4" xfId="17174" xr:uid="{C7C82F30-D8A9-4289-B3DF-9D2D168F505B}"/>
    <cellStyle name="Currency 2 3 3 5" xfId="17175" xr:uid="{9F0B233C-ADA8-4D13-AC22-BDF9185062C2}"/>
    <cellStyle name="Currency 2 3 3 5 2" xfId="17176" xr:uid="{702C1DFA-572A-4C62-939D-80A143B04774}"/>
    <cellStyle name="Currency 2 3 3 5 2 2" xfId="17177" xr:uid="{A82F522C-53C0-47FA-A593-21825B2D4823}"/>
    <cellStyle name="Currency 2 3 3 5 2 2 2" xfId="17178" xr:uid="{B039C0A0-AAA1-4947-B503-265650D7CE2D}"/>
    <cellStyle name="Currency 2 3 3 5 2 3" xfId="17179" xr:uid="{C63655B6-4E24-4455-876C-FEB5151178CF}"/>
    <cellStyle name="Currency 2 3 3 5 3" xfId="17180" xr:uid="{9AEADB40-E69D-4A8C-BD1C-263E93A303F7}"/>
    <cellStyle name="Currency 2 3 3 5 3 2" xfId="17181" xr:uid="{B92B3C0B-1296-4621-B394-E6DEDD0FFD9B}"/>
    <cellStyle name="Currency 2 3 3 5 4" xfId="17182" xr:uid="{9392D3C8-D8E4-425F-8603-3B4E1040CCCF}"/>
    <cellStyle name="Currency 2 3 3 6" xfId="17183" xr:uid="{4D7BD65B-A963-4B68-B269-5EF1B3B79A20}"/>
    <cellStyle name="Currency 2 3 3 6 2" xfId="17184" xr:uid="{23B69718-31BE-4DE2-A968-6A08DF8664C6}"/>
    <cellStyle name="Currency 2 3 3 6 2 2" xfId="17185" xr:uid="{8881E987-275E-4E25-824B-425B20D6F9AE}"/>
    <cellStyle name="Currency 2 3 3 6 3" xfId="17186" xr:uid="{9985F9C3-09BE-4AAA-9E9E-21BF2B72C83E}"/>
    <cellStyle name="Currency 2 3 3 7" xfId="17187" xr:uid="{776261BB-A747-4221-BE2F-A95A1A05826F}"/>
    <cellStyle name="Currency 2 3 3 7 2" xfId="17188" xr:uid="{81C6B5CF-E6DD-4EEA-BE32-D94303D0FC28}"/>
    <cellStyle name="Currency 2 3 3 8" xfId="17189" xr:uid="{2835FAFF-F3AB-4949-9C98-2A069E454F32}"/>
    <cellStyle name="Currency 2 3 4" xfId="17190" xr:uid="{F1989C15-5B5A-4269-8E29-3F073298F930}"/>
    <cellStyle name="Currency 2 3 4 2" xfId="17191" xr:uid="{9B136EAE-3687-4AC6-8BB9-53C724A50C30}"/>
    <cellStyle name="Currency 2 3 4 2 2" xfId="17192" xr:uid="{98154C3C-F6FF-4814-ACEA-740614662B09}"/>
    <cellStyle name="Currency 2 3 4 2 2 2" xfId="17193" xr:uid="{551401B0-B8A9-441D-B1E5-E00AB282BDB1}"/>
    <cellStyle name="Currency 2 3 4 2 2 2 2" xfId="17194" xr:uid="{81DAD38D-CA1D-449F-BC25-4B1FEF992990}"/>
    <cellStyle name="Currency 2 3 4 2 2 2 2 2" xfId="17195" xr:uid="{61A2B780-D7F6-4958-B9C4-8A80FCDDF442}"/>
    <cellStyle name="Currency 2 3 4 2 2 2 2 2 2" xfId="17196" xr:uid="{86268EE6-EFD0-4FCD-97BB-A0F1C630E467}"/>
    <cellStyle name="Currency 2 3 4 2 2 2 2 3" xfId="17197" xr:uid="{51882110-3E4A-40D3-B10A-455009ED613B}"/>
    <cellStyle name="Currency 2 3 4 2 2 2 3" xfId="17198" xr:uid="{863BFF99-ECF7-439A-B046-C91D7D222736}"/>
    <cellStyle name="Currency 2 3 4 2 2 2 3 2" xfId="17199" xr:uid="{938DF0AD-9B42-4934-9D00-254371C54B5D}"/>
    <cellStyle name="Currency 2 3 4 2 2 2 4" xfId="17200" xr:uid="{0C4CDF54-9776-4092-BCC7-6F9FF3C8B7CD}"/>
    <cellStyle name="Currency 2 3 4 2 2 3" xfId="17201" xr:uid="{390C30B2-8742-4785-8041-E25A558728C4}"/>
    <cellStyle name="Currency 2 3 4 2 2 3 2" xfId="17202" xr:uid="{A6D0693E-2F18-4C63-9E38-D8A4FC51219B}"/>
    <cellStyle name="Currency 2 3 4 2 2 3 2 2" xfId="17203" xr:uid="{A325E741-9322-4EFF-A147-1C69548D1507}"/>
    <cellStyle name="Currency 2 3 4 2 2 3 2 2 2" xfId="17204" xr:uid="{EA22A965-C688-4F4C-B147-05592AFF0E5C}"/>
    <cellStyle name="Currency 2 3 4 2 2 3 2 3" xfId="17205" xr:uid="{9806160D-1E2C-42F0-BF13-145A834E0EAD}"/>
    <cellStyle name="Currency 2 3 4 2 2 3 3" xfId="17206" xr:uid="{9ADC7594-CC31-463B-AE2C-31BCD56C9F03}"/>
    <cellStyle name="Currency 2 3 4 2 2 3 3 2" xfId="17207" xr:uid="{C7C879B1-440A-46C0-B5D3-99DC5A3B2B79}"/>
    <cellStyle name="Currency 2 3 4 2 2 3 4" xfId="17208" xr:uid="{CEE5878E-369D-4C43-B41C-AD10886073A2}"/>
    <cellStyle name="Currency 2 3 4 2 2 4" xfId="17209" xr:uid="{D293DCE5-932F-4C2F-94CD-3EEB57C06E53}"/>
    <cellStyle name="Currency 2 3 4 2 2 4 2" xfId="17210" xr:uid="{EF50057C-196A-43AC-B87A-93CB9250AE8B}"/>
    <cellStyle name="Currency 2 3 4 2 2 4 2 2" xfId="17211" xr:uid="{99D787BC-C19A-4E1D-83B7-148E88490DC4}"/>
    <cellStyle name="Currency 2 3 4 2 2 4 3" xfId="17212" xr:uid="{DD2A6842-12DC-4127-8F01-5D5EFA347C0C}"/>
    <cellStyle name="Currency 2 3 4 2 2 5" xfId="17213" xr:uid="{A9CD8FAA-AEB8-4CC6-8759-DDD5E275246E}"/>
    <cellStyle name="Currency 2 3 4 2 2 5 2" xfId="17214" xr:uid="{0046D9DF-FB90-4368-B4D3-41BCE825E547}"/>
    <cellStyle name="Currency 2 3 4 2 2 6" xfId="17215" xr:uid="{9828F647-0B3C-4B21-96A3-2DE2EB0D2869}"/>
    <cellStyle name="Currency 2 3 4 2 3" xfId="17216" xr:uid="{EB9BDAFA-8254-4B21-8DDE-2EDBD3928A66}"/>
    <cellStyle name="Currency 2 3 4 2 3 2" xfId="17217" xr:uid="{96C1AEF5-5519-41B0-9FA0-A8E8E05B1A0E}"/>
    <cellStyle name="Currency 2 3 4 2 3 2 2" xfId="17218" xr:uid="{7A05CFDA-E06E-4BE9-A6AB-1C2F40B8AAB2}"/>
    <cellStyle name="Currency 2 3 4 2 3 2 2 2" xfId="17219" xr:uid="{7FFD215B-3442-4B4C-B66E-E61BC697CA9F}"/>
    <cellStyle name="Currency 2 3 4 2 3 2 3" xfId="17220" xr:uid="{7D93605C-7207-439B-A5CB-B1F13FA057AC}"/>
    <cellStyle name="Currency 2 3 4 2 3 3" xfId="17221" xr:uid="{1B6997E0-7750-4E4E-812A-15C093F4D8F1}"/>
    <cellStyle name="Currency 2 3 4 2 3 3 2" xfId="17222" xr:uid="{F6CD2D14-CA00-4759-A2C8-6A7D14CACAA5}"/>
    <cellStyle name="Currency 2 3 4 2 3 4" xfId="17223" xr:uid="{4BB223B4-4412-42DB-BEA3-A2E6246C4B53}"/>
    <cellStyle name="Currency 2 3 4 2 4" xfId="17224" xr:uid="{FC2AFC91-E1AA-43D1-A492-EDE5A53CAB5A}"/>
    <cellStyle name="Currency 2 3 4 2 4 2" xfId="17225" xr:uid="{74EA7EDD-4F7C-48D4-8BE8-2CC78A37073A}"/>
    <cellStyle name="Currency 2 3 4 2 4 2 2" xfId="17226" xr:uid="{92E6E7A7-803F-4C12-B961-D4C81E533D9C}"/>
    <cellStyle name="Currency 2 3 4 2 4 2 2 2" xfId="17227" xr:uid="{7866EFCF-3280-4036-9B17-2F4E653519E5}"/>
    <cellStyle name="Currency 2 3 4 2 4 2 3" xfId="17228" xr:uid="{AB6F1823-22B7-4D3C-B7FE-16E00DF11D5D}"/>
    <cellStyle name="Currency 2 3 4 2 4 3" xfId="17229" xr:uid="{431A9437-9058-4D40-A36E-0E2D19E34575}"/>
    <cellStyle name="Currency 2 3 4 2 4 3 2" xfId="17230" xr:uid="{43C6FEE6-2FCA-4B3C-B09A-FD2A512C6F36}"/>
    <cellStyle name="Currency 2 3 4 2 4 4" xfId="17231" xr:uid="{ACFE80C4-8BDC-49B4-BD3D-4EF9D7F05F07}"/>
    <cellStyle name="Currency 2 3 4 2 5" xfId="17232" xr:uid="{46F1E656-9BDA-4A96-AC53-A73CEB6299CB}"/>
    <cellStyle name="Currency 2 3 4 2 5 2" xfId="17233" xr:uid="{5A5C26CC-04CD-4368-863D-CD110BB23D4F}"/>
    <cellStyle name="Currency 2 3 4 2 5 2 2" xfId="17234" xr:uid="{F1E149E3-A2DD-4BA2-8582-FF62E93EF91A}"/>
    <cellStyle name="Currency 2 3 4 2 5 3" xfId="17235" xr:uid="{BA420C84-A316-438A-B715-522457BAADDD}"/>
    <cellStyle name="Currency 2 3 4 2 6" xfId="17236" xr:uid="{EC45856B-B9EF-41F7-BC04-5BA032017DC3}"/>
    <cellStyle name="Currency 2 3 4 2 6 2" xfId="17237" xr:uid="{0C0B7E11-F261-4400-8400-6DFC5FF2A0CC}"/>
    <cellStyle name="Currency 2 3 4 2 7" xfId="17238" xr:uid="{F69BC859-9E30-440E-B109-9BAB9D857A8F}"/>
    <cellStyle name="Currency 2 3 4 3" xfId="17239" xr:uid="{C93F9214-9594-42FA-BD12-2C4D3DD7C125}"/>
    <cellStyle name="Currency 2 3 4 3 2" xfId="17240" xr:uid="{9AFDCD9A-E2DE-4BBB-B66D-D654C0EF8F85}"/>
    <cellStyle name="Currency 2 3 4 3 2 2" xfId="17241" xr:uid="{88AB5515-EE6D-4040-9453-F506E1EEC5AE}"/>
    <cellStyle name="Currency 2 3 4 3 2 2 2" xfId="17242" xr:uid="{87ECC774-6067-4EFF-B17E-E82D2967A3AE}"/>
    <cellStyle name="Currency 2 3 4 3 2 2 2 2" xfId="17243" xr:uid="{8F0B85E9-5CB4-469D-BF61-182B6D15EEB9}"/>
    <cellStyle name="Currency 2 3 4 3 2 2 3" xfId="17244" xr:uid="{32ECDB6D-82AD-40F7-AF29-5EEDEED69F1D}"/>
    <cellStyle name="Currency 2 3 4 3 2 3" xfId="17245" xr:uid="{C59D24C5-6F0F-4014-B21B-E850B4203C8D}"/>
    <cellStyle name="Currency 2 3 4 3 2 3 2" xfId="17246" xr:uid="{C386E6F4-9922-466B-BFE4-6C20D5D627AE}"/>
    <cellStyle name="Currency 2 3 4 3 2 4" xfId="17247" xr:uid="{2D35C6A6-325B-4B59-931A-D5D0F27591DC}"/>
    <cellStyle name="Currency 2 3 4 3 3" xfId="17248" xr:uid="{52E7CD11-2C27-4FA0-9B47-F4B9CD287F37}"/>
    <cellStyle name="Currency 2 3 4 3 3 2" xfId="17249" xr:uid="{F749FECB-6821-48F7-8EAB-C0C4E604138F}"/>
    <cellStyle name="Currency 2 3 4 3 3 2 2" xfId="17250" xr:uid="{1449084C-9722-4C4E-9540-FA0E08B081F5}"/>
    <cellStyle name="Currency 2 3 4 3 3 2 2 2" xfId="17251" xr:uid="{C37E5BEE-689C-40AF-820E-4E2C4BE9C937}"/>
    <cellStyle name="Currency 2 3 4 3 3 2 3" xfId="17252" xr:uid="{F06B7004-A791-45DD-870F-DA6334144541}"/>
    <cellStyle name="Currency 2 3 4 3 3 3" xfId="17253" xr:uid="{7013B6B2-CF3E-4B2D-833E-AB59814D9291}"/>
    <cellStyle name="Currency 2 3 4 3 3 3 2" xfId="17254" xr:uid="{6078649A-8F3B-4084-9256-2DB606FCA6CC}"/>
    <cellStyle name="Currency 2 3 4 3 3 4" xfId="17255" xr:uid="{F31870A1-0B05-44FC-82E9-17E78853DC9D}"/>
    <cellStyle name="Currency 2 3 4 3 4" xfId="17256" xr:uid="{66EC761E-371D-4A99-B630-8991F4C56E90}"/>
    <cellStyle name="Currency 2 3 4 3 4 2" xfId="17257" xr:uid="{92D4B004-EEB4-459D-A0D8-8F466C3797F8}"/>
    <cellStyle name="Currency 2 3 4 3 4 2 2" xfId="17258" xr:uid="{23D57D0B-48F1-4C58-B406-89B9E74A327F}"/>
    <cellStyle name="Currency 2 3 4 3 4 3" xfId="17259" xr:uid="{B27FBC22-5E37-48DF-9693-56B387683E27}"/>
    <cellStyle name="Currency 2 3 4 3 5" xfId="17260" xr:uid="{675575F0-5EA6-4AE1-913B-36F277D52534}"/>
    <cellStyle name="Currency 2 3 4 3 5 2" xfId="17261" xr:uid="{13C3A1AD-99E8-48F5-9DAF-43CB829164F9}"/>
    <cellStyle name="Currency 2 3 4 3 6" xfId="17262" xr:uid="{D9A476CC-2598-46F6-8BE8-11B0F20A0952}"/>
    <cellStyle name="Currency 2 3 4 4" xfId="17263" xr:uid="{F20A7BB9-02F5-4054-B971-8DC44BE0C0B0}"/>
    <cellStyle name="Currency 2 3 4 4 2" xfId="17264" xr:uid="{E9F53785-D17C-40A6-B2EE-B793CDAEC19D}"/>
    <cellStyle name="Currency 2 3 4 4 2 2" xfId="17265" xr:uid="{9B520338-47B5-47D0-BFE0-16710878EB81}"/>
    <cellStyle name="Currency 2 3 4 4 2 2 2" xfId="17266" xr:uid="{488F08D4-4876-49E4-95C8-F3868CECB944}"/>
    <cellStyle name="Currency 2 3 4 4 2 3" xfId="17267" xr:uid="{A56D0CF1-B7AB-44BC-B05A-0128E22A7265}"/>
    <cellStyle name="Currency 2 3 4 4 3" xfId="17268" xr:uid="{E9D00BA8-54A4-41D8-BC3B-2DA8CB86944D}"/>
    <cellStyle name="Currency 2 3 4 4 3 2" xfId="17269" xr:uid="{0C530065-1CC4-4330-9FFA-48012B42E99A}"/>
    <cellStyle name="Currency 2 3 4 4 4" xfId="17270" xr:uid="{A1A11107-4F69-400F-8705-1D0A5D3B6D74}"/>
    <cellStyle name="Currency 2 3 4 5" xfId="17271" xr:uid="{2179EBCD-DF66-4F0D-91FB-3A725984675D}"/>
    <cellStyle name="Currency 2 3 4 5 2" xfId="17272" xr:uid="{5DFCD50C-4E2B-4E20-81E1-1457AD3AE7C4}"/>
    <cellStyle name="Currency 2 3 4 5 2 2" xfId="17273" xr:uid="{8D506042-946E-4932-AFED-0B4D208CA458}"/>
    <cellStyle name="Currency 2 3 4 5 2 2 2" xfId="17274" xr:uid="{9C3A3205-3C5A-4367-B2CF-6ED08F7A18E0}"/>
    <cellStyle name="Currency 2 3 4 5 2 3" xfId="17275" xr:uid="{395E637A-1135-44CA-BBA0-5FFF0FC6A212}"/>
    <cellStyle name="Currency 2 3 4 5 3" xfId="17276" xr:uid="{F58F98CB-2E75-4FF8-A7BA-54C858A69CF5}"/>
    <cellStyle name="Currency 2 3 4 5 3 2" xfId="17277" xr:uid="{D4B6918B-8E72-48AB-88A6-D2F21D9F8642}"/>
    <cellStyle name="Currency 2 3 4 5 4" xfId="17278" xr:uid="{1A03EACD-48D4-4736-827D-B45BCFBCCB56}"/>
    <cellStyle name="Currency 2 3 4 6" xfId="17279" xr:uid="{E86E5666-5BAE-4C78-96AC-16B11854A172}"/>
    <cellStyle name="Currency 2 3 4 6 2" xfId="17280" xr:uid="{D2BC5E09-6C3F-4B1E-8BB5-A0E2B74A816C}"/>
    <cellStyle name="Currency 2 3 4 6 2 2" xfId="17281" xr:uid="{DB22E8C2-8FF6-4748-B2AD-B26884B3B807}"/>
    <cellStyle name="Currency 2 3 4 6 3" xfId="17282" xr:uid="{70C15CEF-9972-4B7D-BDCA-5A4716C6095E}"/>
    <cellStyle name="Currency 2 3 4 7" xfId="17283" xr:uid="{AEEC7861-325A-4A35-83BC-B4446FB10F4E}"/>
    <cellStyle name="Currency 2 3 4 7 2" xfId="17284" xr:uid="{20B82736-A0D2-4FF5-9353-4CA820D48B91}"/>
    <cellStyle name="Currency 2 3 4 8" xfId="17285" xr:uid="{3BC3936E-D14F-4894-8441-D089BCB809E5}"/>
    <cellStyle name="Currency 2 3 5" xfId="17286" xr:uid="{4218F943-81AA-4D41-9C1D-398CA2128FBC}"/>
    <cellStyle name="Currency 2 3 5 2" xfId="17287" xr:uid="{7AF5A136-32E1-44F3-AA9A-D45C1DC46A24}"/>
    <cellStyle name="Currency 2 3 5 2 2" xfId="17288" xr:uid="{3DFA01F6-86CF-4735-9057-9B6E61C23145}"/>
    <cellStyle name="Currency 2 3 5 2 2 2" xfId="17289" xr:uid="{C6C0B3E8-BE9F-449F-827D-1DF6E857EEA0}"/>
    <cellStyle name="Currency 2 3 5 2 2 2 2" xfId="17290" xr:uid="{086639FF-109D-41A6-9E62-707109D7F2C9}"/>
    <cellStyle name="Currency 2 3 5 2 2 2 2 2" xfId="17291" xr:uid="{909252D5-0F9F-4771-A457-DB4BCFC77FBC}"/>
    <cellStyle name="Currency 2 3 5 2 2 2 2 2 2" xfId="17292" xr:uid="{60B0B859-E19E-412C-AA58-C99EB0D328E6}"/>
    <cellStyle name="Currency 2 3 5 2 2 2 2 3" xfId="17293" xr:uid="{B5BED8B7-5088-4795-A819-66D881BA4F95}"/>
    <cellStyle name="Currency 2 3 5 2 2 2 3" xfId="17294" xr:uid="{EA0CD0EA-DB48-4CEB-BBE9-E183281061BA}"/>
    <cellStyle name="Currency 2 3 5 2 2 2 3 2" xfId="17295" xr:uid="{FC591DEE-B5E2-44FF-9081-B1D30CE5733E}"/>
    <cellStyle name="Currency 2 3 5 2 2 2 4" xfId="17296" xr:uid="{D699251C-C514-478A-8D3F-8054B2033ABA}"/>
    <cellStyle name="Currency 2 3 5 2 2 3" xfId="17297" xr:uid="{848B5912-C398-47CF-9668-32E7301906C6}"/>
    <cellStyle name="Currency 2 3 5 2 2 3 2" xfId="17298" xr:uid="{9213D66A-99E0-44CF-A2F3-719CB8CA58C8}"/>
    <cellStyle name="Currency 2 3 5 2 2 3 2 2" xfId="17299" xr:uid="{AD69B506-2BB1-4943-A63D-40C45CAE0446}"/>
    <cellStyle name="Currency 2 3 5 2 2 3 2 2 2" xfId="17300" xr:uid="{0D7C7364-A282-40AF-9602-8C287EAC3D1B}"/>
    <cellStyle name="Currency 2 3 5 2 2 3 2 3" xfId="17301" xr:uid="{6CE7670E-1FD8-48CC-9906-A8647A9A1E9E}"/>
    <cellStyle name="Currency 2 3 5 2 2 3 3" xfId="17302" xr:uid="{23CA06CF-273A-499F-BDCE-CE2E35440255}"/>
    <cellStyle name="Currency 2 3 5 2 2 3 3 2" xfId="17303" xr:uid="{4D295731-05B3-4220-9B83-855CB0A73479}"/>
    <cellStyle name="Currency 2 3 5 2 2 3 4" xfId="17304" xr:uid="{75D7E138-8078-48BE-AEB6-A4F44317E3BF}"/>
    <cellStyle name="Currency 2 3 5 2 2 4" xfId="17305" xr:uid="{907A7719-5FB0-43CD-9909-284E038489B1}"/>
    <cellStyle name="Currency 2 3 5 2 2 4 2" xfId="17306" xr:uid="{68C9985D-1D2C-440D-A111-319E51964BC6}"/>
    <cellStyle name="Currency 2 3 5 2 2 4 2 2" xfId="17307" xr:uid="{B898070D-AE05-45D3-AB4D-18CCFBA6DD8F}"/>
    <cellStyle name="Currency 2 3 5 2 2 4 3" xfId="17308" xr:uid="{A2842A5D-CFE2-47A8-A944-14FE71C0DE29}"/>
    <cellStyle name="Currency 2 3 5 2 2 5" xfId="17309" xr:uid="{BB07F29E-DD82-4241-A8D0-F05CBADE7E63}"/>
    <cellStyle name="Currency 2 3 5 2 2 5 2" xfId="17310" xr:uid="{CAE288F9-4AB5-4F01-ACCB-8F939020B22E}"/>
    <cellStyle name="Currency 2 3 5 2 2 6" xfId="17311" xr:uid="{452483FF-E90C-4933-8F1D-F8BD487E2A69}"/>
    <cellStyle name="Currency 2 3 5 2 3" xfId="17312" xr:uid="{EB80616C-C859-4D54-8553-FFA996AB2543}"/>
    <cellStyle name="Currency 2 3 5 2 3 2" xfId="17313" xr:uid="{6ED0B641-3A44-4A91-86FC-638E211FC471}"/>
    <cellStyle name="Currency 2 3 5 2 3 2 2" xfId="17314" xr:uid="{09A22D8B-0052-4FD1-9C2B-D17704B4A4FA}"/>
    <cellStyle name="Currency 2 3 5 2 3 2 2 2" xfId="17315" xr:uid="{C244254A-2BE3-49B0-9B10-59EFF80C4F20}"/>
    <cellStyle name="Currency 2 3 5 2 3 2 3" xfId="17316" xr:uid="{06C61B9C-CE6F-4553-A36D-F43DB5C422E2}"/>
    <cellStyle name="Currency 2 3 5 2 3 3" xfId="17317" xr:uid="{67F9EBDE-9294-448B-8355-EC385F0F48F4}"/>
    <cellStyle name="Currency 2 3 5 2 3 3 2" xfId="17318" xr:uid="{EB5B80FE-5A0C-493F-B0BC-D5EE52F6CE33}"/>
    <cellStyle name="Currency 2 3 5 2 3 4" xfId="17319" xr:uid="{80B03A1A-E2D7-4ABD-A6DE-5384FA9A6565}"/>
    <cellStyle name="Currency 2 3 5 2 4" xfId="17320" xr:uid="{7A89DCE7-87B3-4244-BD64-83139E90D109}"/>
    <cellStyle name="Currency 2 3 5 2 4 2" xfId="17321" xr:uid="{97B3BF38-BE74-43D2-8460-0F851B60FFA4}"/>
    <cellStyle name="Currency 2 3 5 2 4 2 2" xfId="17322" xr:uid="{0D9E9080-D45F-4E31-960C-3B689A240C7A}"/>
    <cellStyle name="Currency 2 3 5 2 4 2 2 2" xfId="17323" xr:uid="{3101FAEE-F1E2-4D75-A5DC-779650C39C7D}"/>
    <cellStyle name="Currency 2 3 5 2 4 2 3" xfId="17324" xr:uid="{70E8EB4C-2510-4866-9B6E-C018DAF3B471}"/>
    <cellStyle name="Currency 2 3 5 2 4 3" xfId="17325" xr:uid="{872568C5-B0E8-4643-B663-EEB73F01C011}"/>
    <cellStyle name="Currency 2 3 5 2 4 3 2" xfId="17326" xr:uid="{9A253B48-A24E-4C03-A15A-3A5E9F160136}"/>
    <cellStyle name="Currency 2 3 5 2 4 4" xfId="17327" xr:uid="{591F1F93-AEAB-4C5F-9B4A-C4F5637CE227}"/>
    <cellStyle name="Currency 2 3 5 2 5" xfId="17328" xr:uid="{B05F6D24-DA56-4089-A381-968AA409DBB4}"/>
    <cellStyle name="Currency 2 3 5 2 5 2" xfId="17329" xr:uid="{1BA2D757-BA19-4A6F-B1E3-79D3C5820F47}"/>
    <cellStyle name="Currency 2 3 5 2 5 2 2" xfId="17330" xr:uid="{20E2837E-A31D-41A0-A486-0BFF23F0060A}"/>
    <cellStyle name="Currency 2 3 5 2 5 3" xfId="17331" xr:uid="{6AF6C44F-8C98-4C82-8943-994787890302}"/>
    <cellStyle name="Currency 2 3 5 2 6" xfId="17332" xr:uid="{B918AB44-62EE-424A-A2B4-DE6701D2F527}"/>
    <cellStyle name="Currency 2 3 5 2 6 2" xfId="17333" xr:uid="{BE8CD67B-894D-4819-A2B3-41CC16883F0D}"/>
    <cellStyle name="Currency 2 3 5 2 7" xfId="17334" xr:uid="{43713929-562C-4CA5-9697-4608318B08D6}"/>
    <cellStyle name="Currency 2 3 5 3" xfId="17335" xr:uid="{AAADBF67-E351-4887-9683-11BC53E12313}"/>
    <cellStyle name="Currency 2 3 5 3 2" xfId="17336" xr:uid="{E90FFEDF-387B-4B92-91CB-37911ADA0E5C}"/>
    <cellStyle name="Currency 2 3 5 3 2 2" xfId="17337" xr:uid="{2C7D757E-88A9-4331-AFE9-DE9BFCD4610A}"/>
    <cellStyle name="Currency 2 3 5 3 2 2 2" xfId="17338" xr:uid="{BD4880DA-8B51-4A9D-A19D-E71C28A69028}"/>
    <cellStyle name="Currency 2 3 5 3 2 2 2 2" xfId="17339" xr:uid="{499FAF1F-F8BA-4AD1-A308-21FE696E4C28}"/>
    <cellStyle name="Currency 2 3 5 3 2 2 3" xfId="17340" xr:uid="{FCE6B5F1-4F54-4DD2-A91E-CFB5FA4A166D}"/>
    <cellStyle name="Currency 2 3 5 3 2 3" xfId="17341" xr:uid="{3075DC32-B0CE-47BE-BA14-5A427E403009}"/>
    <cellStyle name="Currency 2 3 5 3 2 3 2" xfId="17342" xr:uid="{C1F3449E-C290-444D-A84A-724C4EA1CF8D}"/>
    <cellStyle name="Currency 2 3 5 3 2 4" xfId="17343" xr:uid="{E232D066-E3C2-4F41-ACD3-309C5BF27F39}"/>
    <cellStyle name="Currency 2 3 5 3 3" xfId="17344" xr:uid="{ABB6B8DE-7795-46BF-B6BA-7730AC3C3784}"/>
    <cellStyle name="Currency 2 3 5 3 3 2" xfId="17345" xr:uid="{6D6C1207-8E89-4A8D-8843-B89A3AB4CE19}"/>
    <cellStyle name="Currency 2 3 5 3 3 2 2" xfId="17346" xr:uid="{A5622AAD-C40E-4590-B5A4-AE4B181309B4}"/>
    <cellStyle name="Currency 2 3 5 3 3 2 2 2" xfId="17347" xr:uid="{AE38ED99-860D-4990-BCA3-C7476B2F70F5}"/>
    <cellStyle name="Currency 2 3 5 3 3 2 3" xfId="17348" xr:uid="{092A80B3-208F-442E-94C8-66DD40D4AE03}"/>
    <cellStyle name="Currency 2 3 5 3 3 3" xfId="17349" xr:uid="{2E983018-C08D-4A11-9ED4-9FF929E8A88B}"/>
    <cellStyle name="Currency 2 3 5 3 3 3 2" xfId="17350" xr:uid="{896470A9-45EB-40F6-8130-345BE77F8272}"/>
    <cellStyle name="Currency 2 3 5 3 3 4" xfId="17351" xr:uid="{618D37D2-FE1E-403C-B71B-985F15335294}"/>
    <cellStyle name="Currency 2 3 5 3 4" xfId="17352" xr:uid="{5331A2CB-F26F-40A3-AA0B-61E48A1C0B1B}"/>
    <cellStyle name="Currency 2 3 5 3 4 2" xfId="17353" xr:uid="{A87AF1EB-1978-4A21-91A3-0E1A34F294BC}"/>
    <cellStyle name="Currency 2 3 5 3 4 2 2" xfId="17354" xr:uid="{A9A1837B-084D-4444-B58B-F29CDA454680}"/>
    <cellStyle name="Currency 2 3 5 3 4 3" xfId="17355" xr:uid="{E97E71D9-B422-4419-8939-0192ACA23802}"/>
    <cellStyle name="Currency 2 3 5 3 5" xfId="17356" xr:uid="{E102A6AC-410A-4699-83F9-684C10DA016C}"/>
    <cellStyle name="Currency 2 3 5 3 5 2" xfId="17357" xr:uid="{E398CD49-FAE1-4B1D-B32D-0E6CC144C34C}"/>
    <cellStyle name="Currency 2 3 5 3 6" xfId="17358" xr:uid="{8512D283-BA1B-41C7-B3D5-9ECF0DCB3EA3}"/>
    <cellStyle name="Currency 2 3 5 4" xfId="17359" xr:uid="{11401BC0-5BA7-4008-B096-9AD04F3413F2}"/>
    <cellStyle name="Currency 2 3 5 4 2" xfId="17360" xr:uid="{98DFD3CF-0C35-42A6-A4C6-D18CC89677EB}"/>
    <cellStyle name="Currency 2 3 5 4 2 2" xfId="17361" xr:uid="{7048C1AD-D6A8-40EE-B051-62AF42F765D0}"/>
    <cellStyle name="Currency 2 3 5 4 2 2 2" xfId="17362" xr:uid="{58BB395E-8C32-4857-A08C-E0D844286328}"/>
    <cellStyle name="Currency 2 3 5 4 2 3" xfId="17363" xr:uid="{DEC0DB46-4065-4D73-B58E-4A19E308BD34}"/>
    <cellStyle name="Currency 2 3 5 4 3" xfId="17364" xr:uid="{91D0DDF7-9209-46F7-9209-8DF3F91509B7}"/>
    <cellStyle name="Currency 2 3 5 4 3 2" xfId="17365" xr:uid="{B27E46BA-6C63-4EA0-8E2A-36616B03FD9D}"/>
    <cellStyle name="Currency 2 3 5 4 4" xfId="17366" xr:uid="{A4C333FE-C39F-446E-AB05-2563F787E7B3}"/>
    <cellStyle name="Currency 2 3 5 5" xfId="17367" xr:uid="{64D3AFDD-0B3A-4CB7-991F-DE4EC3AB2903}"/>
    <cellStyle name="Currency 2 3 5 5 2" xfId="17368" xr:uid="{54DD7983-E1D9-499A-84CC-0570FDC8E84B}"/>
    <cellStyle name="Currency 2 3 5 5 2 2" xfId="17369" xr:uid="{CF2ADECF-8632-43D5-ABE8-07035D351340}"/>
    <cellStyle name="Currency 2 3 5 5 2 2 2" xfId="17370" xr:uid="{8DDD362C-042F-4272-8DC2-8998CE8C61CB}"/>
    <cellStyle name="Currency 2 3 5 5 2 3" xfId="17371" xr:uid="{222584E9-E24E-4CBA-91A7-FB7BB90B1A20}"/>
    <cellStyle name="Currency 2 3 5 5 3" xfId="17372" xr:uid="{B1CC6F97-A5A0-4BD5-999E-2FFED9856078}"/>
    <cellStyle name="Currency 2 3 5 5 3 2" xfId="17373" xr:uid="{2C3CE33A-DF04-4A5D-8729-18851442EC62}"/>
    <cellStyle name="Currency 2 3 5 5 4" xfId="17374" xr:uid="{1E3F2775-1D27-4FD7-A0F1-2E24DE880358}"/>
    <cellStyle name="Currency 2 3 5 6" xfId="17375" xr:uid="{1AC26F4C-A576-45A3-A5AF-4A7D67B14A80}"/>
    <cellStyle name="Currency 2 3 5 6 2" xfId="17376" xr:uid="{24C168CB-D5F1-42BD-95E0-E3FB21F1347A}"/>
    <cellStyle name="Currency 2 3 5 6 2 2" xfId="17377" xr:uid="{1DE46970-FC9C-4BA4-808E-1323D224E552}"/>
    <cellStyle name="Currency 2 3 5 6 3" xfId="17378" xr:uid="{555CAF44-221C-40F7-A1B2-4BFF400CCA35}"/>
    <cellStyle name="Currency 2 3 5 7" xfId="17379" xr:uid="{DF5DDCF8-C565-4E14-9A0F-D946A3B5394B}"/>
    <cellStyle name="Currency 2 3 5 7 2" xfId="17380" xr:uid="{4467EE4C-CFAB-4376-BAE3-59A70A4338DA}"/>
    <cellStyle name="Currency 2 3 5 8" xfId="17381" xr:uid="{4DC42328-3C69-4436-BEA0-6FD61786B2DF}"/>
    <cellStyle name="Currency 2 3 6" xfId="17382" xr:uid="{6837912D-89BA-4759-B43B-FC263BA7659E}"/>
    <cellStyle name="Currency 2 4" xfId="17383" xr:uid="{B6F31B73-CF80-4818-82E8-9B06D6E0CFE6}"/>
    <cellStyle name="Currency 2 4 2" xfId="17384" xr:uid="{431769B0-6F63-4E73-AFF6-1ED0A4F7979A}"/>
    <cellStyle name="Currency 2 4 3" xfId="17385" xr:uid="{DE0AF929-2CE9-45BA-A671-51C54BA6B9E9}"/>
    <cellStyle name="Currency 2 4 3 2" xfId="17386" xr:uid="{674B80F8-09A3-4D60-8B96-ED01E9CF4555}"/>
    <cellStyle name="Currency 2 4 3 2 2" xfId="17387" xr:uid="{909A382E-CEB4-4143-B569-FACB2013A4FD}"/>
    <cellStyle name="Currency 2 4 3 2 2 2" xfId="17388" xr:uid="{26E70BA2-F9EF-4164-82F5-B4A5310481F8}"/>
    <cellStyle name="Currency 2 4 3 2 2 2 2" xfId="17389" xr:uid="{49DFCA49-3F1E-4871-A805-05C3CCA8978F}"/>
    <cellStyle name="Currency 2 4 3 2 2 2 2 2" xfId="17390" xr:uid="{E13C3015-621E-4C62-9DEC-682FA9568FDA}"/>
    <cellStyle name="Currency 2 4 3 2 2 2 3" xfId="17391" xr:uid="{80EB0D4C-0163-48E2-A874-7D459A4C791B}"/>
    <cellStyle name="Currency 2 4 3 2 2 3" xfId="17392" xr:uid="{4579F387-2401-4665-9A66-32BDC37F1CF2}"/>
    <cellStyle name="Currency 2 4 3 2 2 3 2" xfId="17393" xr:uid="{4948670D-A58C-45EA-ADFA-7621348D5ABC}"/>
    <cellStyle name="Currency 2 4 3 2 2 4" xfId="17394" xr:uid="{4AE6FFAD-B382-4CB2-8DA9-3DCFD4C411E4}"/>
    <cellStyle name="Currency 2 4 3 2 3" xfId="17395" xr:uid="{4740CE02-9788-4B83-A913-1D8B9B7ACAC3}"/>
    <cellStyle name="Currency 2 4 3 2 3 2" xfId="17396" xr:uid="{5A41A683-FF20-4E6B-9E41-FBBD117315C2}"/>
    <cellStyle name="Currency 2 4 3 2 3 2 2" xfId="17397" xr:uid="{3B31E5C9-4C3A-4915-82A1-7B42334BD076}"/>
    <cellStyle name="Currency 2 4 3 2 3 2 2 2" xfId="17398" xr:uid="{7EACA87E-875E-4FE4-808B-1609E43A8B7D}"/>
    <cellStyle name="Currency 2 4 3 2 3 2 3" xfId="17399" xr:uid="{176537FF-285D-4968-A98F-AF06CE64190E}"/>
    <cellStyle name="Currency 2 4 3 2 3 3" xfId="17400" xr:uid="{2647AE0B-0A17-49CD-9589-5F896264AE5D}"/>
    <cellStyle name="Currency 2 4 3 2 3 3 2" xfId="17401" xr:uid="{B9F728E1-B3B1-45E0-808D-9E58BB7DFF16}"/>
    <cellStyle name="Currency 2 4 3 2 3 4" xfId="17402" xr:uid="{01D7FF59-60FE-4135-AF8C-5E8222843B3A}"/>
    <cellStyle name="Currency 2 4 3 2 4" xfId="17403" xr:uid="{BB2241CA-2209-460A-A64B-73C360C32047}"/>
    <cellStyle name="Currency 2 4 3 2 4 2" xfId="17404" xr:uid="{3E98FA69-1837-4B22-91E7-D1EDB2E91289}"/>
    <cellStyle name="Currency 2 4 3 2 4 2 2" xfId="17405" xr:uid="{5B5F0D65-E063-4AFF-BD33-4BBFA56DC0E8}"/>
    <cellStyle name="Currency 2 4 3 2 4 3" xfId="17406" xr:uid="{BC7F34B6-4A2A-42EF-950F-2A7719B12155}"/>
    <cellStyle name="Currency 2 4 3 2 5" xfId="17407" xr:uid="{6AB333E7-F97E-4821-B167-E716016B570D}"/>
    <cellStyle name="Currency 2 4 3 2 5 2" xfId="17408" xr:uid="{8001575E-440E-4F8C-B295-83EB96BBD367}"/>
    <cellStyle name="Currency 2 4 3 2 6" xfId="17409" xr:uid="{AC368EA4-FBA3-4878-AD7D-F708CEF627CF}"/>
    <cellStyle name="Currency 2 4 3 3" xfId="17410" xr:uid="{129F4671-F3DB-4B11-AFE1-594FD88E097F}"/>
    <cellStyle name="Currency 2 4 3 3 2" xfId="17411" xr:uid="{1785750C-9010-4D5A-980D-B8872305F0CF}"/>
    <cellStyle name="Currency 2 4 3 3 2 2" xfId="17412" xr:uid="{3ED196E4-3E5A-4B43-9B43-A1A02E6924EF}"/>
    <cellStyle name="Currency 2 4 3 3 2 2 2" xfId="17413" xr:uid="{0C708D70-4408-4CAD-A97B-EF246ED0A392}"/>
    <cellStyle name="Currency 2 4 3 3 2 3" xfId="17414" xr:uid="{CE156FE8-D818-49ED-8779-5E0507A49524}"/>
    <cellStyle name="Currency 2 4 3 3 3" xfId="17415" xr:uid="{F41B85DE-8141-4238-9CAA-5063F266DBA3}"/>
    <cellStyle name="Currency 2 4 3 3 3 2" xfId="17416" xr:uid="{E71EB58D-AE63-4D31-A0FA-E345AA93417E}"/>
    <cellStyle name="Currency 2 4 3 3 4" xfId="17417" xr:uid="{C7F78D38-27FD-43AC-A56B-6D289822B33E}"/>
    <cellStyle name="Currency 2 4 3 4" xfId="17418" xr:uid="{C5AF40E8-B4B8-4313-BC37-EA0BA2B2FE53}"/>
    <cellStyle name="Currency 2 4 3 4 2" xfId="17419" xr:uid="{70BE76D9-496D-437F-ABE0-0ACC9BFABA34}"/>
    <cellStyle name="Currency 2 4 3 4 2 2" xfId="17420" xr:uid="{B696B771-B5CC-4A57-ABA8-0D316BD48D1E}"/>
    <cellStyle name="Currency 2 4 3 4 2 2 2" xfId="17421" xr:uid="{6B647A1B-8B9F-49ED-8451-9A683BD341A5}"/>
    <cellStyle name="Currency 2 4 3 4 2 3" xfId="17422" xr:uid="{031A9BE3-BF11-49E9-8D9F-55859D781A91}"/>
    <cellStyle name="Currency 2 4 3 4 3" xfId="17423" xr:uid="{2C678A90-2FF4-4EE0-BC4E-82B2704A382D}"/>
    <cellStyle name="Currency 2 4 3 4 3 2" xfId="17424" xr:uid="{41B8FB7C-4AEF-4DFD-AA4D-4777829580DB}"/>
    <cellStyle name="Currency 2 4 3 4 4" xfId="17425" xr:uid="{813DCD99-0375-40AE-9C36-EE353DC44332}"/>
    <cellStyle name="Currency 2 4 3 5" xfId="17426" xr:uid="{977762AA-6530-49FD-A2EC-8D555A3946C5}"/>
    <cellStyle name="Currency 2 4 3 5 2" xfId="17427" xr:uid="{E54E8233-A57D-4CAE-8319-A40D7D92729B}"/>
    <cellStyle name="Currency 2 4 3 5 2 2" xfId="17428" xr:uid="{A1E4B691-9C39-45CB-A434-E33CDA9E9436}"/>
    <cellStyle name="Currency 2 4 3 5 3" xfId="17429" xr:uid="{9B968FC5-0406-4CE5-95BF-DDFC35D3CAFC}"/>
    <cellStyle name="Currency 2 4 3 6" xfId="17430" xr:uid="{6E3660E3-F260-4B37-89A4-DC9AE0128F74}"/>
    <cellStyle name="Currency 2 4 3 6 2" xfId="17431" xr:uid="{02CEB157-4175-4FCB-A926-6FAE2B6CE2B5}"/>
    <cellStyle name="Currency 2 4 3 7" xfId="17432" xr:uid="{E8BEA774-3C79-46B0-B1F0-1AF2FA480D01}"/>
    <cellStyle name="Currency 2 4 4" xfId="17433" xr:uid="{18FA5F85-1101-468E-A3AE-B28CEA418588}"/>
    <cellStyle name="Currency 2 4 4 2" xfId="17434" xr:uid="{32F517A6-24AB-4630-89BE-88379DCDA37C}"/>
    <cellStyle name="Currency 2 4 4 2 2" xfId="17435" xr:uid="{12AF3281-952D-47A7-9164-48CD5CDE15B3}"/>
    <cellStyle name="Currency 2 4 4 2 2 2" xfId="17436" xr:uid="{4D4B0139-03A5-4B73-A4BF-C8B332B1C8C1}"/>
    <cellStyle name="Currency 2 4 4 2 2 2 2" xfId="17437" xr:uid="{4159A03C-0883-45F4-86A1-E0BE862EE227}"/>
    <cellStyle name="Currency 2 4 4 2 2 3" xfId="17438" xr:uid="{B29B75F6-0281-40FB-AD4F-B39D30438C4B}"/>
    <cellStyle name="Currency 2 4 4 2 3" xfId="17439" xr:uid="{8AA03816-7C74-4A05-9DC8-7D538E74D038}"/>
    <cellStyle name="Currency 2 4 4 2 3 2" xfId="17440" xr:uid="{A31A118E-2CB0-4464-A197-D3CC5A4CD537}"/>
    <cellStyle name="Currency 2 4 4 2 4" xfId="17441" xr:uid="{F3111293-447E-4262-8A9C-68285B54C4DF}"/>
    <cellStyle name="Currency 2 4 4 3" xfId="17442" xr:uid="{0E908C80-E93A-4850-8DC7-D2E880ED1670}"/>
    <cellStyle name="Currency 2 4 4 3 2" xfId="17443" xr:uid="{04875698-5176-4A47-8A44-65FF1EFBACEC}"/>
    <cellStyle name="Currency 2 4 4 3 2 2" xfId="17444" xr:uid="{B135D368-C454-4204-8A3E-CB6BB090F8DD}"/>
    <cellStyle name="Currency 2 4 4 3 2 2 2" xfId="17445" xr:uid="{931E8B36-BAB1-44AB-9C8E-B794BA1903C9}"/>
    <cellStyle name="Currency 2 4 4 3 2 3" xfId="17446" xr:uid="{92169332-6387-4511-BFB2-E52D69C7B3EF}"/>
    <cellStyle name="Currency 2 4 4 3 3" xfId="17447" xr:uid="{328B5515-FFBE-462A-AFF4-38EAE70B61DB}"/>
    <cellStyle name="Currency 2 4 4 3 3 2" xfId="17448" xr:uid="{26520005-A540-42A8-8BC0-7987664D9990}"/>
    <cellStyle name="Currency 2 4 4 3 4" xfId="17449" xr:uid="{84EF4A85-FBDC-4597-962E-FD9BC9378897}"/>
    <cellStyle name="Currency 2 4 4 4" xfId="17450" xr:uid="{35B9C8F6-1CFD-498E-903C-3EFBBBA99B70}"/>
    <cellStyle name="Currency 2 4 4 4 2" xfId="17451" xr:uid="{47040BB8-E94F-411E-9B2F-EA07877A8036}"/>
    <cellStyle name="Currency 2 4 4 4 2 2" xfId="17452" xr:uid="{05223B17-6662-4176-848A-CA8AFCF5DBB0}"/>
    <cellStyle name="Currency 2 4 4 4 3" xfId="17453" xr:uid="{260F8E3B-B90E-40F6-ABA5-0D3C0BC5D007}"/>
    <cellStyle name="Currency 2 4 4 5" xfId="17454" xr:uid="{6CC249DE-6726-4A49-B1A7-24E865EFFF24}"/>
    <cellStyle name="Currency 2 4 4 5 2" xfId="17455" xr:uid="{96777CE5-B9FA-40BF-89A4-C8D7DF20A618}"/>
    <cellStyle name="Currency 2 4 4 6" xfId="17456" xr:uid="{BE49428A-1641-4DF1-8DD8-EA9A3E4D653E}"/>
    <cellStyle name="Currency 2 4 5" xfId="17457" xr:uid="{C82CE44C-5C76-4C85-A363-541542E436C7}"/>
    <cellStyle name="Currency 2 4 5 2" xfId="17458" xr:uid="{880D726C-0D56-4FEE-91F0-D720DBD77049}"/>
    <cellStyle name="Currency 2 4 5 2 2" xfId="17459" xr:uid="{820A1B12-FE89-4937-9845-8EDB8953075C}"/>
    <cellStyle name="Currency 2 4 5 2 2 2" xfId="17460" xr:uid="{AAAB1F87-6364-4BC2-AA34-F1F3D7BC0216}"/>
    <cellStyle name="Currency 2 4 5 2 3" xfId="17461" xr:uid="{66C2085F-121F-409F-A164-A642A1515DE1}"/>
    <cellStyle name="Currency 2 4 5 3" xfId="17462" xr:uid="{C840AB84-7D06-4642-AC2B-D002F741CE43}"/>
    <cellStyle name="Currency 2 4 5 3 2" xfId="17463" xr:uid="{C69F1520-E4A9-42BC-9EF0-E04720EAC175}"/>
    <cellStyle name="Currency 2 4 5 4" xfId="17464" xr:uid="{6B7BC803-5D2B-4EE2-971E-8E23EC50DC37}"/>
    <cellStyle name="Currency 2 4 6" xfId="17465" xr:uid="{BC3F8AEA-3C81-4223-A84D-C2E8556C45DC}"/>
    <cellStyle name="Currency 2 4 6 2" xfId="17466" xr:uid="{C50F78B5-D3E6-45C2-9752-B821D51FB56D}"/>
    <cellStyle name="Currency 2 4 6 2 2" xfId="17467" xr:uid="{A38F36EF-450B-4B5C-82E3-6A784C74092F}"/>
    <cellStyle name="Currency 2 4 6 2 2 2" xfId="17468" xr:uid="{AF5E81E5-D523-4FD0-864A-E7C15C38C016}"/>
    <cellStyle name="Currency 2 4 6 2 3" xfId="17469" xr:uid="{582C4D3F-3F0F-4D2B-802F-0227491DDE6C}"/>
    <cellStyle name="Currency 2 4 6 3" xfId="17470" xr:uid="{E2381C18-E97F-4001-AD19-19C57D06A432}"/>
    <cellStyle name="Currency 2 4 6 3 2" xfId="17471" xr:uid="{9731D7D4-F2DF-48AA-A7E3-F333670AFF2F}"/>
    <cellStyle name="Currency 2 4 6 4" xfId="17472" xr:uid="{98D98CEE-00B2-4590-B7F8-B4D4AB3248BA}"/>
    <cellStyle name="Currency 2 4 7" xfId="17473" xr:uid="{3D4F90E3-8883-4961-85E8-C6D2067368FB}"/>
    <cellStyle name="Currency 2 4 7 2" xfId="17474" xr:uid="{285AEBF2-3A45-4DD7-BD41-615C5CABBABD}"/>
    <cellStyle name="Currency 2 4 7 2 2" xfId="17475" xr:uid="{FBD1C2A1-3477-4B77-BCA9-7E7FE6048DD9}"/>
    <cellStyle name="Currency 2 4 7 3" xfId="17476" xr:uid="{6D4A6BC9-BC7B-4C17-8650-C106215E5D14}"/>
    <cellStyle name="Currency 2 4 8" xfId="17477" xr:uid="{4E18A825-E492-4A07-9810-0CC37D7D6974}"/>
    <cellStyle name="Currency 2 4 8 2" xfId="17478" xr:uid="{125674AD-8595-4FBF-B604-3B85901AA578}"/>
    <cellStyle name="Currency 2 4 9" xfId="17479" xr:uid="{01CAE9D4-8692-4D08-B79F-75AFF41C0C6B}"/>
    <cellStyle name="Currency 2 5" xfId="17480" xr:uid="{8EFAEC6A-5E6A-4D6A-852E-751A49ED387C}"/>
    <cellStyle name="Currency 2 5 10" xfId="17481" xr:uid="{C5C8AEE0-9F34-407F-A15F-6B3C8D9BF00E}"/>
    <cellStyle name="Currency 2 5 10 2" xfId="17482" xr:uid="{FE10BB77-69D5-42C7-A86F-7A6785FEEBD9}"/>
    <cellStyle name="Currency 2 5 11" xfId="17483" xr:uid="{9FE49AC4-0F08-4A3F-A9A0-B027FCB07728}"/>
    <cellStyle name="Currency 2 5 2" xfId="17484" xr:uid="{45E08CB7-0A29-4932-ACA2-ECECEF40B7D3}"/>
    <cellStyle name="Currency 2 5 2 2" xfId="17485" xr:uid="{F141AF9F-B93C-49C9-A893-B6D4AAE6E9AE}"/>
    <cellStyle name="Currency 2 5 2 2 2" xfId="17486" xr:uid="{4B3F8EC0-A7E7-4F96-A00D-96A8FB6DD00D}"/>
    <cellStyle name="Currency 2 5 2 2 2 2" xfId="17487" xr:uid="{231B326D-4EF6-47F4-912A-F780C8993537}"/>
    <cellStyle name="Currency 2 5 2 2 2 2 2" xfId="17488" xr:uid="{B63A4E98-461E-4FC6-98E3-A2DB456C67E4}"/>
    <cellStyle name="Currency 2 5 2 2 2 2 2 2" xfId="17489" xr:uid="{6EEFC094-5031-4057-ACC9-1A63F741C529}"/>
    <cellStyle name="Currency 2 5 2 2 2 2 2 2 2" xfId="17490" xr:uid="{D7B7C7BA-7335-4A69-966C-9ACCEB66CAB7}"/>
    <cellStyle name="Currency 2 5 2 2 2 2 2 3" xfId="17491" xr:uid="{2BCA0962-8CA1-4ED2-BEE7-C4A97A004501}"/>
    <cellStyle name="Currency 2 5 2 2 2 2 3" xfId="17492" xr:uid="{79461548-CFAE-4780-A147-D7C305672405}"/>
    <cellStyle name="Currency 2 5 2 2 2 2 3 2" xfId="17493" xr:uid="{7D7C6BA9-95BF-4A48-AF4C-E4954FD6F7AA}"/>
    <cellStyle name="Currency 2 5 2 2 2 2 4" xfId="17494" xr:uid="{8B572BD3-C0BA-49A1-A77A-89A5714BE9F4}"/>
    <cellStyle name="Currency 2 5 2 2 2 3" xfId="17495" xr:uid="{FF41A9E1-9665-4EFD-8F87-3D788A37A884}"/>
    <cellStyle name="Currency 2 5 2 2 2 3 2" xfId="17496" xr:uid="{9BA5EB1F-1CC8-4F1D-B8D8-322E61A30ECC}"/>
    <cellStyle name="Currency 2 5 2 2 2 3 2 2" xfId="17497" xr:uid="{AF4D0A62-8C74-4420-AEA6-619227E494D2}"/>
    <cellStyle name="Currency 2 5 2 2 2 3 2 2 2" xfId="17498" xr:uid="{001C3FEF-B6E8-4F6E-9CDC-25BC4CE628C4}"/>
    <cellStyle name="Currency 2 5 2 2 2 3 2 3" xfId="17499" xr:uid="{F11ADB57-F082-400F-A623-2D65B1FB3D3B}"/>
    <cellStyle name="Currency 2 5 2 2 2 3 3" xfId="17500" xr:uid="{1EC860B4-58E3-4B59-B323-535CDF5EAFF6}"/>
    <cellStyle name="Currency 2 5 2 2 2 3 3 2" xfId="17501" xr:uid="{60D2ACD5-8E7E-422C-AC24-483B2E0B3536}"/>
    <cellStyle name="Currency 2 5 2 2 2 3 4" xfId="17502" xr:uid="{45DD3A56-9B5D-4878-AB6A-9C602F7C6851}"/>
    <cellStyle name="Currency 2 5 2 2 2 4" xfId="17503" xr:uid="{C54228DE-AF77-49B8-B83B-171B4AC0E9C4}"/>
    <cellStyle name="Currency 2 5 2 2 2 4 2" xfId="17504" xr:uid="{9BEC0901-72AD-42E8-A13E-9203962C2827}"/>
    <cellStyle name="Currency 2 5 2 2 2 4 2 2" xfId="17505" xr:uid="{B5196F1D-AA2A-40AA-9177-2B35C4E5B85C}"/>
    <cellStyle name="Currency 2 5 2 2 2 4 3" xfId="17506" xr:uid="{44379AA0-46D5-46AB-8410-027BDB8A873F}"/>
    <cellStyle name="Currency 2 5 2 2 2 5" xfId="17507" xr:uid="{69B48C38-FE7E-402D-ADB0-7A2B7F167244}"/>
    <cellStyle name="Currency 2 5 2 2 2 5 2" xfId="17508" xr:uid="{90E47E78-E632-4EB3-B5C9-7BAFACF3B888}"/>
    <cellStyle name="Currency 2 5 2 2 2 6" xfId="17509" xr:uid="{B842CE90-4A34-43A4-99C1-7867B3170B05}"/>
    <cellStyle name="Currency 2 5 2 2 3" xfId="17510" xr:uid="{34093FE4-79D3-47FC-8462-4AB501A305CD}"/>
    <cellStyle name="Currency 2 5 2 2 3 2" xfId="17511" xr:uid="{FBAE5CD1-8750-45C3-9AAB-36B742D5131F}"/>
    <cellStyle name="Currency 2 5 2 2 3 2 2" xfId="17512" xr:uid="{3A21D1CF-DF29-4AF5-951E-84A6EF576570}"/>
    <cellStyle name="Currency 2 5 2 2 3 2 2 2" xfId="17513" xr:uid="{A4313638-68AB-4EBE-A264-9A941246D71E}"/>
    <cellStyle name="Currency 2 5 2 2 3 2 3" xfId="17514" xr:uid="{642FDF19-89F0-420A-B75A-4279A074F7C4}"/>
    <cellStyle name="Currency 2 5 2 2 3 3" xfId="17515" xr:uid="{B724ED30-70B1-4106-88BD-FF85F3EED06E}"/>
    <cellStyle name="Currency 2 5 2 2 3 3 2" xfId="17516" xr:uid="{F0200293-C9EA-43AE-8233-250ECB2999D2}"/>
    <cellStyle name="Currency 2 5 2 2 3 4" xfId="17517" xr:uid="{610D3CFA-9A5D-436B-83A0-DF787B32E8F4}"/>
    <cellStyle name="Currency 2 5 2 2 4" xfId="17518" xr:uid="{21AC29D9-55B0-4561-900D-3BD7B0440015}"/>
    <cellStyle name="Currency 2 5 2 2 4 2" xfId="17519" xr:uid="{A356F930-5892-4983-8663-CDED41EAD671}"/>
    <cellStyle name="Currency 2 5 2 2 4 2 2" xfId="17520" xr:uid="{18E35EBA-1113-444C-999B-ECBCBC66E762}"/>
    <cellStyle name="Currency 2 5 2 2 4 2 2 2" xfId="17521" xr:uid="{B5F03635-09B1-47B3-80A8-5F81E2BE9A27}"/>
    <cellStyle name="Currency 2 5 2 2 4 2 3" xfId="17522" xr:uid="{F886062C-5F01-4AC8-B137-164CA3F4AAF9}"/>
    <cellStyle name="Currency 2 5 2 2 4 3" xfId="17523" xr:uid="{E588BDFE-210B-4437-B18B-15E72279053C}"/>
    <cellStyle name="Currency 2 5 2 2 4 3 2" xfId="17524" xr:uid="{DB976298-05F6-4D8A-8154-75E0AB5C87ED}"/>
    <cellStyle name="Currency 2 5 2 2 4 4" xfId="17525" xr:uid="{3F01BF44-77B9-4124-9ADC-EB75200D6B67}"/>
    <cellStyle name="Currency 2 5 2 2 5" xfId="17526" xr:uid="{E72A90BB-525F-4B98-86E5-FCA3506DCB4E}"/>
    <cellStyle name="Currency 2 5 2 2 5 2" xfId="17527" xr:uid="{331D0535-E76C-41DC-AF31-B87E9D13CAE6}"/>
    <cellStyle name="Currency 2 5 2 2 5 2 2" xfId="17528" xr:uid="{D5813169-1DD9-4876-B06C-BB3EFADE5BAE}"/>
    <cellStyle name="Currency 2 5 2 2 5 3" xfId="17529" xr:uid="{01E57ED9-0D5A-455D-A43E-A263ADB17DE7}"/>
    <cellStyle name="Currency 2 5 2 2 6" xfId="17530" xr:uid="{C794A91B-38FC-4CD7-B93B-2BF13A365267}"/>
    <cellStyle name="Currency 2 5 2 2 6 2" xfId="17531" xr:uid="{027E5B2F-AB4C-4135-849D-FE67EF16A8EA}"/>
    <cellStyle name="Currency 2 5 2 2 7" xfId="17532" xr:uid="{0153B99A-559D-4307-834D-9A6E3294A142}"/>
    <cellStyle name="Currency 2 5 2 3" xfId="17533" xr:uid="{6E4472A1-4B0A-4589-803B-4979933F7374}"/>
    <cellStyle name="Currency 2 5 2 3 2" xfId="17534" xr:uid="{B839B174-7F4B-426F-80E4-D9D57C91AD0E}"/>
    <cellStyle name="Currency 2 5 2 3 2 2" xfId="17535" xr:uid="{C5658A32-CF05-48BB-8642-25F690C7E540}"/>
    <cellStyle name="Currency 2 5 2 3 2 2 2" xfId="17536" xr:uid="{022240D8-8F31-4F3E-B272-8DB8C407AAE3}"/>
    <cellStyle name="Currency 2 5 2 3 2 2 2 2" xfId="17537" xr:uid="{EF53D36C-3745-4BD9-B323-F270461B8F80}"/>
    <cellStyle name="Currency 2 5 2 3 2 2 3" xfId="17538" xr:uid="{5129A08B-7450-4E1E-AF0F-6B500AB772F4}"/>
    <cellStyle name="Currency 2 5 2 3 2 3" xfId="17539" xr:uid="{233D9098-51DE-43D3-912D-3DEB6705CC92}"/>
    <cellStyle name="Currency 2 5 2 3 2 3 2" xfId="17540" xr:uid="{90323314-7AD5-43E2-BAA8-8A282FE4865F}"/>
    <cellStyle name="Currency 2 5 2 3 2 4" xfId="17541" xr:uid="{70A7265A-6BD2-40E6-AF9C-93F5A5BC2745}"/>
    <cellStyle name="Currency 2 5 2 3 3" xfId="17542" xr:uid="{613DA738-75C9-4918-976F-67848B686662}"/>
    <cellStyle name="Currency 2 5 2 3 3 2" xfId="17543" xr:uid="{78F2080A-CCF7-438F-8C82-5D9E5FBD332A}"/>
    <cellStyle name="Currency 2 5 2 3 3 2 2" xfId="17544" xr:uid="{A978038D-9108-4B7B-8E47-64BE6FBA216C}"/>
    <cellStyle name="Currency 2 5 2 3 3 2 2 2" xfId="17545" xr:uid="{1BD1CFC4-B86C-477D-B520-6CE309F88E83}"/>
    <cellStyle name="Currency 2 5 2 3 3 2 3" xfId="17546" xr:uid="{B3FF29BF-1C59-49F8-BFD1-2FF54A738750}"/>
    <cellStyle name="Currency 2 5 2 3 3 3" xfId="17547" xr:uid="{43B64DF4-7A57-4062-811E-7FCACB803A4C}"/>
    <cellStyle name="Currency 2 5 2 3 3 3 2" xfId="17548" xr:uid="{77FD13E4-6D08-4A7F-8D68-0D56F1474F01}"/>
    <cellStyle name="Currency 2 5 2 3 3 4" xfId="17549" xr:uid="{4DEA0BE2-DF57-4B69-9351-4148B18BE643}"/>
    <cellStyle name="Currency 2 5 2 3 4" xfId="17550" xr:uid="{00800448-755B-4B38-B405-1D70A1D21CC7}"/>
    <cellStyle name="Currency 2 5 2 3 4 2" xfId="17551" xr:uid="{D75D7793-FF6B-4678-8903-798CB15F680C}"/>
    <cellStyle name="Currency 2 5 2 3 4 2 2" xfId="17552" xr:uid="{A02CC9DB-875C-4048-988E-AA10F23D68C4}"/>
    <cellStyle name="Currency 2 5 2 3 4 3" xfId="17553" xr:uid="{160D5349-AA15-456F-99AA-42060DB2281E}"/>
    <cellStyle name="Currency 2 5 2 3 5" xfId="17554" xr:uid="{2FA90884-3468-4607-A3C0-C5B93B300E24}"/>
    <cellStyle name="Currency 2 5 2 3 5 2" xfId="17555" xr:uid="{1198A370-5449-422D-8B46-F5EE28348A3D}"/>
    <cellStyle name="Currency 2 5 2 3 6" xfId="17556" xr:uid="{C04934AB-24D9-46EC-B479-8F7182E0AB46}"/>
    <cellStyle name="Currency 2 5 2 4" xfId="17557" xr:uid="{93BAFB1E-7A76-4739-838C-B6B31663324E}"/>
    <cellStyle name="Currency 2 5 2 4 2" xfId="17558" xr:uid="{3130B729-1410-4D91-B60E-C0E2B7981A53}"/>
    <cellStyle name="Currency 2 5 2 4 2 2" xfId="17559" xr:uid="{B9CD5596-869C-41D1-810C-DB58A218C075}"/>
    <cellStyle name="Currency 2 5 2 4 2 2 2" xfId="17560" xr:uid="{82C5D74F-F0A3-4A5C-A0A3-120A0B5077F1}"/>
    <cellStyle name="Currency 2 5 2 4 2 3" xfId="17561" xr:uid="{787807E4-DF5F-42E6-846D-A39013319D22}"/>
    <cellStyle name="Currency 2 5 2 4 3" xfId="17562" xr:uid="{37CD2D97-BDFF-4DD5-934E-6508C953831D}"/>
    <cellStyle name="Currency 2 5 2 4 3 2" xfId="17563" xr:uid="{2D22C0C3-2B91-43BE-B6B4-865E97A1BE80}"/>
    <cellStyle name="Currency 2 5 2 4 4" xfId="17564" xr:uid="{FD096300-5D32-4828-AD6D-F2B9B578E5DC}"/>
    <cellStyle name="Currency 2 5 2 5" xfId="17565" xr:uid="{3CF956F8-EA46-4612-AFFC-4FAD1A5414F4}"/>
    <cellStyle name="Currency 2 5 2 5 2" xfId="17566" xr:uid="{BC1509D3-8938-4B76-BD44-69FED7F9737F}"/>
    <cellStyle name="Currency 2 5 2 5 2 2" xfId="17567" xr:uid="{EE75B12A-E7F7-48D6-9BA0-C577DC3C4269}"/>
    <cellStyle name="Currency 2 5 2 5 2 2 2" xfId="17568" xr:uid="{CE987FD0-6ACB-45DA-83E0-EAD53FFC4EA6}"/>
    <cellStyle name="Currency 2 5 2 5 2 3" xfId="17569" xr:uid="{707EE037-A523-4F47-9182-D8951F1572AF}"/>
    <cellStyle name="Currency 2 5 2 5 3" xfId="17570" xr:uid="{DFCCD862-D94D-48B6-A753-6625D9FD5B3A}"/>
    <cellStyle name="Currency 2 5 2 5 3 2" xfId="17571" xr:uid="{629A117E-321E-4737-8D9A-ED05B92DFECF}"/>
    <cellStyle name="Currency 2 5 2 5 4" xfId="17572" xr:uid="{04DA14B1-8B98-41C5-8A0C-3E9C2FC95F09}"/>
    <cellStyle name="Currency 2 5 2 6" xfId="17573" xr:uid="{A10401F6-5915-45A1-9409-8A6ECD5F7912}"/>
    <cellStyle name="Currency 2 5 2 6 2" xfId="17574" xr:uid="{5010D54A-EDAA-4211-8FFA-7E2033DC6822}"/>
    <cellStyle name="Currency 2 5 2 6 2 2" xfId="17575" xr:uid="{688A8368-4116-4DD8-ADF3-6235EEFA98F3}"/>
    <cellStyle name="Currency 2 5 2 6 3" xfId="17576" xr:uid="{F5EB241E-5387-45F7-B347-9C4BA9B5B860}"/>
    <cellStyle name="Currency 2 5 2 7" xfId="17577" xr:uid="{B9FEEAD7-9231-496E-BFFB-04D63917DBC5}"/>
    <cellStyle name="Currency 2 5 2 7 2" xfId="17578" xr:uid="{36F93437-A276-4FF1-B965-7401DA134070}"/>
    <cellStyle name="Currency 2 5 2 8" xfId="17579" xr:uid="{626C5458-2EC3-417A-A239-516FE418A9CC}"/>
    <cellStyle name="Currency 2 5 3" xfId="17580" xr:uid="{D1749923-3D4E-4C46-AC49-6C6F63296FCA}"/>
    <cellStyle name="Currency 2 5 3 2" xfId="17581" xr:uid="{E2FB5CD5-B946-4223-A4BD-DD5594DC43C5}"/>
    <cellStyle name="Currency 2 5 3 2 2" xfId="17582" xr:uid="{6B18BFF8-8215-488D-8955-27FDE072AAD0}"/>
    <cellStyle name="Currency 2 5 3 2 2 2" xfId="17583" xr:uid="{34BBB48D-501E-4234-900B-32D422098B2B}"/>
    <cellStyle name="Currency 2 5 3 2 2 2 2" xfId="17584" xr:uid="{1FC7DA5F-F7FF-4BF4-8158-C30C8EA70C42}"/>
    <cellStyle name="Currency 2 5 3 2 2 2 2 2" xfId="17585" xr:uid="{645C2D99-A492-44FE-9E6D-DF3D4F199D99}"/>
    <cellStyle name="Currency 2 5 3 2 2 2 2 2 2" xfId="17586" xr:uid="{CA145D16-B4B7-42A3-A483-5C889B6FE654}"/>
    <cellStyle name="Currency 2 5 3 2 2 2 2 3" xfId="17587" xr:uid="{9443884F-3E4F-417F-A7A9-1B7B22142EF7}"/>
    <cellStyle name="Currency 2 5 3 2 2 2 3" xfId="17588" xr:uid="{DF1636AB-CBCA-45E3-AA14-81DE478744B2}"/>
    <cellStyle name="Currency 2 5 3 2 2 2 3 2" xfId="17589" xr:uid="{E00EB3F1-4567-423B-8E02-52E5E06454F0}"/>
    <cellStyle name="Currency 2 5 3 2 2 2 4" xfId="17590" xr:uid="{A83E615D-C8E9-4760-B43D-CF17E56222E0}"/>
    <cellStyle name="Currency 2 5 3 2 2 3" xfId="17591" xr:uid="{B054F5B7-D819-43A0-9C98-45F8AE0F3F0F}"/>
    <cellStyle name="Currency 2 5 3 2 2 3 2" xfId="17592" xr:uid="{50935F26-D9B7-4D81-8714-18232B0CB696}"/>
    <cellStyle name="Currency 2 5 3 2 2 3 2 2" xfId="17593" xr:uid="{B5C6F5CE-1857-4B5E-AB94-90FE6670B25A}"/>
    <cellStyle name="Currency 2 5 3 2 2 3 2 2 2" xfId="17594" xr:uid="{7E75E3CA-E1B8-4332-B50E-CE10E7C7637F}"/>
    <cellStyle name="Currency 2 5 3 2 2 3 2 3" xfId="17595" xr:uid="{7EF2CC75-7D3A-435A-A8C0-BC0BC32D62DE}"/>
    <cellStyle name="Currency 2 5 3 2 2 3 3" xfId="17596" xr:uid="{34A07030-4327-4ADD-990F-5BDC9522C784}"/>
    <cellStyle name="Currency 2 5 3 2 2 3 3 2" xfId="17597" xr:uid="{AB930731-FA20-4C02-9923-FF2CC611418A}"/>
    <cellStyle name="Currency 2 5 3 2 2 3 4" xfId="17598" xr:uid="{B81D3EF1-E2D5-4F62-BEC5-96B215360319}"/>
    <cellStyle name="Currency 2 5 3 2 2 4" xfId="17599" xr:uid="{83E6471B-D0A2-467F-A3E3-8D83A8B9EDA0}"/>
    <cellStyle name="Currency 2 5 3 2 2 4 2" xfId="17600" xr:uid="{68A29852-4219-4EFA-98C5-20BDDF0241EE}"/>
    <cellStyle name="Currency 2 5 3 2 2 4 2 2" xfId="17601" xr:uid="{B91EC218-65C1-41F0-BB47-93F049B0929E}"/>
    <cellStyle name="Currency 2 5 3 2 2 4 3" xfId="17602" xr:uid="{4E5C0F18-3C4B-47A6-A91A-0447D6D12D67}"/>
    <cellStyle name="Currency 2 5 3 2 2 5" xfId="17603" xr:uid="{6A69DB71-847E-482A-A8D2-359D5D4806B5}"/>
    <cellStyle name="Currency 2 5 3 2 2 5 2" xfId="17604" xr:uid="{2F013482-E1F7-4B34-8006-6E20A8E76388}"/>
    <cellStyle name="Currency 2 5 3 2 2 6" xfId="17605" xr:uid="{9749FEF1-46B2-4D5E-9AD2-AD0F187A5B21}"/>
    <cellStyle name="Currency 2 5 3 2 3" xfId="17606" xr:uid="{86D677AF-BBBD-4B36-B5D8-EFE1A6E4F046}"/>
    <cellStyle name="Currency 2 5 3 2 3 2" xfId="17607" xr:uid="{3547752C-65B4-4649-9935-6E8910126FC8}"/>
    <cellStyle name="Currency 2 5 3 2 3 2 2" xfId="17608" xr:uid="{87906517-A307-4547-B763-F3BDE18C360E}"/>
    <cellStyle name="Currency 2 5 3 2 3 2 2 2" xfId="17609" xr:uid="{86770C50-9F74-4020-852B-9DCE6291053F}"/>
    <cellStyle name="Currency 2 5 3 2 3 2 3" xfId="17610" xr:uid="{1C1B2B9E-531E-47F3-8CDB-B0526F9A0141}"/>
    <cellStyle name="Currency 2 5 3 2 3 3" xfId="17611" xr:uid="{DF54125E-ACEA-4CFC-84D8-F0DB3F50D2B4}"/>
    <cellStyle name="Currency 2 5 3 2 3 3 2" xfId="17612" xr:uid="{86FAC26E-BA2E-4D15-B28F-656594C34710}"/>
    <cellStyle name="Currency 2 5 3 2 3 4" xfId="17613" xr:uid="{9E3E4157-9C51-41CE-B1DC-BEE6FDDFA0EF}"/>
    <cellStyle name="Currency 2 5 3 2 4" xfId="17614" xr:uid="{D9E7F93C-3DEA-4B82-AFF0-225A276E142C}"/>
    <cellStyle name="Currency 2 5 3 2 4 2" xfId="17615" xr:uid="{85FCF2A2-E6FC-41A0-84E0-D6296A6E8EA3}"/>
    <cellStyle name="Currency 2 5 3 2 4 2 2" xfId="17616" xr:uid="{91DB2D0D-3629-444D-95B8-8882B0328564}"/>
    <cellStyle name="Currency 2 5 3 2 4 2 2 2" xfId="17617" xr:uid="{8691E667-66A9-4B04-9820-6982E9D584D8}"/>
    <cellStyle name="Currency 2 5 3 2 4 2 3" xfId="17618" xr:uid="{10A4CB32-ACA5-4A70-A22A-3D80E7D7B3DC}"/>
    <cellStyle name="Currency 2 5 3 2 4 3" xfId="17619" xr:uid="{17057B22-5A7B-4E19-8EC5-97309AA16DC7}"/>
    <cellStyle name="Currency 2 5 3 2 4 3 2" xfId="17620" xr:uid="{B81E4298-8B19-4AC0-923E-D50D32244632}"/>
    <cellStyle name="Currency 2 5 3 2 4 4" xfId="17621" xr:uid="{040CFD31-CE61-4F0E-9890-DFCF854CD248}"/>
    <cellStyle name="Currency 2 5 3 2 5" xfId="17622" xr:uid="{1870C0FE-8FBF-4A9A-B310-98893FA275C0}"/>
    <cellStyle name="Currency 2 5 3 2 5 2" xfId="17623" xr:uid="{109FFA28-67BA-4A2F-BA7A-BA494C205410}"/>
    <cellStyle name="Currency 2 5 3 2 5 2 2" xfId="17624" xr:uid="{1ED4FDCE-CDEE-4647-BF93-FCDBAD7747DD}"/>
    <cellStyle name="Currency 2 5 3 2 5 3" xfId="17625" xr:uid="{F3ADF68A-2E44-45DA-BE0F-CB4764096820}"/>
    <cellStyle name="Currency 2 5 3 2 6" xfId="17626" xr:uid="{4A870415-5AD3-4B9E-ADE4-AA8DFB98FF4D}"/>
    <cellStyle name="Currency 2 5 3 2 6 2" xfId="17627" xr:uid="{357AA3BF-D651-475A-A3FB-D6B83E32F986}"/>
    <cellStyle name="Currency 2 5 3 2 7" xfId="17628" xr:uid="{3240BAB8-EE23-48B7-A00E-4C5D7CEAA789}"/>
    <cellStyle name="Currency 2 5 3 3" xfId="17629" xr:uid="{22962616-EF51-49F0-A164-FA875713CA42}"/>
    <cellStyle name="Currency 2 5 3 3 2" xfId="17630" xr:uid="{5DFC10B9-9A0D-4878-8957-181C9C0A0618}"/>
    <cellStyle name="Currency 2 5 3 3 2 2" xfId="17631" xr:uid="{5015A32D-0C11-4495-99E9-8B2905A0A166}"/>
    <cellStyle name="Currency 2 5 3 3 2 2 2" xfId="17632" xr:uid="{54763C17-5894-413F-9F36-AF2C08EBE193}"/>
    <cellStyle name="Currency 2 5 3 3 2 2 2 2" xfId="17633" xr:uid="{1BA2A0C4-DEC2-4C7F-B445-E500E6DD4968}"/>
    <cellStyle name="Currency 2 5 3 3 2 2 3" xfId="17634" xr:uid="{71D34BDD-A60C-4F96-BA39-BA3B4231ACAB}"/>
    <cellStyle name="Currency 2 5 3 3 2 3" xfId="17635" xr:uid="{0E0B440A-4742-40B2-B61B-1E623CE4DAA9}"/>
    <cellStyle name="Currency 2 5 3 3 2 3 2" xfId="17636" xr:uid="{66A197C5-ABDC-465B-8539-9AFF9EDE0DA7}"/>
    <cellStyle name="Currency 2 5 3 3 2 4" xfId="17637" xr:uid="{2E65E0BC-BD55-47B7-891A-785AE1F4E270}"/>
    <cellStyle name="Currency 2 5 3 3 3" xfId="17638" xr:uid="{856230CD-87F0-49F6-84A0-A40F735F5302}"/>
    <cellStyle name="Currency 2 5 3 3 3 2" xfId="17639" xr:uid="{738D8D59-F4E3-4131-9718-C5DE3FCC4F3E}"/>
    <cellStyle name="Currency 2 5 3 3 3 2 2" xfId="17640" xr:uid="{4E983DCF-CD92-4EE4-A75F-D167357DF545}"/>
    <cellStyle name="Currency 2 5 3 3 3 2 2 2" xfId="17641" xr:uid="{31DBA36A-B9EB-41EF-9F71-4F8DC6AA3FEE}"/>
    <cellStyle name="Currency 2 5 3 3 3 2 3" xfId="17642" xr:uid="{88D6380F-91CE-4B03-9527-FF124E046278}"/>
    <cellStyle name="Currency 2 5 3 3 3 3" xfId="17643" xr:uid="{640804BC-667C-48FE-B303-1E6FD4864564}"/>
    <cellStyle name="Currency 2 5 3 3 3 3 2" xfId="17644" xr:uid="{DE863AE9-A8FE-49D5-B3D6-0AFBE9DBF678}"/>
    <cellStyle name="Currency 2 5 3 3 3 4" xfId="17645" xr:uid="{B156B8B4-8F54-4843-A04A-D94CFFBED4CF}"/>
    <cellStyle name="Currency 2 5 3 3 4" xfId="17646" xr:uid="{38BEBCB5-E4DA-4BAF-9DBE-D363D262E941}"/>
    <cellStyle name="Currency 2 5 3 3 4 2" xfId="17647" xr:uid="{FD2C3ECA-893F-4299-A7EE-1D5D530643FB}"/>
    <cellStyle name="Currency 2 5 3 3 4 2 2" xfId="17648" xr:uid="{67531AB6-52BF-492D-A806-F2ED5AE14DA4}"/>
    <cellStyle name="Currency 2 5 3 3 4 3" xfId="17649" xr:uid="{4703716C-65FB-4CAD-89B6-B35BC101600F}"/>
    <cellStyle name="Currency 2 5 3 3 5" xfId="17650" xr:uid="{E50CF448-375A-41D4-9F6F-73069AC23547}"/>
    <cellStyle name="Currency 2 5 3 3 5 2" xfId="17651" xr:uid="{9F09042F-6965-48B1-A4FC-A2970BE01F01}"/>
    <cellStyle name="Currency 2 5 3 3 6" xfId="17652" xr:uid="{8566877B-7E99-4116-BA00-A47DAED6AF92}"/>
    <cellStyle name="Currency 2 5 3 4" xfId="17653" xr:uid="{7FC09CB2-8B94-4BFD-B4AC-BA787B7057F0}"/>
    <cellStyle name="Currency 2 5 3 4 2" xfId="17654" xr:uid="{82B8D3C3-B4D9-483E-B42F-C8ED652C5B59}"/>
    <cellStyle name="Currency 2 5 3 4 2 2" xfId="17655" xr:uid="{9D907A02-6AE1-4F53-9597-16262358474F}"/>
    <cellStyle name="Currency 2 5 3 4 2 2 2" xfId="17656" xr:uid="{332700CD-BD00-4621-A635-6756AF964EB5}"/>
    <cellStyle name="Currency 2 5 3 4 2 3" xfId="17657" xr:uid="{BA62331D-FAC7-4823-B5B2-7DFB2CCC6F6D}"/>
    <cellStyle name="Currency 2 5 3 4 3" xfId="17658" xr:uid="{D43E879F-547D-49F3-990D-6B8FB83CA47B}"/>
    <cellStyle name="Currency 2 5 3 4 3 2" xfId="17659" xr:uid="{3C9FAF6C-465F-4209-A9E6-797F316EE440}"/>
    <cellStyle name="Currency 2 5 3 4 4" xfId="17660" xr:uid="{D7431E98-AF8D-4408-98C4-5F0D131507FD}"/>
    <cellStyle name="Currency 2 5 3 5" xfId="17661" xr:uid="{3C910992-F959-403C-949E-FBA85DDDA5D5}"/>
    <cellStyle name="Currency 2 5 3 5 2" xfId="17662" xr:uid="{521CC992-0257-46C8-AE66-36771E14AD3C}"/>
    <cellStyle name="Currency 2 5 3 5 2 2" xfId="17663" xr:uid="{09B5174A-8812-42ED-B6FD-6CA3E5CA5132}"/>
    <cellStyle name="Currency 2 5 3 5 2 2 2" xfId="17664" xr:uid="{A83C207A-DF5E-43B1-9103-14A6B257CF20}"/>
    <cellStyle name="Currency 2 5 3 5 2 3" xfId="17665" xr:uid="{583BCCF1-3C6F-4057-A8F1-BF3380FF8A86}"/>
    <cellStyle name="Currency 2 5 3 5 3" xfId="17666" xr:uid="{8E10187A-C5F4-45FC-A621-FA95A0E3ABD4}"/>
    <cellStyle name="Currency 2 5 3 5 3 2" xfId="17667" xr:uid="{4A2C638C-DA7C-4F92-85DC-56EF5F5A665B}"/>
    <cellStyle name="Currency 2 5 3 5 4" xfId="17668" xr:uid="{B4955F43-637C-43C9-8194-513F9765D249}"/>
    <cellStyle name="Currency 2 5 3 6" xfId="17669" xr:uid="{B64A3B7D-D8B6-4F8B-A62B-10F94D8F0571}"/>
    <cellStyle name="Currency 2 5 3 6 2" xfId="17670" xr:uid="{508E7F34-28B3-4ABA-8993-186C5EC88B58}"/>
    <cellStyle name="Currency 2 5 3 6 2 2" xfId="17671" xr:uid="{7154D376-08A6-42B4-BED3-0FA7FBACCBBD}"/>
    <cellStyle name="Currency 2 5 3 6 3" xfId="17672" xr:uid="{DD3DB2B5-C929-49E1-844A-0D453215506D}"/>
    <cellStyle name="Currency 2 5 3 7" xfId="17673" xr:uid="{AC20B954-78B0-40B0-A5B0-3C5381DACE87}"/>
    <cellStyle name="Currency 2 5 3 7 2" xfId="17674" xr:uid="{88F105DF-298E-4542-BFA2-351DFFC864B4}"/>
    <cellStyle name="Currency 2 5 3 8" xfId="17675" xr:uid="{85A97019-C567-4C8D-BAAF-DB3ACBFED2B1}"/>
    <cellStyle name="Currency 2 5 4" xfId="17676" xr:uid="{9247A9B2-9D84-44FF-8AC2-070CAF531C87}"/>
    <cellStyle name="Currency 2 5 4 2" xfId="17677" xr:uid="{8EC0A912-46C5-4757-9683-EB6DD4A021B0}"/>
    <cellStyle name="Currency 2 5 4 2 2" xfId="17678" xr:uid="{B8DD4FCC-4C6B-45FE-8240-19DE4C37C2D6}"/>
    <cellStyle name="Currency 2 5 4 2 2 2" xfId="17679" xr:uid="{2CDB5D3C-99E9-44CC-89F3-1824E44669C5}"/>
    <cellStyle name="Currency 2 5 4 2 2 2 2" xfId="17680" xr:uid="{CF66B4FE-894F-4A79-956F-067D597D56CD}"/>
    <cellStyle name="Currency 2 5 4 2 2 2 2 2" xfId="17681" xr:uid="{3E659BD7-5DCC-44D4-8A98-A50482242EDB}"/>
    <cellStyle name="Currency 2 5 4 2 2 2 2 2 2" xfId="17682" xr:uid="{7EE970BB-C79E-4664-B81D-3183104FBD83}"/>
    <cellStyle name="Currency 2 5 4 2 2 2 2 3" xfId="17683" xr:uid="{3DE38E10-6C6C-4A86-BD40-BEC31FFB9A25}"/>
    <cellStyle name="Currency 2 5 4 2 2 2 3" xfId="17684" xr:uid="{25063AE7-C5AB-4EA1-BAE6-81B51B654E02}"/>
    <cellStyle name="Currency 2 5 4 2 2 2 3 2" xfId="17685" xr:uid="{86A07745-ADD3-48C4-B79D-AB7CA5957D56}"/>
    <cellStyle name="Currency 2 5 4 2 2 2 4" xfId="17686" xr:uid="{7A2F963D-11F2-43CA-B080-0384D2E0A214}"/>
    <cellStyle name="Currency 2 5 4 2 2 3" xfId="17687" xr:uid="{313A58BA-A528-44CF-B8B8-B45BFB0E5245}"/>
    <cellStyle name="Currency 2 5 4 2 2 3 2" xfId="17688" xr:uid="{060A7A68-E9D0-412B-974A-546CE8BE6703}"/>
    <cellStyle name="Currency 2 5 4 2 2 3 2 2" xfId="17689" xr:uid="{A7BB0460-D33F-43D0-B196-96EDA25CBE62}"/>
    <cellStyle name="Currency 2 5 4 2 2 3 2 2 2" xfId="17690" xr:uid="{522B7A33-8351-4053-AC71-776FE18CEB35}"/>
    <cellStyle name="Currency 2 5 4 2 2 3 2 3" xfId="17691" xr:uid="{EF1EE407-B7C3-4003-82F5-EB9F034B4F9B}"/>
    <cellStyle name="Currency 2 5 4 2 2 3 3" xfId="17692" xr:uid="{4C1FEE2B-A061-4D45-A940-7B0FCED86B11}"/>
    <cellStyle name="Currency 2 5 4 2 2 3 3 2" xfId="17693" xr:uid="{FA5CB79F-4845-436E-ABEB-31207BB9F815}"/>
    <cellStyle name="Currency 2 5 4 2 2 3 4" xfId="17694" xr:uid="{E1AC1E52-9D52-4A0C-85EC-C93A4FF53B88}"/>
    <cellStyle name="Currency 2 5 4 2 2 4" xfId="17695" xr:uid="{10729350-9D4A-4810-9324-296051E9EDBD}"/>
    <cellStyle name="Currency 2 5 4 2 2 4 2" xfId="17696" xr:uid="{A252AC0B-521B-4E56-9153-7DCCB6E70732}"/>
    <cellStyle name="Currency 2 5 4 2 2 4 2 2" xfId="17697" xr:uid="{AF87F786-D1F5-4B2B-B774-4666460B8180}"/>
    <cellStyle name="Currency 2 5 4 2 2 4 3" xfId="17698" xr:uid="{AB301AE0-FD19-481D-BD34-828897B20CD7}"/>
    <cellStyle name="Currency 2 5 4 2 2 5" xfId="17699" xr:uid="{136225F0-FA09-4AC4-963D-06F668C9019E}"/>
    <cellStyle name="Currency 2 5 4 2 2 5 2" xfId="17700" xr:uid="{DFCED90F-0AE6-41B7-9CEF-70AF8991F291}"/>
    <cellStyle name="Currency 2 5 4 2 2 6" xfId="17701" xr:uid="{7174B334-BF7E-4C33-99BD-3136489259A1}"/>
    <cellStyle name="Currency 2 5 4 2 3" xfId="17702" xr:uid="{68EE17AB-2F21-4E3C-B615-8CA5CA5097A5}"/>
    <cellStyle name="Currency 2 5 4 2 3 2" xfId="17703" xr:uid="{DB9A3564-AF97-4A15-8BB8-B2155EE5A2B3}"/>
    <cellStyle name="Currency 2 5 4 2 3 2 2" xfId="17704" xr:uid="{DE84DA08-F4E0-4481-B137-A789141012D9}"/>
    <cellStyle name="Currency 2 5 4 2 3 2 2 2" xfId="17705" xr:uid="{4410731A-56C8-4EA2-A80D-68C7D06D9714}"/>
    <cellStyle name="Currency 2 5 4 2 3 2 3" xfId="17706" xr:uid="{61515BA7-3EB6-417D-91CE-9A755409C31B}"/>
    <cellStyle name="Currency 2 5 4 2 3 3" xfId="17707" xr:uid="{2A08E251-F8A7-4234-9639-295065BFFF88}"/>
    <cellStyle name="Currency 2 5 4 2 3 3 2" xfId="17708" xr:uid="{B8CCAA24-31B0-4BBD-9AFA-C1D4633F3AC4}"/>
    <cellStyle name="Currency 2 5 4 2 3 4" xfId="17709" xr:uid="{C1A2AD42-D013-4C2E-BC21-C7FD4D0A0AA4}"/>
    <cellStyle name="Currency 2 5 4 2 4" xfId="17710" xr:uid="{4DBA4FF0-7520-4C55-A1A6-8BF8C71429EC}"/>
    <cellStyle name="Currency 2 5 4 2 4 2" xfId="17711" xr:uid="{1A46018A-18D0-4C38-B1B5-AB90B53235D2}"/>
    <cellStyle name="Currency 2 5 4 2 4 2 2" xfId="17712" xr:uid="{FEDDA385-773D-4E19-8712-0C50BF5F68E8}"/>
    <cellStyle name="Currency 2 5 4 2 4 2 2 2" xfId="17713" xr:uid="{826AB10F-8507-4CF8-A2FC-A76C9BB976C7}"/>
    <cellStyle name="Currency 2 5 4 2 4 2 3" xfId="17714" xr:uid="{BB678225-E16B-4D10-B8B0-F62A4B123E09}"/>
    <cellStyle name="Currency 2 5 4 2 4 3" xfId="17715" xr:uid="{D30B3213-D8DF-442F-A6E6-AB658B8732D5}"/>
    <cellStyle name="Currency 2 5 4 2 4 3 2" xfId="17716" xr:uid="{97FA545A-696D-454C-B4BF-39C6330FA410}"/>
    <cellStyle name="Currency 2 5 4 2 4 4" xfId="17717" xr:uid="{79EB3350-002A-4B6B-8F5F-FDA9D9834480}"/>
    <cellStyle name="Currency 2 5 4 2 5" xfId="17718" xr:uid="{67221082-BF80-46F9-BBBD-6EB160844E6C}"/>
    <cellStyle name="Currency 2 5 4 2 5 2" xfId="17719" xr:uid="{1BFC1887-7D18-41C1-B233-86316A0DC76E}"/>
    <cellStyle name="Currency 2 5 4 2 5 2 2" xfId="17720" xr:uid="{4B266194-E6B1-4066-AF18-9C3A77757C90}"/>
    <cellStyle name="Currency 2 5 4 2 5 3" xfId="17721" xr:uid="{B1F199CC-43E3-4CF7-A2FD-881ACA0EE8F5}"/>
    <cellStyle name="Currency 2 5 4 2 6" xfId="17722" xr:uid="{4FE0E54E-4F9F-4C6A-8EA1-7BF092C53D39}"/>
    <cellStyle name="Currency 2 5 4 2 6 2" xfId="17723" xr:uid="{14D6638A-2C99-43AE-8BF4-7CC7B1507B66}"/>
    <cellStyle name="Currency 2 5 4 2 7" xfId="17724" xr:uid="{9BD1EB2A-223B-4FA0-8EFE-E9E88D326948}"/>
    <cellStyle name="Currency 2 5 4 3" xfId="17725" xr:uid="{531FA169-B578-42DA-9A17-CD5E786D6F3A}"/>
    <cellStyle name="Currency 2 5 4 3 2" xfId="17726" xr:uid="{645AA07C-AF70-4656-B8E7-B7B6B34582BD}"/>
    <cellStyle name="Currency 2 5 4 3 2 2" xfId="17727" xr:uid="{014235D1-9788-4CE8-871B-3CCFEF06EB12}"/>
    <cellStyle name="Currency 2 5 4 3 2 2 2" xfId="17728" xr:uid="{68D0461F-510D-4350-810E-4FB025E05121}"/>
    <cellStyle name="Currency 2 5 4 3 2 2 2 2" xfId="17729" xr:uid="{26457F4B-FCD9-4FCA-B8B3-F39B031793B4}"/>
    <cellStyle name="Currency 2 5 4 3 2 2 3" xfId="17730" xr:uid="{A2359F7E-CEE0-4FFC-BF6C-1B1FC6C2406D}"/>
    <cellStyle name="Currency 2 5 4 3 2 3" xfId="17731" xr:uid="{1CD83B64-CFFF-482D-8BFE-F4A49C649F4B}"/>
    <cellStyle name="Currency 2 5 4 3 2 3 2" xfId="17732" xr:uid="{9A9BC39F-C945-4202-AE41-9EA9702BD05F}"/>
    <cellStyle name="Currency 2 5 4 3 2 4" xfId="17733" xr:uid="{9405AA68-2705-4A7C-839A-7A463681B9F7}"/>
    <cellStyle name="Currency 2 5 4 3 3" xfId="17734" xr:uid="{3F54489E-4782-46E8-A91F-ABA17D27C8BF}"/>
    <cellStyle name="Currency 2 5 4 3 3 2" xfId="17735" xr:uid="{D4B92DCE-C79C-46D1-80F9-74BE7A07F282}"/>
    <cellStyle name="Currency 2 5 4 3 3 2 2" xfId="17736" xr:uid="{E9D3747A-F017-4D47-9300-917A44CEA841}"/>
    <cellStyle name="Currency 2 5 4 3 3 2 2 2" xfId="17737" xr:uid="{07F4CD4D-D114-430A-930C-336D9A7C8D16}"/>
    <cellStyle name="Currency 2 5 4 3 3 2 3" xfId="17738" xr:uid="{69CCAC62-526C-49B5-B4C1-F538D5687DB5}"/>
    <cellStyle name="Currency 2 5 4 3 3 3" xfId="17739" xr:uid="{6FB542D5-927B-45A3-BDF7-D0A2A29CEA16}"/>
    <cellStyle name="Currency 2 5 4 3 3 3 2" xfId="17740" xr:uid="{AA23FF58-777C-4CD4-A0E0-FC2D44825099}"/>
    <cellStyle name="Currency 2 5 4 3 3 4" xfId="17741" xr:uid="{9CE8E10C-7CC7-4689-8743-B389F4060B6D}"/>
    <cellStyle name="Currency 2 5 4 3 4" xfId="17742" xr:uid="{E9963455-2DA4-4809-A763-DBEF49371C41}"/>
    <cellStyle name="Currency 2 5 4 3 4 2" xfId="17743" xr:uid="{7E6AC79E-4B04-4850-906B-A86332527922}"/>
    <cellStyle name="Currency 2 5 4 3 4 2 2" xfId="17744" xr:uid="{4438D3DA-C367-4A1B-B83D-EC5A08D0C311}"/>
    <cellStyle name="Currency 2 5 4 3 4 3" xfId="17745" xr:uid="{F65A6BD5-8091-45F8-8225-D494DA85C79F}"/>
    <cellStyle name="Currency 2 5 4 3 5" xfId="17746" xr:uid="{73EFE986-DEDC-4FE2-B69D-F1F43B6E1D13}"/>
    <cellStyle name="Currency 2 5 4 3 5 2" xfId="17747" xr:uid="{C557068D-C178-44A9-A1A7-1332433482CA}"/>
    <cellStyle name="Currency 2 5 4 3 6" xfId="17748" xr:uid="{23CA202F-A8E2-4235-8AC8-67CE794F8818}"/>
    <cellStyle name="Currency 2 5 4 4" xfId="17749" xr:uid="{2AD786DE-A8EA-4966-AC20-88DE5BA47E13}"/>
    <cellStyle name="Currency 2 5 4 4 2" xfId="17750" xr:uid="{4FFE96E1-031C-47F4-B80B-5A98E2B5F5AD}"/>
    <cellStyle name="Currency 2 5 4 4 2 2" xfId="17751" xr:uid="{81E01AC8-C382-4040-94ED-71F6AA428D26}"/>
    <cellStyle name="Currency 2 5 4 4 2 2 2" xfId="17752" xr:uid="{29B4D200-3137-4E14-9E63-0250089390BD}"/>
    <cellStyle name="Currency 2 5 4 4 2 3" xfId="17753" xr:uid="{AE6CF0C3-7EC4-4B62-B9C5-1D88989B8E24}"/>
    <cellStyle name="Currency 2 5 4 4 3" xfId="17754" xr:uid="{3C39A78D-DB06-4E28-BC0F-78C8FF0517DD}"/>
    <cellStyle name="Currency 2 5 4 4 3 2" xfId="17755" xr:uid="{168A6B16-A807-448E-A637-6107111588B0}"/>
    <cellStyle name="Currency 2 5 4 4 4" xfId="17756" xr:uid="{F0F50C3E-1B24-4575-A209-5B8DC6541233}"/>
    <cellStyle name="Currency 2 5 4 5" xfId="17757" xr:uid="{52BC675F-3FF6-4589-8571-757E3F99C03B}"/>
    <cellStyle name="Currency 2 5 4 5 2" xfId="17758" xr:uid="{D916CA6F-14A3-4058-B0E5-6118D53A6E7B}"/>
    <cellStyle name="Currency 2 5 4 5 2 2" xfId="17759" xr:uid="{7CFD07BD-C351-41C2-8932-7B5645DCB022}"/>
    <cellStyle name="Currency 2 5 4 5 2 2 2" xfId="17760" xr:uid="{71D5CF11-81EA-49E8-AF29-0A67F58DF393}"/>
    <cellStyle name="Currency 2 5 4 5 2 3" xfId="17761" xr:uid="{CAEB2863-4D17-4D41-8AF0-6F280CABF4C5}"/>
    <cellStyle name="Currency 2 5 4 5 3" xfId="17762" xr:uid="{ED743E14-CE83-421C-AEDE-03761195BB74}"/>
    <cellStyle name="Currency 2 5 4 5 3 2" xfId="17763" xr:uid="{9694B9F3-AAB3-4476-85E2-075F2B25FB93}"/>
    <cellStyle name="Currency 2 5 4 5 4" xfId="17764" xr:uid="{CED33716-DBA1-41F6-9272-487A7D497287}"/>
    <cellStyle name="Currency 2 5 4 6" xfId="17765" xr:uid="{1D732B38-45D6-4507-B8DE-7D09FB2C8C50}"/>
    <cellStyle name="Currency 2 5 4 6 2" xfId="17766" xr:uid="{9CCFF070-0883-41EF-B626-2295E1F99AFD}"/>
    <cellStyle name="Currency 2 5 4 6 2 2" xfId="17767" xr:uid="{FDC12718-2443-4197-8B72-092761CF68DF}"/>
    <cellStyle name="Currency 2 5 4 6 3" xfId="17768" xr:uid="{6A596F43-7126-4289-BDFF-8EBB2208EB23}"/>
    <cellStyle name="Currency 2 5 4 7" xfId="17769" xr:uid="{EBA4FEE6-E4C5-4EC7-BD53-C62BB0D8E64F}"/>
    <cellStyle name="Currency 2 5 4 7 2" xfId="17770" xr:uid="{08A68B76-B55C-4673-B3F9-773B9005627B}"/>
    <cellStyle name="Currency 2 5 4 8" xfId="17771" xr:uid="{F89F0CB2-473B-4290-9B50-4409FA9E99E2}"/>
    <cellStyle name="Currency 2 5 5" xfId="17772" xr:uid="{42B4E4AE-C482-4BD1-9DCE-0FFF81808209}"/>
    <cellStyle name="Currency 2 5 5 2" xfId="17773" xr:uid="{7003DB68-DBDC-4A30-A6EC-C90A3D7DAADC}"/>
    <cellStyle name="Currency 2 5 5 2 2" xfId="17774" xr:uid="{B4F2832E-C937-48B1-B308-EF3070C4D47D}"/>
    <cellStyle name="Currency 2 5 5 2 2 2" xfId="17775" xr:uid="{24E2830B-7E25-41F6-A75F-09B4DB1C2FA5}"/>
    <cellStyle name="Currency 2 5 5 2 2 2 2" xfId="17776" xr:uid="{4A1589E7-578C-4C76-A40B-D1FDF1686602}"/>
    <cellStyle name="Currency 2 5 5 2 2 2 2 2" xfId="17777" xr:uid="{227C8300-6F5F-4AA6-B7F4-54A8126FFD5D}"/>
    <cellStyle name="Currency 2 5 5 2 2 2 3" xfId="17778" xr:uid="{678543AA-C385-4D13-9FE6-A5FE17608990}"/>
    <cellStyle name="Currency 2 5 5 2 2 3" xfId="17779" xr:uid="{ABE9736D-60D1-49C4-87B9-BA60173D8882}"/>
    <cellStyle name="Currency 2 5 5 2 2 3 2" xfId="17780" xr:uid="{9D0B02F6-2AB0-49F1-BA5D-A18FB53FBBB0}"/>
    <cellStyle name="Currency 2 5 5 2 2 4" xfId="17781" xr:uid="{4400E2FC-6AF6-4522-8E8D-7629B43A62C0}"/>
    <cellStyle name="Currency 2 5 5 2 3" xfId="17782" xr:uid="{92BC2E34-21EF-44BD-94C3-6BA23D2F6E52}"/>
    <cellStyle name="Currency 2 5 5 2 3 2" xfId="17783" xr:uid="{8B52C14B-C71B-4898-8431-8B842BA2A29B}"/>
    <cellStyle name="Currency 2 5 5 2 3 2 2" xfId="17784" xr:uid="{010BA3CE-4CC1-4EC8-877F-738668DCE0F8}"/>
    <cellStyle name="Currency 2 5 5 2 3 2 2 2" xfId="17785" xr:uid="{C7CD7143-D52B-4B5B-8444-43B6812C06E7}"/>
    <cellStyle name="Currency 2 5 5 2 3 2 3" xfId="17786" xr:uid="{99E25F51-B539-4556-B439-5D6D80622CE0}"/>
    <cellStyle name="Currency 2 5 5 2 3 3" xfId="17787" xr:uid="{21979C8F-8D0A-4CF0-809E-5B9922979E43}"/>
    <cellStyle name="Currency 2 5 5 2 3 3 2" xfId="17788" xr:uid="{1402B7B2-4149-4D84-BACE-8ADBD43D5E2A}"/>
    <cellStyle name="Currency 2 5 5 2 3 4" xfId="17789" xr:uid="{C7BD55DC-2514-4AB9-98C1-97EEEF77B67A}"/>
    <cellStyle name="Currency 2 5 5 2 4" xfId="17790" xr:uid="{45238EF7-848A-44C1-AFA8-B793C71FC5FB}"/>
    <cellStyle name="Currency 2 5 5 2 4 2" xfId="17791" xr:uid="{6027F924-5E1D-42EC-BD21-9B430E693E23}"/>
    <cellStyle name="Currency 2 5 5 2 4 2 2" xfId="17792" xr:uid="{030BED9D-E5A9-484F-90F1-777DD7667980}"/>
    <cellStyle name="Currency 2 5 5 2 4 3" xfId="17793" xr:uid="{E10DED3A-5D56-44F5-93BB-13671B4DD83A}"/>
    <cellStyle name="Currency 2 5 5 2 5" xfId="17794" xr:uid="{E90C82FF-A6A3-4819-A3A4-B41EF9F70764}"/>
    <cellStyle name="Currency 2 5 5 2 5 2" xfId="17795" xr:uid="{9EBBE9B8-BE8C-42A2-8F91-8B6392D1EDA8}"/>
    <cellStyle name="Currency 2 5 5 2 6" xfId="17796" xr:uid="{C64FA667-3871-41F4-829E-4593F1B87E00}"/>
    <cellStyle name="Currency 2 5 5 3" xfId="17797" xr:uid="{F86B0709-7317-4FC0-918C-C4F3E2E4F66E}"/>
    <cellStyle name="Currency 2 5 5 3 2" xfId="17798" xr:uid="{A01FFD20-C84D-4465-8417-A23FD1117627}"/>
    <cellStyle name="Currency 2 5 5 3 2 2" xfId="17799" xr:uid="{395E4F02-0AE1-4D84-91C1-B9DC71AE68BD}"/>
    <cellStyle name="Currency 2 5 5 3 2 2 2" xfId="17800" xr:uid="{9630AFC9-3A58-4FF6-B64E-C97F4B83075F}"/>
    <cellStyle name="Currency 2 5 5 3 2 3" xfId="17801" xr:uid="{8D061DFC-A07C-4426-8C3A-10444221AF1B}"/>
    <cellStyle name="Currency 2 5 5 3 3" xfId="17802" xr:uid="{3FBDB5E2-4E8F-44AE-A7B4-49416E8FF6AE}"/>
    <cellStyle name="Currency 2 5 5 3 3 2" xfId="17803" xr:uid="{940A2FAB-3536-4F3C-83D5-DE0B3550DFD2}"/>
    <cellStyle name="Currency 2 5 5 3 4" xfId="17804" xr:uid="{2FC3AA3A-4C0E-496B-883E-B14F4BDADA15}"/>
    <cellStyle name="Currency 2 5 5 4" xfId="17805" xr:uid="{5D6EC7C0-C439-4908-90C3-497063C1B534}"/>
    <cellStyle name="Currency 2 5 5 4 2" xfId="17806" xr:uid="{CA4CD80E-A2A0-4572-96FC-712807CF5C47}"/>
    <cellStyle name="Currency 2 5 5 4 2 2" xfId="17807" xr:uid="{1DE07C8C-A629-4150-8B60-3BDE38F57609}"/>
    <cellStyle name="Currency 2 5 5 4 2 2 2" xfId="17808" xr:uid="{44DD9EF5-4891-4113-BC6E-C78487AACF70}"/>
    <cellStyle name="Currency 2 5 5 4 2 3" xfId="17809" xr:uid="{0CB5C2D8-C407-4EF9-BB24-18FB0A4DA6D8}"/>
    <cellStyle name="Currency 2 5 5 4 3" xfId="17810" xr:uid="{4987F124-3D35-4F27-B784-117A4A655E1C}"/>
    <cellStyle name="Currency 2 5 5 4 3 2" xfId="17811" xr:uid="{2846FB93-A1B4-4C61-93E4-EB0356FCC0EB}"/>
    <cellStyle name="Currency 2 5 5 4 4" xfId="17812" xr:uid="{D611ED16-A539-4E9F-BAEA-51F37D019F65}"/>
    <cellStyle name="Currency 2 5 5 5" xfId="17813" xr:uid="{D20B6323-95E4-45BA-BC59-CCF644F8E638}"/>
    <cellStyle name="Currency 2 5 5 5 2" xfId="17814" xr:uid="{D7BCF4B0-9736-459B-9688-DED5E2F648B8}"/>
    <cellStyle name="Currency 2 5 5 5 2 2" xfId="17815" xr:uid="{45BF4F84-34EC-4B0C-93DD-F73E6A4402A4}"/>
    <cellStyle name="Currency 2 5 5 5 3" xfId="17816" xr:uid="{B15A8299-81DD-4682-B4F6-70D26134DEBF}"/>
    <cellStyle name="Currency 2 5 5 6" xfId="17817" xr:uid="{47DD7103-1070-4B5A-B71F-D01274CE31A5}"/>
    <cellStyle name="Currency 2 5 5 6 2" xfId="17818" xr:uid="{CA24160C-76D8-4FA8-AECF-6303807A03F3}"/>
    <cellStyle name="Currency 2 5 5 7" xfId="17819" xr:uid="{4AB55E57-352B-49A1-8391-582FFD803038}"/>
    <cellStyle name="Currency 2 5 6" xfId="17820" xr:uid="{F3CBD3DE-5B42-4BDC-BA17-B78A0D1290BC}"/>
    <cellStyle name="Currency 2 5 6 2" xfId="17821" xr:uid="{57FB277B-C69E-444B-B856-07BDA24316F7}"/>
    <cellStyle name="Currency 2 5 6 2 2" xfId="17822" xr:uid="{6D061DD6-A788-4949-B3FD-0B8546CD5496}"/>
    <cellStyle name="Currency 2 5 6 2 2 2" xfId="17823" xr:uid="{1E564A60-EFCE-43D8-9ACB-44BCC23EBC01}"/>
    <cellStyle name="Currency 2 5 6 2 2 2 2" xfId="17824" xr:uid="{2107B6B2-DA46-430B-AC01-76F25A196469}"/>
    <cellStyle name="Currency 2 5 6 2 2 3" xfId="17825" xr:uid="{78AED43D-FA1A-4408-BFCC-4BF24FEE39DE}"/>
    <cellStyle name="Currency 2 5 6 2 3" xfId="17826" xr:uid="{C88B36BF-60BA-4D5E-8A0A-EAF31666234E}"/>
    <cellStyle name="Currency 2 5 6 2 3 2" xfId="17827" xr:uid="{255BB5C1-F99F-4D1A-B497-E8ED5C32E636}"/>
    <cellStyle name="Currency 2 5 6 2 4" xfId="17828" xr:uid="{03CF93F2-A254-4D9F-910D-52D1C03B8C3B}"/>
    <cellStyle name="Currency 2 5 6 3" xfId="17829" xr:uid="{5594858D-0D23-4611-8EB0-AA56CC0542D4}"/>
    <cellStyle name="Currency 2 5 6 3 2" xfId="17830" xr:uid="{F49E3001-EBCC-4F6C-BCC7-2E065B768FF1}"/>
    <cellStyle name="Currency 2 5 6 3 2 2" xfId="17831" xr:uid="{74FDF82A-7EAA-4613-99A7-9272E95EDEEC}"/>
    <cellStyle name="Currency 2 5 6 3 2 2 2" xfId="17832" xr:uid="{53DB9215-6804-4154-80B3-EF53C1236409}"/>
    <cellStyle name="Currency 2 5 6 3 2 3" xfId="17833" xr:uid="{8A8E782D-FA54-49E1-99CB-4FFD4EC8A8E1}"/>
    <cellStyle name="Currency 2 5 6 3 3" xfId="17834" xr:uid="{599C7515-0445-4E2D-8D5C-BA0E5FD99B15}"/>
    <cellStyle name="Currency 2 5 6 3 3 2" xfId="17835" xr:uid="{6733234C-136C-4470-BC74-9DB3C40760FF}"/>
    <cellStyle name="Currency 2 5 6 3 4" xfId="17836" xr:uid="{E703EC84-3925-435C-BE4F-D7714EC5FA92}"/>
    <cellStyle name="Currency 2 5 6 4" xfId="17837" xr:uid="{1039CA64-F1E4-4939-ADBB-3E15742DA86F}"/>
    <cellStyle name="Currency 2 5 6 4 2" xfId="17838" xr:uid="{2FCAA122-67DC-4480-B04F-609BAA6DBD12}"/>
    <cellStyle name="Currency 2 5 6 4 2 2" xfId="17839" xr:uid="{F4F34F82-C71C-4249-B190-67BABF9F100B}"/>
    <cellStyle name="Currency 2 5 6 4 3" xfId="17840" xr:uid="{2569DB73-5A39-4FBF-A663-3B0D500107E7}"/>
    <cellStyle name="Currency 2 5 6 5" xfId="17841" xr:uid="{4AF36675-C244-473D-9725-6C6229D28986}"/>
    <cellStyle name="Currency 2 5 6 5 2" xfId="17842" xr:uid="{BE0330C0-F119-4776-9284-5DE2E29AD658}"/>
    <cellStyle name="Currency 2 5 6 6" xfId="17843" xr:uid="{4D873C42-15F3-4436-9E37-416E62B19974}"/>
    <cellStyle name="Currency 2 5 7" xfId="17844" xr:uid="{A2CE76E5-1B5E-439C-98D9-646A5F27D0A6}"/>
    <cellStyle name="Currency 2 5 7 2" xfId="17845" xr:uid="{B4D26304-0AD9-4925-A2F9-C206A91D21CA}"/>
    <cellStyle name="Currency 2 5 7 2 2" xfId="17846" xr:uid="{6A9D49DF-4011-4CC5-B0D0-A6B239BB15AB}"/>
    <cellStyle name="Currency 2 5 7 2 2 2" xfId="17847" xr:uid="{10A138FA-C446-41CB-8B3C-4EB3C8F6EE6D}"/>
    <cellStyle name="Currency 2 5 7 2 3" xfId="17848" xr:uid="{F62092AD-34B3-4D65-9F0E-30943EA007D0}"/>
    <cellStyle name="Currency 2 5 7 3" xfId="17849" xr:uid="{06E7A909-E15A-47C7-BBC7-B6F3B748D48E}"/>
    <cellStyle name="Currency 2 5 7 3 2" xfId="17850" xr:uid="{C151F95C-97DD-4110-89FF-C21861C3DAF9}"/>
    <cellStyle name="Currency 2 5 7 4" xfId="17851" xr:uid="{F64A36D9-444A-4AF5-B477-18E41470ED1D}"/>
    <cellStyle name="Currency 2 5 8" xfId="17852" xr:uid="{E4F0AC7E-746B-4CB8-B1C1-32937979500F}"/>
    <cellStyle name="Currency 2 5 8 2" xfId="17853" xr:uid="{186A5AA3-6F28-413C-AFE7-8459EA95E2C0}"/>
    <cellStyle name="Currency 2 5 8 2 2" xfId="17854" xr:uid="{4E513CC8-BDAB-4172-8C49-3E3E0D36AF98}"/>
    <cellStyle name="Currency 2 5 8 2 2 2" xfId="17855" xr:uid="{CABA9F40-969D-4291-B28C-1EC89AE817CC}"/>
    <cellStyle name="Currency 2 5 8 2 3" xfId="17856" xr:uid="{9DDF7B99-739C-4C35-A192-818CB8C4994F}"/>
    <cellStyle name="Currency 2 5 8 3" xfId="17857" xr:uid="{45B4B8B4-3970-436E-A04F-00B39CF3A2B6}"/>
    <cellStyle name="Currency 2 5 8 3 2" xfId="17858" xr:uid="{99AAFCFC-DBFB-4E25-A143-AAEA0557C20B}"/>
    <cellStyle name="Currency 2 5 8 4" xfId="17859" xr:uid="{79E2E5F7-777C-4E67-9F86-813A2221E931}"/>
    <cellStyle name="Currency 2 5 9" xfId="17860" xr:uid="{36101E4F-DDE9-402F-93C6-D276059FDBE4}"/>
    <cellStyle name="Currency 2 5 9 2" xfId="17861" xr:uid="{B72B8400-DDBD-4286-903B-3C013EC943A6}"/>
    <cellStyle name="Currency 2 5 9 2 2" xfId="17862" xr:uid="{87BC9570-987A-4C3D-A08B-1BA879E006B0}"/>
    <cellStyle name="Currency 2 5 9 3" xfId="17863" xr:uid="{40BBADA7-4FDD-4BDA-914B-6E36E4D980E3}"/>
    <cellStyle name="Currency 2 6" xfId="17864" xr:uid="{1BD6B0B1-FC0E-41D5-8A2E-A0AC2984CA7A}"/>
    <cellStyle name="Currency 2 6 2" xfId="17865" xr:uid="{A1EB84A1-5C21-4D6D-A4D9-5622013EDD80}"/>
    <cellStyle name="Currency 2 6 2 2" xfId="17866" xr:uid="{1A3CCE09-99E6-44C0-8F7D-D4C7F6A1C6B5}"/>
    <cellStyle name="Currency 2 6 2 2 2" xfId="17867" xr:uid="{4EC6F9B4-7F36-461A-8E95-108C9E1E7463}"/>
    <cellStyle name="Currency 2 6 2 2 2 2" xfId="17868" xr:uid="{A9B90B81-9765-4E0F-BA51-183AFE860571}"/>
    <cellStyle name="Currency 2 6 2 2 2 2 2" xfId="17869" xr:uid="{B1ECEBE7-F46D-4867-A9CF-F04FC60D13BF}"/>
    <cellStyle name="Currency 2 6 2 2 2 2 2 2" xfId="17870" xr:uid="{43087772-56E8-43D1-A231-B97106DC781D}"/>
    <cellStyle name="Currency 2 6 2 2 2 2 3" xfId="17871" xr:uid="{6E2E08C9-7EFA-4AFE-AF1F-1649690EC420}"/>
    <cellStyle name="Currency 2 6 2 2 2 3" xfId="17872" xr:uid="{32546E6A-0D34-4BAC-80E6-6BABE3EA5319}"/>
    <cellStyle name="Currency 2 6 2 2 2 3 2" xfId="17873" xr:uid="{0D110380-BA91-4E6D-8931-2140C9EDB75A}"/>
    <cellStyle name="Currency 2 6 2 2 2 4" xfId="17874" xr:uid="{CBD6ABAD-99EF-4B84-B4FB-B6D5FBD6F881}"/>
    <cellStyle name="Currency 2 6 2 2 3" xfId="17875" xr:uid="{C616839C-CBC7-402A-BDEF-CF2888D6465F}"/>
    <cellStyle name="Currency 2 6 2 2 3 2" xfId="17876" xr:uid="{E20992A6-88AB-4FC4-8215-05E0802EB66F}"/>
    <cellStyle name="Currency 2 6 2 2 3 2 2" xfId="17877" xr:uid="{4162A9A0-3951-4FDF-9CC9-643F46B3813D}"/>
    <cellStyle name="Currency 2 6 2 2 3 2 2 2" xfId="17878" xr:uid="{96342D13-B3BF-4DDA-B5FE-EB427D57CCCC}"/>
    <cellStyle name="Currency 2 6 2 2 3 2 3" xfId="17879" xr:uid="{600A62BF-6DD6-47F9-ADA9-D7504BDBCDE0}"/>
    <cellStyle name="Currency 2 6 2 2 3 3" xfId="17880" xr:uid="{31A9FAC1-EC21-4F77-8A73-36DD4312F035}"/>
    <cellStyle name="Currency 2 6 2 2 3 3 2" xfId="17881" xr:uid="{290354B2-C42A-4451-85E7-749E32576356}"/>
    <cellStyle name="Currency 2 6 2 2 3 4" xfId="17882" xr:uid="{F8D9C42B-01A5-4D00-853D-503F5F13D8AD}"/>
    <cellStyle name="Currency 2 6 2 2 4" xfId="17883" xr:uid="{4CC0EC6A-580B-4EAD-949E-17013355233D}"/>
    <cellStyle name="Currency 2 6 2 2 4 2" xfId="17884" xr:uid="{CCF1D4C9-5F68-4EA2-A96A-66425CEA863D}"/>
    <cellStyle name="Currency 2 6 2 2 4 2 2" xfId="17885" xr:uid="{7AC51B9F-2C9F-462E-B70D-B68DE5ADEAEE}"/>
    <cellStyle name="Currency 2 6 2 2 4 3" xfId="17886" xr:uid="{5D9F00AC-88C8-4ED6-AEDD-3719937EC889}"/>
    <cellStyle name="Currency 2 6 2 2 5" xfId="17887" xr:uid="{8766A5A8-2A27-40E8-BEF8-7CF909308DC6}"/>
    <cellStyle name="Currency 2 6 2 2 5 2" xfId="17888" xr:uid="{3790EEF0-4479-49DF-B153-0207ABE9D794}"/>
    <cellStyle name="Currency 2 6 2 2 6" xfId="17889" xr:uid="{432E51EE-D447-4290-9C6E-FBF91D0B6AEC}"/>
    <cellStyle name="Currency 2 6 2 3" xfId="17890" xr:uid="{C78759F4-0F10-4434-92B8-B8FFB3BB297C}"/>
    <cellStyle name="Currency 2 6 2 3 2" xfId="17891" xr:uid="{77B6D35E-1C6E-442D-A94C-89A8DEC4E411}"/>
    <cellStyle name="Currency 2 6 2 3 2 2" xfId="17892" xr:uid="{518DFB2C-E796-4A73-9EBF-64FF804899C2}"/>
    <cellStyle name="Currency 2 6 2 3 2 2 2" xfId="17893" xr:uid="{A5DBF049-53A3-4908-9D2A-69C85CB26A10}"/>
    <cellStyle name="Currency 2 6 2 3 2 3" xfId="17894" xr:uid="{30607A0B-B472-4D08-B80E-6D977E1A718A}"/>
    <cellStyle name="Currency 2 6 2 3 3" xfId="17895" xr:uid="{FF03A520-C18E-4F51-9FCB-0B00AB6F6DA7}"/>
    <cellStyle name="Currency 2 6 2 3 3 2" xfId="17896" xr:uid="{65BFB317-7F92-4492-88E5-CFB58D882933}"/>
    <cellStyle name="Currency 2 6 2 3 4" xfId="17897" xr:uid="{BAA56E5A-F7C4-4B62-9327-81B3DC99350B}"/>
    <cellStyle name="Currency 2 6 2 4" xfId="17898" xr:uid="{EEE57171-395C-43FB-98FC-0A57F514DC39}"/>
    <cellStyle name="Currency 2 6 2 4 2" xfId="17899" xr:uid="{A4773913-D86B-47F9-8529-E7E7D55A692B}"/>
    <cellStyle name="Currency 2 6 2 4 2 2" xfId="17900" xr:uid="{2801BB1A-F6A0-4754-AC4A-FC2FA4A30927}"/>
    <cellStyle name="Currency 2 6 2 4 2 2 2" xfId="17901" xr:uid="{A8A8D0B3-3898-4BEC-9C28-910B61C21F14}"/>
    <cellStyle name="Currency 2 6 2 4 2 3" xfId="17902" xr:uid="{DD3A89D1-4CCE-424C-97AE-B53BA7D69F92}"/>
    <cellStyle name="Currency 2 6 2 4 3" xfId="17903" xr:uid="{0AAC43F5-0A08-4D6F-9AB1-F2F5F29AF252}"/>
    <cellStyle name="Currency 2 6 2 4 3 2" xfId="17904" xr:uid="{A1C0B358-1B9F-4A2C-BCB4-FF18A1CBF881}"/>
    <cellStyle name="Currency 2 6 2 4 4" xfId="17905" xr:uid="{F289F7C1-72BD-46F1-8E3F-00C21696BC97}"/>
    <cellStyle name="Currency 2 6 2 5" xfId="17906" xr:uid="{6166A5F9-A168-4D3B-B85A-A190442120C8}"/>
    <cellStyle name="Currency 2 6 2 5 2" xfId="17907" xr:uid="{35B830C2-40FE-4E1A-BFE7-56315ECCF7EB}"/>
    <cellStyle name="Currency 2 6 2 5 2 2" xfId="17908" xr:uid="{C01A7395-3C16-49E2-B776-A723AD059414}"/>
    <cellStyle name="Currency 2 6 2 5 3" xfId="17909" xr:uid="{6F447498-6FF5-4FDB-99AC-A28964AA96EB}"/>
    <cellStyle name="Currency 2 6 2 6" xfId="17910" xr:uid="{12425B30-A90E-4642-95F6-A6C0F6B1CBD8}"/>
    <cellStyle name="Currency 2 6 2 6 2" xfId="17911" xr:uid="{C7C61139-3C14-43A3-A47B-BF2D627D4AAD}"/>
    <cellStyle name="Currency 2 6 2 7" xfId="17912" xr:uid="{A0EBD83A-2A63-475A-ADEF-5277DF97102B}"/>
    <cellStyle name="Currency 2 6 3" xfId="17913" xr:uid="{871F1313-929D-4C31-BD41-A18A3615CAEB}"/>
    <cellStyle name="Currency 2 6 3 2" xfId="17914" xr:uid="{396FB9A0-E1B2-436E-AE8F-8D2237947C2C}"/>
    <cellStyle name="Currency 2 6 3 2 2" xfId="17915" xr:uid="{F9BFC9EE-32E1-43F6-AE39-A78DBB80FAEA}"/>
    <cellStyle name="Currency 2 6 3 2 2 2" xfId="17916" xr:uid="{94AB56D5-C1E1-44B8-836F-D003B2A3C069}"/>
    <cellStyle name="Currency 2 6 3 2 2 2 2" xfId="17917" xr:uid="{EB8618E2-BF9D-424D-BB32-D8CD00D63319}"/>
    <cellStyle name="Currency 2 6 3 2 2 3" xfId="17918" xr:uid="{AC237303-1B10-4814-8A1C-050F097229DA}"/>
    <cellStyle name="Currency 2 6 3 2 3" xfId="17919" xr:uid="{0A5004A8-3479-497C-A97B-A244B710172A}"/>
    <cellStyle name="Currency 2 6 3 2 3 2" xfId="17920" xr:uid="{4319B247-0ECB-45A0-A717-BE4B84E260D6}"/>
    <cellStyle name="Currency 2 6 3 2 4" xfId="17921" xr:uid="{0F400F84-4AC9-4238-8FDC-971CEE47D882}"/>
    <cellStyle name="Currency 2 6 3 3" xfId="17922" xr:uid="{857E65A5-0752-44BD-B20F-CA643F350EB5}"/>
    <cellStyle name="Currency 2 6 3 3 2" xfId="17923" xr:uid="{1145FABD-D265-4CE9-A8F2-CD461EA7C452}"/>
    <cellStyle name="Currency 2 6 3 3 2 2" xfId="17924" xr:uid="{503EF9BC-6712-4BFA-881C-147990D3747E}"/>
    <cellStyle name="Currency 2 6 3 3 2 2 2" xfId="17925" xr:uid="{78B6A0C2-F229-4201-955E-912F82853D54}"/>
    <cellStyle name="Currency 2 6 3 3 2 3" xfId="17926" xr:uid="{967824A5-EB31-469D-BD54-7DE2DBB49EBC}"/>
    <cellStyle name="Currency 2 6 3 3 3" xfId="17927" xr:uid="{C383BC7F-4590-42D1-BA72-8F0E8A1C65BB}"/>
    <cellStyle name="Currency 2 6 3 3 3 2" xfId="17928" xr:uid="{5694CD25-863A-4619-8582-DD59F58A7C04}"/>
    <cellStyle name="Currency 2 6 3 3 4" xfId="17929" xr:uid="{C3AE3F20-5FFB-4F37-8EDE-79DBE0647103}"/>
    <cellStyle name="Currency 2 6 3 4" xfId="17930" xr:uid="{62052FA4-BA06-4756-BBAB-E654DC5AFBA0}"/>
    <cellStyle name="Currency 2 6 3 4 2" xfId="17931" xr:uid="{DA7AB9BB-E759-494F-8D86-D0633210568F}"/>
    <cellStyle name="Currency 2 6 3 4 2 2" xfId="17932" xr:uid="{406DED40-01CA-4A57-8488-27DE9D3AE6F2}"/>
    <cellStyle name="Currency 2 6 3 4 3" xfId="17933" xr:uid="{D331B420-86F1-48EE-9177-C6A5A5C48905}"/>
    <cellStyle name="Currency 2 6 3 5" xfId="17934" xr:uid="{806A7229-2C33-4056-B453-EF44D2FAAFD4}"/>
    <cellStyle name="Currency 2 6 3 5 2" xfId="17935" xr:uid="{19ECDFAE-76B9-4533-A432-E11992EFEE6A}"/>
    <cellStyle name="Currency 2 6 3 6" xfId="17936" xr:uid="{C3714198-37D3-4D9E-95C8-FDA201D7F019}"/>
    <cellStyle name="Currency 2 6 4" xfId="17937" xr:uid="{7F688CA1-2FDB-4DD7-AC0B-372BC7760B0A}"/>
    <cellStyle name="Currency 2 6 4 2" xfId="17938" xr:uid="{6C95D68B-BEB6-42D0-8BB4-9D8421D6C3A5}"/>
    <cellStyle name="Currency 2 6 4 2 2" xfId="17939" xr:uid="{AA33B7AB-F140-4208-B3ED-BB3111547833}"/>
    <cellStyle name="Currency 2 6 4 2 2 2" xfId="17940" xr:uid="{D7793C57-6254-484F-BCAF-C2DD55558E9C}"/>
    <cellStyle name="Currency 2 6 4 2 3" xfId="17941" xr:uid="{ACB973FB-EB8B-433D-90B6-5349D6969754}"/>
    <cellStyle name="Currency 2 6 4 3" xfId="17942" xr:uid="{00195C27-292C-46B7-AC28-5E2EB8463058}"/>
    <cellStyle name="Currency 2 6 4 3 2" xfId="17943" xr:uid="{2731298E-1DCE-4D04-8F2D-2A30972D9E8B}"/>
    <cellStyle name="Currency 2 6 4 4" xfId="17944" xr:uid="{36EE4E73-E468-4894-8E74-1A97726F0943}"/>
    <cellStyle name="Currency 2 6 5" xfId="17945" xr:uid="{0BC40683-D5DB-4EDC-B08E-FE9F12F9927C}"/>
    <cellStyle name="Currency 2 6 5 2" xfId="17946" xr:uid="{A1CFE22E-AACD-4EF8-BDBF-C5531CB0C62F}"/>
    <cellStyle name="Currency 2 6 5 2 2" xfId="17947" xr:uid="{7B6A3300-1D7F-4B48-850A-DA1C3FCB0DA1}"/>
    <cellStyle name="Currency 2 6 5 2 2 2" xfId="17948" xr:uid="{4F82F704-7E19-435A-B7A3-E30467BE8B71}"/>
    <cellStyle name="Currency 2 6 5 2 3" xfId="17949" xr:uid="{019F24BC-3C3D-48CC-A8EE-C79881C544EB}"/>
    <cellStyle name="Currency 2 6 5 3" xfId="17950" xr:uid="{F90AB120-5E8C-49EC-8557-6305AC434C3C}"/>
    <cellStyle name="Currency 2 6 5 3 2" xfId="17951" xr:uid="{5DEDA727-5D93-4856-B09E-F5C026FD2C4C}"/>
    <cellStyle name="Currency 2 6 5 4" xfId="17952" xr:uid="{3D03EA54-6F2A-4FF4-91F8-8233A56C5CB5}"/>
    <cellStyle name="Currency 2 6 6" xfId="17953" xr:uid="{04E2C192-7B59-4136-A561-FC84289EE0D7}"/>
    <cellStyle name="Currency 2 6 6 2" xfId="17954" xr:uid="{1AA7866A-CB51-4A5E-88F0-FAD42B0FA619}"/>
    <cellStyle name="Currency 2 6 6 2 2" xfId="17955" xr:uid="{12A16DEB-5B45-44AA-AA00-52F4EC118374}"/>
    <cellStyle name="Currency 2 6 6 3" xfId="17956" xr:uid="{20D1F947-0604-41B8-A5C4-0F73DE2984D5}"/>
    <cellStyle name="Currency 2 6 7" xfId="17957" xr:uid="{6D784940-5053-495E-8FB7-82C0B8D6711E}"/>
    <cellStyle name="Currency 2 6 7 2" xfId="17958" xr:uid="{E115CEFD-B845-4755-9B4E-C1DE6B9ECF17}"/>
    <cellStyle name="Currency 2 6 8" xfId="17959" xr:uid="{9C227223-DA10-488E-B353-3C2A64CF5ECC}"/>
    <cellStyle name="Currency 2 7" xfId="17960" xr:uid="{0C60A85A-FAC4-4783-975A-9984FC333733}"/>
    <cellStyle name="Currency 2 8" xfId="17961" xr:uid="{D09292AC-0068-464F-A6D2-CC31B99892C2}"/>
    <cellStyle name="Currency 2 9" xfId="17962" xr:uid="{0C25F4C9-F97C-4167-AABD-5C59DE5D9543}"/>
    <cellStyle name="Currency 3" xfId="17963" xr:uid="{6F204AAE-AC4E-4CFB-B7BC-7716F300C79C}"/>
    <cellStyle name="Currency 3 10" xfId="17964" xr:uid="{187001C3-E687-445C-AB4B-5248B0522C27}"/>
    <cellStyle name="Currency 3 10 2" xfId="17965" xr:uid="{91A0833F-B7C9-48BD-A122-8E6C65BA33DD}"/>
    <cellStyle name="Currency 3 10 2 2" xfId="17966" xr:uid="{733D2EA3-B699-40AD-A3D8-23C22E7B88DB}"/>
    <cellStyle name="Currency 3 2" xfId="17967" xr:uid="{1EB443FE-A792-4D34-8BA4-6550087EDFFB}"/>
    <cellStyle name="Currency 3 3" xfId="17968" xr:uid="{A21D0A06-B630-4BBA-80C4-27906138A85A}"/>
    <cellStyle name="Currency 3 3 2" xfId="17969" xr:uid="{40B257F6-3931-4A2D-B370-C2E2BA06925D}"/>
    <cellStyle name="Currency 3 3 2 2" xfId="17970" xr:uid="{5EB0CFF1-1B1B-49FC-955F-CDFAE79FC88D}"/>
    <cellStyle name="Currency 3 3 2 2 2" xfId="17971" xr:uid="{DF3FC1A1-B015-4EB4-9FB2-44868A549DAE}"/>
    <cellStyle name="Currency 3 3 2 2 2 2" xfId="17972" xr:uid="{0C8F1500-E0E0-4795-813B-691CA945E39C}"/>
    <cellStyle name="Currency 3 3 2 2 2 2 2" xfId="17973" xr:uid="{3BDBAD35-33C1-4131-BBF0-EB1A92C0451C}"/>
    <cellStyle name="Currency 3 3 2 2 2 2 2 2" xfId="17974" xr:uid="{11BA1F4E-63F7-4473-B41C-1A872032D213}"/>
    <cellStyle name="Currency 3 3 2 2 2 2 3" xfId="17975" xr:uid="{B51624A4-CD02-475A-A760-713CC94FB9C6}"/>
    <cellStyle name="Currency 3 3 2 2 2 3" xfId="17976" xr:uid="{2C96C611-F502-490B-AF66-A2B75D36B43A}"/>
    <cellStyle name="Currency 3 3 2 2 2 3 2" xfId="17977" xr:uid="{C5064A68-E737-439C-BEBA-0AF859CDCFB7}"/>
    <cellStyle name="Currency 3 3 2 2 2 4" xfId="17978" xr:uid="{34566B97-E0EA-4C3C-805E-F62FB46760AE}"/>
    <cellStyle name="Currency 3 3 2 2 3" xfId="17979" xr:uid="{5A907686-314E-4562-AB73-4E4D2D30689C}"/>
    <cellStyle name="Currency 3 3 2 2 3 2" xfId="17980" xr:uid="{2B92FAB4-A1AE-4927-BA46-6B2DA204B1E1}"/>
    <cellStyle name="Currency 3 3 2 2 3 2 2" xfId="17981" xr:uid="{885F6E87-9D08-4F8D-A352-20B50572F80E}"/>
    <cellStyle name="Currency 3 3 2 2 3 2 2 2" xfId="17982" xr:uid="{2CD89BD5-F649-484C-ABD8-3B2F2834D01E}"/>
    <cellStyle name="Currency 3 3 2 2 3 2 3" xfId="17983" xr:uid="{9DEF919B-A7E4-41C2-B1AA-D6D2AD30F14F}"/>
    <cellStyle name="Currency 3 3 2 2 3 3" xfId="17984" xr:uid="{8ACBC85B-CE94-494B-8436-DF6B7BE88BD4}"/>
    <cellStyle name="Currency 3 3 2 2 3 3 2" xfId="17985" xr:uid="{D7FD516A-BD43-4E4B-84E9-17048AB0CD09}"/>
    <cellStyle name="Currency 3 3 2 2 3 4" xfId="17986" xr:uid="{2FAD6D3D-B91D-40B6-A49F-E0E2B5FE469F}"/>
    <cellStyle name="Currency 3 3 2 2 4" xfId="17987" xr:uid="{7C7345C2-1EBE-4F68-B401-44D59AC92FF8}"/>
    <cellStyle name="Currency 3 3 2 2 4 2" xfId="17988" xr:uid="{2AEFFAD1-0CE3-4333-AF96-7D06EA713B3B}"/>
    <cellStyle name="Currency 3 3 2 2 4 2 2" xfId="17989" xr:uid="{56321E32-9119-4E32-9228-9FB9D1A85D74}"/>
    <cellStyle name="Currency 3 3 2 2 4 3" xfId="17990" xr:uid="{08C38766-EEA4-44DC-82BE-E99FD19CAF9C}"/>
    <cellStyle name="Currency 3 3 2 2 5" xfId="17991" xr:uid="{541F4820-91D0-4211-AF05-D29BCDA32F2E}"/>
    <cellStyle name="Currency 3 3 2 2 5 2" xfId="17992" xr:uid="{45D658FA-3CC8-4218-A9FD-2B2E42371DAD}"/>
    <cellStyle name="Currency 3 3 2 2 6" xfId="17993" xr:uid="{CFCDFABA-FE4F-47FF-B82A-37E9F9B40609}"/>
    <cellStyle name="Currency 3 3 2 3" xfId="17994" xr:uid="{A658EF93-7FC1-44C8-9679-9771E23C1870}"/>
    <cellStyle name="Currency 3 3 2 3 2" xfId="17995" xr:uid="{1A967235-F652-4E3A-9B61-B33DE2EE0CF1}"/>
    <cellStyle name="Currency 3 3 2 3 2 2" xfId="17996" xr:uid="{0D38E8F4-A77C-4F90-9484-BC2485BC4E6B}"/>
    <cellStyle name="Currency 3 3 2 3 2 2 2" xfId="17997" xr:uid="{2C28AACA-D28E-4E2E-B128-DDD35B804827}"/>
    <cellStyle name="Currency 3 3 2 3 2 3" xfId="17998" xr:uid="{5D328896-63AA-4CBE-A2E3-F7EED271A17F}"/>
    <cellStyle name="Currency 3 3 2 3 3" xfId="17999" xr:uid="{DAD0D4FA-D590-4F7A-9F6A-5ED2162FC0D0}"/>
    <cellStyle name="Currency 3 3 2 3 3 2" xfId="18000" xr:uid="{CF68417C-95B0-4A47-9E43-508E33BB362C}"/>
    <cellStyle name="Currency 3 3 2 3 4" xfId="18001" xr:uid="{39580B12-F5DE-46FA-AD78-F135E6125812}"/>
    <cellStyle name="Currency 3 3 2 4" xfId="18002" xr:uid="{117FFA01-F4F1-4AA9-809D-0C7438A0A6FD}"/>
    <cellStyle name="Currency 3 3 2 4 2" xfId="18003" xr:uid="{6B060D75-8DE7-4C04-BD59-F2E2A074FC68}"/>
    <cellStyle name="Currency 3 3 2 4 2 2" xfId="18004" xr:uid="{48395545-C028-44D3-A711-6F449FCB00FB}"/>
    <cellStyle name="Currency 3 3 2 4 2 2 2" xfId="18005" xr:uid="{2148DBA1-E09E-49E6-86FB-A750D6E7097E}"/>
    <cellStyle name="Currency 3 3 2 4 2 3" xfId="18006" xr:uid="{E4E4F2F0-43DB-44CC-ABCA-34D73D14B341}"/>
    <cellStyle name="Currency 3 3 2 4 3" xfId="18007" xr:uid="{0273D7BE-EFEA-4999-8D9A-D9FC3B716FE0}"/>
    <cellStyle name="Currency 3 3 2 4 3 2" xfId="18008" xr:uid="{5F1A649F-E765-4272-B87C-FAE840C2DF24}"/>
    <cellStyle name="Currency 3 3 2 4 4" xfId="18009" xr:uid="{9E0C9E90-CEB5-477C-8F4C-3B50885744D2}"/>
    <cellStyle name="Currency 3 3 2 5" xfId="18010" xr:uid="{EDA61E8C-B03F-4125-B201-C6BC15EA7B18}"/>
    <cellStyle name="Currency 3 3 2 5 2" xfId="18011" xr:uid="{4EC57B76-CEF5-4CBC-85C2-68C39EBF5968}"/>
    <cellStyle name="Currency 3 3 2 5 2 2" xfId="18012" xr:uid="{99C4D2AA-4C5F-4144-B2A3-ACAF66938B7A}"/>
    <cellStyle name="Currency 3 3 2 5 3" xfId="18013" xr:uid="{4F65528F-6528-4A0D-BF7D-EA106F3F9C47}"/>
    <cellStyle name="Currency 3 3 2 6" xfId="18014" xr:uid="{D1CA600C-CD2F-4318-AB40-00FF1D37B694}"/>
    <cellStyle name="Currency 3 3 2 6 2" xfId="18015" xr:uid="{3AA7B7FB-405C-426B-8157-30B71BDD45A2}"/>
    <cellStyle name="Currency 3 3 2 7" xfId="18016" xr:uid="{C9F9E999-4719-4B5A-B087-268359514A1F}"/>
    <cellStyle name="Currency 3 3 3" xfId="18017" xr:uid="{B7108648-8269-465A-AE25-AB4A4EC82254}"/>
    <cellStyle name="Currency 3 3 3 2" xfId="18018" xr:uid="{4DF9C621-1278-4769-A3ED-17F698501D02}"/>
    <cellStyle name="Currency 3 3 3 2 2" xfId="18019" xr:uid="{FAF42A70-3261-4EFE-9BB5-2038A96F423F}"/>
    <cellStyle name="Currency 3 3 3 2 2 2" xfId="18020" xr:uid="{15384C56-F9CD-42D8-8B0B-C83AC35DB3AE}"/>
    <cellStyle name="Currency 3 3 3 2 2 2 2" xfId="18021" xr:uid="{8B88F0AB-D3C9-46EB-9B05-9BDBC3F48200}"/>
    <cellStyle name="Currency 3 3 3 2 2 3" xfId="18022" xr:uid="{87C1942F-99A0-42F6-8C55-FA88C0284F22}"/>
    <cellStyle name="Currency 3 3 3 2 3" xfId="18023" xr:uid="{7E4DD524-FF66-48F0-9645-FD849E305E61}"/>
    <cellStyle name="Currency 3 3 3 2 3 2" xfId="18024" xr:uid="{D091B444-92F9-456D-BC2E-37D5A712EB26}"/>
    <cellStyle name="Currency 3 3 3 2 4" xfId="18025" xr:uid="{B9848E3F-31BE-48C1-A744-61F58F1D438C}"/>
    <cellStyle name="Currency 3 3 3 3" xfId="18026" xr:uid="{0DEB9813-276D-4868-BC83-4F4D4D776EE9}"/>
    <cellStyle name="Currency 3 3 3 3 2" xfId="18027" xr:uid="{7354031A-0D53-4E2C-9EA0-414FDB3960B9}"/>
    <cellStyle name="Currency 3 3 3 3 2 2" xfId="18028" xr:uid="{19A794E9-63ED-42E0-AD3A-0B1B52A47BAE}"/>
    <cellStyle name="Currency 3 3 3 3 2 2 2" xfId="18029" xr:uid="{54CFC50B-F3C8-4FC6-BC7E-B9E66D32CFB0}"/>
    <cellStyle name="Currency 3 3 3 3 2 3" xfId="18030" xr:uid="{E45B8785-3C39-4B53-8A30-9E3AD74B44C0}"/>
    <cellStyle name="Currency 3 3 3 3 3" xfId="18031" xr:uid="{AF812936-5061-4616-A21F-3E93E25C9361}"/>
    <cellStyle name="Currency 3 3 3 3 3 2" xfId="18032" xr:uid="{D3E19762-45E2-4716-9321-4A3E13E0A5C1}"/>
    <cellStyle name="Currency 3 3 3 3 4" xfId="18033" xr:uid="{5386AFF3-D946-4E2E-B5E4-4686BF281120}"/>
    <cellStyle name="Currency 3 3 3 4" xfId="18034" xr:uid="{B86A9163-311C-4046-A307-AA37457AECD9}"/>
    <cellStyle name="Currency 3 3 3 4 2" xfId="18035" xr:uid="{FFB2A6E1-18DC-4651-A0D3-C2B2501E8063}"/>
    <cellStyle name="Currency 3 3 3 4 2 2" xfId="18036" xr:uid="{F29DC0EA-7EB4-4E93-9044-92E627A552BB}"/>
    <cellStyle name="Currency 3 3 3 4 3" xfId="18037" xr:uid="{148898D4-F5AA-415B-B915-B8B493AD02BE}"/>
    <cellStyle name="Currency 3 3 3 5" xfId="18038" xr:uid="{EB29FA1B-1FEC-492A-B1C1-2218B17B89A1}"/>
    <cellStyle name="Currency 3 3 3 5 2" xfId="18039" xr:uid="{7AEFFD0F-AECD-4239-B0B7-0C5AAA9260A1}"/>
    <cellStyle name="Currency 3 3 3 6" xfId="18040" xr:uid="{1E280A56-9E03-4E7C-B322-DF50165ADB8D}"/>
    <cellStyle name="Currency 3 3 4" xfId="18041" xr:uid="{37E9099C-38E2-4675-B9C8-723FA0644D65}"/>
    <cellStyle name="Currency 3 3 4 2" xfId="18042" xr:uid="{5903068E-21E7-451A-B719-3B2BFBD33182}"/>
    <cellStyle name="Currency 3 3 4 2 2" xfId="18043" xr:uid="{77F6483D-EB99-4F1E-8262-3AB6F66CCD4B}"/>
    <cellStyle name="Currency 3 3 4 2 2 2" xfId="18044" xr:uid="{1E77DF94-23E7-4786-976F-E11DD88309B6}"/>
    <cellStyle name="Currency 3 3 4 2 3" xfId="18045" xr:uid="{F231CA29-FB7C-4AE3-A92A-150CC29D6655}"/>
    <cellStyle name="Currency 3 3 4 3" xfId="18046" xr:uid="{FFF002D7-1E77-498D-9888-DD6003BE3F86}"/>
    <cellStyle name="Currency 3 3 4 3 2" xfId="18047" xr:uid="{EF5331F6-CC13-4396-B6F4-58D7BA2ADE0D}"/>
    <cellStyle name="Currency 3 3 4 4" xfId="18048" xr:uid="{44C3BD8D-D9B5-486F-8348-D6A8C6C18438}"/>
    <cellStyle name="Currency 3 3 5" xfId="18049" xr:uid="{1F9E593B-1B8E-4D75-A854-7BB55D82ACB0}"/>
    <cellStyle name="Currency 3 3 5 2" xfId="18050" xr:uid="{15BD961B-6633-4869-AB2A-36F8F2CF2E43}"/>
    <cellStyle name="Currency 3 3 5 2 2" xfId="18051" xr:uid="{CF736684-E6C5-4796-8E19-2C12FE94A4D3}"/>
    <cellStyle name="Currency 3 3 5 2 2 2" xfId="18052" xr:uid="{66406991-91F8-4633-9BF3-9DE9CD69D7C9}"/>
    <cellStyle name="Currency 3 3 5 2 3" xfId="18053" xr:uid="{75C2714A-C774-4ED3-B06E-EC2B038205EB}"/>
    <cellStyle name="Currency 3 3 5 3" xfId="18054" xr:uid="{684CA077-B51D-4CCB-AD99-B98369C57A0F}"/>
    <cellStyle name="Currency 3 3 5 3 2" xfId="18055" xr:uid="{E7898FAB-EE08-4152-8EF7-184ECB39A5C6}"/>
    <cellStyle name="Currency 3 3 5 4" xfId="18056" xr:uid="{76346DA8-46D5-4600-8D7B-6451760D540B}"/>
    <cellStyle name="Currency 3 3 6" xfId="18057" xr:uid="{79A01C0D-71D4-4974-AE4C-AB3A46748D4E}"/>
    <cellStyle name="Currency 3 3 6 2" xfId="18058" xr:uid="{03BA9907-41A5-498B-8C6C-628EC94B7DE0}"/>
    <cellStyle name="Currency 3 3 6 2 2" xfId="18059" xr:uid="{AB6C849F-99C9-4BC6-AF02-ADF9329DA820}"/>
    <cellStyle name="Currency 3 3 6 3" xfId="18060" xr:uid="{301D2163-9BB6-4873-9ED1-826D96828CE5}"/>
    <cellStyle name="Currency 3 3 7" xfId="18061" xr:uid="{548899FA-6151-4840-9A9B-4179C1A73057}"/>
    <cellStyle name="Currency 3 3 7 2" xfId="18062" xr:uid="{9820BD97-961A-4ECA-88A4-81F8E0FC89FC}"/>
    <cellStyle name="Currency 3 3 8" xfId="18063" xr:uid="{B388A3FF-5EEB-456E-8300-475AA9E9041D}"/>
    <cellStyle name="Currency 3 4" xfId="18064" xr:uid="{69818605-E962-465E-A8D7-707BC62C3929}"/>
    <cellStyle name="Currency 3 4 2" xfId="18065" xr:uid="{D6A1191F-0B9A-4469-8D4D-C35C66B4194A}"/>
    <cellStyle name="Currency 3 4 2 2" xfId="18066" xr:uid="{8C4F4342-2D66-4641-BFAE-F65B84521976}"/>
    <cellStyle name="Currency 3 4 2 2 2" xfId="18067" xr:uid="{7BEE0F38-0D06-4355-AB2B-6A1004ABB773}"/>
    <cellStyle name="Currency 3 4 2 2 2 2" xfId="18068" xr:uid="{3B951049-D32C-4E71-9A1E-ABCE5E3254F1}"/>
    <cellStyle name="Currency 3 4 2 2 2 2 2" xfId="18069" xr:uid="{E839F2A2-082D-4B27-A73F-83B29C3A8796}"/>
    <cellStyle name="Currency 3 4 2 2 2 2 2 2" xfId="18070" xr:uid="{79AF1C3D-1D94-4938-A3C6-6C28A161B844}"/>
    <cellStyle name="Currency 3 4 2 2 2 2 3" xfId="18071" xr:uid="{B2C70B7F-80B4-4BFB-9753-0FA9C1C14E35}"/>
    <cellStyle name="Currency 3 4 2 2 2 3" xfId="18072" xr:uid="{133A9AD1-8ECA-4F93-940B-5AF6C4269BC1}"/>
    <cellStyle name="Currency 3 4 2 2 2 3 2" xfId="18073" xr:uid="{7E4172FD-B4A5-4D08-89EB-05ABB3502A18}"/>
    <cellStyle name="Currency 3 4 2 2 2 4" xfId="18074" xr:uid="{D5F4D5B0-029D-4A72-BC2C-7881D19B609F}"/>
    <cellStyle name="Currency 3 4 2 2 3" xfId="18075" xr:uid="{6363DF21-EEDA-4A2C-966B-F0B344AE27BC}"/>
    <cellStyle name="Currency 3 4 2 2 3 2" xfId="18076" xr:uid="{36B11569-7253-4E01-AACC-36C36FC01475}"/>
    <cellStyle name="Currency 3 4 2 2 3 2 2" xfId="18077" xr:uid="{CF8E8EF6-F186-447F-8F2F-EC1B7687C5AA}"/>
    <cellStyle name="Currency 3 4 2 2 3 2 2 2" xfId="18078" xr:uid="{D33CBAC4-EFA8-49C8-A7AE-BE1BB7F76DD3}"/>
    <cellStyle name="Currency 3 4 2 2 3 2 3" xfId="18079" xr:uid="{E9F7523B-3DCD-4E1A-989F-C9D626591D57}"/>
    <cellStyle name="Currency 3 4 2 2 3 3" xfId="18080" xr:uid="{54DC7A09-0163-4589-91C7-36269DA278AC}"/>
    <cellStyle name="Currency 3 4 2 2 3 3 2" xfId="18081" xr:uid="{1F066F5A-D660-4BDA-993C-0A11F511AAE6}"/>
    <cellStyle name="Currency 3 4 2 2 3 4" xfId="18082" xr:uid="{5164047B-1CBB-4297-9584-19170D4EABA6}"/>
    <cellStyle name="Currency 3 4 2 2 4" xfId="18083" xr:uid="{DD528F69-20AE-4D13-8B2E-6E240C3B295A}"/>
    <cellStyle name="Currency 3 4 2 2 4 2" xfId="18084" xr:uid="{598554A4-9350-4493-868D-FA62507D74F0}"/>
    <cellStyle name="Currency 3 4 2 2 4 2 2" xfId="18085" xr:uid="{D4806724-17E4-462E-B39D-239CBC0DD22E}"/>
    <cellStyle name="Currency 3 4 2 2 4 3" xfId="18086" xr:uid="{7F5A1135-3EBD-499C-999B-410AD14E0075}"/>
    <cellStyle name="Currency 3 4 2 2 5" xfId="18087" xr:uid="{C30EB0DD-3EC0-47F9-BB11-F52C666E8F85}"/>
    <cellStyle name="Currency 3 4 2 2 5 2" xfId="18088" xr:uid="{5CAF914A-C497-42DA-8924-BF62E24DA6F2}"/>
    <cellStyle name="Currency 3 4 2 2 6" xfId="18089" xr:uid="{A3EBCC32-C415-4072-8BF6-4633B2774DFE}"/>
    <cellStyle name="Currency 3 4 2 3" xfId="18090" xr:uid="{C8C83246-9F51-42BC-94B5-13376A0E4602}"/>
    <cellStyle name="Currency 3 4 2 3 2" xfId="18091" xr:uid="{343B313C-8C9D-4D50-B92E-82B3898124E5}"/>
    <cellStyle name="Currency 3 4 2 3 2 2" xfId="18092" xr:uid="{F9057BE0-DB38-431E-8789-5686F447FA7D}"/>
    <cellStyle name="Currency 3 4 2 3 2 2 2" xfId="18093" xr:uid="{56B023FB-24BD-48BE-81DE-22344B3F851F}"/>
    <cellStyle name="Currency 3 4 2 3 2 3" xfId="18094" xr:uid="{28C00CE7-50B6-4780-895B-3D4CBAF9305C}"/>
    <cellStyle name="Currency 3 4 2 3 3" xfId="18095" xr:uid="{224C0C21-C166-4ADB-A584-67F9F6B44C22}"/>
    <cellStyle name="Currency 3 4 2 3 3 2" xfId="18096" xr:uid="{267084C0-57CC-4FD6-9F2F-1DBAEFC87335}"/>
    <cellStyle name="Currency 3 4 2 3 4" xfId="18097" xr:uid="{7BAAD6E4-7FAE-452D-B074-7AB4BC153BF5}"/>
    <cellStyle name="Currency 3 4 2 4" xfId="18098" xr:uid="{F3156917-AC48-4489-BE42-AC7AFCF1CCA9}"/>
    <cellStyle name="Currency 3 4 2 4 2" xfId="18099" xr:uid="{00277A08-1ABC-453B-AC21-8019138EF469}"/>
    <cellStyle name="Currency 3 4 2 4 2 2" xfId="18100" xr:uid="{1430E8C1-D1CA-45E8-B59E-17B2E9DC0168}"/>
    <cellStyle name="Currency 3 4 2 4 2 2 2" xfId="18101" xr:uid="{82D745E1-191A-4FEE-A143-B18AA6829F3F}"/>
    <cellStyle name="Currency 3 4 2 4 2 3" xfId="18102" xr:uid="{5F2F25DB-7ED8-4B6F-935D-1F586C939336}"/>
    <cellStyle name="Currency 3 4 2 4 3" xfId="18103" xr:uid="{C517EA70-546E-477B-9567-B4EE0B53510E}"/>
    <cellStyle name="Currency 3 4 2 4 3 2" xfId="18104" xr:uid="{31D85F96-0ADD-49E5-9A1B-2A7D7742F033}"/>
    <cellStyle name="Currency 3 4 2 4 4" xfId="18105" xr:uid="{32057BFA-8955-47E2-ABE2-7E44D53C4C77}"/>
    <cellStyle name="Currency 3 4 2 5" xfId="18106" xr:uid="{72028CE5-7835-4308-82C7-1DA379B95982}"/>
    <cellStyle name="Currency 3 4 2 5 2" xfId="18107" xr:uid="{898A5F93-77EF-4751-8ADB-3D295DC438C7}"/>
    <cellStyle name="Currency 3 4 2 5 2 2" xfId="18108" xr:uid="{FC2A29C0-84EC-49A2-A937-610A25F6217D}"/>
    <cellStyle name="Currency 3 4 2 5 3" xfId="18109" xr:uid="{ACDD3D65-9E3A-43B1-A671-FE39F55B0046}"/>
    <cellStyle name="Currency 3 4 2 6" xfId="18110" xr:uid="{DF9C8377-3CE6-4D79-9021-EBAC69122291}"/>
    <cellStyle name="Currency 3 4 2 6 2" xfId="18111" xr:uid="{A609AE2A-1DBC-48CE-9179-73CD5525DBF7}"/>
    <cellStyle name="Currency 3 4 2 7" xfId="18112" xr:uid="{1F49F7C3-8CC4-47C4-B958-A2183EEA26B3}"/>
    <cellStyle name="Currency 3 4 3" xfId="18113" xr:uid="{5441A4E7-9627-49FC-8C2E-17B7E2D29335}"/>
    <cellStyle name="Currency 3 4 3 2" xfId="18114" xr:uid="{60BF9724-DE24-40A1-B9A0-43702112D593}"/>
    <cellStyle name="Currency 3 4 3 2 2" xfId="18115" xr:uid="{0E1E7EBC-7DE2-4C78-B9E8-5295E09AFF21}"/>
    <cellStyle name="Currency 3 4 3 2 2 2" xfId="18116" xr:uid="{96D3A35B-65C3-405F-8D90-F74FC2DD232F}"/>
    <cellStyle name="Currency 3 4 3 2 2 2 2" xfId="18117" xr:uid="{418646AF-F6FC-4D50-9F2D-A5A715CE039B}"/>
    <cellStyle name="Currency 3 4 3 2 2 3" xfId="18118" xr:uid="{696374CC-61AD-447F-9C03-49AC4BE2176D}"/>
    <cellStyle name="Currency 3 4 3 2 3" xfId="18119" xr:uid="{A689CC26-07D6-4C34-8C45-EC2FA83B7652}"/>
    <cellStyle name="Currency 3 4 3 2 3 2" xfId="18120" xr:uid="{B3C776F2-E9C7-4CF5-96E5-88BFB4C38233}"/>
    <cellStyle name="Currency 3 4 3 2 4" xfId="18121" xr:uid="{61156531-BB02-4C4F-8946-520E2CCF305C}"/>
    <cellStyle name="Currency 3 4 3 3" xfId="18122" xr:uid="{66972B3A-0917-4EE2-866A-D8C52EE7DDBA}"/>
    <cellStyle name="Currency 3 4 3 3 2" xfId="18123" xr:uid="{7D7AE8ED-D149-4B4E-AB36-60B62B1937C3}"/>
    <cellStyle name="Currency 3 4 3 3 2 2" xfId="18124" xr:uid="{023486A1-7ADA-442C-B546-32CE0AE23B39}"/>
    <cellStyle name="Currency 3 4 3 3 2 2 2" xfId="18125" xr:uid="{B0D5475D-963F-44C7-BA94-701943367586}"/>
    <cellStyle name="Currency 3 4 3 3 2 3" xfId="18126" xr:uid="{948FA82F-2AFF-4361-9804-B593656800D2}"/>
    <cellStyle name="Currency 3 4 3 3 3" xfId="18127" xr:uid="{FA54AF7A-780B-4619-915B-6127D3A1AD12}"/>
    <cellStyle name="Currency 3 4 3 3 3 2" xfId="18128" xr:uid="{61B5E356-E775-4C57-A9C0-30DAB4214B24}"/>
    <cellStyle name="Currency 3 4 3 3 4" xfId="18129" xr:uid="{FCFE505B-703B-4194-A985-631068F51720}"/>
    <cellStyle name="Currency 3 4 3 4" xfId="18130" xr:uid="{A2743608-BA24-453E-8B09-1B06A2A1D718}"/>
    <cellStyle name="Currency 3 4 3 4 2" xfId="18131" xr:uid="{ED0E81BB-C2AB-4935-9D14-F847F1A336AA}"/>
    <cellStyle name="Currency 3 4 3 4 2 2" xfId="18132" xr:uid="{FBD611B2-4FB3-444B-9536-C572E4722FE1}"/>
    <cellStyle name="Currency 3 4 3 4 3" xfId="18133" xr:uid="{9363C861-00EF-4553-BC50-765CB316F54C}"/>
    <cellStyle name="Currency 3 4 3 5" xfId="18134" xr:uid="{6839319C-D43B-4E5A-8338-DE5290F9371F}"/>
    <cellStyle name="Currency 3 4 3 5 2" xfId="18135" xr:uid="{00E2A9E1-456E-49F7-8410-C277B0542C8A}"/>
    <cellStyle name="Currency 3 4 3 6" xfId="18136" xr:uid="{47A71CC0-A8FE-4002-8DA2-4A1E43813580}"/>
    <cellStyle name="Currency 3 4 4" xfId="18137" xr:uid="{DAB5D056-FC1B-4FAF-9F2A-29C640DBD222}"/>
    <cellStyle name="Currency 3 4 4 2" xfId="18138" xr:uid="{25378F50-2859-43F5-9669-682D3469D117}"/>
    <cellStyle name="Currency 3 4 4 2 2" xfId="18139" xr:uid="{77724765-0440-4252-AF2F-3E7DABB17DFD}"/>
    <cellStyle name="Currency 3 4 4 2 2 2" xfId="18140" xr:uid="{2DE1E1A7-471E-425A-A2CE-36E19C882260}"/>
    <cellStyle name="Currency 3 4 4 2 3" xfId="18141" xr:uid="{5D6C4BAE-3E33-46A7-8867-DEFA55E4876D}"/>
    <cellStyle name="Currency 3 4 4 3" xfId="18142" xr:uid="{DFC4FD91-7DF3-4D2C-9E4B-453A77201104}"/>
    <cellStyle name="Currency 3 4 4 3 2" xfId="18143" xr:uid="{4A730991-C3E0-44BC-BFE2-93DA41D8D596}"/>
    <cellStyle name="Currency 3 4 4 4" xfId="18144" xr:uid="{7E6FA314-0A3A-41EE-B158-A57B7B842973}"/>
    <cellStyle name="Currency 3 4 5" xfId="18145" xr:uid="{88170BCF-0A90-4B34-81E2-E57DA871758C}"/>
    <cellStyle name="Currency 3 4 5 2" xfId="18146" xr:uid="{3C0B532D-6FCD-430E-84A7-B244132B1293}"/>
    <cellStyle name="Currency 3 4 5 2 2" xfId="18147" xr:uid="{2FF708CC-421B-46C5-9A62-5BB0ADD5FC5B}"/>
    <cellStyle name="Currency 3 4 5 2 2 2" xfId="18148" xr:uid="{F9B1B05C-EE65-425C-BF1F-F0E7F1E17CC4}"/>
    <cellStyle name="Currency 3 4 5 2 3" xfId="18149" xr:uid="{91758425-F426-4292-8656-C4BB80C6E448}"/>
    <cellStyle name="Currency 3 4 5 3" xfId="18150" xr:uid="{62C3BB8F-1B9C-49AD-BE5B-E1DC1FE846C0}"/>
    <cellStyle name="Currency 3 4 5 3 2" xfId="18151" xr:uid="{D1E5D9A4-5BE3-4B61-B51A-B110FD78E5B7}"/>
    <cellStyle name="Currency 3 4 5 4" xfId="18152" xr:uid="{7D302BFB-71BE-46D3-A4B4-EE7E33CB93B2}"/>
    <cellStyle name="Currency 3 4 6" xfId="18153" xr:uid="{CFBD8C9D-3E9C-45A2-A5D3-D00950F39F8B}"/>
    <cellStyle name="Currency 3 4 6 2" xfId="18154" xr:uid="{BA24CA90-10F4-4F6F-BCF1-401E7698D422}"/>
    <cellStyle name="Currency 3 4 6 2 2" xfId="18155" xr:uid="{2C60332F-CF42-4974-AEFF-76557C335817}"/>
    <cellStyle name="Currency 3 4 6 3" xfId="18156" xr:uid="{E62ECB31-5046-4597-8075-3CF208ACF45B}"/>
    <cellStyle name="Currency 3 4 7" xfId="18157" xr:uid="{646714D1-592A-4BEB-AD26-19534B870A46}"/>
    <cellStyle name="Currency 3 4 7 2" xfId="18158" xr:uid="{64959D08-E61F-4D23-A189-38BC278EAF5E}"/>
    <cellStyle name="Currency 3 4 8" xfId="18159" xr:uid="{54BA495C-D41E-4CD0-8718-6ADC37AF61A4}"/>
    <cellStyle name="Currency 3 5" xfId="18160" xr:uid="{74E6D4ED-39F5-424D-8645-B6CE82F915C0}"/>
    <cellStyle name="Currency 3 5 2" xfId="18161" xr:uid="{371D416E-D23B-4228-8A10-E21F7ED09655}"/>
    <cellStyle name="Currency 3 5 2 2" xfId="18162" xr:uid="{AAE9A789-6A3A-443B-AC14-C3AC01072EA7}"/>
    <cellStyle name="Currency 3 5 2 2 2" xfId="18163" xr:uid="{2A12E8C5-F4FF-4900-A8B2-6886F8B5FD07}"/>
    <cellStyle name="Currency 3 5 2 2 2 2" xfId="18164" xr:uid="{0D22BEF9-0267-4236-9930-CDC07F63FF9B}"/>
    <cellStyle name="Currency 3 5 2 2 2 2 2" xfId="18165" xr:uid="{89A97D51-6C11-4061-A806-2C942E1AA0DB}"/>
    <cellStyle name="Currency 3 5 2 2 2 2 2 2" xfId="18166" xr:uid="{413F6E51-DEAC-49EF-A92B-FE28579498E2}"/>
    <cellStyle name="Currency 3 5 2 2 2 2 3" xfId="18167" xr:uid="{535D0BD2-C8B4-45D6-9A67-D8E671F3DA5A}"/>
    <cellStyle name="Currency 3 5 2 2 2 3" xfId="18168" xr:uid="{4AEE9046-2D3F-422A-AFA9-B94B46486627}"/>
    <cellStyle name="Currency 3 5 2 2 2 3 2" xfId="18169" xr:uid="{193CCCE4-97A9-4161-A742-C25B2F87E98E}"/>
    <cellStyle name="Currency 3 5 2 2 2 4" xfId="18170" xr:uid="{3E4F2A75-11AC-4665-B94A-3C3A20849F9F}"/>
    <cellStyle name="Currency 3 5 2 2 3" xfId="18171" xr:uid="{5049A018-37D8-4A89-984E-D7ADFF8F91A0}"/>
    <cellStyle name="Currency 3 5 2 2 3 2" xfId="18172" xr:uid="{EFF2F909-2238-48BB-B10B-2215C666FC71}"/>
    <cellStyle name="Currency 3 5 2 2 3 2 2" xfId="18173" xr:uid="{97AD81AC-E0BE-4687-B007-65F910BF0C9E}"/>
    <cellStyle name="Currency 3 5 2 2 3 2 2 2" xfId="18174" xr:uid="{0C99326E-444B-4E39-A1B6-64C5B4646FC2}"/>
    <cellStyle name="Currency 3 5 2 2 3 2 3" xfId="18175" xr:uid="{B6E3DBE2-2E42-4679-8A0D-A1043A848B72}"/>
    <cellStyle name="Currency 3 5 2 2 3 3" xfId="18176" xr:uid="{F167B2EE-3EBB-416A-94AF-AB476E233254}"/>
    <cellStyle name="Currency 3 5 2 2 3 3 2" xfId="18177" xr:uid="{C3D43A7E-74E6-4012-9FFA-EEE454E10CF7}"/>
    <cellStyle name="Currency 3 5 2 2 3 4" xfId="18178" xr:uid="{AC2F0C6C-4A37-41B5-B0BE-86FFCD096DBD}"/>
    <cellStyle name="Currency 3 5 2 2 4" xfId="18179" xr:uid="{0DA12F85-A7C3-471E-9488-B4D48CCD2EC1}"/>
    <cellStyle name="Currency 3 5 2 2 4 2" xfId="18180" xr:uid="{D93607D3-734F-4F80-999D-AB1C1EE12F71}"/>
    <cellStyle name="Currency 3 5 2 2 4 2 2" xfId="18181" xr:uid="{2AF7F09C-0D97-4F65-AF22-A195BF616273}"/>
    <cellStyle name="Currency 3 5 2 2 4 3" xfId="18182" xr:uid="{DC5D3456-2A97-4424-BA95-29608E7D0ABE}"/>
    <cellStyle name="Currency 3 5 2 2 5" xfId="18183" xr:uid="{AD7097FC-0CA2-4541-A7C5-A226970AE93C}"/>
    <cellStyle name="Currency 3 5 2 2 5 2" xfId="18184" xr:uid="{737DE959-9DE2-463B-BD1A-F5355C3B11C2}"/>
    <cellStyle name="Currency 3 5 2 2 6" xfId="18185" xr:uid="{C0A07CEE-3DB1-4F5B-A5EA-FCE777B0398D}"/>
    <cellStyle name="Currency 3 5 2 3" xfId="18186" xr:uid="{FF439CDE-2198-4370-AE93-3AB6B706463B}"/>
    <cellStyle name="Currency 3 5 2 3 2" xfId="18187" xr:uid="{628DBC58-0B09-4513-BAF1-C4243A7234D5}"/>
    <cellStyle name="Currency 3 5 2 3 2 2" xfId="18188" xr:uid="{7818CADD-B277-41F6-AA27-A7203785C0BB}"/>
    <cellStyle name="Currency 3 5 2 3 2 2 2" xfId="18189" xr:uid="{F0011C99-E0FA-46B3-A404-6A0FF46E73D5}"/>
    <cellStyle name="Currency 3 5 2 3 2 3" xfId="18190" xr:uid="{7EC13DE1-74DA-4828-A9D0-6B750B064587}"/>
    <cellStyle name="Currency 3 5 2 3 3" xfId="18191" xr:uid="{DE132327-3A03-40B1-B335-C9AAF72A6378}"/>
    <cellStyle name="Currency 3 5 2 3 3 2" xfId="18192" xr:uid="{42FAAEDC-2837-4362-A383-1FE58B5A3478}"/>
    <cellStyle name="Currency 3 5 2 3 4" xfId="18193" xr:uid="{3D8921A6-D37A-4881-9631-DEDA545C5C66}"/>
    <cellStyle name="Currency 3 5 2 4" xfId="18194" xr:uid="{66C3E89E-AEAF-4F86-929F-663535A33F42}"/>
    <cellStyle name="Currency 3 5 2 4 2" xfId="18195" xr:uid="{57FA3BA3-F35B-4D47-B929-CE25EB83D0AD}"/>
    <cellStyle name="Currency 3 5 2 4 2 2" xfId="18196" xr:uid="{7094B3C3-27DF-4C95-B230-D43A0200044C}"/>
    <cellStyle name="Currency 3 5 2 4 2 2 2" xfId="18197" xr:uid="{5249443A-029D-4CEA-8887-8B869DB7DB1F}"/>
    <cellStyle name="Currency 3 5 2 4 2 3" xfId="18198" xr:uid="{E88C71B9-62C7-41DF-8012-7AD6A8578C2C}"/>
    <cellStyle name="Currency 3 5 2 4 3" xfId="18199" xr:uid="{68AE9733-CE17-49A0-8E96-5BEE4AAC0001}"/>
    <cellStyle name="Currency 3 5 2 4 3 2" xfId="18200" xr:uid="{E3EEBF11-021B-495B-80AC-EE6FA25F5EA0}"/>
    <cellStyle name="Currency 3 5 2 4 4" xfId="18201" xr:uid="{1CD911B1-42B7-4BAC-80A4-6A8F66AD206B}"/>
    <cellStyle name="Currency 3 5 2 5" xfId="18202" xr:uid="{F9CF9FE0-1CD7-4BA7-90C6-32030D61F3E8}"/>
    <cellStyle name="Currency 3 5 2 5 2" xfId="18203" xr:uid="{042A499A-BFCE-4331-A54D-6DE7E1D45FA8}"/>
    <cellStyle name="Currency 3 5 2 5 2 2" xfId="18204" xr:uid="{E2F43797-567A-4946-9B29-4E06DD97AF97}"/>
    <cellStyle name="Currency 3 5 2 5 3" xfId="18205" xr:uid="{16685EBC-AF9A-4CF0-9179-09479744F39F}"/>
    <cellStyle name="Currency 3 5 2 6" xfId="18206" xr:uid="{A89985D8-9616-4ACD-A443-FFFB91A82288}"/>
    <cellStyle name="Currency 3 5 2 6 2" xfId="18207" xr:uid="{52F7FE49-825A-4AAC-84A3-C66F9677B33B}"/>
    <cellStyle name="Currency 3 5 2 7" xfId="18208" xr:uid="{7094EC10-FB9F-43A2-85DC-DF806FF109C0}"/>
    <cellStyle name="Currency 3 5 3" xfId="18209" xr:uid="{BA78E0FE-6E9D-4FF8-9119-22387AA8CC2A}"/>
    <cellStyle name="Currency 3 5 3 2" xfId="18210" xr:uid="{7DCD00E8-079E-46C4-BAA3-4CAE5B645C3A}"/>
    <cellStyle name="Currency 3 5 3 2 2" xfId="18211" xr:uid="{26877932-F5E0-4D2D-82CB-813E2A2CBEAF}"/>
    <cellStyle name="Currency 3 5 3 2 2 2" xfId="18212" xr:uid="{3DBBE030-0DEE-4E2E-A44C-3833D5223BAF}"/>
    <cellStyle name="Currency 3 5 3 2 2 2 2" xfId="18213" xr:uid="{397F93CE-686C-4E74-A3BE-6CE052A5B9CB}"/>
    <cellStyle name="Currency 3 5 3 2 2 3" xfId="18214" xr:uid="{04AD64BD-5D64-442D-82E4-CBD2E19BCBD3}"/>
    <cellStyle name="Currency 3 5 3 2 3" xfId="18215" xr:uid="{46023A22-F6D0-4E1B-BBD6-F5B3B4C4AE44}"/>
    <cellStyle name="Currency 3 5 3 2 3 2" xfId="18216" xr:uid="{F4515089-D542-4210-9D14-3C6449B6DB77}"/>
    <cellStyle name="Currency 3 5 3 2 4" xfId="18217" xr:uid="{C0FDA16F-4C8A-43EC-9A1E-0F5E9C6DE979}"/>
    <cellStyle name="Currency 3 5 3 3" xfId="18218" xr:uid="{B421582E-6FB8-4743-B12B-9316065356AE}"/>
    <cellStyle name="Currency 3 5 3 3 2" xfId="18219" xr:uid="{E3BB265B-1084-498B-9978-AD190D992469}"/>
    <cellStyle name="Currency 3 5 3 3 2 2" xfId="18220" xr:uid="{273BD52A-46B2-435F-9522-486BBE42E342}"/>
    <cellStyle name="Currency 3 5 3 3 2 2 2" xfId="18221" xr:uid="{A0AD7504-58B8-4376-BE44-98906C8A8AE3}"/>
    <cellStyle name="Currency 3 5 3 3 2 3" xfId="18222" xr:uid="{AD000C0A-89FF-4972-A4E2-2F408800911A}"/>
    <cellStyle name="Currency 3 5 3 3 3" xfId="18223" xr:uid="{567BB1F1-2C7C-476A-9FF8-671C3407BFAD}"/>
    <cellStyle name="Currency 3 5 3 3 3 2" xfId="18224" xr:uid="{1CF06AAE-7263-42CF-99DC-36647E8436E4}"/>
    <cellStyle name="Currency 3 5 3 3 4" xfId="18225" xr:uid="{3B369D5E-2C51-4FD1-B8D0-2035CAEF18E9}"/>
    <cellStyle name="Currency 3 5 3 4" xfId="18226" xr:uid="{1F15F7A6-D53A-4968-AF80-060127AD07D1}"/>
    <cellStyle name="Currency 3 5 3 4 2" xfId="18227" xr:uid="{55177DE3-AF35-464C-89FF-B7177BFD0AA6}"/>
    <cellStyle name="Currency 3 5 3 4 2 2" xfId="18228" xr:uid="{4A4879D6-D199-4675-9ED4-1562A55A82DC}"/>
    <cellStyle name="Currency 3 5 3 4 3" xfId="18229" xr:uid="{73ABAF63-B778-4039-9167-DFE910E67B14}"/>
    <cellStyle name="Currency 3 5 3 5" xfId="18230" xr:uid="{23E59690-C11F-4464-81C3-A3BB650A3524}"/>
    <cellStyle name="Currency 3 5 3 5 2" xfId="18231" xr:uid="{EAA025FC-CAFC-4A86-8347-DFEBF5B3C39F}"/>
    <cellStyle name="Currency 3 5 3 6" xfId="18232" xr:uid="{4B2A2A53-6458-4169-871F-13E20F8EF8ED}"/>
    <cellStyle name="Currency 3 5 4" xfId="18233" xr:uid="{F11BB0C2-1043-4D9E-BD59-EF5A2B04BC3C}"/>
    <cellStyle name="Currency 3 5 4 2" xfId="18234" xr:uid="{CD271A63-0209-4460-A998-5543D0205D8A}"/>
    <cellStyle name="Currency 3 5 4 2 2" xfId="18235" xr:uid="{307047DD-3BC6-4248-BE41-83191AAE0216}"/>
    <cellStyle name="Currency 3 5 4 2 2 2" xfId="18236" xr:uid="{9EE6D1DF-01DD-4F89-9F1C-65F99F540F67}"/>
    <cellStyle name="Currency 3 5 4 2 3" xfId="18237" xr:uid="{AE91B8C6-919A-4F96-A662-5098F8FFBFCC}"/>
    <cellStyle name="Currency 3 5 4 3" xfId="18238" xr:uid="{366D6B7D-85F8-4243-A342-4ABF8CB20070}"/>
    <cellStyle name="Currency 3 5 4 3 2" xfId="18239" xr:uid="{EF84CAF5-10CD-4719-8D95-1C73C3A49998}"/>
    <cellStyle name="Currency 3 5 4 4" xfId="18240" xr:uid="{B6AE1C0B-BB06-4A43-9B55-C41BC629883C}"/>
    <cellStyle name="Currency 3 5 5" xfId="18241" xr:uid="{CD275C59-9147-4EB3-8456-A159FB14A6F6}"/>
    <cellStyle name="Currency 3 5 5 2" xfId="18242" xr:uid="{F551C923-B293-40D6-957A-58EE1343640F}"/>
    <cellStyle name="Currency 3 5 5 2 2" xfId="18243" xr:uid="{47687EAD-492C-4701-8CE7-0E0BF92BAEBE}"/>
    <cellStyle name="Currency 3 5 5 2 2 2" xfId="18244" xr:uid="{0249E983-20A9-4C40-918D-302CD6802C52}"/>
    <cellStyle name="Currency 3 5 5 2 3" xfId="18245" xr:uid="{ECBFC4F3-094E-44A5-8F3F-B882B6634A2A}"/>
    <cellStyle name="Currency 3 5 5 3" xfId="18246" xr:uid="{C378EBEC-6DC1-4A95-9DDD-765B9C3D1031}"/>
    <cellStyle name="Currency 3 5 5 3 2" xfId="18247" xr:uid="{4AF055AC-6CDF-4251-AB6B-D07BD65E33DB}"/>
    <cellStyle name="Currency 3 5 5 4" xfId="18248" xr:uid="{3A566617-0C4E-4088-9EC0-64F31422AD95}"/>
    <cellStyle name="Currency 3 5 6" xfId="18249" xr:uid="{C5FCB873-A58F-40EC-9F73-E8CB6B06C9F1}"/>
    <cellStyle name="Currency 3 5 6 2" xfId="18250" xr:uid="{65634F4B-C59A-4C2B-BE0D-350F355E9530}"/>
    <cellStyle name="Currency 3 5 6 2 2" xfId="18251" xr:uid="{B0F3BC42-3952-4DC5-A40C-EE995A5B3B35}"/>
    <cellStyle name="Currency 3 5 6 3" xfId="18252" xr:uid="{4CEF6C44-CF91-4CD5-8DB7-2DDFC7FC0E5A}"/>
    <cellStyle name="Currency 3 5 7" xfId="18253" xr:uid="{B8ADC761-EBA3-4944-B7D5-0371DF96B72E}"/>
    <cellStyle name="Currency 3 5 7 2" xfId="18254" xr:uid="{534B44E8-DD0B-416E-8B1D-15A809E8E501}"/>
    <cellStyle name="Currency 3 5 8" xfId="18255" xr:uid="{93A03A7B-3D64-47AE-AB9D-937EAD5CF3B0}"/>
    <cellStyle name="Currency 3 6" xfId="18256" xr:uid="{ECE3162B-4987-4EF8-97A0-2A7691ECEB44}"/>
    <cellStyle name="Currency 3 6 2" xfId="18257" xr:uid="{46D0F2F7-07DE-49BA-A6AB-2CA372CEF4EC}"/>
    <cellStyle name="Currency 3 6 2 2" xfId="18258" xr:uid="{26B4596B-6A4E-4EBD-95ED-67A3C8B4065A}"/>
    <cellStyle name="Currency 3 6 2 2 2" xfId="18259" xr:uid="{B6BFCAF8-6434-4B76-85FD-953A063D81B2}"/>
    <cellStyle name="Currency 3 6 2 2 2 2" xfId="18260" xr:uid="{FC6A8114-0FDD-4A37-8895-A35314047E0B}"/>
    <cellStyle name="Currency 3 6 2 2 2 2 2" xfId="18261" xr:uid="{7E0E3242-2206-4BA9-81A3-847ADBA93ADA}"/>
    <cellStyle name="Currency 3 6 2 2 2 2 2 2" xfId="18262" xr:uid="{6AC471C7-7277-406F-B5F8-6A5A397221C8}"/>
    <cellStyle name="Currency 3 6 2 2 2 2 3" xfId="18263" xr:uid="{7ABCDAF4-D53A-4F24-8ACB-5107920DE03B}"/>
    <cellStyle name="Currency 3 6 2 2 2 3" xfId="18264" xr:uid="{6D694E78-A8BD-41F7-B08E-E47D9C3C5B16}"/>
    <cellStyle name="Currency 3 6 2 2 2 3 2" xfId="18265" xr:uid="{510B3350-4843-42DC-A592-04B9DB81AA6F}"/>
    <cellStyle name="Currency 3 6 2 2 2 4" xfId="18266" xr:uid="{9BC9255C-C28B-4D02-ADA5-6101910B44D7}"/>
    <cellStyle name="Currency 3 6 2 2 3" xfId="18267" xr:uid="{6021FE2C-4BB0-42F6-9148-E37532AA3D92}"/>
    <cellStyle name="Currency 3 6 2 2 3 2" xfId="18268" xr:uid="{0DD5BE34-C111-4B3C-A223-13F0C203EA97}"/>
    <cellStyle name="Currency 3 6 2 2 3 2 2" xfId="18269" xr:uid="{FD7459C0-B143-4DA3-8580-7FA27643F3E3}"/>
    <cellStyle name="Currency 3 6 2 2 3 2 2 2" xfId="18270" xr:uid="{3D9BAC56-2DE3-4769-AB21-850CD01B4B5D}"/>
    <cellStyle name="Currency 3 6 2 2 3 2 3" xfId="18271" xr:uid="{CF3CACB1-5AAD-4616-B181-8DFBFAA7CBE9}"/>
    <cellStyle name="Currency 3 6 2 2 3 3" xfId="18272" xr:uid="{03A39519-F1C5-45D2-8504-232A6F331223}"/>
    <cellStyle name="Currency 3 6 2 2 3 3 2" xfId="18273" xr:uid="{A3C268A9-9AAB-4156-900A-757AFAA94ABC}"/>
    <cellStyle name="Currency 3 6 2 2 3 4" xfId="18274" xr:uid="{5DCFE101-ABF3-447F-A085-DE6CBF057299}"/>
    <cellStyle name="Currency 3 6 2 2 4" xfId="18275" xr:uid="{5A0C8A2C-1FE8-4F35-9C41-E1762AEFB7D3}"/>
    <cellStyle name="Currency 3 6 2 2 4 2" xfId="18276" xr:uid="{063244FB-CFF1-46D5-B0B8-2E85383F1715}"/>
    <cellStyle name="Currency 3 6 2 2 4 2 2" xfId="18277" xr:uid="{84B65B06-733E-4CD1-87E9-DB68B8F93E33}"/>
    <cellStyle name="Currency 3 6 2 2 4 3" xfId="18278" xr:uid="{641171B7-7026-41A3-AB56-AAD4E4DFF247}"/>
    <cellStyle name="Currency 3 6 2 2 5" xfId="18279" xr:uid="{F4AE6B9E-E9AB-4198-8243-E39394EF9EA1}"/>
    <cellStyle name="Currency 3 6 2 2 5 2" xfId="18280" xr:uid="{AE874019-D98C-458B-ACFE-B85E78F1D047}"/>
    <cellStyle name="Currency 3 6 2 2 6" xfId="18281" xr:uid="{BA83AF95-C6DC-496B-8029-AB2D79764608}"/>
    <cellStyle name="Currency 3 6 2 3" xfId="18282" xr:uid="{5C6ABF72-F2A0-4404-B263-97C3B7F58378}"/>
    <cellStyle name="Currency 3 6 2 3 2" xfId="18283" xr:uid="{87BB4F04-C2E4-43A9-9DAF-89A01FBBDBA4}"/>
    <cellStyle name="Currency 3 6 2 3 2 2" xfId="18284" xr:uid="{86D2FB06-F09E-419F-A829-0F0525677E57}"/>
    <cellStyle name="Currency 3 6 2 3 2 2 2" xfId="18285" xr:uid="{CDAF7F86-060C-439F-B257-0BF460008EFD}"/>
    <cellStyle name="Currency 3 6 2 3 2 3" xfId="18286" xr:uid="{13F43FC4-2744-433C-9E86-226A35285120}"/>
    <cellStyle name="Currency 3 6 2 3 3" xfId="18287" xr:uid="{35EDFB8E-8883-42B2-B30F-2EF545036A82}"/>
    <cellStyle name="Currency 3 6 2 3 3 2" xfId="18288" xr:uid="{04230E46-E18C-4259-932E-6D50603947DB}"/>
    <cellStyle name="Currency 3 6 2 3 4" xfId="18289" xr:uid="{0B3EF8DB-FFD6-4A17-84C5-3CEC23227986}"/>
    <cellStyle name="Currency 3 6 2 4" xfId="18290" xr:uid="{27EF5400-8AE9-4187-B208-9F67EC21A54D}"/>
    <cellStyle name="Currency 3 6 2 4 2" xfId="18291" xr:uid="{0E95EEEC-2CA2-407E-962D-2904390ECFA5}"/>
    <cellStyle name="Currency 3 6 2 4 2 2" xfId="18292" xr:uid="{69C2C711-29FE-4868-B915-A5BCECF1A01E}"/>
    <cellStyle name="Currency 3 6 2 4 2 2 2" xfId="18293" xr:uid="{EAD8B15C-CFDD-4E45-8CA6-D9FA04CF7BF9}"/>
    <cellStyle name="Currency 3 6 2 4 2 3" xfId="18294" xr:uid="{9587EE6F-E50A-45FA-9F18-A41F38AFFC34}"/>
    <cellStyle name="Currency 3 6 2 4 3" xfId="18295" xr:uid="{98B5FB34-64AF-4115-8F99-60B6424EC716}"/>
    <cellStyle name="Currency 3 6 2 4 3 2" xfId="18296" xr:uid="{10C227DB-A1DF-480A-8822-62E969D965AF}"/>
    <cellStyle name="Currency 3 6 2 4 4" xfId="18297" xr:uid="{3B2893DA-86BE-4214-BECC-08E659A24007}"/>
    <cellStyle name="Currency 3 6 2 5" xfId="18298" xr:uid="{BF1888D0-A582-47ED-9C4A-E05360237054}"/>
    <cellStyle name="Currency 3 6 2 5 2" xfId="18299" xr:uid="{78CD409A-49E7-42E7-9D01-4339C9453208}"/>
    <cellStyle name="Currency 3 6 2 5 2 2" xfId="18300" xr:uid="{2F6C90D8-040D-49A1-BFE4-12E0EB418992}"/>
    <cellStyle name="Currency 3 6 2 5 3" xfId="18301" xr:uid="{0EBC1B04-FB21-4F0E-905D-26FE62067486}"/>
    <cellStyle name="Currency 3 6 2 6" xfId="18302" xr:uid="{FED7689C-CE74-4428-AF4A-79D42675ACF8}"/>
    <cellStyle name="Currency 3 6 2 6 2" xfId="18303" xr:uid="{1AA5C7F6-A88D-4B53-9817-E4E5ECA11A58}"/>
    <cellStyle name="Currency 3 6 2 7" xfId="18304" xr:uid="{8FF88C86-18E3-410C-94AB-46C09300A456}"/>
    <cellStyle name="Currency 3 6 3" xfId="18305" xr:uid="{1F2D94D4-D6D8-468B-9A27-741338E6A6E1}"/>
    <cellStyle name="Currency 3 6 3 2" xfId="18306" xr:uid="{05BA2CDE-9CA3-40CA-A5B6-151B3F76F0D8}"/>
    <cellStyle name="Currency 3 6 3 2 2" xfId="18307" xr:uid="{05DD812C-DA39-4379-83BD-3D6EBAD2F2D5}"/>
    <cellStyle name="Currency 3 6 3 2 2 2" xfId="18308" xr:uid="{420757D1-A74E-4812-90A7-7676CE0FF036}"/>
    <cellStyle name="Currency 3 6 3 2 2 2 2" xfId="18309" xr:uid="{149A38F9-5471-480A-9D9E-8E51351237DF}"/>
    <cellStyle name="Currency 3 6 3 2 2 3" xfId="18310" xr:uid="{38B6E904-6C8A-41CC-8B8F-09A47662ECA9}"/>
    <cellStyle name="Currency 3 6 3 2 3" xfId="18311" xr:uid="{76B3FE7D-7A95-4E5A-B0D9-A7C8FF22B51B}"/>
    <cellStyle name="Currency 3 6 3 2 3 2" xfId="18312" xr:uid="{7535C6A5-DEAD-4DDA-A2AF-CAD7127E550D}"/>
    <cellStyle name="Currency 3 6 3 2 4" xfId="18313" xr:uid="{B5FD0804-5637-49F6-9F90-B560FD0345C1}"/>
    <cellStyle name="Currency 3 6 3 3" xfId="18314" xr:uid="{B7DB6023-17EC-47F1-ADC5-51511228D34E}"/>
    <cellStyle name="Currency 3 6 3 3 2" xfId="18315" xr:uid="{4D741038-1081-4499-837B-8B1A448596F2}"/>
    <cellStyle name="Currency 3 6 3 3 2 2" xfId="18316" xr:uid="{59FF77EA-3F88-4F4D-9768-83D2326E2654}"/>
    <cellStyle name="Currency 3 6 3 3 2 2 2" xfId="18317" xr:uid="{4D3360AB-1CB2-4480-A9AA-71624755EE63}"/>
    <cellStyle name="Currency 3 6 3 3 2 3" xfId="18318" xr:uid="{2FEAAC13-D13A-46B2-BE2D-730EB10F6FD5}"/>
    <cellStyle name="Currency 3 6 3 3 3" xfId="18319" xr:uid="{F6F3F058-1D3E-4419-853B-C5AF8FD1172F}"/>
    <cellStyle name="Currency 3 6 3 3 3 2" xfId="18320" xr:uid="{135089DA-E5DC-4FD2-BCA8-4F58FCA7C3A6}"/>
    <cellStyle name="Currency 3 6 3 3 4" xfId="18321" xr:uid="{B3CF966C-5338-408C-9D67-09E9C46170CC}"/>
    <cellStyle name="Currency 3 6 3 4" xfId="18322" xr:uid="{43F426CF-6FD4-4531-A62A-C0B238DE73FE}"/>
    <cellStyle name="Currency 3 6 3 4 2" xfId="18323" xr:uid="{471F0783-E415-41FC-AC97-F07FE765B7D3}"/>
    <cellStyle name="Currency 3 6 3 4 2 2" xfId="18324" xr:uid="{CAABCF29-C960-4F9D-8448-B9D304496C71}"/>
    <cellStyle name="Currency 3 6 3 4 3" xfId="18325" xr:uid="{45C1E580-172B-4E79-AB9C-E444869143BB}"/>
    <cellStyle name="Currency 3 6 3 5" xfId="18326" xr:uid="{25949D19-A62C-49C3-A3B3-8C868B2F6DFC}"/>
    <cellStyle name="Currency 3 6 3 5 2" xfId="18327" xr:uid="{9D3C185C-4BF8-41E0-A048-3252E2DF7A95}"/>
    <cellStyle name="Currency 3 6 3 6" xfId="18328" xr:uid="{6C9A4F44-FAD5-4AF4-908F-8C638BD0ECA5}"/>
    <cellStyle name="Currency 3 6 4" xfId="18329" xr:uid="{BD5AE225-810D-4768-8EA3-3B519FE69A04}"/>
    <cellStyle name="Currency 3 6 4 2" xfId="18330" xr:uid="{6C3F2E2C-5D66-4AF4-BA20-D9B02A77AC5B}"/>
    <cellStyle name="Currency 3 6 4 2 2" xfId="18331" xr:uid="{2184C3FB-1E71-43F4-A79B-F9C6539D5EA6}"/>
    <cellStyle name="Currency 3 6 4 2 2 2" xfId="18332" xr:uid="{91AE4530-8435-4E42-A079-3EA67FCAFD90}"/>
    <cellStyle name="Currency 3 6 4 2 3" xfId="18333" xr:uid="{488130D4-F167-4B90-A9D0-310070624D47}"/>
    <cellStyle name="Currency 3 6 4 3" xfId="18334" xr:uid="{D2FDD03C-7269-4B8A-9E26-EA2CA4FD536F}"/>
    <cellStyle name="Currency 3 6 4 3 2" xfId="18335" xr:uid="{F9EDE64E-20A4-4B76-B964-94376D11BF61}"/>
    <cellStyle name="Currency 3 6 4 4" xfId="18336" xr:uid="{B1751DF8-1D5F-4699-B3FC-450E81D9A10D}"/>
    <cellStyle name="Currency 3 6 5" xfId="18337" xr:uid="{CC341FC7-BD2B-4D0B-B8B6-891D5B308B7F}"/>
    <cellStyle name="Currency 3 6 5 2" xfId="18338" xr:uid="{AC3220BD-DD8A-43FF-848C-69A866B9A0A2}"/>
    <cellStyle name="Currency 3 6 5 2 2" xfId="18339" xr:uid="{8BE7581B-902F-442E-B53C-CA776AA3747F}"/>
    <cellStyle name="Currency 3 6 5 2 2 2" xfId="18340" xr:uid="{1B389AAE-73D7-470B-9BD3-61677613892F}"/>
    <cellStyle name="Currency 3 6 5 2 3" xfId="18341" xr:uid="{C4AF30B8-2D75-415B-A93F-E6E0A4102A49}"/>
    <cellStyle name="Currency 3 6 5 3" xfId="18342" xr:uid="{9D2E0290-7207-4FB4-9080-86B44EF1B1EF}"/>
    <cellStyle name="Currency 3 6 5 3 2" xfId="18343" xr:uid="{A4161BC3-44BD-4362-9694-FD4C13B858B4}"/>
    <cellStyle name="Currency 3 6 5 4" xfId="18344" xr:uid="{EFA4A9C2-6EBC-4A00-AFFF-97400A1C2484}"/>
    <cellStyle name="Currency 3 6 6" xfId="18345" xr:uid="{0D4890A7-0FCA-496A-A5D3-1F4D122E33B1}"/>
    <cellStyle name="Currency 3 6 6 2" xfId="18346" xr:uid="{4CC66255-D1E3-4411-BC13-CFACFF5FB3E1}"/>
    <cellStyle name="Currency 3 6 6 2 2" xfId="18347" xr:uid="{4F6B918E-3682-48B8-80E6-6D82B510A260}"/>
    <cellStyle name="Currency 3 6 6 3" xfId="18348" xr:uid="{B333ABD9-8753-408E-8C5F-2F3BD9CB1357}"/>
    <cellStyle name="Currency 3 6 7" xfId="18349" xr:uid="{B1C13276-F6A3-4232-8C84-9426B80BBCCB}"/>
    <cellStyle name="Currency 3 6 7 2" xfId="18350" xr:uid="{2CEDAC40-1D06-4FFC-888D-F4D54A292131}"/>
    <cellStyle name="Currency 3 6 8" xfId="18351" xr:uid="{5529A294-7632-4645-A5B7-5C5DC9A9472A}"/>
    <cellStyle name="Currency 3 7" xfId="18352" xr:uid="{18629C57-06C1-48E8-92A1-BD0B380EF084}"/>
    <cellStyle name="Currency 3 7 2" xfId="18353" xr:uid="{11648B45-F96D-49B4-89FF-5B7803139E57}"/>
    <cellStyle name="Currency 3 7 2 2" xfId="18354" xr:uid="{D4B46F1C-9A9C-4019-B5AD-F95F10DA796A}"/>
    <cellStyle name="Currency 3 7 2 2 2" xfId="18355" xr:uid="{F3E27987-B8A1-4038-BBE7-16AC3E12B275}"/>
    <cellStyle name="Currency 3 7 2 2 2 2" xfId="18356" xr:uid="{CC0B705B-6342-4B43-B1C7-CD998C6D406A}"/>
    <cellStyle name="Currency 3 7 2 2 2 2 2" xfId="18357" xr:uid="{866DB087-9D77-4113-8420-02C75674004E}"/>
    <cellStyle name="Currency 3 7 2 2 2 2 2 2" xfId="18358" xr:uid="{06F99CA6-BCB3-48FB-B26B-8F329370328B}"/>
    <cellStyle name="Currency 3 7 2 2 2 2 3" xfId="18359" xr:uid="{9FBAF463-C097-4A90-9FD6-C73A76038646}"/>
    <cellStyle name="Currency 3 7 2 2 2 3" xfId="18360" xr:uid="{CB5A151E-422D-46D2-8E15-8C3DA6786CA8}"/>
    <cellStyle name="Currency 3 7 2 2 2 3 2" xfId="18361" xr:uid="{91A1EA62-36F5-436E-B1FA-C1ADDA94E5E7}"/>
    <cellStyle name="Currency 3 7 2 2 2 4" xfId="18362" xr:uid="{0111B412-2A4E-4AEF-BE78-E7E2F116E9D0}"/>
    <cellStyle name="Currency 3 7 2 2 3" xfId="18363" xr:uid="{2F146091-9B7D-4CE0-85C7-722309613EC3}"/>
    <cellStyle name="Currency 3 7 2 2 3 2" xfId="18364" xr:uid="{5396B899-3864-4F61-B272-F3D660251F77}"/>
    <cellStyle name="Currency 3 7 2 2 3 2 2" xfId="18365" xr:uid="{CD566307-D6C3-453C-A5EE-3245DCF68686}"/>
    <cellStyle name="Currency 3 7 2 2 3 2 2 2" xfId="18366" xr:uid="{8671DB9C-C816-4423-AA8A-93EE577A9946}"/>
    <cellStyle name="Currency 3 7 2 2 3 2 3" xfId="18367" xr:uid="{1DCC73B4-27CD-46B0-A402-B7F2E88A129E}"/>
    <cellStyle name="Currency 3 7 2 2 3 3" xfId="18368" xr:uid="{4466F108-2828-4255-8D82-F0BD8A0E6DDA}"/>
    <cellStyle name="Currency 3 7 2 2 3 3 2" xfId="18369" xr:uid="{175D4BA0-0F15-45EE-BED1-D653FB74971C}"/>
    <cellStyle name="Currency 3 7 2 2 3 4" xfId="18370" xr:uid="{8ABE00BB-1B30-4D72-89A5-FC0F232422D1}"/>
    <cellStyle name="Currency 3 7 2 2 4" xfId="18371" xr:uid="{96BE3AEB-4AFC-4DE3-9689-03924912BB67}"/>
    <cellStyle name="Currency 3 7 2 2 4 2" xfId="18372" xr:uid="{DA7C00B6-E4EB-45EC-96B1-0FF177DEB815}"/>
    <cellStyle name="Currency 3 7 2 2 4 2 2" xfId="18373" xr:uid="{A134EB2D-C974-4F58-AC4C-B6DE4B0370CB}"/>
    <cellStyle name="Currency 3 7 2 2 4 3" xfId="18374" xr:uid="{EE68BBD5-ECA7-4507-8B22-F449F646AA43}"/>
    <cellStyle name="Currency 3 7 2 2 5" xfId="18375" xr:uid="{DD983656-5113-48C4-9DBC-F93A9614C235}"/>
    <cellStyle name="Currency 3 7 2 2 5 2" xfId="18376" xr:uid="{E27E404A-FA51-4B2C-8788-0370F9D812FB}"/>
    <cellStyle name="Currency 3 7 2 2 6" xfId="18377" xr:uid="{9A7CF4ED-ED74-41B2-9BA5-D914ED0248AC}"/>
    <cellStyle name="Currency 3 7 2 3" xfId="18378" xr:uid="{AD75D52F-FDDA-41DB-A185-F4CE031D0AE4}"/>
    <cellStyle name="Currency 3 7 2 3 2" xfId="18379" xr:uid="{AD4A0574-9F5B-4A99-B6BC-FBDF2B4C91FB}"/>
    <cellStyle name="Currency 3 7 2 3 2 2" xfId="18380" xr:uid="{B90DB6D4-F6B4-4713-9202-1D67EFAABAFB}"/>
    <cellStyle name="Currency 3 7 2 3 2 2 2" xfId="18381" xr:uid="{43EF337E-3E2C-4821-B200-3205D719A001}"/>
    <cellStyle name="Currency 3 7 2 3 2 3" xfId="18382" xr:uid="{93F8B0C3-45A7-496A-81D6-AF74EF335400}"/>
    <cellStyle name="Currency 3 7 2 3 3" xfId="18383" xr:uid="{8C8F205B-B2E1-412A-90FD-C0D5412FD6AB}"/>
    <cellStyle name="Currency 3 7 2 3 3 2" xfId="18384" xr:uid="{7C97A900-A534-4E07-8ED4-677760C1C891}"/>
    <cellStyle name="Currency 3 7 2 3 4" xfId="18385" xr:uid="{5ED4A69F-9595-4F3F-86F8-72FB0ECEE990}"/>
    <cellStyle name="Currency 3 7 2 4" xfId="18386" xr:uid="{81FB97D4-613A-4582-9095-38D384B2ABBB}"/>
    <cellStyle name="Currency 3 7 2 4 2" xfId="18387" xr:uid="{34C95AB2-E6B2-4706-9C0D-FD82B469066D}"/>
    <cellStyle name="Currency 3 7 2 4 2 2" xfId="18388" xr:uid="{09636B63-F921-44DA-AB74-182E26CAD793}"/>
    <cellStyle name="Currency 3 7 2 4 2 2 2" xfId="18389" xr:uid="{4864915B-CC6C-4707-8A3D-477C56A36D49}"/>
    <cellStyle name="Currency 3 7 2 4 2 3" xfId="18390" xr:uid="{1B0DC95D-72C4-4059-8C5E-DB33D322A753}"/>
    <cellStyle name="Currency 3 7 2 4 3" xfId="18391" xr:uid="{D850E53F-6192-4B88-82C9-95595319F201}"/>
    <cellStyle name="Currency 3 7 2 4 3 2" xfId="18392" xr:uid="{0936F6AC-4A35-4C65-8BB6-6A060E042E6E}"/>
    <cellStyle name="Currency 3 7 2 4 4" xfId="18393" xr:uid="{7377C28E-5D3D-4FCC-BDF1-CAD3B45C4DBF}"/>
    <cellStyle name="Currency 3 7 2 5" xfId="18394" xr:uid="{5586855F-0AD9-4ACA-8801-445B3978D25E}"/>
    <cellStyle name="Currency 3 7 2 5 2" xfId="18395" xr:uid="{A2255122-DFD7-4E9B-8CAF-044397BC0082}"/>
    <cellStyle name="Currency 3 7 2 5 2 2" xfId="18396" xr:uid="{92CF524C-9690-4155-A3AE-9BABB880AAAF}"/>
    <cellStyle name="Currency 3 7 2 5 3" xfId="18397" xr:uid="{8424EE37-304D-462A-9812-B7C7938E6D7D}"/>
    <cellStyle name="Currency 3 7 2 6" xfId="18398" xr:uid="{3374875A-DA23-4D03-9D16-68B0B3CA5E2E}"/>
    <cellStyle name="Currency 3 7 2 6 2" xfId="18399" xr:uid="{97B95D94-3892-464D-B5DE-F2C6782D7FF5}"/>
    <cellStyle name="Currency 3 7 2 7" xfId="18400" xr:uid="{5D7F1FBC-EBAD-4703-A3CA-7D680FD120E0}"/>
    <cellStyle name="Currency 3 7 3" xfId="18401" xr:uid="{A5769D25-B797-456D-9851-D81786003F77}"/>
    <cellStyle name="Currency 3 7 3 2" xfId="18402" xr:uid="{79CAFDA0-1812-4397-8AC3-925BD9060AA4}"/>
    <cellStyle name="Currency 3 7 3 2 2" xfId="18403" xr:uid="{C7CED3D1-F937-47C8-8BC6-FAB9C09A1CEB}"/>
    <cellStyle name="Currency 3 7 3 2 2 2" xfId="18404" xr:uid="{6A585918-DE8C-4B58-AF8F-410EF0D3FC07}"/>
    <cellStyle name="Currency 3 7 3 2 2 2 2" xfId="18405" xr:uid="{864B18AE-6F8C-4346-BDDD-39197D988B26}"/>
    <cellStyle name="Currency 3 7 3 2 2 3" xfId="18406" xr:uid="{BEACFF0C-CFD7-4F12-9708-D3526A8C9716}"/>
    <cellStyle name="Currency 3 7 3 2 3" xfId="18407" xr:uid="{106C16F8-7E7C-4046-9B85-44F92BC83563}"/>
    <cellStyle name="Currency 3 7 3 2 3 2" xfId="18408" xr:uid="{AFC4482A-303E-4D91-9A6A-BA7E29A1C514}"/>
    <cellStyle name="Currency 3 7 3 2 4" xfId="18409" xr:uid="{4605E851-9854-45E4-B2DE-1E09E47CDE65}"/>
    <cellStyle name="Currency 3 7 3 3" xfId="18410" xr:uid="{0D02814D-0F1B-4B66-B935-B751C38FEFA1}"/>
    <cellStyle name="Currency 3 7 3 3 2" xfId="18411" xr:uid="{089FE66B-D2DD-4585-950C-68029A45514F}"/>
    <cellStyle name="Currency 3 7 3 3 2 2" xfId="18412" xr:uid="{4572F548-1661-4DA2-8E41-030A32932758}"/>
    <cellStyle name="Currency 3 7 3 3 2 2 2" xfId="18413" xr:uid="{7D1D22C0-2563-47C8-9773-16A8788D1177}"/>
    <cellStyle name="Currency 3 7 3 3 2 3" xfId="18414" xr:uid="{88A58E18-2D0C-48A2-96C3-6564D06A1237}"/>
    <cellStyle name="Currency 3 7 3 3 3" xfId="18415" xr:uid="{83F82BFE-07CC-46E9-9E7E-026FF139A139}"/>
    <cellStyle name="Currency 3 7 3 3 3 2" xfId="18416" xr:uid="{4D6BD514-020D-476C-A1E9-A1A10407A69C}"/>
    <cellStyle name="Currency 3 7 3 3 4" xfId="18417" xr:uid="{240EF2E2-6B33-4D01-AFC9-D7C4C0ED5221}"/>
    <cellStyle name="Currency 3 7 3 4" xfId="18418" xr:uid="{C0F22D5A-D8B9-47D5-8780-7803F090254D}"/>
    <cellStyle name="Currency 3 7 3 4 2" xfId="18419" xr:uid="{C320029A-9323-4538-988B-883DC638CA0B}"/>
    <cellStyle name="Currency 3 7 3 4 2 2" xfId="18420" xr:uid="{8E3AB159-24F3-469B-8A62-257C3CEE7D17}"/>
    <cellStyle name="Currency 3 7 3 4 3" xfId="18421" xr:uid="{276F6A2F-C08A-4348-841C-511A2D7515D9}"/>
    <cellStyle name="Currency 3 7 3 5" xfId="18422" xr:uid="{E1AE8787-46E8-433C-A3AA-95C8D379D992}"/>
    <cellStyle name="Currency 3 7 3 5 2" xfId="18423" xr:uid="{F2BED909-FA98-4A14-B7EC-ADBC53A495C4}"/>
    <cellStyle name="Currency 3 7 3 6" xfId="18424" xr:uid="{BF03C7C7-5C3A-4E43-801C-2A90EC223CB6}"/>
    <cellStyle name="Currency 3 7 4" xfId="18425" xr:uid="{A89F3E28-4E07-41D2-A172-E0719B32095E}"/>
    <cellStyle name="Currency 3 7 4 2" xfId="18426" xr:uid="{8E61BB7C-394F-4F24-A38A-6755B16E751F}"/>
    <cellStyle name="Currency 3 7 4 2 2" xfId="18427" xr:uid="{9D79E48C-8C04-42AC-8F5B-03CFDB8389F5}"/>
    <cellStyle name="Currency 3 7 4 2 2 2" xfId="18428" xr:uid="{2D0D0A7A-16A6-4BD8-AD82-A192E9D811DF}"/>
    <cellStyle name="Currency 3 7 4 2 3" xfId="18429" xr:uid="{549C409C-BA4E-46EF-A727-406132A6CF5C}"/>
    <cellStyle name="Currency 3 7 4 3" xfId="18430" xr:uid="{FD49B95D-DB8C-4EA4-B688-39F747AD5E80}"/>
    <cellStyle name="Currency 3 7 4 3 2" xfId="18431" xr:uid="{DB1368E3-2CBC-428E-978F-94B8C06D5D13}"/>
    <cellStyle name="Currency 3 7 4 4" xfId="18432" xr:uid="{75DCB4EB-0036-4EF5-91C1-AD8C05457C54}"/>
    <cellStyle name="Currency 3 7 5" xfId="18433" xr:uid="{96DFC383-8E7C-4670-9A80-04D0C1CE9735}"/>
    <cellStyle name="Currency 3 7 5 2" xfId="18434" xr:uid="{F9FC9B45-E385-471F-86EB-E3A52CB668D1}"/>
    <cellStyle name="Currency 3 7 5 2 2" xfId="18435" xr:uid="{CEDF820F-B114-4B74-ACE4-A52384E27C4A}"/>
    <cellStyle name="Currency 3 7 5 2 2 2" xfId="18436" xr:uid="{39E80690-1850-4438-9DF6-0DC46AB3D1AE}"/>
    <cellStyle name="Currency 3 7 5 2 3" xfId="18437" xr:uid="{BCD858D6-6961-4A4B-84BB-4B7D5F4FF0CA}"/>
    <cellStyle name="Currency 3 7 5 3" xfId="18438" xr:uid="{A924EA57-EFE1-4D6C-BCFB-492BCBC6BEB0}"/>
    <cellStyle name="Currency 3 7 5 3 2" xfId="18439" xr:uid="{21971296-E274-46F9-A62A-208BAF9285CA}"/>
    <cellStyle name="Currency 3 7 5 4" xfId="18440" xr:uid="{11F857AB-9E22-4083-9E72-DE8D22D203FD}"/>
    <cellStyle name="Currency 3 7 6" xfId="18441" xr:uid="{6A7F1FDD-EE92-40C1-AE36-AB3854CE4FFB}"/>
    <cellStyle name="Currency 3 7 6 2" xfId="18442" xr:uid="{CB77C348-96A2-4212-BE3B-ABA24FC21A41}"/>
    <cellStyle name="Currency 3 7 6 2 2" xfId="18443" xr:uid="{24F604DB-219B-4EEA-A22A-4DA33E6BDD61}"/>
    <cellStyle name="Currency 3 7 6 3" xfId="18444" xr:uid="{69113253-F3D8-433A-A366-2296B45EDD14}"/>
    <cellStyle name="Currency 3 7 7" xfId="18445" xr:uid="{AFA118E8-F400-48FF-8C62-45547DB4A399}"/>
    <cellStyle name="Currency 3 7 7 2" xfId="18446" xr:uid="{D1D4F494-D421-448E-98D7-6412A9897489}"/>
    <cellStyle name="Currency 3 7 8" xfId="18447" xr:uid="{6C696D6F-70BB-4F84-B4F5-2D3D3034A30F}"/>
    <cellStyle name="Currency 3 8" xfId="18448" xr:uid="{CB0EC997-6F44-4424-B154-13D2EF5F802F}"/>
    <cellStyle name="Currency 3 8 2" xfId="18449" xr:uid="{B9CEFC07-8136-402A-8E8F-FAFDE2952D30}"/>
    <cellStyle name="Currency 3 8 2 2" xfId="18450" xr:uid="{993CBF2B-38DD-4BFD-8B59-671DDD79FDFD}"/>
    <cellStyle name="Currency 3 8 2 2 2" xfId="18451" xr:uid="{014FE036-C878-488F-95EA-D42A57CBA1C8}"/>
    <cellStyle name="Currency 3 8 2 2 2 2" xfId="18452" xr:uid="{AC2E55CD-D30C-4DB3-8D2D-E283A61A75FE}"/>
    <cellStyle name="Currency 3 8 2 2 2 2 2" xfId="18453" xr:uid="{401934A4-C190-4ACE-BE96-CFF87D555B92}"/>
    <cellStyle name="Currency 3 8 2 2 2 2 2 2" xfId="18454" xr:uid="{1E66D285-FABF-458D-8ABB-188FD8D33A14}"/>
    <cellStyle name="Currency 3 8 2 2 2 2 3" xfId="18455" xr:uid="{41588BE4-22F7-4EDB-BF5E-66CCD37EC024}"/>
    <cellStyle name="Currency 3 8 2 2 2 3" xfId="18456" xr:uid="{29706E41-E5B8-418A-AE33-43DAC4D5A291}"/>
    <cellStyle name="Currency 3 8 2 2 2 3 2" xfId="18457" xr:uid="{81BAE4D8-2A7C-42DD-B920-361819129F6B}"/>
    <cellStyle name="Currency 3 8 2 2 2 4" xfId="18458" xr:uid="{4AB780DA-F9FE-4914-B934-9FE1AD737629}"/>
    <cellStyle name="Currency 3 8 2 2 3" xfId="18459" xr:uid="{02F0B9D1-72F9-4D40-8B74-52D6A49FC795}"/>
    <cellStyle name="Currency 3 8 2 2 3 2" xfId="18460" xr:uid="{D67988EA-C39E-41C0-B68C-D766752C24F7}"/>
    <cellStyle name="Currency 3 8 2 2 3 2 2" xfId="18461" xr:uid="{9289CE08-6353-4C8A-8F4F-FE5CD9595790}"/>
    <cellStyle name="Currency 3 8 2 2 3 2 2 2" xfId="18462" xr:uid="{5FC356B6-7E41-4216-A620-2BB275776740}"/>
    <cellStyle name="Currency 3 8 2 2 3 2 3" xfId="18463" xr:uid="{CAF50641-41BD-4D21-B1A2-D83E9E5550E1}"/>
    <cellStyle name="Currency 3 8 2 2 3 3" xfId="18464" xr:uid="{1432D255-837F-471B-AE62-FDACF94474D9}"/>
    <cellStyle name="Currency 3 8 2 2 3 3 2" xfId="18465" xr:uid="{1E3B8154-58A0-4207-96AB-51E59C1FBE75}"/>
    <cellStyle name="Currency 3 8 2 2 3 4" xfId="18466" xr:uid="{4BAA86A1-2075-46AA-A2A8-3949A9840E67}"/>
    <cellStyle name="Currency 3 8 2 2 4" xfId="18467" xr:uid="{5B6C7A53-5B19-478E-B5FB-6AF9838E0837}"/>
    <cellStyle name="Currency 3 8 2 2 4 2" xfId="18468" xr:uid="{40DAC2CB-8139-410D-AE8B-A9B8E9CC14CD}"/>
    <cellStyle name="Currency 3 8 2 2 4 2 2" xfId="18469" xr:uid="{CF31AF0B-C7CE-4519-8080-794386E792E6}"/>
    <cellStyle name="Currency 3 8 2 2 4 3" xfId="18470" xr:uid="{7196EED1-AECB-405C-9EA8-6F569116E1E4}"/>
    <cellStyle name="Currency 3 8 2 2 5" xfId="18471" xr:uid="{18CC03C3-1BE8-4075-8F58-CE7B8DC616A5}"/>
    <cellStyle name="Currency 3 8 2 2 5 2" xfId="18472" xr:uid="{B32A2F74-16D6-448D-8621-D679F32A6E47}"/>
    <cellStyle name="Currency 3 8 2 2 6" xfId="18473" xr:uid="{02994401-F356-4E07-BBDD-B4C551BAF94A}"/>
    <cellStyle name="Currency 3 8 2 3" xfId="18474" xr:uid="{CE9414E0-5098-442F-9E80-46D74A5A5997}"/>
    <cellStyle name="Currency 3 8 2 3 2" xfId="18475" xr:uid="{4F7C2B0F-C325-4AC7-B392-2775FB1EB197}"/>
    <cellStyle name="Currency 3 8 2 3 2 2" xfId="18476" xr:uid="{BFA27586-DB1A-42DC-9967-FCAB6BE4EF34}"/>
    <cellStyle name="Currency 3 8 2 3 2 2 2" xfId="18477" xr:uid="{27F20574-239D-4C0E-A282-90CF72669CF3}"/>
    <cellStyle name="Currency 3 8 2 3 2 3" xfId="18478" xr:uid="{9F1B094F-4E98-4896-B967-C33437629F6D}"/>
    <cellStyle name="Currency 3 8 2 3 3" xfId="18479" xr:uid="{6D40C83E-8010-45F5-8549-DDD44E1C3D72}"/>
    <cellStyle name="Currency 3 8 2 3 3 2" xfId="18480" xr:uid="{6B4796AA-B0AE-47E9-B6C3-666846002249}"/>
    <cellStyle name="Currency 3 8 2 3 4" xfId="18481" xr:uid="{6E164424-4C30-48B8-9FA4-F15F4A4EB339}"/>
    <cellStyle name="Currency 3 8 2 4" xfId="18482" xr:uid="{6B2B60DF-D8A7-4F4E-87B2-12F8153E4927}"/>
    <cellStyle name="Currency 3 8 2 4 2" xfId="18483" xr:uid="{3420E500-7499-4843-9A50-0E6D125B9631}"/>
    <cellStyle name="Currency 3 8 2 4 2 2" xfId="18484" xr:uid="{7D8545FB-3F90-456E-9D91-253D4ADD0D21}"/>
    <cellStyle name="Currency 3 8 2 4 2 2 2" xfId="18485" xr:uid="{2B933AF5-6176-472D-BB08-E8D625902D3A}"/>
    <cellStyle name="Currency 3 8 2 4 2 3" xfId="18486" xr:uid="{F931E862-C03D-4EC0-B661-9BC39290226F}"/>
    <cellStyle name="Currency 3 8 2 4 3" xfId="18487" xr:uid="{218518F9-1CCA-4E3D-B440-BFB55034A842}"/>
    <cellStyle name="Currency 3 8 2 4 3 2" xfId="18488" xr:uid="{0532B942-DDCC-4C90-8AA4-B13BDDA53BA5}"/>
    <cellStyle name="Currency 3 8 2 4 4" xfId="18489" xr:uid="{E0798B94-D806-495F-87FB-B90F0D09CFC4}"/>
    <cellStyle name="Currency 3 8 2 5" xfId="18490" xr:uid="{B8AC71D7-B660-461D-8F28-1403F9EFF227}"/>
    <cellStyle name="Currency 3 8 2 5 2" xfId="18491" xr:uid="{41A3C9B7-BF91-4FF2-9F25-E4F15E6D6174}"/>
    <cellStyle name="Currency 3 8 2 5 2 2" xfId="18492" xr:uid="{32EEAB36-95C7-4B9F-B186-83EA64C3B890}"/>
    <cellStyle name="Currency 3 8 2 5 3" xfId="18493" xr:uid="{4E7D2627-6B4C-4CF2-B892-2CB3EB83F3BA}"/>
    <cellStyle name="Currency 3 8 2 6" xfId="18494" xr:uid="{4FF052DB-4D73-471B-B484-92B42F04E729}"/>
    <cellStyle name="Currency 3 8 2 6 2" xfId="18495" xr:uid="{B09E54E0-EB5F-4225-8D5D-3317E9BAF66D}"/>
    <cellStyle name="Currency 3 8 2 7" xfId="18496" xr:uid="{6647B905-26EA-409F-BE2B-FC482BC6DEE5}"/>
    <cellStyle name="Currency 3 8 3" xfId="18497" xr:uid="{BC311EAF-D397-4C4B-9DB1-C7FF2B97B715}"/>
    <cellStyle name="Currency 3 8 3 2" xfId="18498" xr:uid="{94C5EFF3-FD4C-40C1-99B9-BA73C2859CD9}"/>
    <cellStyle name="Currency 3 8 3 2 2" xfId="18499" xr:uid="{F782F340-8563-4C53-81C1-961B26129FC0}"/>
    <cellStyle name="Currency 3 8 3 2 2 2" xfId="18500" xr:uid="{92AC7068-1AB3-4194-93F2-0C859995B5C4}"/>
    <cellStyle name="Currency 3 8 3 2 2 2 2" xfId="18501" xr:uid="{BE64ED3A-4B6E-48F6-B624-C419DDDD19CD}"/>
    <cellStyle name="Currency 3 8 3 2 2 3" xfId="18502" xr:uid="{F7C1ED0B-B250-414B-B99F-0170FAB12391}"/>
    <cellStyle name="Currency 3 8 3 2 3" xfId="18503" xr:uid="{10E3F685-C4A0-44BD-AF46-F68F031D7140}"/>
    <cellStyle name="Currency 3 8 3 2 3 2" xfId="18504" xr:uid="{16757343-2932-4F21-9887-D3252CE48AC0}"/>
    <cellStyle name="Currency 3 8 3 2 4" xfId="18505" xr:uid="{EADA4042-464E-41C2-9EA9-E288B508F875}"/>
    <cellStyle name="Currency 3 8 3 3" xfId="18506" xr:uid="{A44FE310-746D-4C28-AD08-EF49433333FF}"/>
    <cellStyle name="Currency 3 8 3 3 2" xfId="18507" xr:uid="{BB33922F-63C9-4A80-8062-D84F09A16700}"/>
    <cellStyle name="Currency 3 8 3 3 2 2" xfId="18508" xr:uid="{F0E2D8BF-1137-4448-A493-6D4467398DF2}"/>
    <cellStyle name="Currency 3 8 3 3 2 2 2" xfId="18509" xr:uid="{6B5918D7-DEF7-45DD-873F-90C1C41E215B}"/>
    <cellStyle name="Currency 3 8 3 3 2 3" xfId="18510" xr:uid="{4FA89974-A963-44F3-950B-A4441102F0A8}"/>
    <cellStyle name="Currency 3 8 3 3 3" xfId="18511" xr:uid="{711F9CCF-618A-45DB-8A1B-E6B5F9E0828E}"/>
    <cellStyle name="Currency 3 8 3 3 3 2" xfId="18512" xr:uid="{E16B6FFF-304D-476E-B1D1-998587C0797F}"/>
    <cellStyle name="Currency 3 8 3 3 4" xfId="18513" xr:uid="{5560C9C2-6292-4D7B-8347-D18695067021}"/>
    <cellStyle name="Currency 3 8 3 4" xfId="18514" xr:uid="{82B92154-BD26-4AA5-95A1-7CE4FB0B46DC}"/>
    <cellStyle name="Currency 3 8 3 4 2" xfId="18515" xr:uid="{38C13C98-C426-472B-9F94-3B8A86426230}"/>
    <cellStyle name="Currency 3 8 3 4 2 2" xfId="18516" xr:uid="{B411501F-AE1B-4320-9721-59054DDBE53B}"/>
    <cellStyle name="Currency 3 8 3 4 3" xfId="18517" xr:uid="{E310DA6A-F645-4A66-9EC2-B32F32697993}"/>
    <cellStyle name="Currency 3 8 3 5" xfId="18518" xr:uid="{2758DDBB-DEBE-4C70-AD7B-E7C5F0DD726B}"/>
    <cellStyle name="Currency 3 8 3 5 2" xfId="18519" xr:uid="{8CB9B51E-B066-4D9C-967B-59FDE54B3EE1}"/>
    <cellStyle name="Currency 3 8 3 6" xfId="18520" xr:uid="{F8DE7A79-5102-4BA2-BDC5-B0FEC97DEFFE}"/>
    <cellStyle name="Currency 3 8 4" xfId="18521" xr:uid="{496D5C46-29F7-4D22-9807-FD14DC71AB74}"/>
    <cellStyle name="Currency 3 8 4 2" xfId="18522" xr:uid="{F3D1E38F-E90A-48FB-A4D5-01E151FADA36}"/>
    <cellStyle name="Currency 3 8 4 2 2" xfId="18523" xr:uid="{468F95DA-AE60-44AD-B036-99AD3F353C62}"/>
    <cellStyle name="Currency 3 8 4 2 2 2" xfId="18524" xr:uid="{CC2155BC-4F31-48FB-BF8E-F84095883711}"/>
    <cellStyle name="Currency 3 8 4 2 3" xfId="18525" xr:uid="{296B42CC-759B-4FED-969D-BB44461DCD41}"/>
    <cellStyle name="Currency 3 8 4 3" xfId="18526" xr:uid="{02B1FB90-5519-4522-AE42-65D35C7BC673}"/>
    <cellStyle name="Currency 3 8 4 3 2" xfId="18527" xr:uid="{175D9BAA-E689-4639-842F-179AD61A7CBB}"/>
    <cellStyle name="Currency 3 8 4 4" xfId="18528" xr:uid="{88616F80-3B90-4A75-BB58-9B3EC64F72B9}"/>
    <cellStyle name="Currency 3 8 5" xfId="18529" xr:uid="{08A26C3A-2D97-40C3-8215-B190302BECC4}"/>
    <cellStyle name="Currency 3 8 5 2" xfId="18530" xr:uid="{1C573988-2B3E-476C-ADF9-3F531D05BE0A}"/>
    <cellStyle name="Currency 3 8 5 2 2" xfId="18531" xr:uid="{E4666D2D-DB59-4F43-937D-5B9B256FCAE4}"/>
    <cellStyle name="Currency 3 8 5 2 2 2" xfId="18532" xr:uid="{426739A8-2006-43BE-9517-58EE8A8DF1C0}"/>
    <cellStyle name="Currency 3 8 5 2 3" xfId="18533" xr:uid="{4054BCC2-437F-470A-877F-74DDB20C174F}"/>
    <cellStyle name="Currency 3 8 5 3" xfId="18534" xr:uid="{0FF10FE1-D1C6-40C9-B704-1A8D72D9E5CF}"/>
    <cellStyle name="Currency 3 8 5 3 2" xfId="18535" xr:uid="{0BDA49A7-032C-42DA-8F18-8CED3AF4E1F8}"/>
    <cellStyle name="Currency 3 8 5 4" xfId="18536" xr:uid="{13B1E279-2BEF-4807-9343-8B50BBB8F300}"/>
    <cellStyle name="Currency 3 8 6" xfId="18537" xr:uid="{6F8B69EC-A541-4F49-9B20-6364B02229FD}"/>
    <cellStyle name="Currency 3 8 6 2" xfId="18538" xr:uid="{93520D83-6CB0-4293-B1A7-44C9C22ACAB9}"/>
    <cellStyle name="Currency 3 8 6 2 2" xfId="18539" xr:uid="{968C77BF-911E-49D2-9096-E17E059696AC}"/>
    <cellStyle name="Currency 3 8 6 3" xfId="18540" xr:uid="{541710EC-CB39-4019-A519-30DEEE9F3493}"/>
    <cellStyle name="Currency 3 8 7" xfId="18541" xr:uid="{F2D57BA3-4E47-48EE-9C14-DCA889A394D6}"/>
    <cellStyle name="Currency 3 8 7 2" xfId="18542" xr:uid="{C655A531-354E-4B72-9755-D4388498BB91}"/>
    <cellStyle name="Currency 3 8 8" xfId="18543" xr:uid="{E9D4D829-5127-42F0-94CA-6F23DE6DD849}"/>
    <cellStyle name="Currency 3 9" xfId="18544" xr:uid="{2B3FFD05-8CCC-4036-B61D-8062551A6125}"/>
    <cellStyle name="Currency 3 9 2" xfId="18545" xr:uid="{81CE3E8F-7A45-4C4C-9283-E114D0FCA537}"/>
    <cellStyle name="Currency 3 9 2 2" xfId="18546" xr:uid="{9CE89129-38AE-4CC9-AA21-AEA3461A0962}"/>
    <cellStyle name="Currency 3 9 2 2 2" xfId="18547" xr:uid="{9ABA85C8-9A26-415C-BF08-1C07FCB7C4E7}"/>
    <cellStyle name="Currency 3 9 2 2 2 2" xfId="18548" xr:uid="{A0960D28-11DB-4306-8FF1-EA0D3BF78F08}"/>
    <cellStyle name="Currency 3 9 2 2 2 2 2" xfId="18549" xr:uid="{00529C56-C3B5-459E-B90C-EB5245E2AFA0}"/>
    <cellStyle name="Currency 3 9 2 2 2 2 2 2" xfId="18550" xr:uid="{1E9E9585-E8C2-4A53-8161-09736DC28D6F}"/>
    <cellStyle name="Currency 3 9 2 2 2 2 3" xfId="18551" xr:uid="{8BE0B3D4-3A06-4DCB-8E70-EAD9FEE381FA}"/>
    <cellStyle name="Currency 3 9 2 2 2 3" xfId="18552" xr:uid="{635DE2F4-FCF2-4FD2-9DC1-BBA1B05B083D}"/>
    <cellStyle name="Currency 3 9 2 2 2 3 2" xfId="18553" xr:uid="{EAF0CACC-339F-4C9F-8CBC-E644BB26A8F0}"/>
    <cellStyle name="Currency 3 9 2 2 2 4" xfId="18554" xr:uid="{A677341D-07EA-4D78-B382-F3427738C12E}"/>
    <cellStyle name="Currency 3 9 2 2 3" xfId="18555" xr:uid="{677A0DD0-AF6A-468F-83E9-6C9BEACAE2EE}"/>
    <cellStyle name="Currency 3 9 2 2 3 2" xfId="18556" xr:uid="{6F44CAB9-253D-4636-B298-2082028C6309}"/>
    <cellStyle name="Currency 3 9 2 2 3 2 2" xfId="18557" xr:uid="{0307015D-ECFC-4E8C-9C94-92BED48087D5}"/>
    <cellStyle name="Currency 3 9 2 2 3 2 2 2" xfId="18558" xr:uid="{A58B1FDF-DFF5-4A5C-A408-E5AEF219EE54}"/>
    <cellStyle name="Currency 3 9 2 2 3 2 3" xfId="18559" xr:uid="{71DF803E-19D8-4FE0-9BC4-940D7C0C4ADE}"/>
    <cellStyle name="Currency 3 9 2 2 3 3" xfId="18560" xr:uid="{23E4174B-A904-4970-A8B1-4A3994F5C34A}"/>
    <cellStyle name="Currency 3 9 2 2 3 3 2" xfId="18561" xr:uid="{2E790881-AB69-4D5E-A42A-9F45C9C5B8C5}"/>
    <cellStyle name="Currency 3 9 2 2 3 4" xfId="18562" xr:uid="{86EA3434-4BBB-4600-849D-7016C1E3E5AE}"/>
    <cellStyle name="Currency 3 9 2 2 4" xfId="18563" xr:uid="{13482A87-315F-4EDA-8839-0839FF8B214E}"/>
    <cellStyle name="Currency 3 9 2 2 4 2" xfId="18564" xr:uid="{266A4D2E-E14E-4BF3-8CF3-735976A8384E}"/>
    <cellStyle name="Currency 3 9 2 2 4 2 2" xfId="18565" xr:uid="{C15F79CA-FD59-4AFB-96BF-86750851BB96}"/>
    <cellStyle name="Currency 3 9 2 2 4 3" xfId="18566" xr:uid="{BB61365E-7F0D-4459-9B01-BB5423D2B6F0}"/>
    <cellStyle name="Currency 3 9 2 2 5" xfId="18567" xr:uid="{3C8EC032-F906-477B-A481-DF6B01383C98}"/>
    <cellStyle name="Currency 3 9 2 2 5 2" xfId="18568" xr:uid="{08976081-E61A-4474-8FFE-A9D04E4D5F06}"/>
    <cellStyle name="Currency 3 9 2 2 6" xfId="18569" xr:uid="{546E88D1-12E8-4C28-90B5-D4088896750B}"/>
    <cellStyle name="Currency 3 9 2 3" xfId="18570" xr:uid="{EDD2E72B-E060-440D-9E17-570371E96050}"/>
    <cellStyle name="Currency 3 9 2 3 2" xfId="18571" xr:uid="{282E3BAB-8BCA-4527-96BE-5ECE205BD1B6}"/>
    <cellStyle name="Currency 3 9 2 3 2 2" xfId="18572" xr:uid="{EA203C58-95E9-42BC-ABE7-BB70CD3D6AAC}"/>
    <cellStyle name="Currency 3 9 2 3 2 2 2" xfId="18573" xr:uid="{1991107B-4D3E-417F-8DAD-1036235088D8}"/>
    <cellStyle name="Currency 3 9 2 3 2 3" xfId="18574" xr:uid="{44066223-E282-4E23-ADB0-FB7FCC0E201A}"/>
    <cellStyle name="Currency 3 9 2 3 3" xfId="18575" xr:uid="{9E2295B8-7F86-4D32-AB82-1FB4D8C21C54}"/>
    <cellStyle name="Currency 3 9 2 3 3 2" xfId="18576" xr:uid="{0AAA2A43-69BA-407F-9227-B7AB2424B158}"/>
    <cellStyle name="Currency 3 9 2 3 4" xfId="18577" xr:uid="{4C802783-9F0C-420B-9F9C-68B1AF43CF87}"/>
    <cellStyle name="Currency 3 9 2 4" xfId="18578" xr:uid="{47B4461D-EA56-456C-8346-49ACE36F5B25}"/>
    <cellStyle name="Currency 3 9 2 4 2" xfId="18579" xr:uid="{580322E3-57D3-41DC-8A9A-1F7A003EFD56}"/>
    <cellStyle name="Currency 3 9 2 4 2 2" xfId="18580" xr:uid="{E40FC078-D3ED-471C-A9A7-0E569CA69979}"/>
    <cellStyle name="Currency 3 9 2 4 2 2 2" xfId="18581" xr:uid="{6DF0982F-3B86-4764-BDC5-0E6299AEF071}"/>
    <cellStyle name="Currency 3 9 2 4 2 3" xfId="18582" xr:uid="{CA204D66-00AA-443D-9B3E-054755702BF3}"/>
    <cellStyle name="Currency 3 9 2 4 3" xfId="18583" xr:uid="{3E9D713E-609C-48E7-81D2-FD89A8178FB3}"/>
    <cellStyle name="Currency 3 9 2 4 3 2" xfId="18584" xr:uid="{DBE4F121-39C5-42DB-9E3C-356EB8505B70}"/>
    <cellStyle name="Currency 3 9 2 4 4" xfId="18585" xr:uid="{C7CA8653-43BD-41B6-88F8-8100429FD853}"/>
    <cellStyle name="Currency 3 9 2 5" xfId="18586" xr:uid="{D64311F2-6B01-43E5-8144-9A33BAAD74BF}"/>
    <cellStyle name="Currency 3 9 2 5 2" xfId="18587" xr:uid="{A4CFEE53-731B-407F-91FD-5A86B230F539}"/>
    <cellStyle name="Currency 3 9 2 5 2 2" xfId="18588" xr:uid="{1B2721D5-1B85-4026-9B5E-C631803D9283}"/>
    <cellStyle name="Currency 3 9 2 5 3" xfId="18589" xr:uid="{C174A606-51ED-4451-8D01-E93C24C5873D}"/>
    <cellStyle name="Currency 3 9 2 6" xfId="18590" xr:uid="{78645AE6-6AE9-4B2D-99C1-75D6D23A1806}"/>
    <cellStyle name="Currency 3 9 2 6 2" xfId="18591" xr:uid="{8ECEC18F-9A1A-4711-8037-62E721E17F93}"/>
    <cellStyle name="Currency 3 9 2 7" xfId="18592" xr:uid="{5337BF46-EBE0-45EC-A36E-A0ACCB668105}"/>
    <cellStyle name="Currency 3 9 3" xfId="18593" xr:uid="{3391D36E-2A69-403D-B90B-EAE6FA9AD24A}"/>
    <cellStyle name="Currency 3 9 3 2" xfId="18594" xr:uid="{60364190-947B-4B10-BFF4-C6D29A6D9FAC}"/>
    <cellStyle name="Currency 3 9 3 2 2" xfId="18595" xr:uid="{4B0FD340-D618-49AE-AC58-446E4F8B44B3}"/>
    <cellStyle name="Currency 3 9 3 2 2 2" xfId="18596" xr:uid="{AF876B67-D29D-4FE9-AD0F-AE1A384F3861}"/>
    <cellStyle name="Currency 3 9 3 2 2 2 2" xfId="18597" xr:uid="{0A656CF0-3A8A-423E-803A-2AC7FFD51037}"/>
    <cellStyle name="Currency 3 9 3 2 2 3" xfId="18598" xr:uid="{6E799295-451C-43C8-B906-168A7F23F388}"/>
    <cellStyle name="Currency 3 9 3 2 3" xfId="18599" xr:uid="{3E0E320D-A3DB-4FEF-A818-C3C89EEB07C3}"/>
    <cellStyle name="Currency 3 9 3 2 3 2" xfId="18600" xr:uid="{E45857D5-C37E-4632-88E5-F4A68A358AE6}"/>
    <cellStyle name="Currency 3 9 3 2 4" xfId="18601" xr:uid="{F7333F7F-E42D-412F-A8AF-5C034B86B7F2}"/>
    <cellStyle name="Currency 3 9 3 3" xfId="18602" xr:uid="{142E7B4C-236A-4596-B518-7829B51B45CD}"/>
    <cellStyle name="Currency 3 9 3 3 2" xfId="18603" xr:uid="{1CE3BC2E-3A64-4A17-BB1B-E11C84BD1F07}"/>
    <cellStyle name="Currency 3 9 3 3 2 2" xfId="18604" xr:uid="{9E5C2101-73B8-4219-9C96-588D06163B3F}"/>
    <cellStyle name="Currency 3 9 3 3 2 2 2" xfId="18605" xr:uid="{040C5911-6FDB-46DA-A874-3C3950347FAD}"/>
    <cellStyle name="Currency 3 9 3 3 2 3" xfId="18606" xr:uid="{E47869AC-C786-4075-82C8-A9C526AB4E93}"/>
    <cellStyle name="Currency 3 9 3 3 3" xfId="18607" xr:uid="{2C11F551-B06E-4AD3-8A29-040870FBB053}"/>
    <cellStyle name="Currency 3 9 3 3 3 2" xfId="18608" xr:uid="{69221D48-BB6D-4877-8C1C-174619BD3DBE}"/>
    <cellStyle name="Currency 3 9 3 3 4" xfId="18609" xr:uid="{AE2B9383-B89A-4190-95F0-064DAA8D07E4}"/>
    <cellStyle name="Currency 3 9 3 4" xfId="18610" xr:uid="{568D2F7C-8893-43EB-B29D-3A02AE6AABA3}"/>
    <cellStyle name="Currency 3 9 3 4 2" xfId="18611" xr:uid="{453FA775-1143-4FC9-87A6-6F0FC09D4197}"/>
    <cellStyle name="Currency 3 9 3 4 2 2" xfId="18612" xr:uid="{51818356-5DB8-4CC5-8BAC-C4F700023E73}"/>
    <cellStyle name="Currency 3 9 3 4 3" xfId="18613" xr:uid="{D3BCAB13-EF0D-400B-BDFD-C09D44D24F67}"/>
    <cellStyle name="Currency 3 9 3 5" xfId="18614" xr:uid="{533F5474-D59C-4194-A1DF-B05CFF967F98}"/>
    <cellStyle name="Currency 3 9 3 5 2" xfId="18615" xr:uid="{6C88E7EC-63E5-49C5-9410-4BE2C94911C9}"/>
    <cellStyle name="Currency 3 9 3 6" xfId="18616" xr:uid="{56E088B6-3C0D-4764-92C7-08C61377711D}"/>
    <cellStyle name="Currency 3 9 4" xfId="18617" xr:uid="{34D676D4-6D12-43A0-908E-AA3DD986B916}"/>
    <cellStyle name="Currency 3 9 4 2" xfId="18618" xr:uid="{A76754C3-812C-42E8-92E7-FE0D3A3FD34D}"/>
    <cellStyle name="Currency 3 9 4 2 2" xfId="18619" xr:uid="{912E0F47-952D-43F3-A8BE-D857B9235DF0}"/>
    <cellStyle name="Currency 3 9 4 2 2 2" xfId="18620" xr:uid="{BD051C49-00F8-4FF9-934F-076019FCEB56}"/>
    <cellStyle name="Currency 3 9 4 2 3" xfId="18621" xr:uid="{ECE98414-F6E8-4607-BAFC-84EAED972902}"/>
    <cellStyle name="Currency 3 9 4 3" xfId="18622" xr:uid="{29E481EA-1E8C-4434-A282-BF789A80BD58}"/>
    <cellStyle name="Currency 3 9 4 3 2" xfId="18623" xr:uid="{1F86DC24-09D8-466C-9B48-24A4A0B408E4}"/>
    <cellStyle name="Currency 3 9 4 4" xfId="18624" xr:uid="{E4A6D7FE-8049-41D6-95A1-385B8865887B}"/>
    <cellStyle name="Currency 3 9 5" xfId="18625" xr:uid="{7579C40C-21BE-4DD4-89BB-605726A96CAC}"/>
    <cellStyle name="Currency 3 9 5 2" xfId="18626" xr:uid="{3594E307-D0C1-4CB9-8BC4-FF53BF748636}"/>
    <cellStyle name="Currency 3 9 5 2 2" xfId="18627" xr:uid="{D93FFE6D-41A8-4A5D-9F0E-2282639C8229}"/>
    <cellStyle name="Currency 3 9 5 2 2 2" xfId="18628" xr:uid="{EF99AE39-D2EF-4A90-9F02-27B59F42467D}"/>
    <cellStyle name="Currency 3 9 5 2 3" xfId="18629" xr:uid="{5C38449A-B681-4AF9-AB4B-8A150C80BC48}"/>
    <cellStyle name="Currency 3 9 5 3" xfId="18630" xr:uid="{5E0ABEAC-7FDF-4191-8836-681C4BC7ED3B}"/>
    <cellStyle name="Currency 3 9 5 3 2" xfId="18631" xr:uid="{910CFE02-6EFC-4542-BE34-53DB9B37D4E0}"/>
    <cellStyle name="Currency 3 9 5 4" xfId="18632" xr:uid="{AE4AB141-FF3A-470A-BA4B-0705B8DE35FC}"/>
    <cellStyle name="Currency 3 9 6" xfId="18633" xr:uid="{8F7F95E4-C906-4136-B9D7-7A721FCEDAEE}"/>
    <cellStyle name="Currency 3 9 6 2" xfId="18634" xr:uid="{95191A33-F04C-400C-9AD7-C4FC205E49A8}"/>
    <cellStyle name="Currency 3 9 6 2 2" xfId="18635" xr:uid="{41E8990F-1342-4AD9-BFB5-1972DB85CB48}"/>
    <cellStyle name="Currency 3 9 6 3" xfId="18636" xr:uid="{41769317-EEBE-47AA-B947-A10FF6DCB867}"/>
    <cellStyle name="Currency 3 9 7" xfId="18637" xr:uid="{8887D00E-F205-48F0-8A3B-169F2CB75000}"/>
    <cellStyle name="Currency 3 9 7 2" xfId="18638" xr:uid="{577B3370-4970-4660-A4D1-C8CD5FC521B5}"/>
    <cellStyle name="Currency 3 9 8" xfId="18639" xr:uid="{F830372C-CFAD-442C-AD81-24097893025C}"/>
    <cellStyle name="Currency 4" xfId="18640" xr:uid="{96FB8404-9738-4D68-A6C6-78518CF520BE}"/>
    <cellStyle name="Currency 5" xfId="18641" xr:uid="{9E726F05-B868-459F-8A68-6AEA98240A17}"/>
    <cellStyle name="Currency 6" xfId="18642" xr:uid="{378DD70A-0A2E-4BCB-A4C4-CD0F103D62BA}"/>
    <cellStyle name="Currency 6 2" xfId="18643" xr:uid="{F4047C5C-44CE-418C-90D7-4738C2FB75CC}"/>
    <cellStyle name="Currency 6 2 2" xfId="18644" xr:uid="{BE45E11E-F517-4B43-9E46-2D2116CD4156}"/>
    <cellStyle name="Currency 6 2 2 2" xfId="18645" xr:uid="{D36DA3EB-0B27-4815-ADA6-69647E0489D7}"/>
    <cellStyle name="Currency 6 2 2 2 2" xfId="18646" xr:uid="{19C7E26E-D3E6-482B-8042-CF44C3A40974}"/>
    <cellStyle name="Currency 6 2 2 2 2 2" xfId="18647" xr:uid="{8CD93DE1-8650-4A18-ADFF-D71B11015CD2}"/>
    <cellStyle name="Currency 6 2 2 2 2 2 2" xfId="18648" xr:uid="{24D341C9-B024-436E-BE28-71F030462321}"/>
    <cellStyle name="Currency 6 2 2 2 2 3" xfId="18649" xr:uid="{1E3D540B-25DB-41CD-94B8-8D2C4051334C}"/>
    <cellStyle name="Currency 6 2 2 2 3" xfId="18650" xr:uid="{0C2CF218-23CB-497E-BFA6-CC9BD5F3B1BB}"/>
    <cellStyle name="Currency 6 2 2 2 3 2" xfId="18651" xr:uid="{AF43F880-A0B8-42E9-8261-28A980700142}"/>
    <cellStyle name="Currency 6 2 2 2 4" xfId="18652" xr:uid="{AD5E3B5D-0DE4-441D-9798-837B82249D4C}"/>
    <cellStyle name="Currency 6 2 2 3" xfId="18653" xr:uid="{79512145-5766-4F9E-B3E6-70C574B0A8CE}"/>
    <cellStyle name="Currency 6 2 2 3 2" xfId="18654" xr:uid="{20AE555C-6A7A-459D-8594-7739274AA670}"/>
    <cellStyle name="Currency 6 2 2 3 2 2" xfId="18655" xr:uid="{CF79FBD4-1924-4E75-87E7-7942F2DA5545}"/>
    <cellStyle name="Currency 6 2 2 3 2 2 2" xfId="18656" xr:uid="{D689B152-5425-438D-89B9-74779E0543D1}"/>
    <cellStyle name="Currency 6 2 2 3 2 3" xfId="18657" xr:uid="{03535B2B-C7E9-42FC-84AA-37F880811713}"/>
    <cellStyle name="Currency 6 2 2 3 3" xfId="18658" xr:uid="{524C301C-4D2D-42FA-AFF3-1B20A6A5719E}"/>
    <cellStyle name="Currency 6 2 2 3 3 2" xfId="18659" xr:uid="{C82DC7C1-0286-42ED-B98C-3B8B2E221357}"/>
    <cellStyle name="Currency 6 2 2 3 4" xfId="18660" xr:uid="{5E291D06-3E66-4241-876F-3306968A9539}"/>
    <cellStyle name="Currency 6 2 2 4" xfId="18661" xr:uid="{976F1907-64A0-4C45-80ED-DAE6537230D2}"/>
    <cellStyle name="Currency 6 2 2 4 2" xfId="18662" xr:uid="{63B0EBCA-008D-4783-B0C0-E8A9C4B58F87}"/>
    <cellStyle name="Currency 6 2 2 4 2 2" xfId="18663" xr:uid="{404B4634-3883-459E-A943-56AB3433396C}"/>
    <cellStyle name="Currency 6 2 2 4 3" xfId="18664" xr:uid="{A78D380B-1A0F-4DC6-B88B-70F1E9327F30}"/>
    <cellStyle name="Currency 6 2 2 5" xfId="18665" xr:uid="{83F2A411-5BBE-4204-AD8F-2DE94B96CE70}"/>
    <cellStyle name="Currency 6 2 2 5 2" xfId="18666" xr:uid="{62F37CFA-4384-4587-A876-CD232D69B197}"/>
    <cellStyle name="Currency 6 2 2 6" xfId="18667" xr:uid="{A62FC4D7-DD45-4D79-90BC-D00077D6D2B0}"/>
    <cellStyle name="Currency 6 2 3" xfId="18668" xr:uid="{7674BFDC-2019-4195-A4D3-E33F9D7B0ADB}"/>
    <cellStyle name="Currency 6 2 3 2" xfId="18669" xr:uid="{C2805B93-01F9-48B8-8985-A4AA45E02D61}"/>
    <cellStyle name="Currency 6 2 3 2 2" xfId="18670" xr:uid="{28620BEB-40B1-41CF-ACAF-F7FD6146AC96}"/>
    <cellStyle name="Currency 6 2 3 2 2 2" xfId="18671" xr:uid="{0E388BB9-8EA9-4A3C-AFAA-E32E2B350F19}"/>
    <cellStyle name="Currency 6 2 3 2 3" xfId="18672" xr:uid="{48ED3A0D-4DC8-4427-BCFF-7ED705DB5A39}"/>
    <cellStyle name="Currency 6 2 3 3" xfId="18673" xr:uid="{C1554BCC-799A-491C-90DD-95FF4AF910F9}"/>
    <cellStyle name="Currency 6 2 3 3 2" xfId="18674" xr:uid="{7D1CBA15-83A4-4CD0-809D-4283C01F4D99}"/>
    <cellStyle name="Currency 6 2 3 4" xfId="18675" xr:uid="{03E32AD8-C41C-4EF0-93C9-0725D832314E}"/>
    <cellStyle name="Currency 6 2 4" xfId="18676" xr:uid="{CB6E979E-1857-42EF-8526-9FFF64A9A142}"/>
    <cellStyle name="Currency 6 2 4 2" xfId="18677" xr:uid="{87729E4C-15A3-4490-9D05-D8CB93AE2CEA}"/>
    <cellStyle name="Currency 6 2 4 2 2" xfId="18678" xr:uid="{54177442-E866-4C94-B08B-E7FF88A4E074}"/>
    <cellStyle name="Currency 6 2 4 2 2 2" xfId="18679" xr:uid="{BFD6D221-73BD-4D51-8D26-A4867D65F227}"/>
    <cellStyle name="Currency 6 2 4 2 3" xfId="18680" xr:uid="{DE5B2150-F6E2-42AE-9028-F6DCCAD666D9}"/>
    <cellStyle name="Currency 6 2 4 3" xfId="18681" xr:uid="{93E1623D-4D70-4B4E-8CE7-4AA6A0A950AB}"/>
    <cellStyle name="Currency 6 2 4 3 2" xfId="18682" xr:uid="{593215FC-BA94-4751-BDD3-FE7BD578C727}"/>
    <cellStyle name="Currency 6 2 4 4" xfId="18683" xr:uid="{7C26D3E6-8258-4D17-9A45-CC673AAAF90E}"/>
    <cellStyle name="Currency 6 2 5" xfId="18684" xr:uid="{725D2A6C-23E0-4967-841A-B903E61AA920}"/>
    <cellStyle name="Currency 6 2 5 2" xfId="18685" xr:uid="{9CAACB21-B7EB-4741-A501-A046D6A145FE}"/>
    <cellStyle name="Currency 6 2 5 2 2" xfId="18686" xr:uid="{DD6BDC9E-56D8-4CF4-AB81-FD6012CD56A1}"/>
    <cellStyle name="Currency 6 2 5 3" xfId="18687" xr:uid="{FD8E86ED-6171-45E0-8AFC-8912F9FF751E}"/>
    <cellStyle name="Currency 6 2 6" xfId="18688" xr:uid="{F038DDA0-BB71-43A8-A9E9-E21752931986}"/>
    <cellStyle name="Currency 6 2 6 2" xfId="18689" xr:uid="{AF3F8502-2E3B-47EE-A7E7-38A3F92E59EB}"/>
    <cellStyle name="Currency 6 2 7" xfId="18690" xr:uid="{2A943E40-A160-4051-BC17-4F42C113DEA8}"/>
    <cellStyle name="Currency 6 3" xfId="18691" xr:uid="{1184510A-70E5-4D89-A435-4EA93CC4DAC9}"/>
    <cellStyle name="Currency 6 3 2" xfId="18692" xr:uid="{B91C90E0-FF07-4C30-A850-615568C7319D}"/>
    <cellStyle name="Currency 6 3 2 2" xfId="18693" xr:uid="{F011C724-6A15-4F53-B4B7-01090718A988}"/>
    <cellStyle name="Currency 6 3 2 2 2" xfId="18694" xr:uid="{2F44C61C-4D68-496F-B063-046743C50803}"/>
    <cellStyle name="Currency 6 3 2 2 2 2" xfId="18695" xr:uid="{764AAAA4-3114-4D73-813A-C3614CA853C7}"/>
    <cellStyle name="Currency 6 3 2 2 3" xfId="18696" xr:uid="{8CF60458-DD56-4792-A74D-26B2E53433EF}"/>
    <cellStyle name="Currency 6 3 2 3" xfId="18697" xr:uid="{0455C80C-CD7B-4969-988C-F53A981E97D3}"/>
    <cellStyle name="Currency 6 3 2 3 2" xfId="18698" xr:uid="{9196D1CA-9909-468F-AA26-36185C6EF5BE}"/>
    <cellStyle name="Currency 6 3 2 4" xfId="18699" xr:uid="{A043C48F-F7C9-4506-A337-A98C155A7B0A}"/>
    <cellStyle name="Currency 6 3 3" xfId="18700" xr:uid="{DEA1AE38-72C2-4B2C-85D8-A7C0BF2059D9}"/>
    <cellStyle name="Currency 6 3 3 2" xfId="18701" xr:uid="{4E49C910-B371-4A0A-BBC4-A411ED16C909}"/>
    <cellStyle name="Currency 6 3 3 2 2" xfId="18702" xr:uid="{AE270BE1-8DDC-4F8C-B8C4-CE590B3BAC90}"/>
    <cellStyle name="Currency 6 3 3 2 2 2" xfId="18703" xr:uid="{3DE33060-EF1B-46B8-94E4-9D10B8B1E593}"/>
    <cellStyle name="Currency 6 3 3 2 3" xfId="18704" xr:uid="{D029B078-AFC5-47B2-B31E-8909395E100C}"/>
    <cellStyle name="Currency 6 3 3 3" xfId="18705" xr:uid="{4EB7693C-A436-497F-A032-EF741629E189}"/>
    <cellStyle name="Currency 6 3 3 3 2" xfId="18706" xr:uid="{B4A34546-9958-4606-B709-D406B42041FB}"/>
    <cellStyle name="Currency 6 3 3 4" xfId="18707" xr:uid="{26991AF9-F701-435D-A67C-6F094B9ED6D7}"/>
    <cellStyle name="Currency 6 3 4" xfId="18708" xr:uid="{2B233EF5-87FC-493C-8968-6B267562621B}"/>
    <cellStyle name="Currency 6 3 4 2" xfId="18709" xr:uid="{4B0B79B9-D207-48E1-967E-EB6B32D59A9A}"/>
    <cellStyle name="Currency 6 3 4 2 2" xfId="18710" xr:uid="{043A6B64-530B-4839-AE15-C6BF84BA2311}"/>
    <cellStyle name="Currency 6 3 4 3" xfId="18711" xr:uid="{B35C8987-49CE-4E71-B96E-AB7813970A2D}"/>
    <cellStyle name="Currency 6 3 5" xfId="18712" xr:uid="{8BC75995-52F9-41EE-8A0B-7E88FA519CC9}"/>
    <cellStyle name="Currency 6 3 5 2" xfId="18713" xr:uid="{AF3A1FE8-473A-4955-9E83-095D8A305E92}"/>
    <cellStyle name="Currency 6 3 6" xfId="18714" xr:uid="{435C9AD2-CE47-44B6-A46A-F278651B317F}"/>
    <cellStyle name="Currency 6 4" xfId="18715" xr:uid="{6CCCAE1B-BE2A-4D69-A9FD-FFF43000FDB4}"/>
    <cellStyle name="Currency 6 4 2" xfId="18716" xr:uid="{ECD890DA-ADDF-4988-A5BF-3C1A7127BB65}"/>
    <cellStyle name="Currency 6 4 2 2" xfId="18717" xr:uid="{37AAE5FD-E819-4E13-AA5C-118D3E5A79AB}"/>
    <cellStyle name="Currency 6 4 2 2 2" xfId="18718" xr:uid="{7D923621-A1D5-4C10-83C0-A9741FD85FEF}"/>
    <cellStyle name="Currency 6 4 2 3" xfId="18719" xr:uid="{99FDFA08-CE9C-438A-83A2-8D2C15BCBDC9}"/>
    <cellStyle name="Currency 6 4 3" xfId="18720" xr:uid="{CD75836B-EDE1-4C36-ADF7-E2F5DDD8E40E}"/>
    <cellStyle name="Currency 6 4 3 2" xfId="18721" xr:uid="{E255D2BD-5B84-479A-9922-A1043F737F3F}"/>
    <cellStyle name="Currency 6 4 4" xfId="18722" xr:uid="{EA0F423D-AAAB-4EAA-8BD1-4D457EF04242}"/>
    <cellStyle name="Currency 6 5" xfId="18723" xr:uid="{CE9837ED-A45E-47AA-A051-F2CED94F8306}"/>
    <cellStyle name="Currency 6 5 2" xfId="18724" xr:uid="{636F2737-8C14-4089-A9F7-829737636094}"/>
    <cellStyle name="Currency 6 5 2 2" xfId="18725" xr:uid="{0364A8B5-BB0D-409E-869E-88AA5631DE1E}"/>
    <cellStyle name="Currency 6 5 2 2 2" xfId="18726" xr:uid="{411B1E82-4888-4852-84A2-CBE33C6CDD2A}"/>
    <cellStyle name="Currency 6 5 2 3" xfId="18727" xr:uid="{64D124EA-8AE7-4C21-86BB-90F5D465BC5A}"/>
    <cellStyle name="Currency 6 5 3" xfId="18728" xr:uid="{F0F57B73-A34E-41FD-95DF-E2E109B8B842}"/>
    <cellStyle name="Currency 6 5 3 2" xfId="18729" xr:uid="{2B3376C6-0DA8-4570-868F-B3C76A94E48E}"/>
    <cellStyle name="Currency 6 5 4" xfId="18730" xr:uid="{DFBE405F-4FED-43F3-BF46-58AF0CD55731}"/>
    <cellStyle name="Currency 6 6" xfId="18731" xr:uid="{ED2F1FE2-FC5F-476F-A7B0-B0DB37C28700}"/>
    <cellStyle name="Currency 6 6 2" xfId="18732" xr:uid="{DB442474-70D4-4D02-A63E-84EF3EFD5E05}"/>
    <cellStyle name="Currency 6 6 2 2" xfId="18733" xr:uid="{F5C32AB0-B05F-4F2E-9FE1-D3311C2B54E4}"/>
    <cellStyle name="Currency 6 6 3" xfId="18734" xr:uid="{D545465D-4B99-44FD-9EAD-B49CCB682B19}"/>
    <cellStyle name="Currency 6 7" xfId="18735" xr:uid="{08CF2595-63EE-4B91-82D6-D1958A7E333D}"/>
    <cellStyle name="Currency 6 7 2" xfId="18736" xr:uid="{D3CCE8AF-9197-4363-AF57-724B5BCD8707}"/>
    <cellStyle name="Currency 6 8" xfId="18737" xr:uid="{2B5F074B-B499-47B9-8ABC-6FE8E72FD321}"/>
    <cellStyle name="Currency 6 9" xfId="18738" xr:uid="{222FAD50-2352-42C9-9D0E-84055E233EA3}"/>
    <cellStyle name="Currency 7" xfId="18739" xr:uid="{666203E8-9EF6-4EB6-862A-CD4C263ABC7F}"/>
    <cellStyle name="Currency 7 2" xfId="18740" xr:uid="{92FA90D3-A94A-48C0-9AFC-F69C81F14DB6}"/>
    <cellStyle name="Currency 7 2 2" xfId="18741" xr:uid="{8D3C9700-D248-480C-B47B-72CB9D6A09F1}"/>
    <cellStyle name="Currency 7 2 2 2" xfId="18742" xr:uid="{0186510E-9BA8-4C12-B8F4-360875994CF9}"/>
    <cellStyle name="Currency 7 2 2 2 2" xfId="18743" xr:uid="{9BA807CE-0A93-4B85-BF8C-9483B34F562F}"/>
    <cellStyle name="Currency 7 2 2 3" xfId="18744" xr:uid="{75317B4A-79C6-45E1-98B7-1CF7040FAB91}"/>
    <cellStyle name="Currency 7 2 3" xfId="18745" xr:uid="{4B2C1B03-4BD8-4761-924C-6481A8D2CA6C}"/>
    <cellStyle name="Currency 7 2 3 2" xfId="18746" xr:uid="{FDD6253D-D35B-4606-9DC7-6184B9B662D5}"/>
    <cellStyle name="Currency 7 2 4" xfId="18747" xr:uid="{9B6CD288-A2DE-44D3-B431-26067A5DE91D}"/>
    <cellStyle name="Currency 7 3" xfId="18748" xr:uid="{9EEAE4B3-21F4-4187-8171-F01CE5E2833E}"/>
    <cellStyle name="Currency 7 3 2" xfId="18749" xr:uid="{A22601DC-5B6C-4D09-8013-FEB451DF6D74}"/>
    <cellStyle name="Currency 7 3 2 2" xfId="18750" xr:uid="{25BE8167-6E34-4127-958C-18ABEBA65F1E}"/>
    <cellStyle name="Currency 7 3 2 2 2" xfId="18751" xr:uid="{BC127638-DE9C-4D80-BBB5-C95398F59069}"/>
    <cellStyle name="Currency 7 3 2 3" xfId="18752" xr:uid="{4630578C-2333-4F5F-A9C3-8459485166C8}"/>
    <cellStyle name="Currency 7 3 3" xfId="18753" xr:uid="{7876972F-5B92-4DC7-894A-447ABC5997E3}"/>
    <cellStyle name="Currency 7 3 3 2" xfId="18754" xr:uid="{F8A47B5C-A878-498F-81AE-1AC1926C2582}"/>
    <cellStyle name="Currency 7 3 4" xfId="18755" xr:uid="{7304A6D1-204F-462F-A446-4AD2BD6448B7}"/>
    <cellStyle name="Currency 7 4" xfId="18756" xr:uid="{B3B98DB3-C4FF-4814-AE34-B69317C282A2}"/>
    <cellStyle name="Currency 7 4 2" xfId="18757" xr:uid="{F1F9560B-5917-4599-9203-970FE812EB9C}"/>
    <cellStyle name="Currency 7 4 2 2" xfId="18758" xr:uid="{E9CE594A-C8D6-4940-A53F-AA573E83C723}"/>
    <cellStyle name="Currency 7 4 3" xfId="18759" xr:uid="{CA0D7377-E7BB-43C2-9E1B-28E50E2D0616}"/>
    <cellStyle name="Currency 7 5" xfId="18760" xr:uid="{EFF8D582-1D21-4A79-B049-3FA2FCDEA5A3}"/>
    <cellStyle name="Currency 7 5 2" xfId="18761" xr:uid="{CFD9C3CE-DB37-4CCE-939A-5BEB32F1317C}"/>
    <cellStyle name="Currency 7 6" xfId="18762" xr:uid="{4A2B6899-8358-4AF2-8106-E5269ACF651E}"/>
    <cellStyle name="Currency 7 7" xfId="18763" xr:uid="{B7220537-1BEB-42D3-A159-C6CEED0180DA}"/>
    <cellStyle name="Currency 8" xfId="18764" xr:uid="{D6C68C70-11F2-4031-9F8E-6943A9B373EB}"/>
    <cellStyle name="Currency 9" xfId="18765" xr:uid="{680A60C7-5911-4E1A-98E0-DC714FF263A4}"/>
    <cellStyle name="Currency No Decimals" xfId="18766" xr:uid="{E4CC6B4A-739E-43FB-8D9C-0EC6B0D66F6A}"/>
    <cellStyle name="Currency0" xfId="18767" xr:uid="{A36AF3FC-2E3F-42B4-B558-7E1A99DD520B}"/>
    <cellStyle name="Currency0 2" xfId="18768" xr:uid="{30541859-3D98-4865-8044-998C935CC282}"/>
    <cellStyle name="Currency0 2 2" xfId="18769" xr:uid="{454DF42B-5235-49BE-BDB3-290A702D38C7}"/>
    <cellStyle name="Currency0 2 2 2" xfId="18770" xr:uid="{BE8AF1E4-B318-4B0C-8DA3-5195FD06CB94}"/>
    <cellStyle name="Currency0 2 3" xfId="18771" xr:uid="{D6862519-94BB-40F2-BDE6-E2F1B81A33DA}"/>
    <cellStyle name="Currency0 2 3 2" xfId="18772" xr:uid="{E4D5F243-2AC8-46FA-BF13-620AA76C3ED7}"/>
    <cellStyle name="Currency0 2 4" xfId="18773" xr:uid="{E8E8589B-5D61-4A1C-A316-BC480F18C71B}"/>
    <cellStyle name="Currency0 3" xfId="18774" xr:uid="{27E1CC39-98C6-41F2-B2FE-F039638E6941}"/>
    <cellStyle name="Currency0 3 2" xfId="18775" xr:uid="{3F70063F-810E-4DF2-90A1-6FA66560FDA9}"/>
    <cellStyle name="Currency0 3 3" xfId="18776" xr:uid="{8F53473D-36C7-4C5D-9112-AA640374C503}"/>
    <cellStyle name="Currency0 4" xfId="18777" xr:uid="{0BD1B258-37A4-4048-A71C-859FB058DBEE}"/>
    <cellStyle name="Currency0 4 2" xfId="18778" xr:uid="{785446AB-AE4B-4AB0-9B06-F4FCEE701488}"/>
    <cellStyle name="Currency0 4 3" xfId="18779" xr:uid="{BA2D03B3-BAF3-4581-A053-8712FBB5EA07}"/>
    <cellStyle name="Currency0 5" xfId="18780" xr:uid="{411D47F9-F445-4B29-AF45-2E0DF0D9BA4A}"/>
    <cellStyle name="Currency0 6" xfId="18781" xr:uid="{8F4C9E3A-FF6E-449F-BEFE-CC405A7E6838}"/>
    <cellStyle name="Date" xfId="18782" xr:uid="{4F2521D7-B209-4EA9-99E6-EDD7A9776911}"/>
    <cellStyle name="Date 2" xfId="18783" xr:uid="{A11C1637-428D-4730-804E-B21F4B7412BB}"/>
    <cellStyle name="Date 2 2" xfId="18784" xr:uid="{0360E887-6AEB-426F-AF51-BB31BCE09779}"/>
    <cellStyle name="Date 2 2 2" xfId="18785" xr:uid="{10EE7A89-2AE0-4BB1-9CE9-B280F73DA975}"/>
    <cellStyle name="Date 2 3" xfId="18786" xr:uid="{835D575C-4BA0-4103-83A9-E83DCA71F6F6}"/>
    <cellStyle name="Date 2 3 2" xfId="18787" xr:uid="{71ADE22F-90B9-4A57-9136-C2373EA6B3B6}"/>
    <cellStyle name="Date 2 4" xfId="18788" xr:uid="{A6F9FCAE-FC36-4F5C-BBCB-6610D43F5FC2}"/>
    <cellStyle name="Date 3" xfId="18789" xr:uid="{9F0D3102-AC7D-45DC-9DF1-C58F8D432B27}"/>
    <cellStyle name="Date 3 2" xfId="18790" xr:uid="{754CEDFB-9A37-4ED9-907E-4F1289511A5F}"/>
    <cellStyle name="Date 3 3" xfId="18791" xr:uid="{5B10AEFA-1FC4-4C07-8A70-C4BF99753EAF}"/>
    <cellStyle name="Date 4" xfId="18792" xr:uid="{A056128C-4A0C-4F04-885D-5BA7A321858D}"/>
    <cellStyle name="Date 4 2" xfId="18793" xr:uid="{06659240-456B-4219-8FEF-A790D53DD808}"/>
    <cellStyle name="Date 4 3" xfId="18794" xr:uid="{FD266C49-C38D-47E7-B6C7-D65F5DC3CEC8}"/>
    <cellStyle name="Date 5" xfId="18795" xr:uid="{7958DC3B-9726-4301-BBD7-9506EAFE7685}"/>
    <cellStyle name="Date 6" xfId="18796" xr:uid="{CBA6CD58-6BD1-4BB5-A04B-0E714B856089}"/>
    <cellStyle name="Explanatory Text" xfId="18797" builtinId="53" customBuiltin="1"/>
    <cellStyle name="Explanatory Text 2" xfId="18798" xr:uid="{994AA127-6D60-4535-91CC-7E67F2955C7C}"/>
    <cellStyle name="Explanatory Text 2 2" xfId="18799" xr:uid="{F9390F3E-F123-4CEF-834A-0D629D0697B9}"/>
    <cellStyle name="Explanatory Text 2 3" xfId="18800" xr:uid="{EF891F56-1D16-48F9-A710-33A7A2A5711B}"/>
    <cellStyle name="Explanatory Text 2 4" xfId="18801" xr:uid="{25A7D9C2-E842-41DF-A47B-D803986CE8ED}"/>
    <cellStyle name="Explanatory Text 2 5" xfId="18802" xr:uid="{0D6312DF-9EA9-40A3-AA3B-175F51A6A7EC}"/>
    <cellStyle name="Explanatory Text 3" xfId="18803" xr:uid="{1C0332D9-0111-4877-9FCE-C7352BA542CD}"/>
    <cellStyle name="Explanatory Text 3 2" xfId="18804" xr:uid="{0E70B752-6A97-4B30-9EE0-51DB6F99B51A}"/>
    <cellStyle name="Explanatory Text 3 3" xfId="18805" xr:uid="{A51D777F-4083-4755-B2F7-D45C42916AAC}"/>
    <cellStyle name="Fixed" xfId="18806" xr:uid="{835C6A09-8512-47FD-840F-92EBA2F3ECBC}"/>
    <cellStyle name="Fixed 2" xfId="18807" xr:uid="{293F5577-C924-4F1B-8F90-2E0A916002A5}"/>
    <cellStyle name="Fixed 2 2" xfId="18808" xr:uid="{5B7C7465-EC31-47E7-94D3-177D1A1149C6}"/>
    <cellStyle name="Fixed 2 2 2" xfId="18809" xr:uid="{262BDEAD-3035-4682-8D02-76FE974914B8}"/>
    <cellStyle name="Fixed 2 3" xfId="18810" xr:uid="{4D1DC742-1485-413E-87A9-30BA4D2BB996}"/>
    <cellStyle name="Fixed 2 3 2" xfId="18811" xr:uid="{E21050C6-C614-4878-A40A-DAF065CAB358}"/>
    <cellStyle name="Fixed 2 4" xfId="18812" xr:uid="{0DE33219-D10D-44B0-9352-A0EB006BC23F}"/>
    <cellStyle name="Fixed 3" xfId="18813" xr:uid="{73E4E25A-6722-4B92-8813-C8456AD27F5B}"/>
    <cellStyle name="Fixed 3 2" xfId="18814" xr:uid="{E941059C-EA3C-4DA8-B46F-9DB67AB61D43}"/>
    <cellStyle name="Fixed 3 3" xfId="18815" xr:uid="{1FE9796C-45D4-4741-9BE8-BFA832B73DC7}"/>
    <cellStyle name="Fixed 4" xfId="18816" xr:uid="{658E5120-F3E8-4FAB-A70A-4D4CAFB47397}"/>
    <cellStyle name="Fixed 4 2" xfId="18817" xr:uid="{C48FB167-3B08-4535-A081-55E3CB4C3115}"/>
    <cellStyle name="Fixed 4 3" xfId="18818" xr:uid="{B5AA43FD-A87B-4994-BB5A-26A80BCCE978}"/>
    <cellStyle name="Fixed 5" xfId="18819" xr:uid="{5A9AEFC7-7BBA-4AD4-80F1-34D553014AB2}"/>
    <cellStyle name="Fixed 6" xfId="18820" xr:uid="{8C11ECDB-377A-4C79-B036-D944A8426CA8}"/>
    <cellStyle name="Formula - size 10" xfId="18821" xr:uid="{94C063F4-4F8F-47AA-94FB-426B6CA1A1DF}"/>
    <cellStyle name="Formula - size 11" xfId="18822" xr:uid="{9C0CA652-DCD7-4A5F-A861-C4DA8356ECED}"/>
    <cellStyle name="Formula - size 8" xfId="18823" xr:uid="{DFCE98C3-91EC-44A4-B81B-F61722CC9D79}"/>
    <cellStyle name="Formula - size 9" xfId="18824" xr:uid="{A637B3B6-6EFD-499B-808D-4E53F748770A}"/>
    <cellStyle name="Good" xfId="18825" builtinId="26" customBuiltin="1"/>
    <cellStyle name="Good 2" xfId="18826" xr:uid="{41B09063-6BCF-494C-AD71-1692948D50E5}"/>
    <cellStyle name="Good 2 2" xfId="18827" xr:uid="{2F399D6F-B8A3-4E74-A78C-644F16143F8C}"/>
    <cellStyle name="Good 2 3" xfId="18828" xr:uid="{74518154-01D4-4EB6-9D57-989D749F5D89}"/>
    <cellStyle name="Good 2 4" xfId="18829" xr:uid="{A3810FA4-CC7D-4CE5-941C-4D617E01A164}"/>
    <cellStyle name="Good 2 5" xfId="18830" xr:uid="{7AAE6ABF-44A6-4E7B-9550-A566B0803DF2}"/>
    <cellStyle name="Good 2 6" xfId="18831" xr:uid="{B74124B9-C397-4797-A371-4C9AA392DDF2}"/>
    <cellStyle name="Good 3" xfId="18832" xr:uid="{5066F952-20C8-49EC-8020-4AA7466E164F}"/>
    <cellStyle name="Good 3 2" xfId="18833" xr:uid="{7F76AA00-393F-451E-915F-A8174DB88131}"/>
    <cellStyle name="Good 3 3" xfId="18834" xr:uid="{7495682E-1A2D-4799-8E26-59E8BADCCD54}"/>
    <cellStyle name="Heading 1" xfId="18835" builtinId="16" customBuiltin="1"/>
    <cellStyle name="Heading 1 2" xfId="18836" xr:uid="{523E7AA5-12C4-41E4-B397-144BA90879D0}"/>
    <cellStyle name="Heading 1 2 2" xfId="18837" xr:uid="{78EDECF0-7645-4872-82A2-D373FDA1E0A0}"/>
    <cellStyle name="Heading 1 2 2 2" xfId="18838" xr:uid="{A264A802-6016-4B3A-818E-731179BBC759}"/>
    <cellStyle name="Heading 1 2 2 2 2" xfId="18839" xr:uid="{931C2B23-C8ED-41B3-A91D-D9797BDA89E9}"/>
    <cellStyle name="Heading 1 2 2 2 3" xfId="18840" xr:uid="{F0A930AD-27AD-4AEE-9212-0B0826FA234E}"/>
    <cellStyle name="Heading 1 2 2 3" xfId="18841" xr:uid="{B9717B73-B4EC-4A65-92AB-7278330900C3}"/>
    <cellStyle name="Heading 1 2 2 4" xfId="18842" xr:uid="{210E17B8-DF52-418D-B327-BE30E875D35E}"/>
    <cellStyle name="Heading 1 2 2 5" xfId="18843" xr:uid="{6A15A54E-E2B3-400A-97C1-53BF3080DE5A}"/>
    <cellStyle name="Heading 1 2 2 6" xfId="18844" xr:uid="{683AABFB-A325-4402-9DD3-E1150C0284C8}"/>
    <cellStyle name="Heading 1 2 3" xfId="18845" xr:uid="{8CC11127-84E0-4A3C-B56F-9DF765AC0927}"/>
    <cellStyle name="Heading 1 2 3 2" xfId="18846" xr:uid="{4BDA400D-E6AF-4E83-A54F-CB1D8DEF699C}"/>
    <cellStyle name="Heading 1 2 3 3" xfId="18847" xr:uid="{DE3A1943-F9C8-4D52-9293-427D249417D8}"/>
    <cellStyle name="Heading 1 2 3 4" xfId="18848" xr:uid="{B21182CE-7886-4A88-9534-454D819EF5F1}"/>
    <cellStyle name="Heading 1 2 4" xfId="18849" xr:uid="{899E4E48-BEFC-408B-B9B3-21A754D92F44}"/>
    <cellStyle name="Heading 1 2 5" xfId="18850" xr:uid="{14A4777C-D054-4DF2-8A87-F54275689C1F}"/>
    <cellStyle name="Heading 1 2 6" xfId="18851" xr:uid="{9F9904D4-319C-47BD-958A-A152EFBBB954}"/>
    <cellStyle name="Heading 1 2 7" xfId="18852" xr:uid="{C8E0B535-EB95-4F8F-A7B5-52D223B78D61}"/>
    <cellStyle name="Heading 1 3" xfId="18853" xr:uid="{2F38F161-DBEE-4A36-8685-FA41583B025B}"/>
    <cellStyle name="Heading 1 3 2" xfId="18854" xr:uid="{2FB18BE9-3254-489E-A3D0-44379818E5B4}"/>
    <cellStyle name="Heading 1 3 2 2" xfId="18855" xr:uid="{D172D3C1-59AC-4534-A539-1E73A145D9AC}"/>
    <cellStyle name="Heading 1 3 3" xfId="18856" xr:uid="{24B1FA9C-6F93-4B3B-9C06-46B9EBD8E000}"/>
    <cellStyle name="Heading 1 3 4" xfId="18857" xr:uid="{E4FF0601-9E95-4173-B574-3A1E075A457E}"/>
    <cellStyle name="Heading 1 4" xfId="18858" xr:uid="{41763F2D-FC3B-4C4D-B1A8-11F7A1428EE7}"/>
    <cellStyle name="Heading 1 4 2" xfId="18859" xr:uid="{0E01E74D-10FA-43F7-BD0A-981AE28C69BD}"/>
    <cellStyle name="Heading 1 4 3" xfId="18860" xr:uid="{13337AA8-B71D-4DBF-82BE-09053F2F5DC5}"/>
    <cellStyle name="Heading 1 5" xfId="18861" xr:uid="{C44ACEC2-1DEE-4F3E-AC88-7F6E8217B251}"/>
    <cellStyle name="Heading 1 5 2" xfId="18862" xr:uid="{D40AFD7F-16AE-498A-8363-1C15C6BFB9EA}"/>
    <cellStyle name="Heading 1 5 3" xfId="18863" xr:uid="{DA498F01-C93E-4DD8-A0CC-48F869585B5B}"/>
    <cellStyle name="Heading 1 5 3 2" xfId="18864" xr:uid="{0FBC8CD8-88CA-4E71-B314-190808D76897}"/>
    <cellStyle name="Heading 2" xfId="18865" builtinId="17" customBuiltin="1"/>
    <cellStyle name="Heading 2 2" xfId="18866" xr:uid="{F09D4485-22FC-4F25-9672-A88833E81CDE}"/>
    <cellStyle name="Heading 2 2 2" xfId="18867" xr:uid="{52FC89C1-4A4C-4C38-8EB9-7F9709382A89}"/>
    <cellStyle name="Heading 2 2 2 2" xfId="18868" xr:uid="{5CAEC9C7-F4E2-4743-B2EA-1E8960D6E0C0}"/>
    <cellStyle name="Heading 2 2 2 2 2" xfId="18869" xr:uid="{AB749955-8DF5-46B8-A625-9D6B6DBAF322}"/>
    <cellStyle name="Heading 2 2 2 2 3" xfId="18870" xr:uid="{2CD39C16-45E4-4515-BAEB-84DF30F1AC00}"/>
    <cellStyle name="Heading 2 2 2 3" xfId="18871" xr:uid="{B017CAE5-9F6F-4C74-8461-81B014F587F8}"/>
    <cellStyle name="Heading 2 2 2 4" xfId="18872" xr:uid="{D4C3BCC6-DF6C-490B-8423-B92D7D247ECB}"/>
    <cellStyle name="Heading 2 2 2 5" xfId="18873" xr:uid="{8D9E4E49-B35E-4A28-99E0-90569DDB02A5}"/>
    <cellStyle name="Heading 2 2 2 6" xfId="18874" xr:uid="{61E060CA-5BA1-421B-917F-F6B26E73B704}"/>
    <cellStyle name="Heading 2 2 3" xfId="18875" xr:uid="{8CADFC11-A702-435F-AF80-9A14C9880124}"/>
    <cellStyle name="Heading 2 2 3 2" xfId="18876" xr:uid="{807EF444-248B-450B-9C19-982BD5504370}"/>
    <cellStyle name="Heading 2 2 3 3" xfId="18877" xr:uid="{43077D44-9595-4686-B081-FF10AEC81B80}"/>
    <cellStyle name="Heading 2 2 3 4" xfId="18878" xr:uid="{694921D8-06D5-42FD-A7E8-C572D0A7DA27}"/>
    <cellStyle name="Heading 2 2 4" xfId="18879" xr:uid="{5AB3C120-E7C3-444A-894F-9CBCC184A1E2}"/>
    <cellStyle name="Heading 2 2 5" xfId="18880" xr:uid="{6D060B6F-43F2-4975-A30D-390E07DF88FD}"/>
    <cellStyle name="Heading 2 2 6" xfId="18881" xr:uid="{6F0D2F78-C109-4542-A1B8-E6B153851E8B}"/>
    <cellStyle name="Heading 2 2 6 2" xfId="18882" xr:uid="{BB992E29-0C89-4313-BBCA-B06EA5582D34}"/>
    <cellStyle name="Heading 2 2 6 3" xfId="18883" xr:uid="{C6FD13EE-8D38-4D42-9AA0-F97490D2E621}"/>
    <cellStyle name="Heading 2 2 6 3 2" xfId="18884" xr:uid="{B3BA614B-F638-4AAF-87E6-9BAB5C892B8C}"/>
    <cellStyle name="Heading 2 2 7" xfId="18885" xr:uid="{8941BE65-0867-41B3-91E8-1F2959698BFA}"/>
    <cellStyle name="Heading 2 3" xfId="18886" xr:uid="{81C80EAB-6F27-4356-8186-DC675671EC77}"/>
    <cellStyle name="Heading 2 3 2" xfId="18887" xr:uid="{EC7F0E96-84DF-48C2-BE7B-59A73376648A}"/>
    <cellStyle name="Heading 2 3 2 2" xfId="18888" xr:uid="{1F1DD255-1205-4A46-9927-E1B7426ABEC5}"/>
    <cellStyle name="Heading 2 3 3" xfId="18889" xr:uid="{3DFBD63C-2E56-46EE-AB8E-C0A3360CA05B}"/>
    <cellStyle name="Heading 2 3 4" xfId="18890" xr:uid="{5220C8B3-D275-456B-9E9E-95E607EBC7CD}"/>
    <cellStyle name="Heading 2 3 5" xfId="18891" xr:uid="{B7B9048C-9490-486B-B2E3-BE1CA124EBB7}"/>
    <cellStyle name="Heading 2 4" xfId="18892" xr:uid="{E39686C4-7086-4FA0-8DF6-068E3FA80A12}"/>
    <cellStyle name="Heading 2 4 2" xfId="18893" xr:uid="{7CC01B93-DFC9-4DC5-B0E6-429386922FAC}"/>
    <cellStyle name="Heading 2 4 3" xfId="18894" xr:uid="{3113B30D-794A-4B47-96C3-028F0E766707}"/>
    <cellStyle name="Heading 2 5" xfId="18895" xr:uid="{09427363-9002-45F2-A0EC-56B00F0FC377}"/>
    <cellStyle name="Heading 2 5 2" xfId="18896" xr:uid="{C94F9651-1E7F-41FB-8875-F4B8A6D25F02}"/>
    <cellStyle name="Heading 2 5 3" xfId="18897" xr:uid="{9762D0B6-19EA-4523-99B6-01B3A7532620}"/>
    <cellStyle name="Heading 2 5 3 2" xfId="18898" xr:uid="{D2CCA391-83C5-476A-92BE-812659181D26}"/>
    <cellStyle name="Heading 3" xfId="18899" builtinId="18" customBuiltin="1"/>
    <cellStyle name="Heading 3 2" xfId="18900" xr:uid="{A333DB2F-5EF4-421E-9880-A6B94F4A8FBC}"/>
    <cellStyle name="Heading 3 2 2" xfId="18901" xr:uid="{9742C7F6-4ECA-43B3-BDEE-481B01AFC001}"/>
    <cellStyle name="Heading 3 2 3" xfId="18902" xr:uid="{90C22EBB-0576-4C79-8C75-E1761480C624}"/>
    <cellStyle name="Heading 3 2 4" xfId="18903" xr:uid="{AFEEDB25-88BD-4F7C-A92E-B8BAF28E472F}"/>
    <cellStyle name="Heading 3 2 5" xfId="18904" xr:uid="{F0022A36-2771-435E-99A8-79FDC769FF57}"/>
    <cellStyle name="Heading 3 2 6" xfId="18905" xr:uid="{419685B0-CB95-4AAA-8377-23107B3D575D}"/>
    <cellStyle name="Heading 3 3" xfId="18906" xr:uid="{925A4DF4-FF77-42D9-9052-0E0426E3EDCE}"/>
    <cellStyle name="Heading 3 3 2" xfId="18907" xr:uid="{0A30E2F9-CF7F-44B3-BC5C-EB2EB1871054}"/>
    <cellStyle name="Heading 3 3 3" xfId="18908" xr:uid="{81BF4410-F06C-4ECF-84F8-6986635EA154}"/>
    <cellStyle name="Heading 4" xfId="18909" builtinId="19" customBuiltin="1"/>
    <cellStyle name="Heading 4 2" xfId="18910" xr:uid="{B2F0D014-5ED4-412D-95E6-B39C57F03A00}"/>
    <cellStyle name="Heading 4 2 2" xfId="18911" xr:uid="{C65E388E-3EDF-4044-86B6-62E640944839}"/>
    <cellStyle name="Heading 4 2 3" xfId="18912" xr:uid="{D0587CCE-ED63-4895-9ACF-5CECDF7AF528}"/>
    <cellStyle name="Heading 4 2 4" xfId="18913" xr:uid="{22193580-943A-4C79-8656-F6F29B6FBA85}"/>
    <cellStyle name="Heading 4 2 5" xfId="18914" xr:uid="{36AD8279-94F1-43BC-A396-6A256E3151F5}"/>
    <cellStyle name="Heading 4 2 6" xfId="18915" xr:uid="{B040A464-A631-4E96-BD8C-31E820643B43}"/>
    <cellStyle name="Heading 4 3" xfId="18916" xr:uid="{EBD4762E-2D86-4DC6-9381-CFBA1E03C4E2}"/>
    <cellStyle name="Heading 4 3 2" xfId="18917" xr:uid="{48099F7E-8332-428C-9C46-EB4794166009}"/>
    <cellStyle name="Heading 4 3 3" xfId="18918" xr:uid="{552CCE37-D618-41CB-B1B8-1F4D9BF41C7A}"/>
    <cellStyle name="Hyperlink" xfId="18919" builtinId="8"/>
    <cellStyle name="Hyperlink 10" xfId="18920" xr:uid="{1184C203-D9E3-4B7B-A050-74828F4814D5}"/>
    <cellStyle name="Hyperlink 2" xfId="18921" xr:uid="{CE469674-A741-4C70-AA47-380E810BF1A4}"/>
    <cellStyle name="Hyperlink 2 2" xfId="18922" xr:uid="{20881D6E-7E5D-4C10-8A70-93A490BA969B}"/>
    <cellStyle name="Hyperlink 2 3" xfId="18923" xr:uid="{06F127B1-549F-489F-84DA-8687A3E2CCD3}"/>
    <cellStyle name="Hyperlink 2 4" xfId="18924" xr:uid="{C608C478-5882-47B0-AF1B-304694D9144B}"/>
    <cellStyle name="Hyperlink 2 5" xfId="18925" xr:uid="{835D335F-75E1-40A6-A696-9DA95EB20F14}"/>
    <cellStyle name="Hyperlink 2 6" xfId="18926" xr:uid="{E1E45A97-CD92-4EBC-ABC3-4AEF227793D2}"/>
    <cellStyle name="Hyperlink 2 6 2" xfId="18927" xr:uid="{63D4964C-8F78-4EFE-BF4F-FD6B4C7CB4CF}"/>
    <cellStyle name="Hyperlink 2 7" xfId="18928" xr:uid="{4C680039-180A-4D29-990D-BB0195DABD2B}"/>
    <cellStyle name="Hyperlink 2 8" xfId="18929" xr:uid="{BC02722F-ACD0-4273-AE2C-FA872892DAB0}"/>
    <cellStyle name="Hyperlink 3" xfId="18930" xr:uid="{5A60B886-5E0F-4E13-89F7-2A86B07480EC}"/>
    <cellStyle name="Hyperlink 3 2" xfId="18931" xr:uid="{DFDD3615-8AAA-4D99-9603-1B84BD4D8E56}"/>
    <cellStyle name="Hyperlink 3 3" xfId="18932" xr:uid="{80868943-588F-4360-A628-C49B02D2D4F9}"/>
    <cellStyle name="Hyperlink 3 3 2" xfId="18933" xr:uid="{78A16614-CDAB-41AD-BB51-FB8B4EFAFEDC}"/>
    <cellStyle name="Hyperlink 3 4" xfId="18934" xr:uid="{2464BD02-12A1-4DA5-B21D-F76CB9240F5A}"/>
    <cellStyle name="Hyperlink 4" xfId="18935" xr:uid="{5866736C-E74A-4C84-B721-FE9637B0F566}"/>
    <cellStyle name="Hyperlink 5" xfId="18936" xr:uid="{324D60DC-D7C0-43D5-8EB3-F8958D500711}"/>
    <cellStyle name="Hyperlink 5 2" xfId="18937" xr:uid="{88225090-30D6-45F9-9D46-E456266511F6}"/>
    <cellStyle name="Hyperlink 6" xfId="18938" xr:uid="{1D82ADFB-A2F2-4681-A56E-17EF03937CCF}"/>
    <cellStyle name="Hyperlink 6 2" xfId="18939" xr:uid="{61F4498F-7ADD-4749-A467-4F9C37590662}"/>
    <cellStyle name="Hyperlink 6 3" xfId="18940" xr:uid="{4605DE22-542A-48B4-9252-F4577D03DA03}"/>
    <cellStyle name="Hyperlink 6 4" xfId="18941" xr:uid="{10416604-B9E6-4D56-A0F4-94F0FEA78296}"/>
    <cellStyle name="Hyperlink 7" xfId="18942" xr:uid="{EF6C5E85-EF1B-44E6-B783-4E47A7350295}"/>
    <cellStyle name="Hyperlink 8" xfId="18943" xr:uid="{F9863376-F3F6-472C-8F4F-BCBFCC525718}"/>
    <cellStyle name="Hyperlink 8 2" xfId="18944" xr:uid="{131B6A11-5DA5-4AA6-8117-AD6E951E1EB2}"/>
    <cellStyle name="Hyperlink 8 3" xfId="18945" xr:uid="{CD3AE77A-129E-432C-9ACE-6F655B844F4B}"/>
    <cellStyle name="Hyperlink 8 4" xfId="18946" xr:uid="{4B5A6647-0E47-4D74-A6FF-3DFEBE883781}"/>
    <cellStyle name="Hyperlink 9" xfId="18947" xr:uid="{4EB80DF8-BFFD-4C6D-BE36-AA971C9F513E}"/>
    <cellStyle name="Input" xfId="18948" builtinId="20" customBuiltin="1"/>
    <cellStyle name="Input 2" xfId="18949" xr:uid="{1543DEBD-3630-4EB5-BBC8-85A89DCECB7C}"/>
    <cellStyle name="Input 2 10" xfId="18950" xr:uid="{F447A601-B79C-48C5-B1C5-ECC3A279693F}"/>
    <cellStyle name="Input 2 11" xfId="18951" xr:uid="{D9D5EEF6-7FD5-404B-B813-F44CEF88E5E6}"/>
    <cellStyle name="Input 2 2" xfId="18952" xr:uid="{5137224B-D3DB-4EBA-81D6-A999FDF81BEA}"/>
    <cellStyle name="Input 2 2 2" xfId="18953" xr:uid="{F0028034-A5AF-426F-933F-CC4CA75AFBC5}"/>
    <cellStyle name="Input 2 2 2 2" xfId="18954" xr:uid="{84716F75-1A79-43EA-8068-43321DFC7C77}"/>
    <cellStyle name="Input 2 2 2 2 2" xfId="18955" xr:uid="{00BF030C-9C0B-489E-A0F6-AC3A079A3B84}"/>
    <cellStyle name="Input 2 2 2 3" xfId="18956" xr:uid="{2E56D136-E7AB-41CB-9F09-1FEAE1663B8B}"/>
    <cellStyle name="Input 2 2 2 3 2" xfId="18957" xr:uid="{47FD4F45-9B29-4D66-B227-2E9DF2FCCE46}"/>
    <cellStyle name="Input 2 2 2 4" xfId="18958" xr:uid="{68D7B1CD-EDAF-47CB-AD87-A3815451B503}"/>
    <cellStyle name="Input 2 2 2 4 2" xfId="18959" xr:uid="{A2C26705-6AEB-41C2-AF94-DBA3FB36018C}"/>
    <cellStyle name="Input 2 2 2 5" xfId="18960" xr:uid="{6A32CD2B-52B7-4356-8069-1892283543D4}"/>
    <cellStyle name="Input 2 2 3" xfId="18961" xr:uid="{42084DE4-7CBC-48BA-9E59-F8925E0D9B97}"/>
    <cellStyle name="Input 2 3" xfId="18962" xr:uid="{8B812D54-D988-4EB7-9729-9F93E4311FEE}"/>
    <cellStyle name="Input 2 4" xfId="18963" xr:uid="{297E11F3-BC62-47CA-BE69-1BC7B4D50021}"/>
    <cellStyle name="Input 2 5" xfId="18964" xr:uid="{EE5C070C-2D21-434D-AE64-874486FAB5D2}"/>
    <cellStyle name="Input 2 5 2" xfId="18965" xr:uid="{9BBA5092-FFB0-4100-8AEE-E51C46FBD029}"/>
    <cellStyle name="Input 2 5 2 2" xfId="18966" xr:uid="{3A214CEB-3075-412D-B56E-6E83D07E300E}"/>
    <cellStyle name="Input 2 5 3" xfId="18967" xr:uid="{99B8069E-2291-4881-B445-C8A7BA6F32D9}"/>
    <cellStyle name="Input 2 5 3 2" xfId="18968" xr:uid="{CAE4848C-2C03-40E5-BBE4-8F0283F9488C}"/>
    <cellStyle name="Input 2 5 4" xfId="18969" xr:uid="{42B41D29-9924-4DF2-8DD1-069D1CF2E053}"/>
    <cellStyle name="Input 2 5 4 2" xfId="18970" xr:uid="{D3F4EC53-93AD-44B5-B7AD-7C6C42397E49}"/>
    <cellStyle name="Input 2 5 5" xfId="18971" xr:uid="{B2488219-DC41-425F-81E8-BEDF84CE0531}"/>
    <cellStyle name="Input 2 6" xfId="18972" xr:uid="{AC5696D1-AB83-40E0-AA3C-373B31719990}"/>
    <cellStyle name="Input 2 6 2" xfId="18973" xr:uid="{58A204CA-F97E-44B5-8F6C-6E610ADE8D6B}"/>
    <cellStyle name="Input 2 6 2 2" xfId="18974" xr:uid="{74E751C9-BC03-4DF2-BEE0-1FCF1F837164}"/>
    <cellStyle name="Input 2 6 3" xfId="18975" xr:uid="{3948EBE7-2048-4905-8075-2A0A50A921D3}"/>
    <cellStyle name="Input 2 6 3 2" xfId="18976" xr:uid="{E6473C37-69EE-458F-8D7D-850D55DC83CF}"/>
    <cellStyle name="Input 2 6 4" xfId="18977" xr:uid="{AC82DE76-9A75-4901-BBFA-06B3F39E0DAC}"/>
    <cellStyle name="Input 2 6 4 2" xfId="18978" xr:uid="{0B8A22D2-9BF6-4ECF-BAC1-3B645817CD4C}"/>
    <cellStyle name="Input 2 6 5" xfId="18979" xr:uid="{F62B1D4B-3851-4FC0-99F5-9F83A9E68653}"/>
    <cellStyle name="Input 2 7" xfId="18980" xr:uid="{92B45198-7F85-4877-970C-BDA26192B36F}"/>
    <cellStyle name="Input 2 7 2" xfId="18981" xr:uid="{DBCA9D54-1FC5-4E96-9F8F-79FD3307F54A}"/>
    <cellStyle name="Input 2 8" xfId="18982" xr:uid="{6F58D359-49D8-49A3-9D2D-4C77180C8E50}"/>
    <cellStyle name="Input 2 8 2" xfId="18983" xr:uid="{BEE5050E-9AE7-424B-B834-8DDB7AE53F86}"/>
    <cellStyle name="Input 2 9" xfId="18984" xr:uid="{89C99E8A-4D62-45AA-9DC5-8168AEFBAADD}"/>
    <cellStyle name="Input 2 9 2" xfId="18985" xr:uid="{2DD8C9EA-781E-4F07-87B2-ABDA889C4684}"/>
    <cellStyle name="Input 3" xfId="18986" xr:uid="{BC396771-1953-4254-B879-0BE1B8FDC01E}"/>
    <cellStyle name="Input 3 2" xfId="18987" xr:uid="{D6C6F69B-4D30-4DA4-91A5-DD9387DBD5EC}"/>
    <cellStyle name="Input 3 2 2" xfId="18988" xr:uid="{F40C4FFB-4ED8-4F4A-B2F2-DD2BF98D2C4F}"/>
    <cellStyle name="Input 3 2 2 2" xfId="18989" xr:uid="{5332E346-A0DA-4666-8775-CC5B21B7A028}"/>
    <cellStyle name="Input 3 2 3" xfId="18990" xr:uid="{4FAE3880-826D-43C7-B733-88C801FAE3F6}"/>
    <cellStyle name="Input 3 2 3 2" xfId="18991" xr:uid="{82A172E1-98E5-423C-BC19-E710C70AD3D7}"/>
    <cellStyle name="Input 3 2 4" xfId="18992" xr:uid="{A7663916-9196-4143-8AC8-B6403EA0D697}"/>
    <cellStyle name="Input 3 2 4 2" xfId="18993" xr:uid="{FA7228F6-1FE0-40D6-9B68-2C5803EAA752}"/>
    <cellStyle name="Input 3 2 5" xfId="18994" xr:uid="{B07E17EB-FEA8-462F-ABE8-097A10EC123F}"/>
    <cellStyle name="Input 3 3" xfId="18995" xr:uid="{05F6B4FC-05FA-46CD-AF0D-E7E98A9C6497}"/>
    <cellStyle name="Input 3 4" xfId="18996" xr:uid="{682607BA-221B-4D69-B952-7CB68E032399}"/>
    <cellStyle name="Input 3 4 2" xfId="18997" xr:uid="{4C8D5EA4-287B-440B-BD1C-9449BEA796AD}"/>
    <cellStyle name="Input 3 5" xfId="18998" xr:uid="{1BC7B0E7-6BCF-4C54-82A6-BC694A17DCFD}"/>
    <cellStyle name="Input 3 5 2" xfId="18999" xr:uid="{686D0458-B634-4B26-94F5-732D3C5481E2}"/>
    <cellStyle name="Input 3 6" xfId="19000" xr:uid="{027352C2-B117-4D2D-92FB-034499BB356B}"/>
    <cellStyle name="Input 3 6 2" xfId="19001" xr:uid="{39371C4A-EFA9-4EFC-B6AF-5686C933C35C}"/>
    <cellStyle name="Input 3 7" xfId="19002" xr:uid="{0F5A7EFD-6A20-4E8B-AFA3-39BEAA51042A}"/>
    <cellStyle name="Linked Cell" xfId="19003" builtinId="24" customBuiltin="1"/>
    <cellStyle name="Linked Cell 2" xfId="19004" xr:uid="{27B98E6E-9D2D-4B1C-88C7-FD45C6A1DDD4}"/>
    <cellStyle name="Linked Cell 2 2" xfId="19005" xr:uid="{74649EE1-8D0C-4D79-A88A-D3BC6E3717AD}"/>
    <cellStyle name="Linked Cell 2 3" xfId="19006" xr:uid="{057A1A75-CE4D-415A-9246-A49A350D2112}"/>
    <cellStyle name="Linked Cell 2 4" xfId="19007" xr:uid="{FB61A913-8E4D-411E-BA1B-7422F4CDA4BD}"/>
    <cellStyle name="Linked Cell 2 5" xfId="19008" xr:uid="{E5FE20E7-468E-4DF8-BCF3-F9A4FFA25CB5}"/>
    <cellStyle name="Linked Cell 2 6" xfId="19009" xr:uid="{40144710-6682-48DB-88AB-29345345D600}"/>
    <cellStyle name="Linked Cell 3" xfId="19010" xr:uid="{BAD6097E-B7C5-4DD1-A762-A585620F4A61}"/>
    <cellStyle name="Linked Cell 3 2" xfId="19011" xr:uid="{51A22D2C-29CB-471E-92B0-10942CF884A3}"/>
    <cellStyle name="Linked Cell 3 3" xfId="19012" xr:uid="{89E808EF-5190-4BC9-B286-7660F88EC425}"/>
    <cellStyle name="Neutral 2" xfId="19013" xr:uid="{169BA5F3-729A-4391-AA5D-4AA2AB018E9D}"/>
    <cellStyle name="Neutral 2 2" xfId="19014" xr:uid="{3D5D6297-49F7-481F-BA0E-6539E42BB4B2}"/>
    <cellStyle name="Neutral 2 3" xfId="19015" xr:uid="{8319E550-463C-471C-938A-9C9981363B5C}"/>
    <cellStyle name="Neutral 2 4" xfId="19016" xr:uid="{DD90B668-B068-4051-9169-4AF0F130EFEA}"/>
    <cellStyle name="Neutral 2 5" xfId="19017" xr:uid="{0BA27D1D-E26E-4628-B340-88C402B1C3AF}"/>
    <cellStyle name="Neutral 2 6" xfId="19018" xr:uid="{9C6E43DC-DC74-42F2-BBA3-C681AEABCC19}"/>
    <cellStyle name="Neutral 3" xfId="19019" xr:uid="{4EAED2DB-F2CE-4F14-B612-99BF935741A0}"/>
    <cellStyle name="Neutral 3 2" xfId="19020" xr:uid="{9D160C5A-0A9A-4A9D-BACC-0E4CA05F9CED}"/>
    <cellStyle name="Neutral 3 3" xfId="19021" xr:uid="{BAB3D338-9CA7-4D2B-9E28-C452A884964E}"/>
    <cellStyle name="Neutral 3 4" xfId="19022" xr:uid="{BC13BC74-7A47-4325-8205-FB5E77C683D6}"/>
    <cellStyle name="Neutral 4" xfId="19023" xr:uid="{7D26673B-D320-4F8E-8C00-3C6DC65EFC56}"/>
    <cellStyle name="Normal" xfId="0" builtinId="0"/>
    <cellStyle name="Normal - size 10" xfId="19024" xr:uid="{7F3CE7ED-6E47-4618-B0E9-90692FD2218E}"/>
    <cellStyle name="Normal - size 11" xfId="19025" xr:uid="{16E4DC0C-C46F-4315-80D7-CD0263843241}"/>
    <cellStyle name="Normal - size 11 2" xfId="19026" xr:uid="{ECB39A98-2BBF-4A24-899F-680ACC509668}"/>
    <cellStyle name="Normal - size 11 2 2" xfId="19027" xr:uid="{DDF36BBC-FB45-4254-995D-086A007FCB49}"/>
    <cellStyle name="Normal - size 11 2 3" xfId="19028" xr:uid="{00143067-6A39-4EAA-8CE3-52F7FD0E19B6}"/>
    <cellStyle name="Normal - size 11 2 3 2" xfId="19029" xr:uid="{5BEC4CFD-B7BF-4CBA-929F-95EC6656AFA0}"/>
    <cellStyle name="Normal - size 11 3" xfId="19030" xr:uid="{076F041D-D7A5-4D1E-B204-867F97A6339A}"/>
    <cellStyle name="Normal - size 11 4" xfId="19031" xr:uid="{D64A0F1B-67C8-4E4F-9DCD-C97AB6677FB6}"/>
    <cellStyle name="Normal - size 8" xfId="19032" xr:uid="{898906A9-5387-4B1D-B296-49706F62FF11}"/>
    <cellStyle name="Normal - size 9" xfId="19033" xr:uid="{2F920A11-CD2F-43A4-8A89-ADC8FC586C48}"/>
    <cellStyle name="Normal - Style1" xfId="19034" xr:uid="{63B4924A-2CD1-4871-ACAD-B46FFE422724}"/>
    <cellStyle name="Normal 10" xfId="19035" xr:uid="{54E81521-0A11-43E2-8330-E8B3A7CFDE44}"/>
    <cellStyle name="Normal 10 2" xfId="19036" xr:uid="{87FFBCB6-2DE5-4E5A-B507-8AC066F4E301}"/>
    <cellStyle name="Normal 10 2 2" xfId="19037" xr:uid="{58833AAD-3DCA-4294-8DE1-FBE5C1833375}"/>
    <cellStyle name="Normal 10 2 2 2" xfId="19038" xr:uid="{DB752489-725E-4639-B861-FBAE05994FD4}"/>
    <cellStyle name="Normal 10 2 2 2 2" xfId="19039" xr:uid="{88F0BAF3-86E7-46A2-87E9-D0D37981704E}"/>
    <cellStyle name="Normal 10 2 2 2 2 2" xfId="19040" xr:uid="{15B7B5AD-A95F-4E02-AC67-67ECA3F45D65}"/>
    <cellStyle name="Normal 10 2 2 2 2 2 2" xfId="19041" xr:uid="{1968B621-A4B0-4C77-B692-C2DA44A838F0}"/>
    <cellStyle name="Normal 10 2 2 2 2 2 2 2" xfId="19042" xr:uid="{6FC6597F-2B14-4C19-A1A2-19054522FEC9}"/>
    <cellStyle name="Normal 10 2 2 2 2 2 2 2 2" xfId="19043" xr:uid="{74C7B61A-73BD-43CE-A4DC-34E88A095A4D}"/>
    <cellStyle name="Normal 10 2 2 2 2 2 2 3" xfId="19044" xr:uid="{B97480AD-B675-4490-9DB6-3628FFB9EFE6}"/>
    <cellStyle name="Normal 10 2 2 2 2 2 3" xfId="19045" xr:uid="{3BA3AACE-9ABF-476E-BE92-C3762DA76697}"/>
    <cellStyle name="Normal 10 2 2 2 2 2 3 2" xfId="19046" xr:uid="{18F7ADC2-425E-46E7-8059-D692F38326BF}"/>
    <cellStyle name="Normal 10 2 2 2 2 2 4" xfId="19047" xr:uid="{3F1B2D65-F6A7-4A73-9BD9-46491A271976}"/>
    <cellStyle name="Normal 10 2 2 2 2 3" xfId="19048" xr:uid="{D66CEB6F-2D48-47E6-B57E-692DDC8D1032}"/>
    <cellStyle name="Normal 10 2 2 2 2 3 2" xfId="19049" xr:uid="{D1CAF7CE-81BB-4FA3-A8E7-CB2885E09D0D}"/>
    <cellStyle name="Normal 10 2 2 2 2 3 2 2" xfId="19050" xr:uid="{9D19455E-C0CF-4765-942E-59A96E291C08}"/>
    <cellStyle name="Normal 10 2 2 2 2 3 2 2 2" xfId="19051" xr:uid="{8B704454-3C12-418D-A32C-50A169BE4957}"/>
    <cellStyle name="Normal 10 2 2 2 2 3 2 3" xfId="19052" xr:uid="{07BB07C5-DA09-486B-A731-35B113927105}"/>
    <cellStyle name="Normal 10 2 2 2 2 3 3" xfId="19053" xr:uid="{2D964F00-207A-4A07-AC46-8C0BAC95673C}"/>
    <cellStyle name="Normal 10 2 2 2 2 3 3 2" xfId="19054" xr:uid="{2A3BE6E9-61E1-4214-A38F-7E3B2A76DC27}"/>
    <cellStyle name="Normal 10 2 2 2 2 3 4" xfId="19055" xr:uid="{6C24638C-FA6D-4AD7-BEDC-AB17C0FF93FF}"/>
    <cellStyle name="Normal 10 2 2 2 2 4" xfId="19056" xr:uid="{2EAB2977-E106-4418-92B9-07120369A57D}"/>
    <cellStyle name="Normal 10 2 2 2 2 4 2" xfId="19057" xr:uid="{A9D7ECCE-1B2E-4044-AA04-AF8CCADAE9A5}"/>
    <cellStyle name="Normal 10 2 2 2 2 4 2 2" xfId="19058" xr:uid="{7F71CAA2-CAC5-4DD7-BF06-7D0DF4DEC60E}"/>
    <cellStyle name="Normal 10 2 2 2 2 4 3" xfId="19059" xr:uid="{D29AD7DE-2810-4E2E-B3E1-B1E811FCEA79}"/>
    <cellStyle name="Normal 10 2 2 2 2 5" xfId="19060" xr:uid="{08F29A7B-C4C0-4DD2-B12B-694AFB4BFB99}"/>
    <cellStyle name="Normal 10 2 2 2 2 5 2" xfId="19061" xr:uid="{02259AA4-4162-4296-9C15-0EF271B178E1}"/>
    <cellStyle name="Normal 10 2 2 2 2 6" xfId="19062" xr:uid="{499DDCAB-63B6-447D-900F-007CCE1984EF}"/>
    <cellStyle name="Normal 10 2 2 2 3" xfId="19063" xr:uid="{6C1CBC38-2B76-4FDA-B643-6227087B6CAA}"/>
    <cellStyle name="Normal 10 2 2 2 3 2" xfId="19064" xr:uid="{D4EFE997-4F69-497F-B316-28C6DF162AA0}"/>
    <cellStyle name="Normal 10 2 2 2 3 2 2" xfId="19065" xr:uid="{300C1CBF-4C8A-4F02-9AA7-556F601A7131}"/>
    <cellStyle name="Normal 10 2 2 2 3 2 2 2" xfId="19066" xr:uid="{E4F061FB-AC44-47FC-AACB-2A547CBC2061}"/>
    <cellStyle name="Normal 10 2 2 2 3 2 3" xfId="19067" xr:uid="{6F0C19DE-21AA-4EE2-952B-3ACA4D324230}"/>
    <cellStyle name="Normal 10 2 2 2 3 3" xfId="19068" xr:uid="{35B45C90-46F6-4EC1-AECD-4FD8C5E283E3}"/>
    <cellStyle name="Normal 10 2 2 2 3 3 2" xfId="19069" xr:uid="{09B6619E-56CB-4D14-A25B-4CA9C6E54E2F}"/>
    <cellStyle name="Normal 10 2 2 2 3 4" xfId="19070" xr:uid="{AF215FF3-C945-4B9E-BF19-F3487AFF7B3C}"/>
    <cellStyle name="Normal 10 2 2 2 4" xfId="19071" xr:uid="{06855FD8-9B16-465C-8ADE-4C8DB0DD8CD8}"/>
    <cellStyle name="Normal 10 2 2 2 4 2" xfId="19072" xr:uid="{229368BD-5BC4-43EB-8BD2-331A8E8ACD0F}"/>
    <cellStyle name="Normal 10 2 2 2 4 2 2" xfId="19073" xr:uid="{4022247C-447E-45A4-8954-CF256ED5F1E0}"/>
    <cellStyle name="Normal 10 2 2 2 4 2 2 2" xfId="19074" xr:uid="{9DE86AAC-9ED3-40EA-B554-256826770A37}"/>
    <cellStyle name="Normal 10 2 2 2 4 2 3" xfId="19075" xr:uid="{44E1D011-B464-4B03-8744-21C294BFE991}"/>
    <cellStyle name="Normal 10 2 2 2 4 3" xfId="19076" xr:uid="{BD301342-7F16-44D3-9B1D-C6376A5CC67C}"/>
    <cellStyle name="Normal 10 2 2 2 4 3 2" xfId="19077" xr:uid="{7709A2C6-C5A5-4A6A-91B8-079826555B06}"/>
    <cellStyle name="Normal 10 2 2 2 4 4" xfId="19078" xr:uid="{4203E679-A3D8-4483-B512-070ADB8F363A}"/>
    <cellStyle name="Normal 10 2 2 2 5" xfId="19079" xr:uid="{15F20B9B-5515-4395-BED1-7337CDE24F49}"/>
    <cellStyle name="Normal 10 2 2 2 5 2" xfId="19080" xr:uid="{FC2DA471-0C5D-4BC0-8B52-0AC043B126D8}"/>
    <cellStyle name="Normal 10 2 2 2 5 2 2" xfId="19081" xr:uid="{AB6620C2-BF0E-4052-AA1F-3EBD7834F4EA}"/>
    <cellStyle name="Normal 10 2 2 2 5 3" xfId="19082" xr:uid="{E809BD12-5DAE-469A-AA07-17FA65B48EE4}"/>
    <cellStyle name="Normal 10 2 2 2 6" xfId="19083" xr:uid="{7FEC6D79-738A-467A-950F-6893BB912F21}"/>
    <cellStyle name="Normal 10 2 2 2 6 2" xfId="19084" xr:uid="{445EB05D-D266-4EDA-A8F5-797A4AB5266E}"/>
    <cellStyle name="Normal 10 2 2 2 7" xfId="19085" xr:uid="{17505DFD-0E69-4424-92C2-CE08B2E86C57}"/>
    <cellStyle name="Normal 10 2 2 3" xfId="19086" xr:uid="{70D94CC0-9D97-49AA-A27A-5A4BC6F87BAC}"/>
    <cellStyle name="Normal 10 2 2 3 2" xfId="19087" xr:uid="{77B52DC0-E13A-4070-BABA-CFEBD5D11121}"/>
    <cellStyle name="Normal 10 2 2 3 2 2" xfId="19088" xr:uid="{4B3514FB-3C69-4EAE-B2A6-7985BA2B3362}"/>
    <cellStyle name="Normal 10 2 2 3 2 2 2" xfId="19089" xr:uid="{35EE004A-7EF7-428B-B18F-FCE74ADB5EDE}"/>
    <cellStyle name="Normal 10 2 2 3 2 2 2 2" xfId="19090" xr:uid="{58BB0F81-1274-476E-B58A-C112171EE346}"/>
    <cellStyle name="Normal 10 2 2 3 2 2 3" xfId="19091" xr:uid="{5B504C5F-0D9D-431E-8D2C-C42636404462}"/>
    <cellStyle name="Normal 10 2 2 3 2 3" xfId="19092" xr:uid="{EE5F2F69-5FFE-4544-B847-3FA7016EBDF1}"/>
    <cellStyle name="Normal 10 2 2 3 2 3 2" xfId="19093" xr:uid="{414B4C02-0973-45EE-9937-CAF4042205B2}"/>
    <cellStyle name="Normal 10 2 2 3 2 4" xfId="19094" xr:uid="{823FFB84-0AD4-4958-BEB1-154340AA7711}"/>
    <cellStyle name="Normal 10 2 2 3 3" xfId="19095" xr:uid="{2D384709-C936-4BA1-99A8-B1763B2983EB}"/>
    <cellStyle name="Normal 10 2 2 3 3 2" xfId="19096" xr:uid="{AC9EF4F6-7182-4CBF-93AA-9BB419D051E6}"/>
    <cellStyle name="Normal 10 2 2 3 3 2 2" xfId="19097" xr:uid="{F1F20C9D-A179-478D-9557-5D7992F5E979}"/>
    <cellStyle name="Normal 10 2 2 3 3 2 2 2" xfId="19098" xr:uid="{3C9E86A7-AA50-452F-B9DF-574058124446}"/>
    <cellStyle name="Normal 10 2 2 3 3 2 3" xfId="19099" xr:uid="{F211B323-5B86-4BEE-AF9E-C527C83075A4}"/>
    <cellStyle name="Normal 10 2 2 3 3 3" xfId="19100" xr:uid="{08314605-4347-4421-B788-0CE25B9F7339}"/>
    <cellStyle name="Normal 10 2 2 3 3 3 2" xfId="19101" xr:uid="{333DD394-DE2E-41EF-BFAE-5A5E67CA9E25}"/>
    <cellStyle name="Normal 10 2 2 3 3 4" xfId="19102" xr:uid="{36800DFF-F27F-4350-908B-A8DA1492ECDB}"/>
    <cellStyle name="Normal 10 2 2 3 4" xfId="19103" xr:uid="{7FE47684-8661-4359-9B7F-B34E8CC4FDCB}"/>
    <cellStyle name="Normal 10 2 2 3 4 2" xfId="19104" xr:uid="{7856EC53-61FD-4821-BE39-5EFD003449E9}"/>
    <cellStyle name="Normal 10 2 2 3 4 2 2" xfId="19105" xr:uid="{F91802D2-3895-46EA-99E0-5C72ADE3E154}"/>
    <cellStyle name="Normal 10 2 2 3 4 3" xfId="19106" xr:uid="{AE19E196-B5A1-4903-90D3-80E66E7327FC}"/>
    <cellStyle name="Normal 10 2 2 3 5" xfId="19107" xr:uid="{B09BFE70-4606-412D-849C-6587EBA1B8A6}"/>
    <cellStyle name="Normal 10 2 2 3 5 2" xfId="19108" xr:uid="{B6A97879-3FA3-4198-86CB-A87C93BB6802}"/>
    <cellStyle name="Normal 10 2 2 3 6" xfId="19109" xr:uid="{DE669807-6F7A-4E92-8204-DDCACFDDF063}"/>
    <cellStyle name="Normal 10 2 2 4" xfId="19110" xr:uid="{7F882B7C-2A48-4661-B320-CFA5ED908708}"/>
    <cellStyle name="Normal 10 2 2 4 2" xfId="19111" xr:uid="{3DBF7050-9F1C-47D0-88B7-3C7C91BB9FFC}"/>
    <cellStyle name="Normal 10 2 2 4 2 2" xfId="19112" xr:uid="{60DB3D58-8613-483E-8C7B-0C478EFF2E6A}"/>
    <cellStyle name="Normal 10 2 2 4 2 2 2" xfId="19113" xr:uid="{D787AB80-08E8-4871-B474-DFF5BD2BDE42}"/>
    <cellStyle name="Normal 10 2 2 4 2 3" xfId="19114" xr:uid="{209F43B5-0811-436F-852D-BB9282016307}"/>
    <cellStyle name="Normal 10 2 2 4 3" xfId="19115" xr:uid="{BCD06890-9CA7-4A89-9278-7A1DD9439592}"/>
    <cellStyle name="Normal 10 2 2 4 3 2" xfId="19116" xr:uid="{446B0F1E-5F23-4A0B-BD05-EA721122AAE3}"/>
    <cellStyle name="Normal 10 2 2 4 4" xfId="19117" xr:uid="{7DED7B6C-A8D9-4BEE-B54F-F00B5D2CF54D}"/>
    <cellStyle name="Normal 10 2 2 5" xfId="19118" xr:uid="{05DD2392-321E-4E62-88B4-864CFCF76F3C}"/>
    <cellStyle name="Normal 10 2 2 5 2" xfId="19119" xr:uid="{8DBAF805-BE3F-4036-9F5B-934D9CDFDB49}"/>
    <cellStyle name="Normal 10 2 2 5 2 2" xfId="19120" xr:uid="{C862B9FE-273A-4927-A955-99C4325EA81C}"/>
    <cellStyle name="Normal 10 2 2 5 2 2 2" xfId="19121" xr:uid="{F8EB3FE8-ABA8-4532-A57F-F81AAD8024F3}"/>
    <cellStyle name="Normal 10 2 2 5 2 3" xfId="19122" xr:uid="{E8869984-AB7A-4729-A923-D8F35DE0F493}"/>
    <cellStyle name="Normal 10 2 2 5 3" xfId="19123" xr:uid="{B1EA0435-1F80-44F4-BAA7-B08B3991A62C}"/>
    <cellStyle name="Normal 10 2 2 5 3 2" xfId="19124" xr:uid="{00688A65-D7ED-4866-B2E5-4FDC28B23D6D}"/>
    <cellStyle name="Normal 10 2 2 5 4" xfId="19125" xr:uid="{D48B215F-44EE-4938-8C87-DC532BE81182}"/>
    <cellStyle name="Normal 10 2 2 6" xfId="19126" xr:uid="{8979162A-DE69-4B30-9506-8482C3023DF3}"/>
    <cellStyle name="Normal 10 2 2 6 2" xfId="19127" xr:uid="{D806232A-FB25-4822-8AB8-5FED73030369}"/>
    <cellStyle name="Normal 10 2 2 6 2 2" xfId="19128" xr:uid="{34FE08A8-80C1-4010-99B8-0E7853E55373}"/>
    <cellStyle name="Normal 10 2 2 6 3" xfId="19129" xr:uid="{3E6E811D-49BB-434F-BC8C-52314C5CCC9D}"/>
    <cellStyle name="Normal 10 2 2 7" xfId="19130" xr:uid="{66461BB0-7BCB-47E7-B197-EC2B2D7D0402}"/>
    <cellStyle name="Normal 10 2 2 7 2" xfId="19131" xr:uid="{D79F3FDF-AB66-4806-A162-EEB5E698824E}"/>
    <cellStyle name="Normal 10 2 2 8" xfId="19132" xr:uid="{63424089-B41C-41E2-8C40-7410ACF0E928}"/>
    <cellStyle name="Normal 10 2 3" xfId="19133" xr:uid="{2D08EF92-EF51-4CCC-A2FB-C6E777982136}"/>
    <cellStyle name="Normal 10 2 3 2" xfId="19134" xr:uid="{879DB8D2-3221-4B4D-A342-8887247A46A5}"/>
    <cellStyle name="Normal 10 2 3 2 2" xfId="19135" xr:uid="{B49E7F42-766E-468C-9896-9E503E3BF911}"/>
    <cellStyle name="Normal 10 2 3 2 2 2" xfId="19136" xr:uid="{FD4C4DC8-447A-4727-82EA-FF70AA4A2AEF}"/>
    <cellStyle name="Normal 10 2 3 2 2 2 2" xfId="19137" xr:uid="{83917C45-C59A-45B8-B4E2-64C928751546}"/>
    <cellStyle name="Normal 10 2 3 2 2 2 2 2" xfId="19138" xr:uid="{CB79872A-4F11-4EE4-9B16-A96B842143AA}"/>
    <cellStyle name="Normal 10 2 3 2 2 2 3" xfId="19139" xr:uid="{E662F968-AAC9-41B3-9870-BEC325977B93}"/>
    <cellStyle name="Normal 10 2 3 2 2 3" xfId="19140" xr:uid="{CA162A66-030D-41F5-85B1-17CA2BB69DE8}"/>
    <cellStyle name="Normal 10 2 3 2 2 3 2" xfId="19141" xr:uid="{0E8CDD86-A216-48D5-9BCD-792A63FACB0A}"/>
    <cellStyle name="Normal 10 2 3 2 2 4" xfId="19142" xr:uid="{DB56A041-4001-4388-B34A-15F1E846B631}"/>
    <cellStyle name="Normal 10 2 3 2 3" xfId="19143" xr:uid="{B1AE8A83-ABAC-4CB8-AF56-AA37EC677C4F}"/>
    <cellStyle name="Normal 10 2 3 2 3 2" xfId="19144" xr:uid="{97F14F9C-B814-40A9-B0AE-481DA627C1A8}"/>
    <cellStyle name="Normal 10 2 3 2 3 2 2" xfId="19145" xr:uid="{88F69993-D102-499F-B0DF-88481DFFD97E}"/>
    <cellStyle name="Normal 10 2 3 2 3 2 2 2" xfId="19146" xr:uid="{C230D04D-A79F-49A6-9F7D-C34F0853E0F1}"/>
    <cellStyle name="Normal 10 2 3 2 3 2 3" xfId="19147" xr:uid="{7B858AE2-4980-4CF2-9734-7D9A1ADE982F}"/>
    <cellStyle name="Normal 10 2 3 2 3 3" xfId="19148" xr:uid="{0FD9DC8F-0FED-40C8-BBA6-AB9D40185658}"/>
    <cellStyle name="Normal 10 2 3 2 3 3 2" xfId="19149" xr:uid="{32E7B993-82C3-47A6-B235-54BC9DC130CC}"/>
    <cellStyle name="Normal 10 2 3 2 3 4" xfId="19150" xr:uid="{5EBF12A5-53DC-4BD1-8A38-2F3F4C923A33}"/>
    <cellStyle name="Normal 10 2 3 2 4" xfId="19151" xr:uid="{A40256F3-3312-4B1F-AC15-EDCD6CDFF7C5}"/>
    <cellStyle name="Normal 10 2 3 2 4 2" xfId="19152" xr:uid="{66F6F06A-30FB-429B-85C3-03039174C5F9}"/>
    <cellStyle name="Normal 10 2 3 2 4 2 2" xfId="19153" xr:uid="{2D50C860-E483-4B83-9B1D-15E7120D6775}"/>
    <cellStyle name="Normal 10 2 3 2 4 3" xfId="19154" xr:uid="{F14452D6-A16C-4C6F-9BDB-C0684950324B}"/>
    <cellStyle name="Normal 10 2 3 2 5" xfId="19155" xr:uid="{9041205E-BCFD-4495-ABE1-C43F7A6ADA23}"/>
    <cellStyle name="Normal 10 2 3 2 5 2" xfId="19156" xr:uid="{CF0A1967-8FDA-4F32-A2A5-ACB86558CCEF}"/>
    <cellStyle name="Normal 10 2 3 2 6" xfId="19157" xr:uid="{5DBF4EFA-CE6D-4DA5-BD50-A992406AA7E4}"/>
    <cellStyle name="Normal 10 2 3 3" xfId="19158" xr:uid="{36C5083E-2C43-465E-A05A-B895907EF066}"/>
    <cellStyle name="Normal 10 2 3 3 2" xfId="19159" xr:uid="{22011DF0-FE1B-4E6F-85F8-F2319089E44A}"/>
    <cellStyle name="Normal 10 2 3 3 2 2" xfId="19160" xr:uid="{542CD0D9-6867-4F9C-B43D-F1C02E203669}"/>
    <cellStyle name="Normal 10 2 3 3 2 2 2" xfId="19161" xr:uid="{BEBF3143-B48F-4460-8F69-F52597EBE973}"/>
    <cellStyle name="Normal 10 2 3 3 2 3" xfId="19162" xr:uid="{75E42B60-6D11-48A4-9B86-A161223306C3}"/>
    <cellStyle name="Normal 10 2 3 3 3" xfId="19163" xr:uid="{CF0EB37B-E841-48C7-8914-806BD9A64B67}"/>
    <cellStyle name="Normal 10 2 3 3 3 2" xfId="19164" xr:uid="{FFC3A89F-D26C-4C85-A419-D482BC7332C2}"/>
    <cellStyle name="Normal 10 2 3 3 4" xfId="19165" xr:uid="{B043A6E5-94AF-4990-891A-B441FD879A69}"/>
    <cellStyle name="Normal 10 2 3 4" xfId="19166" xr:uid="{898D90B3-8F83-4ABC-B44D-09E2C1CF304E}"/>
    <cellStyle name="Normal 10 2 3 4 2" xfId="19167" xr:uid="{B755B682-E757-479E-B4B6-E44C4E4A13D7}"/>
    <cellStyle name="Normal 10 2 3 4 2 2" xfId="19168" xr:uid="{99EBA78C-E74A-4E3D-A7E0-E95774718544}"/>
    <cellStyle name="Normal 10 2 3 4 2 2 2" xfId="19169" xr:uid="{1EB18B03-E957-465C-9BBF-281B19EB7DF5}"/>
    <cellStyle name="Normal 10 2 3 4 2 3" xfId="19170" xr:uid="{51A43056-081D-4714-86E9-48D0A509FA2C}"/>
    <cellStyle name="Normal 10 2 3 4 3" xfId="19171" xr:uid="{E2BE27DB-4708-4298-8A44-E8514F3E4B00}"/>
    <cellStyle name="Normal 10 2 3 4 3 2" xfId="19172" xr:uid="{A71F1D28-C0D8-454B-824D-41231BE969F8}"/>
    <cellStyle name="Normal 10 2 3 4 4" xfId="19173" xr:uid="{9BB17E72-F48E-4E93-B47E-6BD4F9E8F20A}"/>
    <cellStyle name="Normal 10 2 3 5" xfId="19174" xr:uid="{253BB9E7-27EF-46C4-9C28-0EE5B9A6CE25}"/>
    <cellStyle name="Normal 10 2 3 5 2" xfId="19175" xr:uid="{6A73B8C8-CD77-498C-988E-8793DC120FBD}"/>
    <cellStyle name="Normal 10 2 3 5 2 2" xfId="19176" xr:uid="{6FC69EFA-2F73-474C-9DE7-2749D843BFD9}"/>
    <cellStyle name="Normal 10 2 3 5 3" xfId="19177" xr:uid="{5C32E73C-62E8-4B6C-AFCF-01DCA7849D34}"/>
    <cellStyle name="Normal 10 2 3 6" xfId="19178" xr:uid="{325DA5A2-6D90-4456-9746-42485044E813}"/>
    <cellStyle name="Normal 10 2 3 6 2" xfId="19179" xr:uid="{7F4BB9DB-3FB8-440B-A14E-DEB3BFF45E95}"/>
    <cellStyle name="Normal 10 2 3 7" xfId="19180" xr:uid="{07D19834-DF74-4130-802C-4F83BAAF1FD9}"/>
    <cellStyle name="Normal 10 2 4" xfId="19181" xr:uid="{568CE7BF-03D4-4449-9442-C4F89EF3681E}"/>
    <cellStyle name="Normal 10 2 4 2" xfId="19182" xr:uid="{2262C89A-39A3-4C56-B57E-37788DDD61B0}"/>
    <cellStyle name="Normal 10 2 4 2 2" xfId="19183" xr:uid="{299A59EB-DB39-4053-955F-243559E73A41}"/>
    <cellStyle name="Normal 10 2 4 2 2 2" xfId="19184" xr:uid="{61CBEA96-7C59-49B3-9E1A-8643E5FDBB17}"/>
    <cellStyle name="Normal 10 2 4 2 2 2 2" xfId="19185" xr:uid="{86C5E22A-A270-47E4-8218-36A299AAFEB0}"/>
    <cellStyle name="Normal 10 2 4 2 2 3" xfId="19186" xr:uid="{37140E2F-0FD1-44CA-914A-11C66981F21C}"/>
    <cellStyle name="Normal 10 2 4 2 3" xfId="19187" xr:uid="{927BEF13-07EE-4EBA-850D-E2C8C0674D6B}"/>
    <cellStyle name="Normal 10 2 4 2 3 2" xfId="19188" xr:uid="{286FF299-BB9D-4530-9AC7-70E8A2A85F69}"/>
    <cellStyle name="Normal 10 2 4 2 4" xfId="19189" xr:uid="{EC49959C-5CDE-4BF7-A9A8-4557480FC4DC}"/>
    <cellStyle name="Normal 10 2 4 3" xfId="19190" xr:uid="{277996FC-0A70-4731-ADA8-AB7C2F0E94F1}"/>
    <cellStyle name="Normal 10 2 4 3 2" xfId="19191" xr:uid="{D92D1FEC-20CA-4EDA-99AA-79C896D7865C}"/>
    <cellStyle name="Normal 10 2 4 3 2 2" xfId="19192" xr:uid="{9A0B1DB9-4231-4677-9A87-B8C06627C421}"/>
    <cellStyle name="Normal 10 2 4 3 2 2 2" xfId="19193" xr:uid="{D145B8C1-7475-450A-B72A-26367D55F880}"/>
    <cellStyle name="Normal 10 2 4 3 2 3" xfId="19194" xr:uid="{BE3FAA7C-E2A2-40A5-8A25-D3C486A7E9B5}"/>
    <cellStyle name="Normal 10 2 4 3 3" xfId="19195" xr:uid="{78BE8B2E-F724-44D9-B997-7C90C93C0F85}"/>
    <cellStyle name="Normal 10 2 4 3 3 2" xfId="19196" xr:uid="{4EC5466D-3512-40FB-80AC-17C0B9F40D45}"/>
    <cellStyle name="Normal 10 2 4 3 4" xfId="19197" xr:uid="{C6287E29-12B8-411A-AFDD-D64A169A8E97}"/>
    <cellStyle name="Normal 10 2 4 4" xfId="19198" xr:uid="{983D16A0-FEC0-40EC-9E67-E33519923029}"/>
    <cellStyle name="Normal 10 2 4 4 2" xfId="19199" xr:uid="{11023EEB-57EC-4ECE-ACDA-BA2C08FEB638}"/>
    <cellStyle name="Normal 10 2 4 4 2 2" xfId="19200" xr:uid="{9B210415-A8EA-46F4-B4A8-43B4E8FFDA63}"/>
    <cellStyle name="Normal 10 2 4 4 3" xfId="19201" xr:uid="{9322ED92-8785-4548-ACD7-35C39C27749F}"/>
    <cellStyle name="Normal 10 2 4 5" xfId="19202" xr:uid="{11B77BC5-DF36-4712-BFB7-590B8154E8A7}"/>
    <cellStyle name="Normal 10 2 4 5 2" xfId="19203" xr:uid="{3C8BF55E-3463-4180-B1D6-A401712B404A}"/>
    <cellStyle name="Normal 10 2 4 6" xfId="19204" xr:uid="{8D4BE369-5352-4181-A6C4-475E082D3C42}"/>
    <cellStyle name="Normal 10 2 5" xfId="19205" xr:uid="{67B5BEDE-D104-47A3-B82D-E7B7E6CC2FCA}"/>
    <cellStyle name="Normal 10 2 5 2" xfId="19206" xr:uid="{02F0B5DB-7FCD-4E3B-8A03-FE2829E651E4}"/>
    <cellStyle name="Normal 10 2 5 2 2" xfId="19207" xr:uid="{EE90E93F-014B-4EC9-B31B-802CF67B5BF7}"/>
    <cellStyle name="Normal 10 2 5 2 2 2" xfId="19208" xr:uid="{100ADB63-5CBE-40B1-A5C0-FA16DA4B4F69}"/>
    <cellStyle name="Normal 10 2 5 2 3" xfId="19209" xr:uid="{1BAA2871-8981-4D18-B74C-9E2F4A3D401B}"/>
    <cellStyle name="Normal 10 2 5 3" xfId="19210" xr:uid="{D9D254BA-54E1-48A7-A788-ADBC6499756A}"/>
    <cellStyle name="Normal 10 2 5 3 2" xfId="19211" xr:uid="{64B3EF43-1DCB-4402-AB3A-6C10B9F1A35B}"/>
    <cellStyle name="Normal 10 2 5 4" xfId="19212" xr:uid="{6E528507-23DA-42E2-81E1-075592393C3A}"/>
    <cellStyle name="Normal 10 2 6" xfId="19213" xr:uid="{8E988D64-9616-4DCB-A61E-3E09718027BB}"/>
    <cellStyle name="Normal 10 2 6 2" xfId="19214" xr:uid="{E5D08294-352C-478C-A311-8C2DBE1EAB8F}"/>
    <cellStyle name="Normal 10 2 6 2 2" xfId="19215" xr:uid="{9CA5DD0F-F12B-4E7E-BF5F-EDCCE3AFC68A}"/>
    <cellStyle name="Normal 10 2 6 2 2 2" xfId="19216" xr:uid="{D3380458-CEE4-474E-96BD-0EC387DF4268}"/>
    <cellStyle name="Normal 10 2 6 2 3" xfId="19217" xr:uid="{6ADC4B45-0A61-45AE-B3E4-24069820271A}"/>
    <cellStyle name="Normal 10 2 6 3" xfId="19218" xr:uid="{A4CD9A62-07EB-4695-8EBE-350BA00504BE}"/>
    <cellStyle name="Normal 10 2 6 3 2" xfId="19219" xr:uid="{E3003B66-6964-4BAB-80BB-CAB61093680E}"/>
    <cellStyle name="Normal 10 2 6 4" xfId="19220" xr:uid="{61CB276F-758B-4E6C-A888-2DA0295B54BD}"/>
    <cellStyle name="Normal 10 2 7" xfId="19221" xr:uid="{43EE1ED4-ED2E-49F4-A21A-5F395558BF93}"/>
    <cellStyle name="Normal 10 2 7 2" xfId="19222" xr:uid="{B6BEF94E-F629-43DB-8471-7C1691F28339}"/>
    <cellStyle name="Normal 10 2 7 2 2" xfId="19223" xr:uid="{A11E3432-0089-42AD-BD07-3F3B6F838D5D}"/>
    <cellStyle name="Normal 10 2 7 3" xfId="19224" xr:uid="{E8DC6319-74DC-464E-A674-8F74256BFB48}"/>
    <cellStyle name="Normal 10 2 8" xfId="19225" xr:uid="{2358F370-348C-4882-8186-C30C10448182}"/>
    <cellStyle name="Normal 10 2 8 2" xfId="19226" xr:uid="{2FDB89B8-A98E-4520-A8D4-EC983C0F415A}"/>
    <cellStyle name="Normal 10 2 9" xfId="19227" xr:uid="{DE43749F-1B3D-4805-B5A0-A155F88A259A}"/>
    <cellStyle name="Normal 10 3" xfId="19228" xr:uid="{271A4D45-7BA4-4AB0-B77E-0FC8B0419C55}"/>
    <cellStyle name="Normal 10 4" xfId="19229" xr:uid="{B2934474-B0F9-4E6B-B392-309DEF8B9E22}"/>
    <cellStyle name="Normal 100" xfId="19230" xr:uid="{F03D262B-7332-43C2-9EA5-A2E67CE56155}"/>
    <cellStyle name="Normal 101" xfId="19231" xr:uid="{58678153-51BA-4DBF-82C9-0D45F42BDE5B}"/>
    <cellStyle name="Normal 102" xfId="19232" xr:uid="{E718B429-AECF-4F9C-A88D-6C23BB66F8AB}"/>
    <cellStyle name="Normal 103" xfId="19233" xr:uid="{2E61AC9A-C1CF-4C5A-B5DA-04C6A9A837E5}"/>
    <cellStyle name="Normal 104" xfId="19234" xr:uid="{C983977C-17CD-4796-9ACF-7086BEFD7E11}"/>
    <cellStyle name="Normal 105" xfId="19235" xr:uid="{4F3967C5-1D4E-45C6-BA6A-A2D5E11F2B30}"/>
    <cellStyle name="Normal 106" xfId="19236" xr:uid="{F7468635-92D6-4D34-841F-E41B33A8DDA2}"/>
    <cellStyle name="Normal 107" xfId="19237" xr:uid="{3A73D0D1-7E32-4F12-860C-BB45075F5BFC}"/>
    <cellStyle name="Normal 108" xfId="19238" xr:uid="{E0B43E6F-5046-4741-863C-1DDD84A2AA16}"/>
    <cellStyle name="Normal 109" xfId="19239" xr:uid="{9F60FE91-660A-4134-B391-54BD7DB498CE}"/>
    <cellStyle name="Normal 11" xfId="19240" xr:uid="{8C3D498A-9B34-49B3-A711-6F43CC003265}"/>
    <cellStyle name="Normal 11 2" xfId="19241" xr:uid="{611BFF06-7F34-4A5D-A768-AF5BAFAE550C}"/>
    <cellStyle name="Normal 11 2 2" xfId="19242" xr:uid="{BDCE9EA2-D002-4605-820D-30A144ED8327}"/>
    <cellStyle name="Normal 11 2 2 2" xfId="19243" xr:uid="{A642B622-7DD0-4930-89FF-003E58A02594}"/>
    <cellStyle name="Normal 11 2 2 2 2" xfId="19244" xr:uid="{10CE0B9E-7D08-4AD3-BC9B-BA7189C22B18}"/>
    <cellStyle name="Normal 11 2 2 2 2 2" xfId="19245" xr:uid="{30FBB7CF-6020-4C9A-9443-F905D2D87840}"/>
    <cellStyle name="Normal 11 2 2 2 2 2 2" xfId="19246" xr:uid="{01F2973C-7D7B-4122-98B8-BB32BBE62DE2}"/>
    <cellStyle name="Normal 11 2 2 2 2 2 2 2" xfId="19247" xr:uid="{7CDA70A6-C304-4460-8A8A-650479328816}"/>
    <cellStyle name="Normal 11 2 2 2 2 2 2 2 2" xfId="19248" xr:uid="{1CBAEDB2-105F-4BFF-B4CA-709566ED05E0}"/>
    <cellStyle name="Normal 11 2 2 2 2 2 2 3" xfId="19249" xr:uid="{6DFB2E3D-5D92-44AB-9072-881732758BA4}"/>
    <cellStyle name="Normal 11 2 2 2 2 2 3" xfId="19250" xr:uid="{62DDEA67-610D-4D0A-B30A-DC9A26DDC1CB}"/>
    <cellStyle name="Normal 11 2 2 2 2 2 3 2" xfId="19251" xr:uid="{67A31D33-A717-4926-942E-9FB8A296C366}"/>
    <cellStyle name="Normal 11 2 2 2 2 2 4" xfId="19252" xr:uid="{1494B8A4-52EC-4121-B88D-5D00AEE5936A}"/>
    <cellStyle name="Normal 11 2 2 2 2 3" xfId="19253" xr:uid="{38D323DE-CB4E-4467-B96D-582927901786}"/>
    <cellStyle name="Normal 11 2 2 2 2 3 2" xfId="19254" xr:uid="{3EA4DD13-5FCA-4F2F-B868-46420BD2AB42}"/>
    <cellStyle name="Normal 11 2 2 2 2 3 2 2" xfId="19255" xr:uid="{99220E64-1B0B-4693-99CA-48F36FF4DAFD}"/>
    <cellStyle name="Normal 11 2 2 2 2 3 2 2 2" xfId="19256" xr:uid="{01C3104D-62C7-4DA6-B2A3-24626240CF9E}"/>
    <cellStyle name="Normal 11 2 2 2 2 3 2 3" xfId="19257" xr:uid="{AF8832C8-B1A6-4B55-9A51-6F0A806194F2}"/>
    <cellStyle name="Normal 11 2 2 2 2 3 3" xfId="19258" xr:uid="{ED041686-D088-478C-B8D4-E8787D1E191A}"/>
    <cellStyle name="Normal 11 2 2 2 2 3 3 2" xfId="19259" xr:uid="{1B2B44CD-6222-48E5-A3BE-4E047CD172A3}"/>
    <cellStyle name="Normal 11 2 2 2 2 3 4" xfId="19260" xr:uid="{1A4D4750-A676-4726-BBAC-795B4C172361}"/>
    <cellStyle name="Normal 11 2 2 2 2 4" xfId="19261" xr:uid="{3FD61657-5261-4DCB-86FD-55C126071567}"/>
    <cellStyle name="Normal 11 2 2 2 2 4 2" xfId="19262" xr:uid="{622CB708-7917-44DA-8171-DD4E98A51095}"/>
    <cellStyle name="Normal 11 2 2 2 2 4 2 2" xfId="19263" xr:uid="{CA9B03DE-E14D-44C4-9B78-18D6C990B710}"/>
    <cellStyle name="Normal 11 2 2 2 2 4 3" xfId="19264" xr:uid="{BBE24FE8-9077-4D21-9314-B04CFE773527}"/>
    <cellStyle name="Normal 11 2 2 2 2 5" xfId="19265" xr:uid="{5C45799D-91F3-4BD8-AAF6-A40A0BF84AE5}"/>
    <cellStyle name="Normal 11 2 2 2 2 5 2" xfId="19266" xr:uid="{07B3B17F-8227-44CB-96E1-B34B0AD75018}"/>
    <cellStyle name="Normal 11 2 2 2 2 6" xfId="19267" xr:uid="{4DDF086C-7BFA-4474-9372-B3526D3A5495}"/>
    <cellStyle name="Normal 11 2 2 2 3" xfId="19268" xr:uid="{E6408AC0-078B-4079-B512-FF4BE8A50116}"/>
    <cellStyle name="Normal 11 2 2 2 3 2" xfId="19269" xr:uid="{F22EB5DD-2843-42B1-984B-EEAAA6595BF8}"/>
    <cellStyle name="Normal 11 2 2 2 3 2 2" xfId="19270" xr:uid="{356E2577-0181-4997-AFD9-FAC9AE34F789}"/>
    <cellStyle name="Normal 11 2 2 2 3 2 2 2" xfId="19271" xr:uid="{BB078009-8590-497A-9BB2-4464F11B8AA8}"/>
    <cellStyle name="Normal 11 2 2 2 3 2 3" xfId="19272" xr:uid="{E485D054-AA87-48BF-A5FE-C2DBCE187501}"/>
    <cellStyle name="Normal 11 2 2 2 3 3" xfId="19273" xr:uid="{0965886A-9263-4A1D-B4F2-9D6288807BDB}"/>
    <cellStyle name="Normal 11 2 2 2 3 3 2" xfId="19274" xr:uid="{512D5331-E9C4-492C-ADED-9F08DEF4BA1F}"/>
    <cellStyle name="Normal 11 2 2 2 3 4" xfId="19275" xr:uid="{B6C65614-75FB-43D2-BCF0-EB97A28939ED}"/>
    <cellStyle name="Normal 11 2 2 2 4" xfId="19276" xr:uid="{D69AC2A7-93DF-477A-A0DC-6B0743E0F382}"/>
    <cellStyle name="Normal 11 2 2 2 4 2" xfId="19277" xr:uid="{8D84EFAA-359B-4444-A2BB-DB8279748315}"/>
    <cellStyle name="Normal 11 2 2 2 4 2 2" xfId="19278" xr:uid="{1BF7AF8D-FC75-4106-AB35-4833164C61C8}"/>
    <cellStyle name="Normal 11 2 2 2 4 2 2 2" xfId="19279" xr:uid="{745AA06D-EF30-47F2-9BDC-B6F120231E02}"/>
    <cellStyle name="Normal 11 2 2 2 4 2 3" xfId="19280" xr:uid="{1DAF06D6-7968-437B-B5AC-0D4D11251C9B}"/>
    <cellStyle name="Normal 11 2 2 2 4 3" xfId="19281" xr:uid="{171C8143-431F-4B05-BB01-49B6AE76DD93}"/>
    <cellStyle name="Normal 11 2 2 2 4 3 2" xfId="19282" xr:uid="{0EC629CB-6B01-481D-A2A3-3B04BE5940C0}"/>
    <cellStyle name="Normal 11 2 2 2 4 4" xfId="19283" xr:uid="{5A5E7263-1D14-439D-8E74-D0C9709657B7}"/>
    <cellStyle name="Normal 11 2 2 2 5" xfId="19284" xr:uid="{432CD595-E636-4A98-B0FB-F44F9FD2EBC3}"/>
    <cellStyle name="Normal 11 2 2 2 5 2" xfId="19285" xr:uid="{3E7D835A-7A61-4E76-8FB5-F5E43F87F1AE}"/>
    <cellStyle name="Normal 11 2 2 2 5 2 2" xfId="19286" xr:uid="{3BCAADAF-73A8-4EBB-872F-44337FA4F117}"/>
    <cellStyle name="Normal 11 2 2 2 5 3" xfId="19287" xr:uid="{BE36DF5A-8EF9-4CEA-866E-54AF5B332AD4}"/>
    <cellStyle name="Normal 11 2 2 2 6" xfId="19288" xr:uid="{ACE33144-098C-43D9-B098-15CF51B316D0}"/>
    <cellStyle name="Normal 11 2 2 2 6 2" xfId="19289" xr:uid="{3F41C202-3402-4D30-91E4-8D01B00DA0E9}"/>
    <cellStyle name="Normal 11 2 2 2 7" xfId="19290" xr:uid="{683F3DFA-A22B-43E8-88CE-5C819DDAC534}"/>
    <cellStyle name="Normal 11 2 2 3" xfId="19291" xr:uid="{5A74DBC1-DDB3-44AA-BA1B-B98DA3231C07}"/>
    <cellStyle name="Normal 11 2 2 3 2" xfId="19292" xr:uid="{46FA8E8F-72FD-47D4-9689-9CED2E4835FB}"/>
    <cellStyle name="Normal 11 2 2 3 2 2" xfId="19293" xr:uid="{4CDFC766-5F40-4127-BDC6-40A253C9FA6E}"/>
    <cellStyle name="Normal 11 2 2 3 2 2 2" xfId="19294" xr:uid="{A1BD36EC-7A98-4E20-B5C4-5D986F506DD5}"/>
    <cellStyle name="Normal 11 2 2 3 2 2 2 2" xfId="19295" xr:uid="{EA489664-2583-4526-B7F0-9E93EFEC8A1E}"/>
    <cellStyle name="Normal 11 2 2 3 2 2 3" xfId="19296" xr:uid="{F5F36AEB-F63E-44D2-8D24-7E89B750900E}"/>
    <cellStyle name="Normal 11 2 2 3 2 3" xfId="19297" xr:uid="{CEC50A61-33A9-4F9D-9391-D213A28B8C5F}"/>
    <cellStyle name="Normal 11 2 2 3 2 3 2" xfId="19298" xr:uid="{99549B63-58DE-467E-A12D-596E66C7C0EE}"/>
    <cellStyle name="Normal 11 2 2 3 2 4" xfId="19299" xr:uid="{EC71B4E3-762A-453A-982B-D35BB2029A56}"/>
    <cellStyle name="Normal 11 2 2 3 3" xfId="19300" xr:uid="{C5CA8AA2-80FD-48FE-B2A7-967658C6F1DA}"/>
    <cellStyle name="Normal 11 2 2 3 3 2" xfId="19301" xr:uid="{0ECB1D91-FB5F-4E60-9C3A-23027880E65F}"/>
    <cellStyle name="Normal 11 2 2 3 3 2 2" xfId="19302" xr:uid="{BA29D345-FD99-42B7-B400-58516658C87A}"/>
    <cellStyle name="Normal 11 2 2 3 3 2 2 2" xfId="19303" xr:uid="{C075FDC1-06CA-4117-9E83-101681590A25}"/>
    <cellStyle name="Normal 11 2 2 3 3 2 3" xfId="19304" xr:uid="{D2BA740D-1D39-4D43-BF22-2726C23C85C6}"/>
    <cellStyle name="Normal 11 2 2 3 3 3" xfId="19305" xr:uid="{A96C41DF-3CD2-4E1E-B2C9-97496CDE92B0}"/>
    <cellStyle name="Normal 11 2 2 3 3 3 2" xfId="19306" xr:uid="{8763DC55-0955-4599-8EA2-B47BD4AB25CA}"/>
    <cellStyle name="Normal 11 2 2 3 3 4" xfId="19307" xr:uid="{596F37F9-982B-4BE3-82DA-13B38262AACA}"/>
    <cellStyle name="Normal 11 2 2 3 4" xfId="19308" xr:uid="{8FBF907F-E60F-4071-AE4E-D38615B237EC}"/>
    <cellStyle name="Normal 11 2 2 3 4 2" xfId="19309" xr:uid="{532CDB32-1840-4F88-A7CD-4EF60A2537A3}"/>
    <cellStyle name="Normal 11 2 2 3 4 2 2" xfId="19310" xr:uid="{4BF1AFE2-692A-49DE-9452-99E20FAEA34B}"/>
    <cellStyle name="Normal 11 2 2 3 4 3" xfId="19311" xr:uid="{68D5F7E2-25DB-4E21-9173-F6403AFFF469}"/>
    <cellStyle name="Normal 11 2 2 3 5" xfId="19312" xr:uid="{990771DB-A90B-4890-ABEC-7364376567A0}"/>
    <cellStyle name="Normal 11 2 2 3 5 2" xfId="19313" xr:uid="{34D3EA95-13B3-4789-86DD-AAB746C6AB41}"/>
    <cellStyle name="Normal 11 2 2 3 6" xfId="19314" xr:uid="{3F4A2D08-9031-4987-BC7F-D660FB37DE44}"/>
    <cellStyle name="Normal 11 2 2 4" xfId="19315" xr:uid="{4B98EB3E-0331-437D-9A23-32E61374F3D6}"/>
    <cellStyle name="Normal 11 2 2 4 2" xfId="19316" xr:uid="{43213DB4-32C4-461D-A6C3-AC36F9AF7510}"/>
    <cellStyle name="Normal 11 2 2 4 2 2" xfId="19317" xr:uid="{377C5AFC-FBBD-426A-948E-B890C3AA50EF}"/>
    <cellStyle name="Normal 11 2 2 4 2 2 2" xfId="19318" xr:uid="{6DE04661-7B26-4315-BA24-03400958DA26}"/>
    <cellStyle name="Normal 11 2 2 4 2 3" xfId="19319" xr:uid="{FDBBB3F7-5452-4FBB-AFBF-0A40B3406247}"/>
    <cellStyle name="Normal 11 2 2 4 3" xfId="19320" xr:uid="{CD89DC70-8BE2-4161-90E4-52E1C99C910C}"/>
    <cellStyle name="Normal 11 2 2 4 3 2" xfId="19321" xr:uid="{0516DDEA-DC4F-4D79-90CC-C9E81227241A}"/>
    <cellStyle name="Normal 11 2 2 4 4" xfId="19322" xr:uid="{959BD9BE-ADF7-4B8A-B277-802FF52458E1}"/>
    <cellStyle name="Normal 11 2 2 5" xfId="19323" xr:uid="{9A945FE9-5453-4618-A113-47A5C74C9852}"/>
    <cellStyle name="Normal 11 2 2 5 2" xfId="19324" xr:uid="{87AFC6DF-95B5-49B0-9558-8407CEF0FD99}"/>
    <cellStyle name="Normal 11 2 2 5 2 2" xfId="19325" xr:uid="{8EACA0A8-C179-4D03-81EF-0582ED5CF50B}"/>
    <cellStyle name="Normal 11 2 2 5 2 2 2" xfId="19326" xr:uid="{DDA68318-C01E-4948-9B01-37B78E3796B2}"/>
    <cellStyle name="Normal 11 2 2 5 2 3" xfId="19327" xr:uid="{8CA073FA-65F1-4583-A653-D7FFCD1E0E5B}"/>
    <cellStyle name="Normal 11 2 2 5 3" xfId="19328" xr:uid="{23AFB486-2E59-4D98-B542-C60839741D73}"/>
    <cellStyle name="Normal 11 2 2 5 3 2" xfId="19329" xr:uid="{72649D99-E103-4DF3-B25C-E1EE4A6E888F}"/>
    <cellStyle name="Normal 11 2 2 5 4" xfId="19330" xr:uid="{D3CE48FA-BD4A-4EEB-88AE-02DAC79B2CCC}"/>
    <cellStyle name="Normal 11 2 2 6" xfId="19331" xr:uid="{672FB1C5-DD14-47F6-A163-1D6D73AA299E}"/>
    <cellStyle name="Normal 11 2 2 6 2" xfId="19332" xr:uid="{D5CE1C71-F17F-47AE-8A99-613F176DA959}"/>
    <cellStyle name="Normal 11 2 2 6 2 2" xfId="19333" xr:uid="{CFE743BB-F0BC-4598-B3C7-E4279710EE5C}"/>
    <cellStyle name="Normal 11 2 2 6 3" xfId="19334" xr:uid="{81678297-8058-4905-9E8B-B4206DA5E760}"/>
    <cellStyle name="Normal 11 2 2 7" xfId="19335" xr:uid="{BAAFA697-9B60-44CD-B312-664CCF14D077}"/>
    <cellStyle name="Normal 11 2 2 7 2" xfId="19336" xr:uid="{F481A9EF-8C9B-441A-A27E-112214F45B06}"/>
    <cellStyle name="Normal 11 2 2 8" xfId="19337" xr:uid="{D838A574-FB63-43C2-A2DC-8D975A4C7650}"/>
    <cellStyle name="Normal 11 2 3" xfId="19338" xr:uid="{26023E39-4681-45FD-B048-A7C615153AFE}"/>
    <cellStyle name="Normal 11 2 3 2" xfId="19339" xr:uid="{314B9EDA-6DC1-4586-886D-1091B1D2C008}"/>
    <cellStyle name="Normal 11 2 3 2 2" xfId="19340" xr:uid="{16FF3D9E-E908-4A35-8B9B-A2FD64348471}"/>
    <cellStyle name="Normal 11 2 3 2 2 2" xfId="19341" xr:uid="{EA8A4012-A88F-45F6-84A5-CF0ACCD78199}"/>
    <cellStyle name="Normal 11 2 3 2 2 2 2" xfId="19342" xr:uid="{B19DFE77-9B55-4BEA-9875-5B142A43C0A0}"/>
    <cellStyle name="Normal 11 2 3 2 2 2 2 2" xfId="19343" xr:uid="{FC2AC91E-F664-4566-8551-65E1E8FB6CF6}"/>
    <cellStyle name="Normal 11 2 3 2 2 2 3" xfId="19344" xr:uid="{087C937F-A6E5-41CA-9977-E9E31D29A23B}"/>
    <cellStyle name="Normal 11 2 3 2 2 3" xfId="19345" xr:uid="{A4C1125E-0BDA-4471-943C-F1807D6609A9}"/>
    <cellStyle name="Normal 11 2 3 2 2 3 2" xfId="19346" xr:uid="{95AD509F-B114-41A0-B310-7BE20BAA1697}"/>
    <cellStyle name="Normal 11 2 3 2 2 4" xfId="19347" xr:uid="{21D56A29-0E89-4117-9E98-FE48805327AD}"/>
    <cellStyle name="Normal 11 2 3 2 3" xfId="19348" xr:uid="{20727A79-43E4-41AB-AEB1-3EB9317629EA}"/>
    <cellStyle name="Normal 11 2 3 2 3 2" xfId="19349" xr:uid="{7753509D-7A6F-4EEB-AB77-5E700818F29B}"/>
    <cellStyle name="Normal 11 2 3 2 3 2 2" xfId="19350" xr:uid="{698D13B0-E994-46CE-AD83-A6FE72F99EA8}"/>
    <cellStyle name="Normal 11 2 3 2 3 2 2 2" xfId="19351" xr:uid="{726048F7-021D-49AC-8A97-FE54463E926F}"/>
    <cellStyle name="Normal 11 2 3 2 3 2 3" xfId="19352" xr:uid="{02B962C1-6A4E-4591-BCC5-2BCE42B2BDE1}"/>
    <cellStyle name="Normal 11 2 3 2 3 3" xfId="19353" xr:uid="{D8B3DA6C-817A-4441-AD44-09AF1EDB7B62}"/>
    <cellStyle name="Normal 11 2 3 2 3 3 2" xfId="19354" xr:uid="{F14D4282-C675-4512-8C7D-C27EE6BF257B}"/>
    <cellStyle name="Normal 11 2 3 2 3 4" xfId="19355" xr:uid="{EA54BA78-5CAF-4267-82EF-B772CB6F27AE}"/>
    <cellStyle name="Normal 11 2 3 2 4" xfId="19356" xr:uid="{F369BA06-84A2-47AD-B7A9-126C5256474D}"/>
    <cellStyle name="Normal 11 2 3 2 4 2" xfId="19357" xr:uid="{B544AF53-6BB4-4ED5-B6F5-770DC71E90C4}"/>
    <cellStyle name="Normal 11 2 3 2 4 2 2" xfId="19358" xr:uid="{2F38B65A-B0E1-4885-B61C-3EDA410B1B74}"/>
    <cellStyle name="Normal 11 2 3 2 4 3" xfId="19359" xr:uid="{B9A71795-CDBB-4224-A171-0A0079DDA5F8}"/>
    <cellStyle name="Normal 11 2 3 2 5" xfId="19360" xr:uid="{C6F22DF1-500F-4920-B8C6-30823B4EC84B}"/>
    <cellStyle name="Normal 11 2 3 2 5 2" xfId="19361" xr:uid="{64116B41-1107-4231-B06C-39F034E374E2}"/>
    <cellStyle name="Normal 11 2 3 2 6" xfId="19362" xr:uid="{9C50A2B1-C6C0-43E2-A3D7-2D9146BFE4EE}"/>
    <cellStyle name="Normal 11 2 3 3" xfId="19363" xr:uid="{7ECE9449-DF02-4C3B-9B1B-1AAD8FA6B29E}"/>
    <cellStyle name="Normal 11 2 3 3 2" xfId="19364" xr:uid="{3A511C2D-1AA8-4107-A266-99687EF9FEB8}"/>
    <cellStyle name="Normal 11 2 3 3 2 2" xfId="19365" xr:uid="{3FD613C9-C561-42B7-B05E-169BE2610ECC}"/>
    <cellStyle name="Normal 11 2 3 3 2 2 2" xfId="19366" xr:uid="{2446C4AD-07DA-4E82-BC73-2E71EA8D41F6}"/>
    <cellStyle name="Normal 11 2 3 3 2 3" xfId="19367" xr:uid="{1294032F-43A6-4F7C-A056-8318627A7B87}"/>
    <cellStyle name="Normal 11 2 3 3 3" xfId="19368" xr:uid="{77718AC2-3C4C-4B1F-8489-C3734B4F74BB}"/>
    <cellStyle name="Normal 11 2 3 3 3 2" xfId="19369" xr:uid="{44A27F83-DBD7-471B-829F-724CA5F200E7}"/>
    <cellStyle name="Normal 11 2 3 3 4" xfId="19370" xr:uid="{3B7C6DBE-1CC6-40A4-A8CA-801BDC7D47C5}"/>
    <cellStyle name="Normal 11 2 3 4" xfId="19371" xr:uid="{32748A28-8C32-4010-9691-093538310F73}"/>
    <cellStyle name="Normal 11 2 3 4 2" xfId="19372" xr:uid="{96EF6D12-61F0-40B0-A579-ABD152CC5998}"/>
    <cellStyle name="Normal 11 2 3 4 2 2" xfId="19373" xr:uid="{63B5CECA-F7BB-4F97-BABC-7A0C266287A4}"/>
    <cellStyle name="Normal 11 2 3 4 2 2 2" xfId="19374" xr:uid="{686EF3EA-46B9-4787-9382-3EF70DAFAED3}"/>
    <cellStyle name="Normal 11 2 3 4 2 3" xfId="19375" xr:uid="{6191482F-6E76-4FCB-95F5-B458C43129C3}"/>
    <cellStyle name="Normal 11 2 3 4 3" xfId="19376" xr:uid="{C2BCA08E-A1A3-436D-B17E-FB6D99B14148}"/>
    <cellStyle name="Normal 11 2 3 4 3 2" xfId="19377" xr:uid="{0D84B11E-46BF-48DA-9A5E-44E956EE0E3C}"/>
    <cellStyle name="Normal 11 2 3 4 4" xfId="19378" xr:uid="{9420880E-3471-4686-9A9F-0BDE616BCBB1}"/>
    <cellStyle name="Normal 11 2 3 5" xfId="19379" xr:uid="{6707B8F5-C3C6-4D76-91C0-F2DD06A7505A}"/>
    <cellStyle name="Normal 11 2 3 5 2" xfId="19380" xr:uid="{672364D3-DF9F-41B8-8189-16EBE5949CA4}"/>
    <cellStyle name="Normal 11 2 3 5 2 2" xfId="19381" xr:uid="{DF406F78-B0DF-464D-8303-4CB0C7ABCE60}"/>
    <cellStyle name="Normal 11 2 3 5 3" xfId="19382" xr:uid="{6D25D56B-0CC4-4B56-9386-3550EF783BAA}"/>
    <cellStyle name="Normal 11 2 3 6" xfId="19383" xr:uid="{19B4BC2C-F0F4-485E-861D-B9DBE4A38E11}"/>
    <cellStyle name="Normal 11 2 3 6 2" xfId="19384" xr:uid="{2EE70D62-5FA3-427E-8C73-8130FB030B4E}"/>
    <cellStyle name="Normal 11 2 3 7" xfId="19385" xr:uid="{90B14AC4-345E-4122-BE6E-2683F86159BC}"/>
    <cellStyle name="Normal 11 2 4" xfId="19386" xr:uid="{3E99C8B0-E412-473A-AC73-7D6133D70527}"/>
    <cellStyle name="Normal 11 2 4 2" xfId="19387" xr:uid="{05CB08E5-CA0C-4EE2-B2F2-0D3879532DAC}"/>
    <cellStyle name="Normal 11 2 4 2 2" xfId="19388" xr:uid="{D022230D-0C0E-4A43-822F-843812C3DBCC}"/>
    <cellStyle name="Normal 11 2 4 2 2 2" xfId="19389" xr:uid="{99CBAC9A-EAD9-46D1-923B-99FC5B71ED07}"/>
    <cellStyle name="Normal 11 2 4 2 2 2 2" xfId="19390" xr:uid="{F1DD2ED9-220C-43EE-8243-9D36A771C9CF}"/>
    <cellStyle name="Normal 11 2 4 2 2 3" xfId="19391" xr:uid="{65C35994-B3BB-4339-8F9A-C130453DC2E4}"/>
    <cellStyle name="Normal 11 2 4 2 3" xfId="19392" xr:uid="{E451F9C9-E05A-41D5-889D-6F4976BB160A}"/>
    <cellStyle name="Normal 11 2 4 2 3 2" xfId="19393" xr:uid="{93B3F9B7-1966-457E-A500-828BA81A00F7}"/>
    <cellStyle name="Normal 11 2 4 2 4" xfId="19394" xr:uid="{6A2728C7-A7F4-4460-B69A-038F03EA508C}"/>
    <cellStyle name="Normal 11 2 4 3" xfId="19395" xr:uid="{67BA4B8D-3067-4198-9316-2F9BBF315FE0}"/>
    <cellStyle name="Normal 11 2 4 3 2" xfId="19396" xr:uid="{01886E71-F6B0-45BC-BB73-50E28016EE3C}"/>
    <cellStyle name="Normal 11 2 4 3 2 2" xfId="19397" xr:uid="{75998F4F-0452-4423-8F40-D3893B1EFB14}"/>
    <cellStyle name="Normal 11 2 4 3 2 2 2" xfId="19398" xr:uid="{760C580B-FCA7-4386-88E5-83FE1BB15946}"/>
    <cellStyle name="Normal 11 2 4 3 2 3" xfId="19399" xr:uid="{BA9A5EDD-FF2F-4EA9-9A4D-ED227F27F4DF}"/>
    <cellStyle name="Normal 11 2 4 3 3" xfId="19400" xr:uid="{48A4781F-36EB-4533-9B44-9BF4D1D934EB}"/>
    <cellStyle name="Normal 11 2 4 3 3 2" xfId="19401" xr:uid="{F18C8C20-CC20-4C42-A427-A9553DA6F599}"/>
    <cellStyle name="Normal 11 2 4 3 4" xfId="19402" xr:uid="{E14FD4CF-C07E-4BB0-B4DD-EE64D63ABCCD}"/>
    <cellStyle name="Normal 11 2 4 4" xfId="19403" xr:uid="{0D4F4173-E82D-433B-AB43-ABA3474239D7}"/>
    <cellStyle name="Normal 11 2 4 4 2" xfId="19404" xr:uid="{7D79CFD2-3E3A-4FD7-8C9F-6F46198B4E4E}"/>
    <cellStyle name="Normal 11 2 4 4 2 2" xfId="19405" xr:uid="{C987A698-97BD-4CFE-B76A-600C71F45E32}"/>
    <cellStyle name="Normal 11 2 4 4 3" xfId="19406" xr:uid="{A3A98E91-B0EB-41EA-9793-0F89453AD04E}"/>
    <cellStyle name="Normal 11 2 4 5" xfId="19407" xr:uid="{0262DDB2-2ECC-4EC3-8B67-611960C1281D}"/>
    <cellStyle name="Normal 11 2 4 5 2" xfId="19408" xr:uid="{E3C49354-817F-43B0-ACCA-45CC11AA64A4}"/>
    <cellStyle name="Normal 11 2 4 6" xfId="19409" xr:uid="{C1A79745-0A98-4C0D-855B-659EF38E6E95}"/>
    <cellStyle name="Normal 11 2 5" xfId="19410" xr:uid="{42204488-A25B-4BE8-B100-41E0E640CFA4}"/>
    <cellStyle name="Normal 11 2 5 2" xfId="19411" xr:uid="{E344F3FC-02DC-4585-9773-1111A4E8EFBF}"/>
    <cellStyle name="Normal 11 2 5 2 2" xfId="19412" xr:uid="{49CCF356-03BB-49AA-86DA-61EC42544539}"/>
    <cellStyle name="Normal 11 2 5 2 2 2" xfId="19413" xr:uid="{3C2C7EAA-AD4D-47D0-8BEB-94218247B885}"/>
    <cellStyle name="Normal 11 2 5 2 3" xfId="19414" xr:uid="{309651DC-DA72-4084-B266-516729E8A185}"/>
    <cellStyle name="Normal 11 2 5 3" xfId="19415" xr:uid="{2A942FF1-C9D8-4B91-9605-D4BF3BD57A3C}"/>
    <cellStyle name="Normal 11 2 5 3 2" xfId="19416" xr:uid="{1286C0FC-AC10-46ED-8E1C-85AF541CA362}"/>
    <cellStyle name="Normal 11 2 5 4" xfId="19417" xr:uid="{B8D8A2EA-9ABE-4FF7-A5E3-31BA3F1F368B}"/>
    <cellStyle name="Normal 11 2 6" xfId="19418" xr:uid="{AAD28B9D-6C9D-42DD-9555-C6EBF6F14770}"/>
    <cellStyle name="Normal 11 2 6 2" xfId="19419" xr:uid="{F64AC862-91A9-4398-9B8F-139D06264813}"/>
    <cellStyle name="Normal 11 2 6 2 2" xfId="19420" xr:uid="{3175F3CB-2E34-48BE-A414-084E8E78CEFC}"/>
    <cellStyle name="Normal 11 2 6 2 2 2" xfId="19421" xr:uid="{87252A43-7869-4B93-8FCA-D778C53ED219}"/>
    <cellStyle name="Normal 11 2 6 2 3" xfId="19422" xr:uid="{D5844A8F-C12F-42D6-A43B-2BC951D91E42}"/>
    <cellStyle name="Normal 11 2 6 3" xfId="19423" xr:uid="{05F31AAC-1174-49E9-830A-A220C368C0C5}"/>
    <cellStyle name="Normal 11 2 6 3 2" xfId="19424" xr:uid="{40BE162D-6E47-4352-AFCE-8326397547F9}"/>
    <cellStyle name="Normal 11 2 6 4" xfId="19425" xr:uid="{8EB422D7-96A6-46FB-A315-B7847BE8B671}"/>
    <cellStyle name="Normal 11 2 7" xfId="19426" xr:uid="{F3AE140E-04E3-48CA-8431-AEF1B73A8399}"/>
    <cellStyle name="Normal 11 2 7 2" xfId="19427" xr:uid="{0F361FB5-E6CB-4CB7-B156-9AB1B3E2EBC4}"/>
    <cellStyle name="Normal 11 2 7 2 2" xfId="19428" xr:uid="{E81B9AEE-AE06-4454-A25A-2346919EE83D}"/>
    <cellStyle name="Normal 11 2 7 3" xfId="19429" xr:uid="{C86061F8-0888-41AF-B3FE-9F9A66A3E128}"/>
    <cellStyle name="Normal 11 2 8" xfId="19430" xr:uid="{55C9D4D1-7D3C-412F-ADED-44AD1B34FFB7}"/>
    <cellStyle name="Normal 11 2 8 2" xfId="19431" xr:uid="{57E1CA84-D585-47D6-B797-939F47A0D668}"/>
    <cellStyle name="Normal 11 2 9" xfId="19432" xr:uid="{79735BF5-16AE-4E18-BE20-77F70C4A87C6}"/>
    <cellStyle name="Normal 11 3" xfId="19433" xr:uid="{FC3A66D9-8EE0-4EB3-B1FF-87C40C7E1EC6}"/>
    <cellStyle name="Normal 11 4" xfId="19434" xr:uid="{8C0A6FDA-0D2D-4BB7-966C-D11D9D100113}"/>
    <cellStyle name="Normal 110" xfId="19435" xr:uid="{9A7E4039-2798-49D0-A572-F7DD7362A492}"/>
    <cellStyle name="Normal 111" xfId="19436" xr:uid="{290A663A-7229-44FE-8284-2A8A50CF9BF6}"/>
    <cellStyle name="Normal 112" xfId="19437" xr:uid="{A5AB710B-DCBE-4138-A762-2FEEA9482877}"/>
    <cellStyle name="Normal 113" xfId="19438" xr:uid="{2E5D1F05-6DEA-4195-8766-8A9F7D3C7716}"/>
    <cellStyle name="Normal 113 2" xfId="19439" xr:uid="{CB3E6B70-43AE-427E-B4A5-265CDABC9A3F}"/>
    <cellStyle name="Normal 113 2 2" xfId="19440" xr:uid="{0549B160-567C-4C5A-B99C-DF2E9ACC975B}"/>
    <cellStyle name="Normal 113 2 2 2" xfId="19441" xr:uid="{238B632B-C4BE-4DD5-9AE9-4F82F9F94EA0}"/>
    <cellStyle name="Normal 113 2 2 2 2" xfId="19442" xr:uid="{C5E5B10A-4D08-481A-A29A-859C41D237ED}"/>
    <cellStyle name="Normal 113 2 2 2 2 2" xfId="19443" xr:uid="{7AEC69F6-D318-452A-A20F-2D5976A7228F}"/>
    <cellStyle name="Normal 113 2 2 2 3" xfId="19444" xr:uid="{6B9215F8-2B5B-48F7-BA58-39A3572135AB}"/>
    <cellStyle name="Normal 113 2 2 3" xfId="19445" xr:uid="{EABBB438-F7F6-4FFD-844C-CE86D0546F4D}"/>
    <cellStyle name="Normal 113 2 2 3 2" xfId="19446" xr:uid="{7B0AECFD-1CAC-46E1-A028-2F57D322BB49}"/>
    <cellStyle name="Normal 113 2 2 4" xfId="19447" xr:uid="{0F683239-EA18-4CCF-B748-B909090C5099}"/>
    <cellStyle name="Normal 113 2 3" xfId="19448" xr:uid="{71BDCCBC-D85F-4617-8ECB-8FDEF64F3C49}"/>
    <cellStyle name="Normal 113 2 3 2" xfId="19449" xr:uid="{0C17C3E1-0BAC-43F3-BBAD-077D4296EB6A}"/>
    <cellStyle name="Normal 113 2 3 2 2" xfId="19450" xr:uid="{F9EBF241-8C64-4E6B-871D-93F874519E42}"/>
    <cellStyle name="Normal 113 2 3 2 2 2" xfId="19451" xr:uid="{2E6A9E22-D22B-4CC7-BE1A-D0C59F4E8416}"/>
    <cellStyle name="Normal 113 2 3 2 3" xfId="19452" xr:uid="{C6CFF145-9B62-4EA8-A61B-45107990E55D}"/>
    <cellStyle name="Normal 113 2 3 3" xfId="19453" xr:uid="{5F67773E-BB3A-4D1D-A28E-2F1BC56FBBF6}"/>
    <cellStyle name="Normal 113 2 3 3 2" xfId="19454" xr:uid="{1E8A8C38-C858-4524-A447-CB39D15F0847}"/>
    <cellStyle name="Normal 113 2 3 4" xfId="19455" xr:uid="{196C344F-5D5B-420B-BAAF-D9906C9CC2CA}"/>
    <cellStyle name="Normal 113 2 4" xfId="19456" xr:uid="{9E148C46-7079-4AA9-A0BB-A2BAB2142739}"/>
    <cellStyle name="Normal 113 2 4 2" xfId="19457" xr:uid="{3B2C3297-1985-43BD-B9D6-678FB2157E18}"/>
    <cellStyle name="Normal 113 2 4 2 2" xfId="19458" xr:uid="{33810546-574F-4C0C-87B8-F0B061423EAA}"/>
    <cellStyle name="Normal 113 2 4 3" xfId="19459" xr:uid="{B64EFBEB-FF82-45E2-A2E8-B58F4F6D5B04}"/>
    <cellStyle name="Normal 113 2 5" xfId="19460" xr:uid="{A742E001-70A8-451E-85FD-33FE9BF567D0}"/>
    <cellStyle name="Normal 113 2 5 2" xfId="19461" xr:uid="{DE80EA6D-8E14-47F2-80CD-87ABAF62BE83}"/>
    <cellStyle name="Normal 113 2 6" xfId="19462" xr:uid="{3C603701-01EF-4DB2-AD34-DD2E3E96B77E}"/>
    <cellStyle name="Normal 113 3" xfId="19463" xr:uid="{4310BC04-A57D-4494-806F-EF3AA997441C}"/>
    <cellStyle name="Normal 113 3 2" xfId="19464" xr:uid="{99ABBC19-3EC0-4D21-A1EE-26F87ECBAC0B}"/>
    <cellStyle name="Normal 113 3 2 2" xfId="19465" xr:uid="{A31340B3-9903-467B-BEF7-60BBE9381C5C}"/>
    <cellStyle name="Normal 113 3 2 2 2" xfId="19466" xr:uid="{2F3BE58D-93A4-480A-99E0-8AE863EBA371}"/>
    <cellStyle name="Normal 113 3 2 3" xfId="19467" xr:uid="{2BFEBD39-20BA-4D02-8B4F-09771021B4CA}"/>
    <cellStyle name="Normal 113 3 3" xfId="19468" xr:uid="{67C9FFDB-D910-4933-832F-2374A58C969C}"/>
    <cellStyle name="Normal 113 3 3 2" xfId="19469" xr:uid="{992C68A6-44BA-4567-8B96-A8160E3D9D45}"/>
    <cellStyle name="Normal 113 3 4" xfId="19470" xr:uid="{5BE393E0-0513-4EFC-8ED1-C03216C5966F}"/>
    <cellStyle name="Normal 113 4" xfId="19471" xr:uid="{37881F56-170F-4681-A74A-3AA16BB0AA7B}"/>
    <cellStyle name="Normal 113 4 2" xfId="19472" xr:uid="{15327717-1736-4597-B21C-105DEF5FA3C8}"/>
    <cellStyle name="Normal 113 4 2 2" xfId="19473" xr:uid="{6E3DA16C-E948-4E95-94AB-15BF5B35652D}"/>
    <cellStyle name="Normal 113 4 2 2 2" xfId="19474" xr:uid="{4AD3A7B8-8902-4796-8FB1-686C75CA49F1}"/>
    <cellStyle name="Normal 113 4 2 3" xfId="19475" xr:uid="{7E2BB3EF-517C-467D-8D26-590B823E93C2}"/>
    <cellStyle name="Normal 113 4 3" xfId="19476" xr:uid="{D6017CDB-3042-4FC6-88EC-5BCFE66D9920}"/>
    <cellStyle name="Normal 113 4 3 2" xfId="19477" xr:uid="{417EAE2F-3C7B-4869-9AEB-A3E35712AC76}"/>
    <cellStyle name="Normal 113 4 4" xfId="19478" xr:uid="{0D471E1D-12E7-4FA2-A89B-45C51E188BAE}"/>
    <cellStyle name="Normal 113 5" xfId="19479" xr:uid="{0E8ED413-F3EE-49A7-80C9-09A9A216AEB9}"/>
    <cellStyle name="Normal 113 5 2" xfId="19480" xr:uid="{3141B952-92C7-47B1-9B18-828A120A600F}"/>
    <cellStyle name="Normal 113 5 2 2" xfId="19481" xr:uid="{7FC19629-C977-4B53-AE6B-BF988B3D32ED}"/>
    <cellStyle name="Normal 113 5 3" xfId="19482" xr:uid="{BDA4DD32-EB0E-44CF-ACBA-BC0E38ECB3E0}"/>
    <cellStyle name="Normal 113 6" xfId="19483" xr:uid="{BBA49003-D0E9-42CE-834D-FE6AC0DBF960}"/>
    <cellStyle name="Normal 113 6 2" xfId="19484" xr:uid="{5721E31D-D4F5-4FC6-9FB5-23BBD566C498}"/>
    <cellStyle name="Normal 113 7" xfId="19485" xr:uid="{DF805294-D3D9-47AA-87AA-D2A220E90380}"/>
    <cellStyle name="Normal 114" xfId="19486" xr:uid="{50250697-45C9-4266-B6E5-1397406F0798}"/>
    <cellStyle name="Normal 114 2" xfId="19487" xr:uid="{8B5C0D76-4FA0-4715-8196-4ABB350D37C3}"/>
    <cellStyle name="Normal 114 2 2" xfId="19488" xr:uid="{DB637F8C-BC52-4EEE-8A89-A8C5766C2977}"/>
    <cellStyle name="Normal 114 2 2 2" xfId="19489" xr:uid="{379B0C78-761E-4F5B-B3D9-493064019104}"/>
    <cellStyle name="Normal 114 2 2 2 2" xfId="19490" xr:uid="{05EA71A2-0483-4973-A2CE-A90A23640C49}"/>
    <cellStyle name="Normal 114 2 2 2 2 2" xfId="19491" xr:uid="{DAEBC87B-E612-4D79-8C5C-EF40124684EF}"/>
    <cellStyle name="Normal 114 2 2 2 3" xfId="19492" xr:uid="{007C80BA-2913-49D0-9BCD-65B5D0B72828}"/>
    <cellStyle name="Normal 114 2 2 3" xfId="19493" xr:uid="{D567536C-9DC2-4CBF-A659-08C924E0DEE4}"/>
    <cellStyle name="Normal 114 2 2 3 2" xfId="19494" xr:uid="{DB3D1FF6-98EF-4D01-A36B-B14EB5FCB389}"/>
    <cellStyle name="Normal 114 2 2 4" xfId="19495" xr:uid="{0DC62937-6173-42BB-83F2-80986CCF0EC4}"/>
    <cellStyle name="Normal 114 2 3" xfId="19496" xr:uid="{AE578CC1-9106-415C-90BA-FC47E0A0993C}"/>
    <cellStyle name="Normal 114 2 3 2" xfId="19497" xr:uid="{F04224E0-0EA2-4A7F-AB57-CAD604844891}"/>
    <cellStyle name="Normal 114 2 3 2 2" xfId="19498" xr:uid="{EAD64C25-B83E-4559-88A7-30AAC22C035B}"/>
    <cellStyle name="Normal 114 2 3 2 2 2" xfId="19499" xr:uid="{33364A2B-C580-41B6-8E06-B9506E450D30}"/>
    <cellStyle name="Normal 114 2 3 2 3" xfId="19500" xr:uid="{18BF482E-9B44-47A5-B382-E77DE1BD32FE}"/>
    <cellStyle name="Normal 114 2 3 3" xfId="19501" xr:uid="{1EBE0644-15EB-45DE-ACFF-FCE31BD96A8C}"/>
    <cellStyle name="Normal 114 2 3 3 2" xfId="19502" xr:uid="{27298F2A-2A28-4BD9-A659-090E67AF13AB}"/>
    <cellStyle name="Normal 114 2 3 4" xfId="19503" xr:uid="{C7AEA14D-AC1F-4CF8-B13E-212337E8E75C}"/>
    <cellStyle name="Normal 114 2 4" xfId="19504" xr:uid="{51049F08-C575-4C6C-8C48-6D8227BC4BB8}"/>
    <cellStyle name="Normal 114 2 4 2" xfId="19505" xr:uid="{0F951EFB-24CB-4323-BD71-D28670A03EAF}"/>
    <cellStyle name="Normal 114 2 4 2 2" xfId="19506" xr:uid="{E8BCDBAF-A5C1-458A-8EC7-1A558BF586F6}"/>
    <cellStyle name="Normal 114 2 4 3" xfId="19507" xr:uid="{7F59D7EB-0B6A-44AF-BE9F-9D1E55579CAD}"/>
    <cellStyle name="Normal 114 2 5" xfId="19508" xr:uid="{B1726667-B974-4FED-A051-A2030D816A4F}"/>
    <cellStyle name="Normal 114 2 5 2" xfId="19509" xr:uid="{F58A4D4B-DC30-4507-93BE-BF6AEF56378D}"/>
    <cellStyle name="Normal 114 2 6" xfId="19510" xr:uid="{C56D4244-CE15-4A28-9549-7C46631E1A88}"/>
    <cellStyle name="Normal 114 3" xfId="19511" xr:uid="{BF3A9B66-C319-4151-9D5C-70BA8270776A}"/>
    <cellStyle name="Normal 114 3 2" xfId="19512" xr:uid="{1AAF5914-3634-4C9F-AC8E-74C5D8A5F6C5}"/>
    <cellStyle name="Normal 114 3 2 2" xfId="19513" xr:uid="{4AAAEC6A-2BF2-40A0-B722-051AB2F6BFB0}"/>
    <cellStyle name="Normal 114 3 2 2 2" xfId="19514" xr:uid="{58DBE618-B7C8-414F-9535-AEA1A7FF2950}"/>
    <cellStyle name="Normal 114 3 2 3" xfId="19515" xr:uid="{B18A805A-F1D8-490D-8664-29DBFCC03EDC}"/>
    <cellStyle name="Normal 114 3 3" xfId="19516" xr:uid="{9E18B4C8-B75B-4B4C-A8C4-278A5D494362}"/>
    <cellStyle name="Normal 114 3 3 2" xfId="19517" xr:uid="{940C4274-A114-4533-9EC1-902FE60799E2}"/>
    <cellStyle name="Normal 114 3 4" xfId="19518" xr:uid="{39E4C5EB-61FA-4347-BC72-AC4501188D7E}"/>
    <cellStyle name="Normal 114 4" xfId="19519" xr:uid="{6DB956D7-D8B9-4E95-857F-C498A3A8994A}"/>
    <cellStyle name="Normal 114 4 2" xfId="19520" xr:uid="{92467F0C-A776-4905-9612-807CBD2E135F}"/>
    <cellStyle name="Normal 114 4 2 2" xfId="19521" xr:uid="{DBB3B334-5495-423C-9AA2-B22AC1B76F8F}"/>
    <cellStyle name="Normal 114 4 2 2 2" xfId="19522" xr:uid="{979E155E-BB06-4CB6-8942-301CEEEC0CE8}"/>
    <cellStyle name="Normal 114 4 2 3" xfId="19523" xr:uid="{109FD002-ADD9-445F-A5C4-86F1FB415F44}"/>
    <cellStyle name="Normal 114 4 3" xfId="19524" xr:uid="{715C684F-FF3B-401F-9AC3-06FAA2CC165D}"/>
    <cellStyle name="Normal 114 4 3 2" xfId="19525" xr:uid="{3D28BFDF-36AD-4810-A503-DF33B18626DB}"/>
    <cellStyle name="Normal 114 4 4" xfId="19526" xr:uid="{633BC034-1808-4732-AC48-1D6845B8BB25}"/>
    <cellStyle name="Normal 114 5" xfId="19527" xr:uid="{CE71A3E7-415F-438C-8C51-AD1844E8A9E0}"/>
    <cellStyle name="Normal 114 5 2" xfId="19528" xr:uid="{1EE5C3A6-8747-49F4-B7FF-46D1A853CCD9}"/>
    <cellStyle name="Normal 114 5 2 2" xfId="19529" xr:uid="{DEE6F4A5-4964-4F14-815C-DCAAEE7E5921}"/>
    <cellStyle name="Normal 114 5 3" xfId="19530" xr:uid="{69DD2D96-5FF2-4766-89B0-D74711F5AA5C}"/>
    <cellStyle name="Normal 114 6" xfId="19531" xr:uid="{C46C6735-522F-4AB2-9916-42A87B06EB22}"/>
    <cellStyle name="Normal 114 6 2" xfId="19532" xr:uid="{C95DED8A-C7C6-4BA4-B9CA-4187E08BFBAF}"/>
    <cellStyle name="Normal 114 7" xfId="19533" xr:uid="{D9C72C8F-6439-419D-BA4D-DEF76D352539}"/>
    <cellStyle name="Normal 115" xfId="19534" xr:uid="{26D57113-D6DE-4EEB-AD6D-CFDB2C392EA7}"/>
    <cellStyle name="Normal 115 2" xfId="19535" xr:uid="{51B0A11F-B6A1-48F8-B777-4905FA5AFA3F}"/>
    <cellStyle name="Normal 115 2 2" xfId="19536" xr:uid="{5F5DE04A-FCDA-447B-B815-D50B6824D1CB}"/>
    <cellStyle name="Normal 115 2 2 2" xfId="19537" xr:uid="{200680B1-DDCF-415B-9972-1FBB017ED314}"/>
    <cellStyle name="Normal 115 2 2 2 2" xfId="19538" xr:uid="{CF4C1069-B65B-44F9-A8B3-A3550BBA84CA}"/>
    <cellStyle name="Normal 115 2 2 2 2 2" xfId="19539" xr:uid="{37BAF4A0-DEAC-4CF4-B971-D7B413611912}"/>
    <cellStyle name="Normal 115 2 2 2 3" xfId="19540" xr:uid="{E505FFE2-3C0B-4997-B749-2EAB71BE75A5}"/>
    <cellStyle name="Normal 115 2 2 3" xfId="19541" xr:uid="{161D7F96-1977-44B1-85D5-86A3B0569FAB}"/>
    <cellStyle name="Normal 115 2 2 3 2" xfId="19542" xr:uid="{A9152F44-519D-44C0-88D4-808C4432FE9E}"/>
    <cellStyle name="Normal 115 2 2 4" xfId="19543" xr:uid="{948D7E10-07AF-4F24-8B0D-95BFB4A5CC77}"/>
    <cellStyle name="Normal 115 2 3" xfId="19544" xr:uid="{5EA9B42B-E79B-4A66-AB21-B2511A4C831B}"/>
    <cellStyle name="Normal 115 2 3 2" xfId="19545" xr:uid="{58260E2C-B6F9-4FE4-A351-8076E66A1A48}"/>
    <cellStyle name="Normal 115 2 3 2 2" xfId="19546" xr:uid="{9D29C538-037A-4048-8F56-0ADB17AEAA86}"/>
    <cellStyle name="Normal 115 2 3 2 2 2" xfId="19547" xr:uid="{B3836EDB-7ED1-4E06-8924-2F630A0389B1}"/>
    <cellStyle name="Normal 115 2 3 2 3" xfId="19548" xr:uid="{ACFB19BD-5FAC-4942-8DAD-AFBD9FCD0E2F}"/>
    <cellStyle name="Normal 115 2 3 3" xfId="19549" xr:uid="{1832E2BD-E42E-426D-A3CD-A35B9211A91C}"/>
    <cellStyle name="Normal 115 2 3 3 2" xfId="19550" xr:uid="{BB83B63E-E0B1-4189-A20C-09A0D8526F89}"/>
    <cellStyle name="Normal 115 2 3 4" xfId="19551" xr:uid="{4DA8EC2D-5A9E-4556-9FC9-B8F25B863936}"/>
    <cellStyle name="Normal 115 2 4" xfId="19552" xr:uid="{DFD07E7D-97B2-48A4-B5B4-966D176D712D}"/>
    <cellStyle name="Normal 115 2 4 2" xfId="19553" xr:uid="{E9CA0F12-6F26-4397-B98B-5AB1FED1B3A4}"/>
    <cellStyle name="Normal 115 2 4 2 2" xfId="19554" xr:uid="{7FF3B65A-2AC2-4D40-8302-9C250464CA2F}"/>
    <cellStyle name="Normal 115 2 4 3" xfId="19555" xr:uid="{04BF7F5B-66B9-4CE0-AEB6-9649887B6DBA}"/>
    <cellStyle name="Normal 115 2 5" xfId="19556" xr:uid="{99C009AF-C770-485C-9A7F-CBB3D98B150E}"/>
    <cellStyle name="Normal 115 2 5 2" xfId="19557" xr:uid="{70B538FE-FB2D-4E05-9B97-C09FF4A29450}"/>
    <cellStyle name="Normal 115 2 6" xfId="19558" xr:uid="{81FAD911-3FA8-40F5-9442-120B00DAAED4}"/>
    <cellStyle name="Normal 115 3" xfId="19559" xr:uid="{E1550127-48E5-4893-8C77-98C32F9D89CE}"/>
    <cellStyle name="Normal 115 3 2" xfId="19560" xr:uid="{34549670-0DE5-47DC-80B0-8EE762815238}"/>
    <cellStyle name="Normal 115 3 2 2" xfId="19561" xr:uid="{932E5125-2DCA-4377-8A73-E43D9BB57B08}"/>
    <cellStyle name="Normal 115 3 2 2 2" xfId="19562" xr:uid="{3E4F338A-A4B6-4409-99BA-53D7C1D2E7E8}"/>
    <cellStyle name="Normal 115 3 2 3" xfId="19563" xr:uid="{DA6ADAB2-FC37-44FE-B102-CB4CEAE5C49B}"/>
    <cellStyle name="Normal 115 3 3" xfId="19564" xr:uid="{D8F3B85C-5199-4CC9-8053-22442F8E4013}"/>
    <cellStyle name="Normal 115 3 3 2" xfId="19565" xr:uid="{E9164B74-101C-4C0C-8B54-AB08D08F4A25}"/>
    <cellStyle name="Normal 115 3 4" xfId="19566" xr:uid="{2AFB9B38-9A31-4528-8FB9-8005658747EE}"/>
    <cellStyle name="Normal 115 4" xfId="19567" xr:uid="{4000F772-EFDD-4459-9044-52FE92490E33}"/>
    <cellStyle name="Normal 115 4 2" xfId="19568" xr:uid="{CDE7C6DB-CE68-4622-8A44-13A9B0DFA3A8}"/>
    <cellStyle name="Normal 115 4 2 2" xfId="19569" xr:uid="{7FA82CD5-D285-49E6-AD21-BC8C0B390C72}"/>
    <cellStyle name="Normal 115 4 2 2 2" xfId="19570" xr:uid="{891259A6-3D50-4378-B817-B81483399855}"/>
    <cellStyle name="Normal 115 4 2 3" xfId="19571" xr:uid="{9D4DEA49-0B3A-4A83-9FE0-387F6933BAED}"/>
    <cellStyle name="Normal 115 4 3" xfId="19572" xr:uid="{01EDECE0-2C1A-44CE-A955-7AD1A96EF0CB}"/>
    <cellStyle name="Normal 115 4 3 2" xfId="19573" xr:uid="{E8A591C7-722E-4990-8E58-04CBB71E7250}"/>
    <cellStyle name="Normal 115 4 4" xfId="19574" xr:uid="{85980E4F-78DC-4032-93AB-7D2453EB3AB8}"/>
    <cellStyle name="Normal 115 5" xfId="19575" xr:uid="{55907A11-B88A-40D5-B299-11AB8AFBBE50}"/>
    <cellStyle name="Normal 115 5 2" xfId="19576" xr:uid="{557E7674-1084-431A-9708-864A0B22D343}"/>
    <cellStyle name="Normal 115 5 2 2" xfId="19577" xr:uid="{5B036E70-37CA-4D30-8F7C-85756BC35AB5}"/>
    <cellStyle name="Normal 115 5 3" xfId="19578" xr:uid="{18AC33D6-1092-4AAA-A259-FEF666E6273A}"/>
    <cellStyle name="Normal 115 6" xfId="19579" xr:uid="{8AE2BD5F-5AF9-41FD-BC69-586358BFC77B}"/>
    <cellStyle name="Normal 115 6 2" xfId="19580" xr:uid="{EF9CB2B6-82BE-415F-A264-767F35216998}"/>
    <cellStyle name="Normal 115 7" xfId="19581" xr:uid="{25A6ABF4-BBAD-41EF-9375-FC5EB602E9F9}"/>
    <cellStyle name="Normal 116" xfId="19582" xr:uid="{6572771E-F02A-4814-8C39-D96FC0D8D082}"/>
    <cellStyle name="Normal 116 2" xfId="19583" xr:uid="{39C5089B-3223-4E03-AC4B-5E2D278FFC9C}"/>
    <cellStyle name="Normal 116 2 2" xfId="19584" xr:uid="{6C5919C6-9792-4CE6-B995-A0963BC9866D}"/>
    <cellStyle name="Normal 116 2 2 2" xfId="19585" xr:uid="{DA4A9053-7A21-4947-93C1-C31F27A24EA2}"/>
    <cellStyle name="Normal 116 2 2 2 2" xfId="19586" xr:uid="{85465536-3E72-46FB-8307-0FD300F2323A}"/>
    <cellStyle name="Normal 116 2 2 2 2 2" xfId="19587" xr:uid="{FA962E71-0FCD-4684-A236-C26885B6F57A}"/>
    <cellStyle name="Normal 116 2 2 2 3" xfId="19588" xr:uid="{E2421379-4B38-4934-9BC7-62CD4437B9D6}"/>
    <cellStyle name="Normal 116 2 2 3" xfId="19589" xr:uid="{D0D943A2-D469-489D-A9ED-53470091F153}"/>
    <cellStyle name="Normal 116 2 2 3 2" xfId="19590" xr:uid="{1CB0EF11-6961-47F4-BB2E-2DFC5C3410FF}"/>
    <cellStyle name="Normal 116 2 2 4" xfId="19591" xr:uid="{C02F13D3-36A7-49EF-8388-03743C87A592}"/>
    <cellStyle name="Normal 116 2 3" xfId="19592" xr:uid="{BD4AB5AC-8F2D-4DFF-8ADB-2E44E0C66E40}"/>
    <cellStyle name="Normal 116 2 3 2" xfId="19593" xr:uid="{FA8A207C-A254-4836-8C22-59810AC1026A}"/>
    <cellStyle name="Normal 116 2 3 2 2" xfId="19594" xr:uid="{55A4A881-F480-49B4-99F6-E143562B6E22}"/>
    <cellStyle name="Normal 116 2 3 2 2 2" xfId="19595" xr:uid="{3A066389-4A91-4EB3-B688-EA7870B07ED8}"/>
    <cellStyle name="Normal 116 2 3 2 3" xfId="19596" xr:uid="{09023D5D-E856-4FA9-8E69-709D18E0A18C}"/>
    <cellStyle name="Normal 116 2 3 3" xfId="19597" xr:uid="{37B427FA-3E33-435D-BE4A-FEAF09BE88A7}"/>
    <cellStyle name="Normal 116 2 3 3 2" xfId="19598" xr:uid="{1B8C0DD9-5101-4018-BF28-47AA2F537BF5}"/>
    <cellStyle name="Normal 116 2 3 4" xfId="19599" xr:uid="{4EC10072-F99F-4AA0-937F-F169A2BCAFEB}"/>
    <cellStyle name="Normal 116 2 4" xfId="19600" xr:uid="{DAFF6DF0-C9D0-4E89-A12D-79174CCF7C56}"/>
    <cellStyle name="Normal 116 2 4 2" xfId="19601" xr:uid="{745D8953-363C-4FC0-AF0B-A098C2F19FD3}"/>
    <cellStyle name="Normal 116 2 4 2 2" xfId="19602" xr:uid="{E9EE986E-5D41-4F43-AA15-8B732FE9DA60}"/>
    <cellStyle name="Normal 116 2 4 3" xfId="19603" xr:uid="{A8557664-0C6D-4C8F-9C7F-698B50ED8088}"/>
    <cellStyle name="Normal 116 2 5" xfId="19604" xr:uid="{7220D085-47A5-43F0-A0D6-51EAB7FB22E3}"/>
    <cellStyle name="Normal 116 2 5 2" xfId="19605" xr:uid="{1C7226BB-40E8-4CA7-B320-B4A3099BE85E}"/>
    <cellStyle name="Normal 116 2 6" xfId="19606" xr:uid="{89E07578-2E8C-4DD0-B315-E3B4E29EAC9B}"/>
    <cellStyle name="Normal 116 3" xfId="19607" xr:uid="{2E597474-BF8F-4556-BCD6-CDB28B610513}"/>
    <cellStyle name="Normal 116 3 2" xfId="19608" xr:uid="{EC1B6364-5BD2-45C4-9BA3-796E2F86DF14}"/>
    <cellStyle name="Normal 116 3 2 2" xfId="19609" xr:uid="{F0523C19-F73C-43C9-A20E-81A4F28E868E}"/>
    <cellStyle name="Normal 116 3 2 2 2" xfId="19610" xr:uid="{5AE79999-BC8D-4B92-8D97-A9B4DC0A704E}"/>
    <cellStyle name="Normal 116 3 2 3" xfId="19611" xr:uid="{EDC7CC2A-9B89-441C-93E6-F287FB58E721}"/>
    <cellStyle name="Normal 116 3 3" xfId="19612" xr:uid="{1D48E742-27C6-4524-9A27-AE252876F328}"/>
    <cellStyle name="Normal 116 3 3 2" xfId="19613" xr:uid="{6B244A67-971D-4EC3-A185-36B8A72F0CCF}"/>
    <cellStyle name="Normal 116 3 4" xfId="19614" xr:uid="{E8B00CE1-06E7-43F3-B11E-6BB1234F5EE5}"/>
    <cellStyle name="Normal 116 4" xfId="19615" xr:uid="{15F5E97E-66B5-4DC7-BF85-799175F3A974}"/>
    <cellStyle name="Normal 116 4 2" xfId="19616" xr:uid="{2C2B8FB0-A132-43E7-AF56-8DC8231B112B}"/>
    <cellStyle name="Normal 116 4 2 2" xfId="19617" xr:uid="{154A8E03-0132-424B-868B-FF4310EC9278}"/>
    <cellStyle name="Normal 116 4 2 2 2" xfId="19618" xr:uid="{0AB00C86-0390-406B-9B1B-C10B61A064E8}"/>
    <cellStyle name="Normal 116 4 2 3" xfId="19619" xr:uid="{FE924F41-DB2D-4E85-A3F5-2F1244E39EE3}"/>
    <cellStyle name="Normal 116 4 3" xfId="19620" xr:uid="{98C31EC7-96A9-4A38-BD50-3973CFE6E8B1}"/>
    <cellStyle name="Normal 116 4 3 2" xfId="19621" xr:uid="{E7CDF0CF-A32F-4B0C-8206-3A4C8CD231A2}"/>
    <cellStyle name="Normal 116 4 4" xfId="19622" xr:uid="{88B849BF-6A29-4479-B5EF-E031F7E5B6EF}"/>
    <cellStyle name="Normal 116 5" xfId="19623" xr:uid="{0BFFF007-1E9C-411E-A09A-697158A20B08}"/>
    <cellStyle name="Normal 116 5 2" xfId="19624" xr:uid="{BE1996E7-1492-4032-861A-2B2D1F18B0AD}"/>
    <cellStyle name="Normal 116 5 2 2" xfId="19625" xr:uid="{86910BC1-F1F9-45BD-9691-A36B13387DFE}"/>
    <cellStyle name="Normal 116 5 3" xfId="19626" xr:uid="{6F23B027-1EBD-4B28-B05A-ED24B63109FC}"/>
    <cellStyle name="Normal 116 6" xfId="19627" xr:uid="{CE286314-47CA-4AD3-9BDC-60D83BDFC8F1}"/>
    <cellStyle name="Normal 116 6 2" xfId="19628" xr:uid="{7C6083C1-4460-4C2C-9DE2-0B4742329ED4}"/>
    <cellStyle name="Normal 116 7" xfId="19629" xr:uid="{10CF3024-A9B4-48E5-900F-125BEB500AFD}"/>
    <cellStyle name="Normal 117" xfId="19630" xr:uid="{4DD8E7E7-3727-4969-A242-0FF7109EE88E}"/>
    <cellStyle name="Normal 117 2" xfId="19631" xr:uid="{16E2458C-FBC9-49E3-B0FD-80F7419B29B3}"/>
    <cellStyle name="Normal 117 2 2" xfId="19632" xr:uid="{9AB89077-E00F-41BA-9310-717AD0189532}"/>
    <cellStyle name="Normal 117 2 2 2" xfId="19633" xr:uid="{A4C55709-0086-418B-88FD-F33165329017}"/>
    <cellStyle name="Normal 117 2 2 2 2" xfId="19634" xr:uid="{D7753850-72ED-4455-A4CF-3E6AAA4E8E92}"/>
    <cellStyle name="Normal 117 2 2 2 2 2" xfId="19635" xr:uid="{11BCD699-768B-4E95-9E8E-B1001FFAE1DD}"/>
    <cellStyle name="Normal 117 2 2 2 3" xfId="19636" xr:uid="{E8F1283B-2E6B-4E31-9BD5-5C6AC023785E}"/>
    <cellStyle name="Normal 117 2 2 3" xfId="19637" xr:uid="{8D4F1CF3-840A-444B-9FDA-710E28DE8449}"/>
    <cellStyle name="Normal 117 2 2 3 2" xfId="19638" xr:uid="{FB182974-98C4-4094-A29D-40BF5ECE7BF4}"/>
    <cellStyle name="Normal 117 2 2 4" xfId="19639" xr:uid="{16E74BB3-59D5-4DB7-B8AB-AEFC6D2BEA17}"/>
    <cellStyle name="Normal 117 2 3" xfId="19640" xr:uid="{E10867FC-656D-4390-A1F6-5B1E4BC41CC6}"/>
    <cellStyle name="Normal 117 2 3 2" xfId="19641" xr:uid="{726A2DF3-7ACD-4C23-8A20-ECD48361D8EB}"/>
    <cellStyle name="Normal 117 2 3 2 2" xfId="19642" xr:uid="{EAE78118-6BA1-4908-A565-95A7D9BC0A0F}"/>
    <cellStyle name="Normal 117 2 3 2 2 2" xfId="19643" xr:uid="{1C4F83A8-3832-4F46-ACAE-DEBDEC929068}"/>
    <cellStyle name="Normal 117 2 3 2 3" xfId="19644" xr:uid="{FBC53606-3C3B-432F-A0EB-DEE5021EAC62}"/>
    <cellStyle name="Normal 117 2 3 3" xfId="19645" xr:uid="{F6F5C9EB-D10D-4541-B551-7B7EC9BBCC83}"/>
    <cellStyle name="Normal 117 2 3 3 2" xfId="19646" xr:uid="{EE06D029-5079-472C-B7AD-69E8C0E7C57C}"/>
    <cellStyle name="Normal 117 2 3 4" xfId="19647" xr:uid="{26F53430-E44D-4B4D-B1C8-3146A1C3BAFC}"/>
    <cellStyle name="Normal 117 2 4" xfId="19648" xr:uid="{83B31934-7F2A-470F-96A4-B9F1E67628BD}"/>
    <cellStyle name="Normal 117 2 4 2" xfId="19649" xr:uid="{3D41A098-66C9-4BEF-B0EA-61C01966CC1F}"/>
    <cellStyle name="Normal 117 2 4 2 2" xfId="19650" xr:uid="{A2FD1006-36CB-4332-AB7B-7E1FC2BC3D33}"/>
    <cellStyle name="Normal 117 2 4 3" xfId="19651" xr:uid="{41C745DF-2BFA-40BA-8A7C-E1B865154613}"/>
    <cellStyle name="Normal 117 2 5" xfId="19652" xr:uid="{57E552BD-8FFC-4483-A21A-4676D2286073}"/>
    <cellStyle name="Normal 117 2 5 2" xfId="19653" xr:uid="{AE07BE18-F772-4635-AC80-B2CFD95E47CE}"/>
    <cellStyle name="Normal 117 2 6" xfId="19654" xr:uid="{C70CC82F-D72E-45AD-ABB0-72A567D9AD74}"/>
    <cellStyle name="Normal 117 3" xfId="19655" xr:uid="{0FA632E0-ACFD-4860-A299-B2ABA2D2414C}"/>
    <cellStyle name="Normal 117 3 2" xfId="19656" xr:uid="{084155A0-4624-4702-ADEA-97AD0AAAFC0D}"/>
    <cellStyle name="Normal 117 3 2 2" xfId="19657" xr:uid="{8B9C7AC4-2616-4613-8C8F-75A847ECC5C9}"/>
    <cellStyle name="Normal 117 3 2 2 2" xfId="19658" xr:uid="{D2FC0910-1BA6-4D4B-A471-9CAC03A038C5}"/>
    <cellStyle name="Normal 117 3 2 3" xfId="19659" xr:uid="{C0F74273-DE1A-4D56-8A4D-0FEFE9D8CF50}"/>
    <cellStyle name="Normal 117 3 3" xfId="19660" xr:uid="{305CA3D8-F92E-415B-A546-0B7F13F76156}"/>
    <cellStyle name="Normal 117 3 3 2" xfId="19661" xr:uid="{07E8AE1D-B586-4454-8016-E2E021B59A4D}"/>
    <cellStyle name="Normal 117 3 4" xfId="19662" xr:uid="{7BAA0B72-F07F-48C3-8242-0B4A9740B8E8}"/>
    <cellStyle name="Normal 117 4" xfId="19663" xr:uid="{FC0F0466-220E-43F2-A24D-F0908196DC38}"/>
    <cellStyle name="Normal 117 4 2" xfId="19664" xr:uid="{53EA76C4-5094-487A-BA9F-9FF9DA8CB3FD}"/>
    <cellStyle name="Normal 117 4 2 2" xfId="19665" xr:uid="{06398EF0-39BE-4D08-AED8-9A8689727628}"/>
    <cellStyle name="Normal 117 4 2 2 2" xfId="19666" xr:uid="{0413361F-FA99-460E-B06E-EA49DA7E044F}"/>
    <cellStyle name="Normal 117 4 2 3" xfId="19667" xr:uid="{CE5ECC94-8549-4124-A377-57C85CD3F36F}"/>
    <cellStyle name="Normal 117 4 3" xfId="19668" xr:uid="{23C0B948-F03D-4E35-8D72-DC0834322BE5}"/>
    <cellStyle name="Normal 117 4 3 2" xfId="19669" xr:uid="{3E7E3750-1DAD-41CA-B794-80530DF5F4A5}"/>
    <cellStyle name="Normal 117 4 4" xfId="19670" xr:uid="{4BFAD322-1CE0-4D83-A6C6-43614B02D6DF}"/>
    <cellStyle name="Normal 117 5" xfId="19671" xr:uid="{32508912-702B-41B7-939C-A0332178E8D6}"/>
    <cellStyle name="Normal 117 5 2" xfId="19672" xr:uid="{10B37AA6-0E64-4A1D-9990-788283BF7650}"/>
    <cellStyle name="Normal 117 5 2 2" xfId="19673" xr:uid="{B8D03BDD-0F43-41B0-878D-B2015C548916}"/>
    <cellStyle name="Normal 117 5 3" xfId="19674" xr:uid="{D55C94F1-ECBB-4C94-A68D-9DB73F4F6600}"/>
    <cellStyle name="Normal 117 6" xfId="19675" xr:uid="{4A2D7104-1B45-4B43-9741-168E67285205}"/>
    <cellStyle name="Normal 117 6 2" xfId="19676" xr:uid="{F642B26B-DFA2-4892-949A-3464F841072E}"/>
    <cellStyle name="Normal 117 7" xfId="19677" xr:uid="{123A2136-07BC-4D75-8779-0C68243C72BB}"/>
    <cellStyle name="Normal 118" xfId="19678" xr:uid="{BC9FA62D-B474-4135-830B-C15344551707}"/>
    <cellStyle name="Normal 119" xfId="19679" xr:uid="{F04B1B2B-52F9-4148-BEE9-912624CB6F38}"/>
    <cellStyle name="Normal 12" xfId="19680" xr:uid="{1F3B2DA5-6444-44E5-94A7-704B8431F3AB}"/>
    <cellStyle name="Normal 12 2" xfId="19681" xr:uid="{23E90A95-3D7F-4385-88FC-6401EE92B96B}"/>
    <cellStyle name="Normal 12 2 2" xfId="19682" xr:uid="{D56304FC-44A5-440C-9176-B8B8BA882F2F}"/>
    <cellStyle name="Normal 12 2 2 2" xfId="19683" xr:uid="{1FF88E07-3C87-4EC2-9A72-6B14E0EEE834}"/>
    <cellStyle name="Normal 12 2 2 2 2" xfId="19684" xr:uid="{8FE03CC5-757D-4EAB-B164-17FA5969023C}"/>
    <cellStyle name="Normal 12 2 2 2 2 2" xfId="19685" xr:uid="{B128D4E0-F9F2-4B6E-8649-9FB36E2B0326}"/>
    <cellStyle name="Normal 12 2 2 2 2 2 2" xfId="19686" xr:uid="{3537130B-FC23-47C6-8FF1-B29008EEFFBB}"/>
    <cellStyle name="Normal 12 2 2 2 2 2 2 2" xfId="19687" xr:uid="{39FB2CF4-05C1-4B54-A0AD-1276A30F02AE}"/>
    <cellStyle name="Normal 12 2 2 2 2 2 2 2 2" xfId="19688" xr:uid="{7CC1C3EC-52A6-46D8-9014-7B7BF9814E09}"/>
    <cellStyle name="Normal 12 2 2 2 2 2 2 3" xfId="19689" xr:uid="{28D294CF-AD6D-4B29-8B6F-69F7A808AF5A}"/>
    <cellStyle name="Normal 12 2 2 2 2 2 3" xfId="19690" xr:uid="{139193E2-957A-4E59-B687-FAEF8067CAF2}"/>
    <cellStyle name="Normal 12 2 2 2 2 2 3 2" xfId="19691" xr:uid="{4387182B-4F83-4586-BD1C-C5D2B2EF9E30}"/>
    <cellStyle name="Normal 12 2 2 2 2 2 4" xfId="19692" xr:uid="{E7D527F4-F2BA-4820-8C04-DC2717571342}"/>
    <cellStyle name="Normal 12 2 2 2 2 3" xfId="19693" xr:uid="{622C1168-1217-439F-8590-7B37877D2CDD}"/>
    <cellStyle name="Normal 12 2 2 2 2 3 2" xfId="19694" xr:uid="{B821A0C2-91DF-4BA2-A153-049E1B977BD8}"/>
    <cellStyle name="Normal 12 2 2 2 2 3 2 2" xfId="19695" xr:uid="{D640F449-007F-4EFC-95BC-74DB44C49F6B}"/>
    <cellStyle name="Normal 12 2 2 2 2 3 2 2 2" xfId="19696" xr:uid="{9DCC5B62-99F6-430D-AB34-BE35B116059B}"/>
    <cellStyle name="Normal 12 2 2 2 2 3 2 3" xfId="19697" xr:uid="{6B7056C5-4601-42CF-B8B6-9C5EBE4BBF0D}"/>
    <cellStyle name="Normal 12 2 2 2 2 3 3" xfId="19698" xr:uid="{F6EEE4CF-2C66-41EF-AB9C-51F3F3372C95}"/>
    <cellStyle name="Normal 12 2 2 2 2 3 3 2" xfId="19699" xr:uid="{618F7C82-EF2C-4A48-817D-E0ECA43B00AC}"/>
    <cellStyle name="Normal 12 2 2 2 2 3 4" xfId="19700" xr:uid="{E2843777-7694-40DF-90F7-036B3B107940}"/>
    <cellStyle name="Normal 12 2 2 2 2 4" xfId="19701" xr:uid="{ACB0249C-EA76-4F08-B766-98FC30BC8563}"/>
    <cellStyle name="Normal 12 2 2 2 2 4 2" xfId="19702" xr:uid="{43F4AF40-AAE3-49B0-82D9-8B72480FDB4E}"/>
    <cellStyle name="Normal 12 2 2 2 2 4 2 2" xfId="19703" xr:uid="{6F8961A7-38D8-4358-B909-7EF167B93DEE}"/>
    <cellStyle name="Normal 12 2 2 2 2 4 3" xfId="19704" xr:uid="{C1A7B500-58B6-460F-900E-FEF53E7EDB10}"/>
    <cellStyle name="Normal 12 2 2 2 2 5" xfId="19705" xr:uid="{D3DF06E1-1066-497A-9A2F-E5E6A8A7FBAA}"/>
    <cellStyle name="Normal 12 2 2 2 2 5 2" xfId="19706" xr:uid="{B1BEA0A2-B981-4064-863C-92023E2F6EE2}"/>
    <cellStyle name="Normal 12 2 2 2 2 6" xfId="19707" xr:uid="{44C3FF2B-B744-4360-8BDA-3EB2756240BF}"/>
    <cellStyle name="Normal 12 2 2 2 3" xfId="19708" xr:uid="{38A38402-4EA7-4790-A12B-B62FBECF2602}"/>
    <cellStyle name="Normal 12 2 2 2 3 2" xfId="19709" xr:uid="{CBE02BDE-C63B-44D1-82DE-89CBE9DEECE8}"/>
    <cellStyle name="Normal 12 2 2 2 3 2 2" xfId="19710" xr:uid="{7C555B15-2831-437F-A2E4-71D7C6713093}"/>
    <cellStyle name="Normal 12 2 2 2 3 2 2 2" xfId="19711" xr:uid="{0DCDDAB8-E48D-4674-AD26-AE7E34ED0197}"/>
    <cellStyle name="Normal 12 2 2 2 3 2 3" xfId="19712" xr:uid="{8A24ED88-31F8-4729-8B6A-C9A735837A0B}"/>
    <cellStyle name="Normal 12 2 2 2 3 3" xfId="19713" xr:uid="{AB42AB9B-F89C-45DF-8774-857E1267F28F}"/>
    <cellStyle name="Normal 12 2 2 2 3 3 2" xfId="19714" xr:uid="{C68F4591-7B22-4D3F-9959-BE7D205E923C}"/>
    <cellStyle name="Normal 12 2 2 2 3 4" xfId="19715" xr:uid="{C59E10DA-5771-4535-A00D-0DBE45EC4201}"/>
    <cellStyle name="Normal 12 2 2 2 4" xfId="19716" xr:uid="{867B2E83-3DCF-45BB-A276-4CC45B5500BE}"/>
    <cellStyle name="Normal 12 2 2 2 4 2" xfId="19717" xr:uid="{CF40B56C-4AC5-477B-AA85-F98375B090E7}"/>
    <cellStyle name="Normal 12 2 2 2 4 2 2" xfId="19718" xr:uid="{6A9AAEA6-983C-4FD3-853A-09D150131339}"/>
    <cellStyle name="Normal 12 2 2 2 4 2 2 2" xfId="19719" xr:uid="{1B2A3DD8-2620-49AE-A439-1E64E819CD54}"/>
    <cellStyle name="Normal 12 2 2 2 4 2 3" xfId="19720" xr:uid="{9F106719-2285-4C83-A2FC-22E7EB93B385}"/>
    <cellStyle name="Normal 12 2 2 2 4 3" xfId="19721" xr:uid="{CF7790F9-8A3B-43B0-A4F2-E55414DC970E}"/>
    <cellStyle name="Normal 12 2 2 2 4 3 2" xfId="19722" xr:uid="{7FC1209E-11F1-4F2A-94BC-C09D03B5251D}"/>
    <cellStyle name="Normal 12 2 2 2 4 4" xfId="19723" xr:uid="{BB286381-8071-4DF7-83FA-EBED9D6CAA3C}"/>
    <cellStyle name="Normal 12 2 2 2 5" xfId="19724" xr:uid="{6064D3B5-040B-4A83-B20F-05975B651DC1}"/>
    <cellStyle name="Normal 12 2 2 2 5 2" xfId="19725" xr:uid="{641C5D28-4D27-41E6-BC6F-BCBB9F4745D2}"/>
    <cellStyle name="Normal 12 2 2 2 5 2 2" xfId="19726" xr:uid="{A5590EBB-29F4-45D6-AD01-5BF740FE8026}"/>
    <cellStyle name="Normal 12 2 2 2 5 3" xfId="19727" xr:uid="{287B11FE-A05E-424A-90FA-8CEED017CE0B}"/>
    <cellStyle name="Normal 12 2 2 2 6" xfId="19728" xr:uid="{F511B157-477C-4A8E-BBE1-F475CBED6B80}"/>
    <cellStyle name="Normal 12 2 2 2 6 2" xfId="19729" xr:uid="{36937A33-715F-406D-B9DC-A4ABEDAFE765}"/>
    <cellStyle name="Normal 12 2 2 2 7" xfId="19730" xr:uid="{BB233390-ED4C-4DAD-B4D4-9F8E9FA742E7}"/>
    <cellStyle name="Normal 12 2 2 3" xfId="19731" xr:uid="{7F56B297-D2A2-47F1-A9C5-2B50CE23BC4F}"/>
    <cellStyle name="Normal 12 2 2 3 2" xfId="19732" xr:uid="{1FE772FC-FC3E-400D-8D6A-6B272E545D1D}"/>
    <cellStyle name="Normal 12 2 2 3 2 2" xfId="19733" xr:uid="{56C4B6F1-E184-4515-A3CC-3C5C4CCFBB92}"/>
    <cellStyle name="Normal 12 2 2 3 2 2 2" xfId="19734" xr:uid="{59651235-FA51-4FE6-9629-6299D11B2B97}"/>
    <cellStyle name="Normal 12 2 2 3 2 2 2 2" xfId="19735" xr:uid="{FEEB85E8-8EF6-408E-8218-D59E33012930}"/>
    <cellStyle name="Normal 12 2 2 3 2 2 3" xfId="19736" xr:uid="{8181BAC2-68D3-491E-A62C-AC2FD222A871}"/>
    <cellStyle name="Normal 12 2 2 3 2 3" xfId="19737" xr:uid="{809972D6-E000-4D6F-9C14-37FD7836E33B}"/>
    <cellStyle name="Normal 12 2 2 3 2 3 2" xfId="19738" xr:uid="{93B455A5-5EFF-41E0-8B1E-923ED15D6192}"/>
    <cellStyle name="Normal 12 2 2 3 2 4" xfId="19739" xr:uid="{A5D246D0-1279-4F3D-9DBA-2699858E84AE}"/>
    <cellStyle name="Normal 12 2 2 3 3" xfId="19740" xr:uid="{F61EDB68-9C88-45BB-BA97-EC062588C851}"/>
    <cellStyle name="Normal 12 2 2 3 3 2" xfId="19741" xr:uid="{5643E9C2-9662-4BC0-B8E2-668E59C718CC}"/>
    <cellStyle name="Normal 12 2 2 3 3 2 2" xfId="19742" xr:uid="{48E38C71-F290-4AC7-B1E6-40084B21254B}"/>
    <cellStyle name="Normal 12 2 2 3 3 2 2 2" xfId="19743" xr:uid="{885B341B-0129-4CA8-A06D-3C030127218F}"/>
    <cellStyle name="Normal 12 2 2 3 3 2 3" xfId="19744" xr:uid="{77A1CF38-4169-4517-940E-A154689CC31E}"/>
    <cellStyle name="Normal 12 2 2 3 3 3" xfId="19745" xr:uid="{AB418FF9-188B-4359-82AE-12E89E27E937}"/>
    <cellStyle name="Normal 12 2 2 3 3 3 2" xfId="19746" xr:uid="{7AB4E857-C7D6-490B-92C6-6D8B32634205}"/>
    <cellStyle name="Normal 12 2 2 3 3 4" xfId="19747" xr:uid="{066765E4-BDF7-48E9-AB27-9C79CA8256F9}"/>
    <cellStyle name="Normal 12 2 2 3 4" xfId="19748" xr:uid="{6DC330F5-3F27-4A92-9724-91CF3DEC07E3}"/>
    <cellStyle name="Normal 12 2 2 3 4 2" xfId="19749" xr:uid="{2BE185C6-C3C1-4790-A837-2411C5B34980}"/>
    <cellStyle name="Normal 12 2 2 3 4 2 2" xfId="19750" xr:uid="{64CCB448-8509-48F2-89FA-48A4DBC6E104}"/>
    <cellStyle name="Normal 12 2 2 3 4 3" xfId="19751" xr:uid="{33003BF1-A06C-4AA5-BF5F-B6A4130B8CCD}"/>
    <cellStyle name="Normal 12 2 2 3 5" xfId="19752" xr:uid="{FCB5028F-051C-467B-8109-7C7223029E06}"/>
    <cellStyle name="Normal 12 2 2 3 5 2" xfId="19753" xr:uid="{689D9107-F38F-480F-8392-95D716B48485}"/>
    <cellStyle name="Normal 12 2 2 3 6" xfId="19754" xr:uid="{1C0C681A-EC0D-48AB-A063-A155F86EC5BC}"/>
    <cellStyle name="Normal 12 2 2 4" xfId="19755" xr:uid="{463BB40C-D287-4A79-B419-35433F5C940D}"/>
    <cellStyle name="Normal 12 2 2 4 2" xfId="19756" xr:uid="{B6736D47-D2E4-473C-8C3E-AEC4E5AE017E}"/>
    <cellStyle name="Normal 12 2 2 4 2 2" xfId="19757" xr:uid="{0992AAA8-DCEF-47FE-8C68-B67890D554F8}"/>
    <cellStyle name="Normal 12 2 2 4 2 2 2" xfId="19758" xr:uid="{6BF1A959-DE36-44AC-986A-F9DBF7F247AD}"/>
    <cellStyle name="Normal 12 2 2 4 2 3" xfId="19759" xr:uid="{DD6D6CA8-2DEC-499E-850E-AD05491A9D24}"/>
    <cellStyle name="Normal 12 2 2 4 3" xfId="19760" xr:uid="{85946B54-BE88-4900-BC51-4F41B6F96A26}"/>
    <cellStyle name="Normal 12 2 2 4 3 2" xfId="19761" xr:uid="{60316F5D-2CEA-4216-8E64-ABB7833E1299}"/>
    <cellStyle name="Normal 12 2 2 4 4" xfId="19762" xr:uid="{95A2893E-9A49-411E-AB4D-FA31B8E4D64E}"/>
    <cellStyle name="Normal 12 2 2 5" xfId="19763" xr:uid="{BCB227BA-3454-4C64-B138-4A846B2E4E83}"/>
    <cellStyle name="Normal 12 2 2 5 2" xfId="19764" xr:uid="{5FA56242-168C-4619-B193-A9FBD813370B}"/>
    <cellStyle name="Normal 12 2 2 5 2 2" xfId="19765" xr:uid="{92F7BAF8-CFC6-458F-BB24-F3A3E18C0644}"/>
    <cellStyle name="Normal 12 2 2 5 2 2 2" xfId="19766" xr:uid="{1A485C5C-18AE-4294-B2FD-842267E5CAF7}"/>
    <cellStyle name="Normal 12 2 2 5 2 3" xfId="19767" xr:uid="{2388BCAB-921A-4209-BCF0-88E9161A3E68}"/>
    <cellStyle name="Normal 12 2 2 5 3" xfId="19768" xr:uid="{BAAE0ECE-5FD6-4AFF-8022-C52D3BC779D0}"/>
    <cellStyle name="Normal 12 2 2 5 3 2" xfId="19769" xr:uid="{492E6282-6155-4F69-AF42-BC3B8C7632A7}"/>
    <cellStyle name="Normal 12 2 2 5 4" xfId="19770" xr:uid="{4CFDD9CB-5969-49C3-9EDB-21350765E22C}"/>
    <cellStyle name="Normal 12 2 2 6" xfId="19771" xr:uid="{BEBD382C-13D2-4230-AE0B-F7C5DB3D3D93}"/>
    <cellStyle name="Normal 12 2 2 6 2" xfId="19772" xr:uid="{306F41CE-03B3-49AE-A257-B19DDC06999A}"/>
    <cellStyle name="Normal 12 2 2 6 2 2" xfId="19773" xr:uid="{2A557594-DAE2-41E0-BE60-7551562C5464}"/>
    <cellStyle name="Normal 12 2 2 6 3" xfId="19774" xr:uid="{A03BE628-3D05-45CD-A497-CEDD0B311C92}"/>
    <cellStyle name="Normal 12 2 2 7" xfId="19775" xr:uid="{0306599A-80D1-44CD-8AA6-7395F5E330D5}"/>
    <cellStyle name="Normal 12 2 2 7 2" xfId="19776" xr:uid="{6A1B055D-AEBE-4F7F-B362-1156B991D630}"/>
    <cellStyle name="Normal 12 2 2 8" xfId="19777" xr:uid="{4414F219-522D-468A-B77D-67117640719F}"/>
    <cellStyle name="Normal 12 2 3" xfId="19778" xr:uid="{D4D0C59D-ED2D-4C22-918A-63CAE01C0FDC}"/>
    <cellStyle name="Normal 12 2 3 2" xfId="19779" xr:uid="{28F40C25-EA84-4417-B7D8-97B03CA95B9F}"/>
    <cellStyle name="Normal 12 2 3 2 2" xfId="19780" xr:uid="{8C50521C-C6A9-4D06-824A-FD60D89D4A00}"/>
    <cellStyle name="Normal 12 2 3 2 2 2" xfId="19781" xr:uid="{BC99453B-78D5-4740-B970-3FD388D23544}"/>
    <cellStyle name="Normal 12 2 3 2 2 2 2" xfId="19782" xr:uid="{D92B2DB8-AD96-46D5-B7CB-46EE7FC5B653}"/>
    <cellStyle name="Normal 12 2 3 2 2 2 2 2" xfId="19783" xr:uid="{F69F9BAD-4D39-4D85-BBB7-14970BBB4294}"/>
    <cellStyle name="Normal 12 2 3 2 2 2 3" xfId="19784" xr:uid="{D917C960-A62A-46F1-BEC5-A67C0BA5AD69}"/>
    <cellStyle name="Normal 12 2 3 2 2 3" xfId="19785" xr:uid="{3B0C2EF3-2CDC-442B-8586-7951FABA8509}"/>
    <cellStyle name="Normal 12 2 3 2 2 3 2" xfId="19786" xr:uid="{66E30CCF-FDB9-466C-984B-9E98404AB8F6}"/>
    <cellStyle name="Normal 12 2 3 2 2 4" xfId="19787" xr:uid="{F6127D9B-2D13-4B16-B934-7E4DBDB3A5BC}"/>
    <cellStyle name="Normal 12 2 3 2 3" xfId="19788" xr:uid="{2318D5B6-BD8A-486F-83D0-858B1349B14D}"/>
    <cellStyle name="Normal 12 2 3 2 3 2" xfId="19789" xr:uid="{D913FA7B-66D4-4C6C-B273-15C5B23BFFE1}"/>
    <cellStyle name="Normal 12 2 3 2 3 2 2" xfId="19790" xr:uid="{0E3CDB89-4FA3-4EB1-BFCB-71DD8223DAAF}"/>
    <cellStyle name="Normal 12 2 3 2 3 2 2 2" xfId="19791" xr:uid="{EAEF4E1E-0D47-4FE6-9566-0A3CC8AA3F88}"/>
    <cellStyle name="Normal 12 2 3 2 3 2 3" xfId="19792" xr:uid="{BAC02FE8-412F-44CA-90C8-A286D4E304C0}"/>
    <cellStyle name="Normal 12 2 3 2 3 3" xfId="19793" xr:uid="{D842AC5D-F17A-41E6-AB1C-991BD83D7114}"/>
    <cellStyle name="Normal 12 2 3 2 3 3 2" xfId="19794" xr:uid="{D5265C04-00E6-4C12-8CF1-C5376B7AD784}"/>
    <cellStyle name="Normal 12 2 3 2 3 4" xfId="19795" xr:uid="{5BC1581A-AD34-4F1A-A69D-46731F0F1A04}"/>
    <cellStyle name="Normal 12 2 3 2 4" xfId="19796" xr:uid="{E7FA28DC-52BB-456A-B23C-F80D793B316F}"/>
    <cellStyle name="Normal 12 2 3 2 4 2" xfId="19797" xr:uid="{2F7F1E5F-E2E6-466F-834B-E9540E41B24E}"/>
    <cellStyle name="Normal 12 2 3 2 4 2 2" xfId="19798" xr:uid="{BBC1C2B0-A342-402B-9DB9-4A8100813A13}"/>
    <cellStyle name="Normal 12 2 3 2 4 3" xfId="19799" xr:uid="{4BA9D808-B8CD-4633-A0C2-9B17C0912580}"/>
    <cellStyle name="Normal 12 2 3 2 5" xfId="19800" xr:uid="{AA2C9CC6-DD06-48AC-8E87-F585B3101591}"/>
    <cellStyle name="Normal 12 2 3 2 5 2" xfId="19801" xr:uid="{0EF609A5-152D-4F28-ABFB-E9F8302499C3}"/>
    <cellStyle name="Normal 12 2 3 2 6" xfId="19802" xr:uid="{7CA71F63-7C7C-40C7-8500-2BF66B5D1357}"/>
    <cellStyle name="Normal 12 2 3 3" xfId="19803" xr:uid="{7AE9B659-E7E9-4267-BB86-E21068E3AB0C}"/>
    <cellStyle name="Normal 12 2 3 3 2" xfId="19804" xr:uid="{79AF9B45-E991-49D1-9944-4B08BCCFBC13}"/>
    <cellStyle name="Normal 12 2 3 3 2 2" xfId="19805" xr:uid="{313373CD-C852-485C-9292-89E390366255}"/>
    <cellStyle name="Normal 12 2 3 3 2 2 2" xfId="19806" xr:uid="{81B57111-5889-43C9-9F05-E2A28BE9E56E}"/>
    <cellStyle name="Normal 12 2 3 3 2 3" xfId="19807" xr:uid="{BD9D1B18-CBA7-47DD-BD31-E47EC8045CF3}"/>
    <cellStyle name="Normal 12 2 3 3 3" xfId="19808" xr:uid="{D5B8CAB6-A037-45EA-BC43-ABEF57C64D78}"/>
    <cellStyle name="Normal 12 2 3 3 3 2" xfId="19809" xr:uid="{D0222B37-CA59-4779-97E2-490C67FC255F}"/>
    <cellStyle name="Normal 12 2 3 3 4" xfId="19810" xr:uid="{3C8868BF-4962-4327-B012-5F4337152837}"/>
    <cellStyle name="Normal 12 2 3 4" xfId="19811" xr:uid="{79C96200-6E6A-4C81-8B44-3744598CD13B}"/>
    <cellStyle name="Normal 12 2 3 4 2" xfId="19812" xr:uid="{B008732A-7E87-48A3-A4D8-6E77BD8D4DDF}"/>
    <cellStyle name="Normal 12 2 3 4 2 2" xfId="19813" xr:uid="{4EBB7E4D-C74B-425E-AAA7-58BF9E1D25FD}"/>
    <cellStyle name="Normal 12 2 3 4 2 2 2" xfId="19814" xr:uid="{D4D388B0-8267-4078-A6BD-8811408F334E}"/>
    <cellStyle name="Normal 12 2 3 4 2 3" xfId="19815" xr:uid="{B9AB7EC6-8F47-49DC-8F1E-8F4E2F3E319F}"/>
    <cellStyle name="Normal 12 2 3 4 3" xfId="19816" xr:uid="{884D42EB-2ACE-4FF3-80C0-880822CB6D41}"/>
    <cellStyle name="Normal 12 2 3 4 3 2" xfId="19817" xr:uid="{98886118-A9F1-4D68-9FCA-6DC7A519544F}"/>
    <cellStyle name="Normal 12 2 3 4 4" xfId="19818" xr:uid="{77121DAF-333B-4CE0-99C1-7963D5EF3C5E}"/>
    <cellStyle name="Normal 12 2 3 5" xfId="19819" xr:uid="{FA48AC2E-57C9-4CF3-84B0-7401D65CD36D}"/>
    <cellStyle name="Normal 12 2 3 5 2" xfId="19820" xr:uid="{7F5E7203-5867-4C7E-B627-33A41B6A7481}"/>
    <cellStyle name="Normal 12 2 3 5 2 2" xfId="19821" xr:uid="{408C31B1-9040-43E3-8A56-222D81C9E33D}"/>
    <cellStyle name="Normal 12 2 3 5 3" xfId="19822" xr:uid="{3020596C-2321-48FC-885F-9437788B88DC}"/>
    <cellStyle name="Normal 12 2 3 6" xfId="19823" xr:uid="{6CA39EC5-2F84-463E-B814-FDB85AE0A157}"/>
    <cellStyle name="Normal 12 2 3 6 2" xfId="19824" xr:uid="{5D83DF68-FEE1-4347-B1D3-61C97AD1DA38}"/>
    <cellStyle name="Normal 12 2 3 7" xfId="19825" xr:uid="{86A8AB56-A9FC-4B2E-B0A3-5C73680F8AFC}"/>
    <cellStyle name="Normal 12 2 4" xfId="19826" xr:uid="{257B574C-3CA6-4EA0-BE01-571D348844DF}"/>
    <cellStyle name="Normal 12 2 4 2" xfId="19827" xr:uid="{98C54063-2ADA-4972-A39F-33AE0A48D8D8}"/>
    <cellStyle name="Normal 12 2 4 2 2" xfId="19828" xr:uid="{EE21925C-633D-4735-8917-DF79D27CD23C}"/>
    <cellStyle name="Normal 12 2 4 2 2 2" xfId="19829" xr:uid="{F2CD8760-F42D-457E-A130-29A056329882}"/>
    <cellStyle name="Normal 12 2 4 2 2 2 2" xfId="19830" xr:uid="{5D337CE8-E24D-433D-B216-4CABFD7CDCAA}"/>
    <cellStyle name="Normal 12 2 4 2 2 3" xfId="19831" xr:uid="{C3982A12-C81D-48ED-A1C1-EFE049EC1999}"/>
    <cellStyle name="Normal 12 2 4 2 3" xfId="19832" xr:uid="{F7409720-A07A-4E29-B0C5-44E2C924FB8A}"/>
    <cellStyle name="Normal 12 2 4 2 3 2" xfId="19833" xr:uid="{7A1299A7-0E0B-432F-9317-C28E72ACDD8B}"/>
    <cellStyle name="Normal 12 2 4 2 4" xfId="19834" xr:uid="{02CEAD40-2F65-4BA3-B889-0BABE82D77D1}"/>
    <cellStyle name="Normal 12 2 4 3" xfId="19835" xr:uid="{B89145C5-4E50-4B48-BAF3-3ED6CB79FAEC}"/>
    <cellStyle name="Normal 12 2 4 3 2" xfId="19836" xr:uid="{99D4758D-DDB8-4DFC-8C77-B21637D461B0}"/>
    <cellStyle name="Normal 12 2 4 3 2 2" xfId="19837" xr:uid="{206CF236-A034-466A-94BA-85BF9E3A73B5}"/>
    <cellStyle name="Normal 12 2 4 3 2 2 2" xfId="19838" xr:uid="{9F98932F-CCF1-4869-9407-2FC674CDD443}"/>
    <cellStyle name="Normal 12 2 4 3 2 3" xfId="19839" xr:uid="{65169381-DF6B-4964-BC1B-DDE511008745}"/>
    <cellStyle name="Normal 12 2 4 3 3" xfId="19840" xr:uid="{A34AB35B-DC3A-4569-BA6E-05B9E8835107}"/>
    <cellStyle name="Normal 12 2 4 3 3 2" xfId="19841" xr:uid="{337AA9BB-FF6D-40CF-8331-9C828BD9DE5D}"/>
    <cellStyle name="Normal 12 2 4 3 4" xfId="19842" xr:uid="{B6C1B79D-D34D-465F-96D1-2D738D30E646}"/>
    <cellStyle name="Normal 12 2 4 4" xfId="19843" xr:uid="{A934E3E6-BF4C-48FA-BDCD-7C680AD5CB8F}"/>
    <cellStyle name="Normal 12 2 4 4 2" xfId="19844" xr:uid="{C896875F-20C5-4C84-AE20-5E1E96E5393A}"/>
    <cellStyle name="Normal 12 2 4 4 2 2" xfId="19845" xr:uid="{7977344B-770D-4DB8-A2F8-7058B6B78D70}"/>
    <cellStyle name="Normal 12 2 4 4 3" xfId="19846" xr:uid="{B868B3CA-8C78-457D-A313-C2EBEBA5D7AA}"/>
    <cellStyle name="Normal 12 2 4 5" xfId="19847" xr:uid="{09BB8AD6-7675-4893-BBDA-A977E35BBC2E}"/>
    <cellStyle name="Normal 12 2 4 5 2" xfId="19848" xr:uid="{968259C3-825E-4CCC-A967-E1A374500191}"/>
    <cellStyle name="Normal 12 2 4 6" xfId="19849" xr:uid="{D59B0A77-AAE5-487F-A679-40CE5C65DE53}"/>
    <cellStyle name="Normal 12 2 5" xfId="19850" xr:uid="{20883854-4201-4076-844F-4D066E0F59F2}"/>
    <cellStyle name="Normal 12 2 5 2" xfId="19851" xr:uid="{E556ABB4-F67B-41FF-9068-050D61999AF4}"/>
    <cellStyle name="Normal 12 2 5 2 2" xfId="19852" xr:uid="{FF924A30-E2C7-402B-8194-1AE00C5A1861}"/>
    <cellStyle name="Normal 12 2 5 2 2 2" xfId="19853" xr:uid="{B163CFA9-953B-4806-99F3-AB05A554F810}"/>
    <cellStyle name="Normal 12 2 5 2 3" xfId="19854" xr:uid="{BDE8C66A-42D1-42F2-9C2A-0903896128E1}"/>
    <cellStyle name="Normal 12 2 5 3" xfId="19855" xr:uid="{7877948F-9807-4500-B603-3AA511872B6D}"/>
    <cellStyle name="Normal 12 2 5 3 2" xfId="19856" xr:uid="{19BA3583-8549-4A1F-A8F6-68FAC1BF84BF}"/>
    <cellStyle name="Normal 12 2 5 4" xfId="19857" xr:uid="{E9214A35-E01A-49B1-A27B-84BB0C01EC47}"/>
    <cellStyle name="Normal 12 2 6" xfId="19858" xr:uid="{F01783FF-A6FD-446F-B19B-C451FED2318E}"/>
    <cellStyle name="Normal 12 2 6 2" xfId="19859" xr:uid="{D6A96F94-CC29-41BC-9DBC-A40D7B7AEA2B}"/>
    <cellStyle name="Normal 12 2 6 2 2" xfId="19860" xr:uid="{A3F1ADB7-8FA6-4D21-BDE6-C5252EF5DD82}"/>
    <cellStyle name="Normal 12 2 6 2 2 2" xfId="19861" xr:uid="{25B98078-6FCD-4BAD-812E-0D530F193872}"/>
    <cellStyle name="Normal 12 2 6 2 3" xfId="19862" xr:uid="{580D0FFB-052A-4A50-95F3-4C9A50145D8D}"/>
    <cellStyle name="Normal 12 2 6 3" xfId="19863" xr:uid="{14698AAA-5EB7-44FD-8BBB-9D3FBBA175AF}"/>
    <cellStyle name="Normal 12 2 6 3 2" xfId="19864" xr:uid="{D145FA0F-B00C-4281-A3FF-8F6BE7F5D160}"/>
    <cellStyle name="Normal 12 2 6 4" xfId="19865" xr:uid="{950FC725-4B41-4D73-8B73-289696EC0D54}"/>
    <cellStyle name="Normal 12 2 7" xfId="19866" xr:uid="{909D22B1-BCEC-4C2F-AE48-C742896568A3}"/>
    <cellStyle name="Normal 12 2 7 2" xfId="19867" xr:uid="{760CCB1C-2A22-4050-B7D2-057B1669D897}"/>
    <cellStyle name="Normal 12 2 7 2 2" xfId="19868" xr:uid="{D78B55F6-F8F4-41A2-B5BF-A51D31E18DFA}"/>
    <cellStyle name="Normal 12 2 7 3" xfId="19869" xr:uid="{D3447311-48D5-4AD0-90DB-6017E17B6E63}"/>
    <cellStyle name="Normal 12 2 8" xfId="19870" xr:uid="{5657BD9F-35A5-451C-B7F1-C3DF17BD4448}"/>
    <cellStyle name="Normal 12 2 8 2" xfId="19871" xr:uid="{545C2CB9-7367-4967-8448-6DD24BD67896}"/>
    <cellStyle name="Normal 12 2 9" xfId="19872" xr:uid="{FA228588-73AC-4E80-8FEE-DC8AA1D825C5}"/>
    <cellStyle name="Normal 12 3" xfId="19873" xr:uid="{53F01009-FA63-4D1F-A1A5-989C83F87649}"/>
    <cellStyle name="Normal 12 4" xfId="19874" xr:uid="{47F08607-832B-4BF3-8B7D-66360C8F4717}"/>
    <cellStyle name="Normal 120" xfId="19875" xr:uid="{D51D2465-D924-4E9A-BAE9-B754A4820D29}"/>
    <cellStyle name="Normal 121" xfId="19876" xr:uid="{CD22F157-D453-4C87-8730-DB3B1D54B919}"/>
    <cellStyle name="Normal 122" xfId="19877" xr:uid="{7537F178-54B8-4B03-8B25-3FA464C49395}"/>
    <cellStyle name="Normal 123" xfId="19878" xr:uid="{2DDA9588-88E2-4250-A0AA-04271CF46BFF}"/>
    <cellStyle name="Normal 124" xfId="19879" xr:uid="{059A8568-2B09-42B2-AA0B-91BB11CE8893}"/>
    <cellStyle name="Normal 125" xfId="19880" xr:uid="{8D2586B3-F35F-4094-9AF3-7A2E2CBC09B7}"/>
    <cellStyle name="Normal 126" xfId="19881" xr:uid="{984F8CC6-787B-46D2-B527-FC737A903430}"/>
    <cellStyle name="Normal 127" xfId="19882" xr:uid="{BFE8210F-2E52-4E10-8949-609E6C255C4E}"/>
    <cellStyle name="Normal 128" xfId="19883" xr:uid="{9FD95976-6374-4CDA-95D8-AD3F9A93A64B}"/>
    <cellStyle name="Normal 129" xfId="19884" xr:uid="{75FCDAAD-3B72-41F4-B9A3-7B822CB6B092}"/>
    <cellStyle name="Normal 13" xfId="19885" xr:uid="{08A6E4A4-BAD7-46E1-B74E-DFB39D774CC5}"/>
    <cellStyle name="Normal 13 2" xfId="19886" xr:uid="{27C8C7D9-C97A-404F-B05C-BA31B331C8FE}"/>
    <cellStyle name="Normal 13 2 2" xfId="19887" xr:uid="{E8B2ECE0-94F0-4BE9-9B0F-B1901FC8A05C}"/>
    <cellStyle name="Normal 13 2 2 2" xfId="19888" xr:uid="{E039B96F-D14B-46B1-A63F-74945008959B}"/>
    <cellStyle name="Normal 13 2 2 2 2" xfId="19889" xr:uid="{D19A883B-642E-4D58-869B-D7D4DB2CA44E}"/>
    <cellStyle name="Normal 13 2 2 2 2 2" xfId="19890" xr:uid="{18E2188D-D2BA-4D85-9D1E-E7C8802778C7}"/>
    <cellStyle name="Normal 13 2 2 2 2 2 2" xfId="19891" xr:uid="{CD94602C-7873-4E76-A82E-6723B690007D}"/>
    <cellStyle name="Normal 13 2 2 2 2 2 2 2" xfId="19892" xr:uid="{A09BE720-32ED-4A4B-BC24-CD6FE826F54F}"/>
    <cellStyle name="Normal 13 2 2 2 2 2 2 2 2" xfId="19893" xr:uid="{2471F5C1-C4F5-46B1-A3EF-04401C12E14F}"/>
    <cellStyle name="Normal 13 2 2 2 2 2 2 3" xfId="19894" xr:uid="{3DEB71E2-D8D2-4BB0-91D4-B55323D5C4EF}"/>
    <cellStyle name="Normal 13 2 2 2 2 2 3" xfId="19895" xr:uid="{DD9F449A-3550-4B22-8948-909AB8275E44}"/>
    <cellStyle name="Normal 13 2 2 2 2 2 3 2" xfId="19896" xr:uid="{6C28C97B-1C37-46A4-BDF2-A45205663275}"/>
    <cellStyle name="Normal 13 2 2 2 2 2 4" xfId="19897" xr:uid="{99130CE9-2981-4BFC-BAF7-8754BABAC1B6}"/>
    <cellStyle name="Normal 13 2 2 2 2 3" xfId="19898" xr:uid="{2EAF0CE0-ADEB-4E16-8204-AA00E6B9D460}"/>
    <cellStyle name="Normal 13 2 2 2 2 3 2" xfId="19899" xr:uid="{8FAA2298-A6B6-4878-9BBE-61EBF5524382}"/>
    <cellStyle name="Normal 13 2 2 2 2 3 2 2" xfId="19900" xr:uid="{329BA320-3AAF-48B0-B18F-A07D0C70D7EE}"/>
    <cellStyle name="Normal 13 2 2 2 2 3 2 2 2" xfId="19901" xr:uid="{0786F1BD-7E7B-47B2-93C0-AB1819122FD6}"/>
    <cellStyle name="Normal 13 2 2 2 2 3 2 3" xfId="19902" xr:uid="{937F60BB-6061-4B0B-B143-5D105030B8E0}"/>
    <cellStyle name="Normal 13 2 2 2 2 3 3" xfId="19903" xr:uid="{624641AE-13F8-45F4-82D9-0CA9B2CEF08D}"/>
    <cellStyle name="Normal 13 2 2 2 2 3 3 2" xfId="19904" xr:uid="{3FB58DDC-E579-421B-B112-0AE3706FECA4}"/>
    <cellStyle name="Normal 13 2 2 2 2 3 4" xfId="19905" xr:uid="{B6D7C24F-0215-4C7E-8008-772EA32CA2A9}"/>
    <cellStyle name="Normal 13 2 2 2 2 4" xfId="19906" xr:uid="{D2BA6C54-0DF3-44D5-BDE0-F519188DEFB7}"/>
    <cellStyle name="Normal 13 2 2 2 2 4 2" xfId="19907" xr:uid="{39E17918-800D-4FF8-A572-F8EADF36A7BF}"/>
    <cellStyle name="Normal 13 2 2 2 2 4 2 2" xfId="19908" xr:uid="{43B3BCFC-7990-4630-9780-8E93ED010DB8}"/>
    <cellStyle name="Normal 13 2 2 2 2 4 3" xfId="19909" xr:uid="{C7A2DB37-D6E1-441F-9532-8B8E55DD3396}"/>
    <cellStyle name="Normal 13 2 2 2 2 5" xfId="19910" xr:uid="{DEC98BCF-FF36-46D9-9771-6AB2BA83117B}"/>
    <cellStyle name="Normal 13 2 2 2 2 5 2" xfId="19911" xr:uid="{3858AFD4-255C-4BD8-A734-847C49E75C69}"/>
    <cellStyle name="Normal 13 2 2 2 2 6" xfId="19912" xr:uid="{C8CD322E-D477-46B2-8A7B-71A3C53A93F7}"/>
    <cellStyle name="Normal 13 2 2 2 3" xfId="19913" xr:uid="{B875CBBE-2E29-4F9F-8876-C9ACBA19354C}"/>
    <cellStyle name="Normal 13 2 2 2 3 2" xfId="19914" xr:uid="{8512B3DE-DEAC-4E06-948A-B56485D2DE44}"/>
    <cellStyle name="Normal 13 2 2 2 3 2 2" xfId="19915" xr:uid="{5BEE782E-84EF-47C5-ACF7-686C467A2457}"/>
    <cellStyle name="Normal 13 2 2 2 3 2 2 2" xfId="19916" xr:uid="{BBB7C93F-E3C7-4B15-B991-510303E13A46}"/>
    <cellStyle name="Normal 13 2 2 2 3 2 3" xfId="19917" xr:uid="{C41B50FB-BA04-4604-8D5C-47522ABB2913}"/>
    <cellStyle name="Normal 13 2 2 2 3 3" xfId="19918" xr:uid="{4DF30159-AF1E-4C10-8D42-AA22C5049A3B}"/>
    <cellStyle name="Normal 13 2 2 2 3 3 2" xfId="19919" xr:uid="{4B710F4C-AF05-438B-8DA9-87FD235C20DB}"/>
    <cellStyle name="Normal 13 2 2 2 3 4" xfId="19920" xr:uid="{B9914373-FD63-415C-A105-674F8795F3A4}"/>
    <cellStyle name="Normal 13 2 2 2 4" xfId="19921" xr:uid="{63AC1CE0-DD4C-4734-870C-8EB10019122D}"/>
    <cellStyle name="Normal 13 2 2 2 4 2" xfId="19922" xr:uid="{0F1648B3-2637-4541-B382-97E0E4A4F5BC}"/>
    <cellStyle name="Normal 13 2 2 2 4 2 2" xfId="19923" xr:uid="{51C20A1B-8E23-4790-99DE-AFA1C956A4DB}"/>
    <cellStyle name="Normal 13 2 2 2 4 2 2 2" xfId="19924" xr:uid="{A2323049-ACBD-4D47-8C53-CF52E2816E95}"/>
    <cellStyle name="Normal 13 2 2 2 4 2 3" xfId="19925" xr:uid="{351AD16E-B34D-4EF3-92BA-FE14AA51C863}"/>
    <cellStyle name="Normal 13 2 2 2 4 3" xfId="19926" xr:uid="{C41607FE-F93D-4EF5-9981-5A9754E8B563}"/>
    <cellStyle name="Normal 13 2 2 2 4 3 2" xfId="19927" xr:uid="{251D2381-928A-4883-AC08-3E14864078ED}"/>
    <cellStyle name="Normal 13 2 2 2 4 4" xfId="19928" xr:uid="{4F305DE7-20C5-46DE-91B7-ED18190F7321}"/>
    <cellStyle name="Normal 13 2 2 2 5" xfId="19929" xr:uid="{A236091D-8CC2-4E58-AA39-0B968A3150DD}"/>
    <cellStyle name="Normal 13 2 2 2 5 2" xfId="19930" xr:uid="{AEF2A4F0-C2C6-4C61-BD0B-A9C5FB8126BB}"/>
    <cellStyle name="Normal 13 2 2 2 5 2 2" xfId="19931" xr:uid="{44FD9239-ABB9-45A6-89C2-596FC9B5D34F}"/>
    <cellStyle name="Normal 13 2 2 2 5 3" xfId="19932" xr:uid="{F5B3BCCD-D441-443C-A10B-2F2E617FBBF7}"/>
    <cellStyle name="Normal 13 2 2 2 6" xfId="19933" xr:uid="{81786B7C-1681-4DA7-9484-5235567AFE69}"/>
    <cellStyle name="Normal 13 2 2 2 6 2" xfId="19934" xr:uid="{A7BAE459-331C-49F9-BE95-794441C4098F}"/>
    <cellStyle name="Normal 13 2 2 2 7" xfId="19935" xr:uid="{AD36ED7C-F687-4BC2-BB33-4D40BCD766B1}"/>
    <cellStyle name="Normal 13 2 2 3" xfId="19936" xr:uid="{06A2D042-5607-43A6-9BCD-71F6EE41622A}"/>
    <cellStyle name="Normal 13 2 2 3 2" xfId="19937" xr:uid="{B0E0367C-0BB9-478C-A771-6080C7F36F7D}"/>
    <cellStyle name="Normal 13 2 2 3 2 2" xfId="19938" xr:uid="{AB8682E1-CF43-4D7F-89CD-180639C591C0}"/>
    <cellStyle name="Normal 13 2 2 3 2 2 2" xfId="19939" xr:uid="{97199758-631E-47AE-8434-44B3E8FCC194}"/>
    <cellStyle name="Normal 13 2 2 3 2 2 2 2" xfId="19940" xr:uid="{95E8AB0C-8521-46B5-BD0F-B363A8D0CFA4}"/>
    <cellStyle name="Normal 13 2 2 3 2 2 3" xfId="19941" xr:uid="{DB7F8A4A-7AE1-4F40-9916-C0602739D785}"/>
    <cellStyle name="Normal 13 2 2 3 2 3" xfId="19942" xr:uid="{F08EB76B-0F9F-48FF-AFA6-03D433445FF9}"/>
    <cellStyle name="Normal 13 2 2 3 2 3 2" xfId="19943" xr:uid="{789F90DA-C727-4A8A-B3C1-4CE8F103E517}"/>
    <cellStyle name="Normal 13 2 2 3 2 4" xfId="19944" xr:uid="{EDB92F8C-746D-4E81-B9C8-E8988A92A1D2}"/>
    <cellStyle name="Normal 13 2 2 3 3" xfId="19945" xr:uid="{1BADEF2B-C06C-444A-A057-A16B708EAD6E}"/>
    <cellStyle name="Normal 13 2 2 3 3 2" xfId="19946" xr:uid="{22CAA69F-96B4-4B17-B0A8-21C299BC27DA}"/>
    <cellStyle name="Normal 13 2 2 3 3 2 2" xfId="19947" xr:uid="{A62D95A1-81D6-4B73-B379-2FE0E6FA7FE6}"/>
    <cellStyle name="Normal 13 2 2 3 3 2 2 2" xfId="19948" xr:uid="{BC09C512-3AFF-4619-8AD3-5BDBB8B6595A}"/>
    <cellStyle name="Normal 13 2 2 3 3 2 3" xfId="19949" xr:uid="{1A4B576F-A58B-413E-8C1C-35F97B7B45CB}"/>
    <cellStyle name="Normal 13 2 2 3 3 3" xfId="19950" xr:uid="{4CE09925-8143-4892-92DB-8A6454F4B35B}"/>
    <cellStyle name="Normal 13 2 2 3 3 3 2" xfId="19951" xr:uid="{C9081CDD-606C-430D-AA89-942E4A338E0F}"/>
    <cellStyle name="Normal 13 2 2 3 3 4" xfId="19952" xr:uid="{3E2D869E-5E3E-4051-B53F-8261E68F0F5B}"/>
    <cellStyle name="Normal 13 2 2 3 4" xfId="19953" xr:uid="{A874C296-DD94-4636-8AB3-94A240380E9D}"/>
    <cellStyle name="Normal 13 2 2 3 4 2" xfId="19954" xr:uid="{6C3B482E-C2EE-41F7-8DE4-86B4B350A998}"/>
    <cellStyle name="Normal 13 2 2 3 4 2 2" xfId="19955" xr:uid="{D5E425D4-985F-4AB8-BE41-9468D2CD0A82}"/>
    <cellStyle name="Normal 13 2 2 3 4 3" xfId="19956" xr:uid="{C8F94516-3D1C-46C0-AC77-0CE102DCCF40}"/>
    <cellStyle name="Normal 13 2 2 3 5" xfId="19957" xr:uid="{4272E1D8-1E5D-4816-BCFD-28DE97896DD3}"/>
    <cellStyle name="Normal 13 2 2 3 5 2" xfId="19958" xr:uid="{218E4CA7-DBC9-4AFF-B485-5AB10FAD1BFF}"/>
    <cellStyle name="Normal 13 2 2 3 6" xfId="19959" xr:uid="{32116B51-4B81-496F-91FE-93EE22555C23}"/>
    <cellStyle name="Normal 13 2 2 4" xfId="19960" xr:uid="{9E10F2F1-F6DF-477C-8722-DA23B40B6E5B}"/>
    <cellStyle name="Normal 13 2 2 4 2" xfId="19961" xr:uid="{2AE8D213-F823-4D48-B4BE-2AB196172668}"/>
    <cellStyle name="Normal 13 2 2 4 2 2" xfId="19962" xr:uid="{0E215236-9437-4D89-9AF7-96AA4E2F9B56}"/>
    <cellStyle name="Normal 13 2 2 4 2 2 2" xfId="19963" xr:uid="{F6ED3641-8310-40B5-8D9F-A2ACBBA91292}"/>
    <cellStyle name="Normal 13 2 2 4 2 3" xfId="19964" xr:uid="{016257C8-ACB5-4F24-B654-DBCBEF932BB1}"/>
    <cellStyle name="Normal 13 2 2 4 3" xfId="19965" xr:uid="{8205475A-A837-46E4-9B36-75FDDB53B50D}"/>
    <cellStyle name="Normal 13 2 2 4 3 2" xfId="19966" xr:uid="{69A2C787-E746-4599-A177-A75B4F52FAA1}"/>
    <cellStyle name="Normal 13 2 2 4 4" xfId="19967" xr:uid="{990EB982-1F8D-426A-BEC3-18045D614626}"/>
    <cellStyle name="Normal 13 2 2 5" xfId="19968" xr:uid="{219D2D1A-CA1A-4D44-80BF-085922E8CD33}"/>
    <cellStyle name="Normal 13 2 2 5 2" xfId="19969" xr:uid="{3DAC2B69-7E48-485D-8635-C4B0D3935C50}"/>
    <cellStyle name="Normal 13 2 2 5 2 2" xfId="19970" xr:uid="{C21C7257-561D-44AF-B441-001F23B18B63}"/>
    <cellStyle name="Normal 13 2 2 5 2 2 2" xfId="19971" xr:uid="{B3B6E52B-4B3A-4804-9F37-7130C389BF23}"/>
    <cellStyle name="Normal 13 2 2 5 2 3" xfId="19972" xr:uid="{4E28E0B6-FBD2-4059-87F0-C7C4F5D21A1E}"/>
    <cellStyle name="Normal 13 2 2 5 3" xfId="19973" xr:uid="{BE7C76EE-95FC-4742-A073-2AECA15A3037}"/>
    <cellStyle name="Normal 13 2 2 5 3 2" xfId="19974" xr:uid="{FC3EEDFA-1D0B-4C87-83C8-1CB2CAC3D36F}"/>
    <cellStyle name="Normal 13 2 2 5 4" xfId="19975" xr:uid="{6B548862-9320-488B-A6F0-CA2BA39BF197}"/>
    <cellStyle name="Normal 13 2 2 6" xfId="19976" xr:uid="{4C364E4F-28B6-45C8-B026-BB6BDCA908E6}"/>
    <cellStyle name="Normal 13 2 2 6 2" xfId="19977" xr:uid="{EF3B1512-2DCA-4F3A-97FB-C74C24741C56}"/>
    <cellStyle name="Normal 13 2 2 6 2 2" xfId="19978" xr:uid="{EF3772DA-D1E1-45FD-85FF-F2D4B2E01A0C}"/>
    <cellStyle name="Normal 13 2 2 6 3" xfId="19979" xr:uid="{EB6A5D73-3B8F-47F5-84E3-144A0EE29609}"/>
    <cellStyle name="Normal 13 2 2 7" xfId="19980" xr:uid="{48C50E73-C007-45D8-8CF7-92EBD884B14D}"/>
    <cellStyle name="Normal 13 2 2 7 2" xfId="19981" xr:uid="{BBFF3F04-0539-4CF5-9B60-874D4B130690}"/>
    <cellStyle name="Normal 13 2 2 8" xfId="19982" xr:uid="{164F4149-A1CC-4F93-8F38-79370382B64B}"/>
    <cellStyle name="Normal 13 2 3" xfId="19983" xr:uid="{C4E2F044-8027-4ECB-B7B1-E1535538376C}"/>
    <cellStyle name="Normal 13 2 3 2" xfId="19984" xr:uid="{D262408A-6803-4E3C-9262-885D9037C525}"/>
    <cellStyle name="Normal 13 2 3 2 2" xfId="19985" xr:uid="{97EF6D01-2D31-4D1C-A920-76ED7CCCC53B}"/>
    <cellStyle name="Normal 13 2 3 2 2 2" xfId="19986" xr:uid="{E07F80CA-D755-4FDE-81EF-3178772F4E2D}"/>
    <cellStyle name="Normal 13 2 3 2 2 2 2" xfId="19987" xr:uid="{A2B95E71-F42A-41D7-9A75-0148F37BE6F6}"/>
    <cellStyle name="Normal 13 2 3 2 2 2 2 2" xfId="19988" xr:uid="{69540EF4-D29B-41CF-86F3-D442DD293DDF}"/>
    <cellStyle name="Normal 13 2 3 2 2 2 3" xfId="19989" xr:uid="{A6FCAD89-82D9-4D1F-ABB3-673F12D0643B}"/>
    <cellStyle name="Normal 13 2 3 2 2 3" xfId="19990" xr:uid="{A201571C-8D01-45DD-ACD1-29B73E2486A6}"/>
    <cellStyle name="Normal 13 2 3 2 2 3 2" xfId="19991" xr:uid="{37AF1A54-7240-4700-9231-BCC17EAF9BF3}"/>
    <cellStyle name="Normal 13 2 3 2 2 4" xfId="19992" xr:uid="{8772449B-A497-499E-AE5E-5001C5E26DD3}"/>
    <cellStyle name="Normal 13 2 3 2 3" xfId="19993" xr:uid="{665E8987-CC3B-4BE8-83D0-BAB083F3D3D3}"/>
    <cellStyle name="Normal 13 2 3 2 3 2" xfId="19994" xr:uid="{C3A6ED7C-B690-467D-B7EE-14C72C81FFF0}"/>
    <cellStyle name="Normal 13 2 3 2 3 2 2" xfId="19995" xr:uid="{DBA1B470-04D5-4277-9077-5F78E25CB0A0}"/>
    <cellStyle name="Normal 13 2 3 2 3 2 2 2" xfId="19996" xr:uid="{07D87B53-F6FE-4972-AD60-9E8CFDD558D1}"/>
    <cellStyle name="Normal 13 2 3 2 3 2 3" xfId="19997" xr:uid="{AFEC9370-8960-471B-85BD-4A71A72B7FF4}"/>
    <cellStyle name="Normal 13 2 3 2 3 3" xfId="19998" xr:uid="{A42E975C-AA73-4F83-98B5-1E4B5B972460}"/>
    <cellStyle name="Normal 13 2 3 2 3 3 2" xfId="19999" xr:uid="{5AB5111C-DC8F-49A7-9E42-E4776D284531}"/>
    <cellStyle name="Normal 13 2 3 2 3 4" xfId="20000" xr:uid="{6636E55E-DFB2-4690-9DCC-31B4125F1DB6}"/>
    <cellStyle name="Normal 13 2 3 2 4" xfId="20001" xr:uid="{6F298687-8076-4224-AF57-E027E82486EE}"/>
    <cellStyle name="Normal 13 2 3 2 4 2" xfId="20002" xr:uid="{ADB885BB-FA5A-46E4-B2D1-DFDA26B68184}"/>
    <cellStyle name="Normal 13 2 3 2 4 2 2" xfId="20003" xr:uid="{07CDC42B-3D34-4FDD-9340-F7F41D5928E8}"/>
    <cellStyle name="Normal 13 2 3 2 4 3" xfId="20004" xr:uid="{48AA1F2F-0A43-4FC6-BF56-F532E133CAA2}"/>
    <cellStyle name="Normal 13 2 3 2 5" xfId="20005" xr:uid="{98BCF235-30BC-41D4-8D25-9D490917D373}"/>
    <cellStyle name="Normal 13 2 3 2 5 2" xfId="20006" xr:uid="{76AE870B-85D1-4860-A768-D8DA786255EB}"/>
    <cellStyle name="Normal 13 2 3 2 6" xfId="20007" xr:uid="{7A8E7367-47F4-4C7C-828B-5F2656021FA1}"/>
    <cellStyle name="Normal 13 2 3 3" xfId="20008" xr:uid="{DCD2B613-5F4F-4E4E-9F59-80DBC09FF17B}"/>
    <cellStyle name="Normal 13 2 3 3 2" xfId="20009" xr:uid="{029F2D95-3BF3-42CF-89AC-19D8BBAD3F33}"/>
    <cellStyle name="Normal 13 2 3 3 2 2" xfId="20010" xr:uid="{83141AD0-55CB-4CCB-BFCA-8A0832DFCCFC}"/>
    <cellStyle name="Normal 13 2 3 3 2 2 2" xfId="20011" xr:uid="{7CD228D1-D017-4AE5-B660-458331855A9B}"/>
    <cellStyle name="Normal 13 2 3 3 2 3" xfId="20012" xr:uid="{91F4FD3C-D539-4936-833E-1C819661E81E}"/>
    <cellStyle name="Normal 13 2 3 3 3" xfId="20013" xr:uid="{D3D9747B-306D-4A34-9647-E209956813CA}"/>
    <cellStyle name="Normal 13 2 3 3 3 2" xfId="20014" xr:uid="{40CD0451-384A-41F5-840C-F34039083540}"/>
    <cellStyle name="Normal 13 2 3 3 4" xfId="20015" xr:uid="{27016185-ACDF-4DC5-A038-2427E28D881D}"/>
    <cellStyle name="Normal 13 2 3 4" xfId="20016" xr:uid="{08FBE4B1-5398-4423-964E-15AC9F79CFB5}"/>
    <cellStyle name="Normal 13 2 3 4 2" xfId="20017" xr:uid="{D6473CB8-C2FB-4D6C-BFDB-7B534AE4F64D}"/>
    <cellStyle name="Normal 13 2 3 4 2 2" xfId="20018" xr:uid="{1741B889-1575-4427-9148-59F52281E531}"/>
    <cellStyle name="Normal 13 2 3 4 2 2 2" xfId="20019" xr:uid="{D12ABB52-2976-412C-A870-021334804EF0}"/>
    <cellStyle name="Normal 13 2 3 4 2 3" xfId="20020" xr:uid="{184A5C5E-9D92-4DF0-BE6D-29AD19ADB1B6}"/>
    <cellStyle name="Normal 13 2 3 4 3" xfId="20021" xr:uid="{C88CDFD6-5AF4-45F4-A080-51FA2E119FC1}"/>
    <cellStyle name="Normal 13 2 3 4 3 2" xfId="20022" xr:uid="{24AF76A5-1172-4FA0-8EC0-2CDE2F214356}"/>
    <cellStyle name="Normal 13 2 3 4 4" xfId="20023" xr:uid="{80883E92-DF89-4AAE-AD9A-64DA7FD44C55}"/>
    <cellStyle name="Normal 13 2 3 5" xfId="20024" xr:uid="{30412199-D022-4EA7-9D9D-B55CE5DAB926}"/>
    <cellStyle name="Normal 13 2 3 5 2" xfId="20025" xr:uid="{0820CE9F-56B6-4477-8A37-3F757964A2DB}"/>
    <cellStyle name="Normal 13 2 3 5 2 2" xfId="20026" xr:uid="{157CFBE5-4D7A-456D-8B71-9B9549D8E12B}"/>
    <cellStyle name="Normal 13 2 3 5 3" xfId="20027" xr:uid="{46384E70-0561-4196-A6E7-2673E2BE4FFA}"/>
    <cellStyle name="Normal 13 2 3 6" xfId="20028" xr:uid="{E6F3B197-B380-4931-9616-FEEA84431542}"/>
    <cellStyle name="Normal 13 2 3 6 2" xfId="20029" xr:uid="{06C775F8-AB94-4360-8B97-7A998ED1A64F}"/>
    <cellStyle name="Normal 13 2 3 7" xfId="20030" xr:uid="{BAE06E32-4D29-4562-AB6E-602E752B2673}"/>
    <cellStyle name="Normal 13 2 4" xfId="20031" xr:uid="{4A328770-0DE1-4EC2-9162-79872A0E38DD}"/>
    <cellStyle name="Normal 13 2 4 2" xfId="20032" xr:uid="{DF6791F6-5E55-4CC5-B115-169E0BFD9F81}"/>
    <cellStyle name="Normal 13 2 4 2 2" xfId="20033" xr:uid="{7AF661EA-56B2-48A6-9739-AF6845C20E48}"/>
    <cellStyle name="Normal 13 2 4 2 2 2" xfId="20034" xr:uid="{16E364CA-91C9-48F1-972C-41CA38214F73}"/>
    <cellStyle name="Normal 13 2 4 2 2 2 2" xfId="20035" xr:uid="{14838EC0-2A1E-4A17-B2B3-4DB68806A02D}"/>
    <cellStyle name="Normal 13 2 4 2 2 3" xfId="20036" xr:uid="{2557507C-C64F-4A98-9A83-645A9E3AC525}"/>
    <cellStyle name="Normal 13 2 4 2 3" xfId="20037" xr:uid="{C0B41C79-2BD3-4995-8BE9-08ECFD884A0B}"/>
    <cellStyle name="Normal 13 2 4 2 3 2" xfId="20038" xr:uid="{AF15B27D-DB62-44BE-9414-4172B624052B}"/>
    <cellStyle name="Normal 13 2 4 2 4" xfId="20039" xr:uid="{964A8E34-8E0B-4128-B91C-6660F25ABFB7}"/>
    <cellStyle name="Normal 13 2 4 3" xfId="20040" xr:uid="{D0518BFD-FC66-4440-85F4-38BA6B292530}"/>
    <cellStyle name="Normal 13 2 4 3 2" xfId="20041" xr:uid="{83CA2A5D-B316-4A39-A915-A10E39CF7BC0}"/>
    <cellStyle name="Normal 13 2 4 3 2 2" xfId="20042" xr:uid="{999014C5-C9BD-438A-B58E-77D90C84A84D}"/>
    <cellStyle name="Normal 13 2 4 3 2 2 2" xfId="20043" xr:uid="{408FAC42-2AC6-42BE-94DC-16E77669B99E}"/>
    <cellStyle name="Normal 13 2 4 3 2 3" xfId="20044" xr:uid="{B6D411D1-FB1E-4FE4-8536-8AE7164676EE}"/>
    <cellStyle name="Normal 13 2 4 3 3" xfId="20045" xr:uid="{0F60D464-87A3-49A6-9EC4-4085182BEF87}"/>
    <cellStyle name="Normal 13 2 4 3 3 2" xfId="20046" xr:uid="{92B2D685-FEC1-43FC-B502-E1869C1579CF}"/>
    <cellStyle name="Normal 13 2 4 3 4" xfId="20047" xr:uid="{CBF6A7A4-1A2A-4856-B183-E02907DC9EB5}"/>
    <cellStyle name="Normal 13 2 4 4" xfId="20048" xr:uid="{C8EF7843-77EA-4B0F-8945-60821582FA62}"/>
    <cellStyle name="Normal 13 2 4 4 2" xfId="20049" xr:uid="{B6988D63-B37A-48B4-995E-B89DF4ACE336}"/>
    <cellStyle name="Normal 13 2 4 4 2 2" xfId="20050" xr:uid="{962B4988-1D56-40FB-A6A1-3AAE7FC4B618}"/>
    <cellStyle name="Normal 13 2 4 4 3" xfId="20051" xr:uid="{FFB73C27-CBAA-4DEB-A7C3-5CDEDB6D730F}"/>
    <cellStyle name="Normal 13 2 4 5" xfId="20052" xr:uid="{5BD5D4D9-8BC2-4255-8C3E-BA7319D20BF8}"/>
    <cellStyle name="Normal 13 2 4 5 2" xfId="20053" xr:uid="{F7AE62DE-2476-4212-92AB-71A4643F8DAF}"/>
    <cellStyle name="Normal 13 2 4 6" xfId="20054" xr:uid="{45F57850-0C81-4887-868E-B979C4D15C34}"/>
    <cellStyle name="Normal 13 2 5" xfId="20055" xr:uid="{B3B84ECD-9AEE-4A5C-94CB-9A4C9CF1EBFE}"/>
    <cellStyle name="Normal 13 2 5 2" xfId="20056" xr:uid="{2EF7A2A5-C04B-423F-BD9A-7D6868F4493E}"/>
    <cellStyle name="Normal 13 2 5 2 2" xfId="20057" xr:uid="{46E2E3BA-5F67-43CB-8679-4B9E559C9A57}"/>
    <cellStyle name="Normal 13 2 5 2 2 2" xfId="20058" xr:uid="{7AEB7678-AF0F-4DFB-BBCF-1ED19E99AA23}"/>
    <cellStyle name="Normal 13 2 5 2 3" xfId="20059" xr:uid="{A5E221A3-F49E-4D55-B6B2-164F226A8250}"/>
    <cellStyle name="Normal 13 2 5 3" xfId="20060" xr:uid="{D449EA8F-C0EE-41AE-8CB1-718B977CB8A4}"/>
    <cellStyle name="Normal 13 2 5 3 2" xfId="20061" xr:uid="{3E31CF36-997B-4925-A528-12B01D2A3ECF}"/>
    <cellStyle name="Normal 13 2 5 4" xfId="20062" xr:uid="{3D82993A-26DB-47DC-A1FF-E2C156C84FB7}"/>
    <cellStyle name="Normal 13 2 6" xfId="20063" xr:uid="{5C1AF53E-17E5-423D-A51A-FA5C330AC7D6}"/>
    <cellStyle name="Normal 13 2 6 2" xfId="20064" xr:uid="{EEB36FD2-1AA4-451F-A2E9-91FA9C5797DD}"/>
    <cellStyle name="Normal 13 2 6 2 2" xfId="20065" xr:uid="{A0D6F087-33A5-4671-A35F-3EC743C7D4F7}"/>
    <cellStyle name="Normal 13 2 6 2 2 2" xfId="20066" xr:uid="{33A1CACD-9AE0-4C1E-B571-BDD29ADA6572}"/>
    <cellStyle name="Normal 13 2 6 2 3" xfId="20067" xr:uid="{F213DDD7-5C17-4E2C-A220-4FA050A75589}"/>
    <cellStyle name="Normal 13 2 6 3" xfId="20068" xr:uid="{79B87A29-AF9C-4648-9B1C-5902D8C6BEDB}"/>
    <cellStyle name="Normal 13 2 6 3 2" xfId="20069" xr:uid="{387D9F87-550E-4945-A1CF-C4AA275262F3}"/>
    <cellStyle name="Normal 13 2 6 4" xfId="20070" xr:uid="{55E45E0A-11DF-4A7B-9C6A-8F65B7161267}"/>
    <cellStyle name="Normal 13 2 7" xfId="20071" xr:uid="{7829AA45-39A3-4080-8E39-17BF3ECFA736}"/>
    <cellStyle name="Normal 13 2 7 2" xfId="20072" xr:uid="{F4C13F2C-884C-4602-9D19-B8BC5ADBDF6C}"/>
    <cellStyle name="Normal 13 2 7 2 2" xfId="20073" xr:uid="{F2578FC0-4AC9-4A7F-907D-7A135C5DF98B}"/>
    <cellStyle name="Normal 13 2 7 3" xfId="20074" xr:uid="{A6CA846A-451C-4480-BFBF-BD3158811D93}"/>
    <cellStyle name="Normal 13 2 8" xfId="20075" xr:uid="{B34F3CE6-207C-4CE2-B26F-E85B465BA9CC}"/>
    <cellStyle name="Normal 13 2 8 2" xfId="20076" xr:uid="{B769DF60-7667-40A8-BEEA-B7B118A94FB3}"/>
    <cellStyle name="Normal 13 2 9" xfId="20077" xr:uid="{EA9B2849-EE59-403F-9D79-BC632D236007}"/>
    <cellStyle name="Normal 13 3" xfId="20078" xr:uid="{3D2E5160-6EB9-4D5E-8283-702DDCADA036}"/>
    <cellStyle name="Normal 13 4" xfId="20079" xr:uid="{C6DB2628-897B-4D00-BD7A-06FC504C89A9}"/>
    <cellStyle name="Normal 13 4 2" xfId="20080" xr:uid="{A7EF2F4B-E5C5-4424-A2FF-2CDFA8D523F0}"/>
    <cellStyle name="Normal 13 4 2 2" xfId="20081" xr:uid="{BA7F9240-FD47-4B2F-994A-EF42D0612888}"/>
    <cellStyle name="Normal 13 4 2 2 2" xfId="20082" xr:uid="{D25DF947-1F7F-4717-944F-CFDB10EBD496}"/>
    <cellStyle name="Normal 13 4 2 2 2 2" xfId="20083" xr:uid="{37A3BC6C-CD3D-4850-BC7F-6D21D74EBF61}"/>
    <cellStyle name="Normal 13 4 2 2 2 2 2" xfId="20084" xr:uid="{BAF3BD63-96D5-4677-B2EE-FAF4B8E4432C}"/>
    <cellStyle name="Normal 13 4 2 2 2 2 2 2" xfId="20085" xr:uid="{F183EED0-CA17-4036-A325-298124FA00C6}"/>
    <cellStyle name="Normal 13 4 2 2 2 2 3" xfId="20086" xr:uid="{15BF28CB-9CE4-4575-A265-404870436533}"/>
    <cellStyle name="Normal 13 4 2 2 2 3" xfId="20087" xr:uid="{1D12F973-1D84-4A1A-907C-E129D718D52E}"/>
    <cellStyle name="Normal 13 4 2 2 2 3 2" xfId="20088" xr:uid="{630A8FD6-1494-4C69-A4AF-E843CE0A5CC1}"/>
    <cellStyle name="Normal 13 4 2 2 2 4" xfId="20089" xr:uid="{5C3A9C66-9216-480E-A807-83D6F8603C97}"/>
    <cellStyle name="Normal 13 4 2 2 3" xfId="20090" xr:uid="{FAC9E933-BC26-44BD-90A4-C6408E68E892}"/>
    <cellStyle name="Normal 13 4 2 2 3 2" xfId="20091" xr:uid="{251BA976-4F58-4B06-8B45-859F460AD7F7}"/>
    <cellStyle name="Normal 13 4 2 2 3 2 2" xfId="20092" xr:uid="{23286F19-3051-428E-B7BF-FED3F88E420D}"/>
    <cellStyle name="Normal 13 4 2 2 3 2 2 2" xfId="20093" xr:uid="{21B0B7E7-05AC-457F-8563-429FDAD3A75D}"/>
    <cellStyle name="Normal 13 4 2 2 3 2 3" xfId="20094" xr:uid="{D04C91A7-6669-4F50-8387-A733344D7079}"/>
    <cellStyle name="Normal 13 4 2 2 3 3" xfId="20095" xr:uid="{4D369021-A40C-4073-A708-471B68270698}"/>
    <cellStyle name="Normal 13 4 2 2 3 3 2" xfId="20096" xr:uid="{AB96F2B3-4C4E-44D1-A2AA-3E50E8CF248D}"/>
    <cellStyle name="Normal 13 4 2 2 3 4" xfId="20097" xr:uid="{6912A3D4-73D6-4ED7-80B2-B54D949060E9}"/>
    <cellStyle name="Normal 13 4 2 2 4" xfId="20098" xr:uid="{7915E247-CC91-4361-A2F7-A8E2364D7970}"/>
    <cellStyle name="Normal 13 4 2 2 4 2" xfId="20099" xr:uid="{B46B848F-0739-49BF-BEE0-73491D6B6810}"/>
    <cellStyle name="Normal 13 4 2 2 4 2 2" xfId="20100" xr:uid="{DF4FF904-0799-40E2-9014-12CF12524005}"/>
    <cellStyle name="Normal 13 4 2 2 4 3" xfId="20101" xr:uid="{F5BF8FC4-0501-41AC-A70F-38E97DAB56D0}"/>
    <cellStyle name="Normal 13 4 2 2 5" xfId="20102" xr:uid="{AE004F0D-0CEF-4054-891E-FC8391E9CFE6}"/>
    <cellStyle name="Normal 13 4 2 2 5 2" xfId="20103" xr:uid="{1748BAF2-0419-4A45-A79A-6AA8207E941E}"/>
    <cellStyle name="Normal 13 4 2 2 6" xfId="20104" xr:uid="{26327245-6821-4CD9-A113-B29713F815B6}"/>
    <cellStyle name="Normal 13 4 2 3" xfId="20105" xr:uid="{FEB0EFA2-5B89-4F05-8B72-6E1DE8C7733C}"/>
    <cellStyle name="Normal 13 4 2 3 2" xfId="20106" xr:uid="{D714F7D3-8CCD-4FDD-B1C0-5DF7B49D8243}"/>
    <cellStyle name="Normal 13 4 2 3 2 2" xfId="20107" xr:uid="{A55803D4-FD3D-4CFE-995A-834E618E4F2C}"/>
    <cellStyle name="Normal 13 4 2 3 2 2 2" xfId="20108" xr:uid="{161752D0-E1A0-47B5-AED1-96070E1D9BF1}"/>
    <cellStyle name="Normal 13 4 2 3 2 3" xfId="20109" xr:uid="{12F4197E-EBC8-46AD-BC81-184F7D3763B5}"/>
    <cellStyle name="Normal 13 4 2 3 3" xfId="20110" xr:uid="{EDDA3281-17D3-4697-8136-C93A0075181A}"/>
    <cellStyle name="Normal 13 4 2 3 3 2" xfId="20111" xr:uid="{38B9FC54-1477-46A0-BB35-675BC5EF0899}"/>
    <cellStyle name="Normal 13 4 2 3 4" xfId="20112" xr:uid="{9B0A8D96-4455-44D1-A4C1-7BF26F53C8D4}"/>
    <cellStyle name="Normal 13 4 2 4" xfId="20113" xr:uid="{17D7688F-38A3-47E6-8688-C52AEE15B971}"/>
    <cellStyle name="Normal 13 4 2 4 2" xfId="20114" xr:uid="{002F5811-DAF7-466C-B038-085E6441C99B}"/>
    <cellStyle name="Normal 13 4 2 4 2 2" xfId="20115" xr:uid="{F31A194E-B2B1-4C59-BEAB-A713C9280527}"/>
    <cellStyle name="Normal 13 4 2 4 2 2 2" xfId="20116" xr:uid="{3625E159-4F00-4989-83AE-84A80D13BBBC}"/>
    <cellStyle name="Normal 13 4 2 4 2 3" xfId="20117" xr:uid="{8FCE4C7E-9C06-4149-8AF4-2E00334F291C}"/>
    <cellStyle name="Normal 13 4 2 4 3" xfId="20118" xr:uid="{47318DE5-2306-48E4-A5A1-86531F49AE1D}"/>
    <cellStyle name="Normal 13 4 2 4 3 2" xfId="20119" xr:uid="{10904E93-96DA-4D9D-80B7-F01DBC6FBB2D}"/>
    <cellStyle name="Normal 13 4 2 4 4" xfId="20120" xr:uid="{CBE7C4EA-8481-4866-83BF-3846F93875BA}"/>
    <cellStyle name="Normal 13 4 2 5" xfId="20121" xr:uid="{C81044E8-0C0F-48B2-B4F9-0414F36F1E1D}"/>
    <cellStyle name="Normal 13 4 2 5 2" xfId="20122" xr:uid="{09BACD40-3DC4-433B-9E9F-BBF9DF481CE8}"/>
    <cellStyle name="Normal 13 4 2 5 2 2" xfId="20123" xr:uid="{88FB45D4-5A33-4DDC-8189-3CE5E217E101}"/>
    <cellStyle name="Normal 13 4 2 5 3" xfId="20124" xr:uid="{80E9CF13-E5CB-4A99-8A34-87B0513922D8}"/>
    <cellStyle name="Normal 13 4 2 6" xfId="20125" xr:uid="{6C4FDF75-83AE-42FD-B24E-493A6751F4A9}"/>
    <cellStyle name="Normal 13 4 2 6 2" xfId="20126" xr:uid="{C0BF3F94-5196-4AD6-997B-541F911FBF34}"/>
    <cellStyle name="Normal 13 4 2 7" xfId="20127" xr:uid="{D0C2DF22-CCB5-4C1A-82AA-683A75EE69F1}"/>
    <cellStyle name="Normal 13 4 3" xfId="20128" xr:uid="{097E9977-FA90-4E8F-B1D9-66E67997AD11}"/>
    <cellStyle name="Normal 13 4 3 2" xfId="20129" xr:uid="{E4467974-E958-4445-893D-33B4DFFC36DB}"/>
    <cellStyle name="Normal 13 4 3 2 2" xfId="20130" xr:uid="{25C406DF-8315-4598-8F40-AA750E21D29F}"/>
    <cellStyle name="Normal 13 4 3 2 2 2" xfId="20131" xr:uid="{EEA3120D-DF2F-466D-A0A2-062B5223B74B}"/>
    <cellStyle name="Normal 13 4 3 2 2 2 2" xfId="20132" xr:uid="{A3DDEF98-921A-4C4D-A595-2677FDDE46E0}"/>
    <cellStyle name="Normal 13 4 3 2 2 3" xfId="20133" xr:uid="{ED90C7E8-A11F-4880-8CB2-B6746CBBCCF0}"/>
    <cellStyle name="Normal 13 4 3 2 3" xfId="20134" xr:uid="{70EFA827-75F7-4C69-AC56-6B8608F27F40}"/>
    <cellStyle name="Normal 13 4 3 2 3 2" xfId="20135" xr:uid="{2D9D537F-D804-423E-86AD-E0DC55299EFD}"/>
    <cellStyle name="Normal 13 4 3 2 4" xfId="20136" xr:uid="{13EE3101-A333-4D11-93C9-4A3007E8D46C}"/>
    <cellStyle name="Normal 13 4 3 3" xfId="20137" xr:uid="{6C70DF5D-36E7-4219-9015-DC48AA63740D}"/>
    <cellStyle name="Normal 13 4 3 3 2" xfId="20138" xr:uid="{60016B52-3A69-44BF-9724-DA3874DBF5CD}"/>
    <cellStyle name="Normal 13 4 3 3 2 2" xfId="20139" xr:uid="{FEC67D80-3E7D-4BD4-B260-A483E6FE9D68}"/>
    <cellStyle name="Normal 13 4 3 3 2 2 2" xfId="20140" xr:uid="{E2A5DAD2-8758-4FE6-84D1-435FBA45B495}"/>
    <cellStyle name="Normal 13 4 3 3 2 3" xfId="20141" xr:uid="{DAA3B5AD-9EEE-4ECC-B1AE-CC426F728B65}"/>
    <cellStyle name="Normal 13 4 3 3 3" xfId="20142" xr:uid="{93391C1A-6809-43A8-81EF-4A7A8DCC2018}"/>
    <cellStyle name="Normal 13 4 3 3 3 2" xfId="20143" xr:uid="{6DD922FF-BE61-412A-B4E8-BFDCAD39F800}"/>
    <cellStyle name="Normal 13 4 3 3 4" xfId="20144" xr:uid="{FC2802F1-4973-43BD-A8C1-D46E05543197}"/>
    <cellStyle name="Normal 13 4 3 4" xfId="20145" xr:uid="{0303A231-FAD7-46AD-8E8C-CA033ACF2A8B}"/>
    <cellStyle name="Normal 13 4 3 4 2" xfId="20146" xr:uid="{CE63838B-E526-4C79-9F6F-1DCF6BE650F3}"/>
    <cellStyle name="Normal 13 4 3 4 2 2" xfId="20147" xr:uid="{3AC3744F-56D3-4BDF-A6A7-68DD5DB91D68}"/>
    <cellStyle name="Normal 13 4 3 4 3" xfId="20148" xr:uid="{2CC6AA02-167E-43B8-B6B1-E97F7A3EED64}"/>
    <cellStyle name="Normal 13 4 3 5" xfId="20149" xr:uid="{4895CB11-2B19-4BBC-9E94-F7A04DD218BE}"/>
    <cellStyle name="Normal 13 4 3 5 2" xfId="20150" xr:uid="{39CC441A-6FBA-483B-8AD2-B23282C97E2D}"/>
    <cellStyle name="Normal 13 4 3 6" xfId="20151" xr:uid="{544AEE60-82EF-4BEF-AEFC-3E88FE1F3DF0}"/>
    <cellStyle name="Normal 13 4 4" xfId="20152" xr:uid="{58F1ACBD-BC68-47B5-AD7B-E6E61273E35E}"/>
    <cellStyle name="Normal 13 4 4 2" xfId="20153" xr:uid="{5D4A02AA-F208-4BA8-93D0-5F838C1B9241}"/>
    <cellStyle name="Normal 13 4 4 2 2" xfId="20154" xr:uid="{57593306-F972-4F4B-A092-23D82BB642C6}"/>
    <cellStyle name="Normal 13 4 4 2 2 2" xfId="20155" xr:uid="{FA35E587-96A2-41B4-8315-9083F80D63BF}"/>
    <cellStyle name="Normal 13 4 4 2 3" xfId="20156" xr:uid="{B1B79D28-ACEC-44D9-A1A6-A784B209FCA6}"/>
    <cellStyle name="Normal 13 4 4 3" xfId="20157" xr:uid="{353B6F05-F209-4558-9963-D0386401E79E}"/>
    <cellStyle name="Normal 13 4 4 3 2" xfId="20158" xr:uid="{97B56496-EDF6-4168-A916-C8281CF0F6AA}"/>
    <cellStyle name="Normal 13 4 4 4" xfId="20159" xr:uid="{9AF06171-19E1-4ECA-A11C-64F4142DDBD7}"/>
    <cellStyle name="Normal 13 4 5" xfId="20160" xr:uid="{0DCADF74-F82E-49E8-8DE7-B1C3DDE9B775}"/>
    <cellStyle name="Normal 13 4 5 2" xfId="20161" xr:uid="{C286DD07-9EEF-463D-BEB0-CEBD4E67F61D}"/>
    <cellStyle name="Normal 13 4 5 2 2" xfId="20162" xr:uid="{8171C17C-1B86-4AAD-B3CD-4E4C04825FDA}"/>
    <cellStyle name="Normal 13 4 5 2 2 2" xfId="20163" xr:uid="{4F5DD30C-3406-4EB3-9004-32DCFE657485}"/>
    <cellStyle name="Normal 13 4 5 2 3" xfId="20164" xr:uid="{642786FE-56B8-4E88-B631-40892F1ECA47}"/>
    <cellStyle name="Normal 13 4 5 3" xfId="20165" xr:uid="{1D7546AE-5226-479B-9C2E-F01B2C4BCBDF}"/>
    <cellStyle name="Normal 13 4 5 3 2" xfId="20166" xr:uid="{DDEFACBC-0F1C-47A3-A7C6-B265829AFC63}"/>
    <cellStyle name="Normal 13 4 5 4" xfId="20167" xr:uid="{C78520DC-C041-45C4-A13C-99198FBE0C2C}"/>
    <cellStyle name="Normal 13 4 6" xfId="20168" xr:uid="{1CFDCB2F-561D-42E7-B276-6E13836F53F0}"/>
    <cellStyle name="Normal 13 4 6 2" xfId="20169" xr:uid="{436DF6CD-3D0C-4EA3-9583-18686E5C08D0}"/>
    <cellStyle name="Normal 13 4 6 2 2" xfId="20170" xr:uid="{F9C2A05A-AF6E-4796-B910-824C01B1F120}"/>
    <cellStyle name="Normal 13 4 6 3" xfId="20171" xr:uid="{A2A65933-A268-47D9-A731-F611800E6D0F}"/>
    <cellStyle name="Normal 13 4 7" xfId="20172" xr:uid="{33FB8F08-CCCF-447D-85F4-FE481FF38EFB}"/>
    <cellStyle name="Normal 13 4 7 2" xfId="20173" xr:uid="{739D42FA-7AC8-4022-88A3-9107F4600F66}"/>
    <cellStyle name="Normal 13 4 8" xfId="20174" xr:uid="{E4472197-C48A-415E-AE8D-83EE22F66E03}"/>
    <cellStyle name="Normal 130" xfId="20175" xr:uid="{3B4FE370-37BE-4A08-9689-C65D863263F1}"/>
    <cellStyle name="Normal 130 2" xfId="20176" xr:uid="{D818512A-809E-4942-AAE8-CEDDB5B6B88F}"/>
    <cellStyle name="Normal 130 2 2" xfId="20177" xr:uid="{6D1F90D4-6F28-4BB4-A021-A33EF1822238}"/>
    <cellStyle name="Normal 130 2 2 2" xfId="20178" xr:uid="{D1D27DD7-9543-4CA6-8CCC-A0A41FF4A2BD}"/>
    <cellStyle name="Normal 130 2 2 2 2" xfId="20179" xr:uid="{04F9D338-CB9F-432A-B68A-845C36BF4C68}"/>
    <cellStyle name="Normal 130 2 2 3" xfId="20180" xr:uid="{05BCA01C-4821-44E2-8747-1538D3090E7A}"/>
    <cellStyle name="Normal 130 2 3" xfId="20181" xr:uid="{6AADA54D-95DD-4125-97C1-606B0CA07C62}"/>
    <cellStyle name="Normal 130 2 3 2" xfId="20182" xr:uid="{516DF3A7-7B05-4B62-88C6-13BC76F1E325}"/>
    <cellStyle name="Normal 130 2 4" xfId="20183" xr:uid="{807CA147-0EBF-47F3-A54C-F3265FBF2D89}"/>
    <cellStyle name="Normal 130 3" xfId="20184" xr:uid="{ECECA4A7-AF49-4015-A95D-D3AA85C8C666}"/>
    <cellStyle name="Normal 130 3 2" xfId="20185" xr:uid="{E0401F3B-857A-43AF-A945-D811C57998A8}"/>
    <cellStyle name="Normal 130 3 2 2" xfId="20186" xr:uid="{256DA3A8-FE0F-4686-A136-D682CD841F94}"/>
    <cellStyle name="Normal 130 3 2 2 2" xfId="20187" xr:uid="{F0FDFFCC-5548-4CA2-995B-988F371A2E1D}"/>
    <cellStyle name="Normal 130 3 2 3" xfId="20188" xr:uid="{485E41F6-FD4D-4FFC-A136-8D77400F8ABB}"/>
    <cellStyle name="Normal 130 3 3" xfId="20189" xr:uid="{0DB1C867-F845-4504-855D-9C3966E7EF10}"/>
    <cellStyle name="Normal 130 3 3 2" xfId="20190" xr:uid="{3F5E54CE-43AC-4B35-AD65-42BDFFAF7233}"/>
    <cellStyle name="Normal 130 3 4" xfId="20191" xr:uid="{AA4B330E-4FB5-4FCF-89DD-494F8CC1C636}"/>
    <cellStyle name="Normal 130 4" xfId="20192" xr:uid="{29189364-08CF-4E9A-807A-B176BA2DCF8D}"/>
    <cellStyle name="Normal 130 4 2" xfId="20193" xr:uid="{35D4C8E5-2D4E-4851-882A-5CCE82796F17}"/>
    <cellStyle name="Normal 130 4 2 2" xfId="20194" xr:uid="{CB0954B2-F9E1-4226-92FD-FDAD1FBA5B79}"/>
    <cellStyle name="Normal 130 4 3" xfId="20195" xr:uid="{9379EC83-1997-4F47-9B19-BA9E73F49229}"/>
    <cellStyle name="Normal 130 5" xfId="20196" xr:uid="{BE71E11E-3237-46F2-B03D-ED15A241AE6E}"/>
    <cellStyle name="Normal 130 5 2" xfId="20197" xr:uid="{5FA06198-C3F1-4EDD-89E1-36B8ABAD09C4}"/>
    <cellStyle name="Normal 130 6" xfId="20198" xr:uid="{BE822637-E3AA-4812-833D-2DCD71C2301D}"/>
    <cellStyle name="Normal 131" xfId="20199" xr:uid="{DAE3D3F2-AB4B-4586-9B87-CD934022D808}"/>
    <cellStyle name="Normal 132" xfId="20200" xr:uid="{32450AA5-79ED-43E8-85DE-C040AB5B6728}"/>
    <cellStyle name="Normal 133" xfId="20201" xr:uid="{2A71C10C-F2A9-4F06-979A-7A00539C98DD}"/>
    <cellStyle name="Normal 134" xfId="20202" xr:uid="{27BC0E9F-C5CC-4F70-B0A8-8DECBBB37563}"/>
    <cellStyle name="Normal 135" xfId="20203" xr:uid="{1EA9FDCE-912F-43A9-BA58-90082C58F772}"/>
    <cellStyle name="Normal 136" xfId="20204" xr:uid="{7D55EB8B-7235-480F-8F85-BCFE1EE944EC}"/>
    <cellStyle name="Normal 137" xfId="20205" xr:uid="{70143FBB-382E-4764-AB7C-0FD9E4CD719D}"/>
    <cellStyle name="Normal 138" xfId="20206" xr:uid="{205F0C9F-79B5-4C14-BA15-6E8CA0C462A1}"/>
    <cellStyle name="Normal 139" xfId="20207" xr:uid="{849B5C78-FD20-4F96-844F-04426B6E88AE}"/>
    <cellStyle name="Normal 14" xfId="20208" xr:uid="{207DEAD1-AD2E-44B4-A6F7-F86D92A748B0}"/>
    <cellStyle name="Normal 14 2" xfId="20209" xr:uid="{D5E41D2A-44CA-47B5-98CE-B773203D7856}"/>
    <cellStyle name="Normal 14 2 2" xfId="20210" xr:uid="{A88C56D6-C3C8-448F-85D9-ED9FA4D0B60E}"/>
    <cellStyle name="Normal 14 2 2 2" xfId="20211" xr:uid="{1ED875B0-6F4E-4056-8880-9870974E81D4}"/>
    <cellStyle name="Normal 14 2 2 2 2" xfId="20212" xr:uid="{9E00745E-E4CD-41B5-8657-7BB8F5ABE468}"/>
    <cellStyle name="Normal 14 2 2 2 2 2" xfId="20213" xr:uid="{A4502A20-0817-4928-A6F6-CF2D3699DC3B}"/>
    <cellStyle name="Normal 14 2 2 2 2 2 2" xfId="20214" xr:uid="{562BD531-8865-4D41-B011-7552DA256103}"/>
    <cellStyle name="Normal 14 2 2 2 2 2 2 2" xfId="20215" xr:uid="{7DEF3CD9-ACD1-47A1-A299-BDA236C5B562}"/>
    <cellStyle name="Normal 14 2 2 2 2 2 2 2 2" xfId="20216" xr:uid="{7BB5B613-067B-40FD-965B-26EB8FFBF07F}"/>
    <cellStyle name="Normal 14 2 2 2 2 2 2 3" xfId="20217" xr:uid="{B5394235-0E07-4533-8866-6A8A6CCC8A19}"/>
    <cellStyle name="Normal 14 2 2 2 2 2 3" xfId="20218" xr:uid="{121FC2F0-8A3C-4C2F-8F7C-18E9D7EC1A91}"/>
    <cellStyle name="Normal 14 2 2 2 2 2 3 2" xfId="20219" xr:uid="{0359236C-3959-418D-AC06-668A6D384315}"/>
    <cellStyle name="Normal 14 2 2 2 2 2 4" xfId="20220" xr:uid="{5359211E-1F4F-4BA2-8944-B14C393FB452}"/>
    <cellStyle name="Normal 14 2 2 2 2 3" xfId="20221" xr:uid="{1A277F56-33F2-40F9-B65B-B1EE4631F82C}"/>
    <cellStyle name="Normal 14 2 2 2 2 3 2" xfId="20222" xr:uid="{A55304AC-FA54-41FC-8841-A91B2E8C6740}"/>
    <cellStyle name="Normal 14 2 2 2 2 3 2 2" xfId="20223" xr:uid="{54B9A6AF-5163-499A-A9A2-479986297FFB}"/>
    <cellStyle name="Normal 14 2 2 2 2 3 2 2 2" xfId="20224" xr:uid="{F8410056-D55D-4781-B351-1E0052CF77FE}"/>
    <cellStyle name="Normal 14 2 2 2 2 3 2 3" xfId="20225" xr:uid="{C1C3808E-52E8-4F5B-BFE8-9751D7247376}"/>
    <cellStyle name="Normal 14 2 2 2 2 3 3" xfId="20226" xr:uid="{67B970C7-9DFD-41CC-9644-E43A63585D55}"/>
    <cellStyle name="Normal 14 2 2 2 2 3 3 2" xfId="20227" xr:uid="{71FF3911-2A26-4970-8CDE-2BD398D71B5D}"/>
    <cellStyle name="Normal 14 2 2 2 2 3 4" xfId="20228" xr:uid="{9DD0AADE-25C7-48F9-950B-A862BECDFC62}"/>
    <cellStyle name="Normal 14 2 2 2 2 4" xfId="20229" xr:uid="{D132CF8C-BF77-410A-A11D-ACD0C3C9D1E1}"/>
    <cellStyle name="Normal 14 2 2 2 2 4 2" xfId="20230" xr:uid="{37CECC85-FFE7-4990-AE12-0249495E8056}"/>
    <cellStyle name="Normal 14 2 2 2 2 4 2 2" xfId="20231" xr:uid="{51CEB794-49D7-4AAC-996E-F5D95B59C383}"/>
    <cellStyle name="Normal 14 2 2 2 2 4 3" xfId="20232" xr:uid="{48D2AEA7-43CD-4C8B-A94E-AB3776378D51}"/>
    <cellStyle name="Normal 14 2 2 2 2 5" xfId="20233" xr:uid="{508B9225-E6F0-4713-B2A2-17B5E8F70034}"/>
    <cellStyle name="Normal 14 2 2 2 2 5 2" xfId="20234" xr:uid="{046D1CF4-288D-40DA-80D1-1026D1CBAACD}"/>
    <cellStyle name="Normal 14 2 2 2 2 6" xfId="20235" xr:uid="{FB2D72F2-365D-483A-B51B-C89DA924592D}"/>
    <cellStyle name="Normal 14 2 2 2 3" xfId="20236" xr:uid="{5CC4FAB0-44FE-4B9F-BD76-17C3CF9BC330}"/>
    <cellStyle name="Normal 14 2 2 2 3 2" xfId="20237" xr:uid="{4268ABFB-F6E4-4890-8DF8-505AA9D574B2}"/>
    <cellStyle name="Normal 14 2 2 2 3 2 2" xfId="20238" xr:uid="{F295ECC2-FEC3-443A-AD60-D7D30CC212F2}"/>
    <cellStyle name="Normal 14 2 2 2 3 2 2 2" xfId="20239" xr:uid="{2153CB60-F445-4E4C-A70B-2E5F2980EB06}"/>
    <cellStyle name="Normal 14 2 2 2 3 2 3" xfId="20240" xr:uid="{ECBD0B0E-5EDE-423D-8AAA-350F4B823D35}"/>
    <cellStyle name="Normal 14 2 2 2 3 3" xfId="20241" xr:uid="{4C2423B1-2E7B-42FD-B879-8AAD01D24EAE}"/>
    <cellStyle name="Normal 14 2 2 2 3 3 2" xfId="20242" xr:uid="{270D8D97-74D8-46AC-B943-5FFDB8A3A1B3}"/>
    <cellStyle name="Normal 14 2 2 2 3 4" xfId="20243" xr:uid="{C68DFF94-5DBA-4FC9-9B93-2C5372D6975C}"/>
    <cellStyle name="Normal 14 2 2 2 4" xfId="20244" xr:uid="{6CC2BF61-377E-4035-AE1A-78EBD01D09D0}"/>
    <cellStyle name="Normal 14 2 2 2 4 2" xfId="20245" xr:uid="{5AA3A8B3-CF25-4E17-A8F4-CE52E205BE21}"/>
    <cellStyle name="Normal 14 2 2 2 4 2 2" xfId="20246" xr:uid="{EE9A0A2A-5E00-4363-8023-1EA1B11CD957}"/>
    <cellStyle name="Normal 14 2 2 2 4 2 2 2" xfId="20247" xr:uid="{EACB0186-B614-4338-98B0-870F8E52C113}"/>
    <cellStyle name="Normal 14 2 2 2 4 2 3" xfId="20248" xr:uid="{F0012FED-A7E9-4160-ACF7-CD6F25FC7582}"/>
    <cellStyle name="Normal 14 2 2 2 4 3" xfId="20249" xr:uid="{389CCB42-D807-495B-BA21-F9BD11DD075E}"/>
    <cellStyle name="Normal 14 2 2 2 4 3 2" xfId="20250" xr:uid="{B7CFD98B-DD10-4564-8BA2-AA46338CE488}"/>
    <cellStyle name="Normal 14 2 2 2 4 4" xfId="20251" xr:uid="{5B98EB74-29B3-4B2D-92F9-1DC6A4779718}"/>
    <cellStyle name="Normal 14 2 2 2 5" xfId="20252" xr:uid="{0F01F373-42A0-4015-8E00-B1CD48D2D911}"/>
    <cellStyle name="Normal 14 2 2 2 5 2" xfId="20253" xr:uid="{87B265F3-277F-457A-9059-63C1861C9477}"/>
    <cellStyle name="Normal 14 2 2 2 5 2 2" xfId="20254" xr:uid="{AA269311-0BEB-444B-BE69-CA1075BAC50D}"/>
    <cellStyle name="Normal 14 2 2 2 5 3" xfId="20255" xr:uid="{BB2A98EA-ECB5-4962-B911-C1CE0824F764}"/>
    <cellStyle name="Normal 14 2 2 2 6" xfId="20256" xr:uid="{2359BA2C-13F8-47AE-9FDB-291142B60374}"/>
    <cellStyle name="Normal 14 2 2 2 6 2" xfId="20257" xr:uid="{2944D40A-A9D1-4DA0-8BCA-8D860DAC6C92}"/>
    <cellStyle name="Normal 14 2 2 2 7" xfId="20258" xr:uid="{C73C83FB-D7F8-4BA9-9B83-B8B064FFC649}"/>
    <cellStyle name="Normal 14 2 2 3" xfId="20259" xr:uid="{67BF5A95-B80D-4846-AEEC-95FB2A1949FC}"/>
    <cellStyle name="Normal 14 2 2 3 2" xfId="20260" xr:uid="{FFDADB12-E54B-45DC-A594-C2693B7FB7C4}"/>
    <cellStyle name="Normal 14 2 2 3 2 2" xfId="20261" xr:uid="{C70BE6E5-FD13-4448-A572-B12DAD5052E5}"/>
    <cellStyle name="Normal 14 2 2 3 2 2 2" xfId="20262" xr:uid="{589AA2BC-343A-4217-ACB4-539ED1345FB9}"/>
    <cellStyle name="Normal 14 2 2 3 2 2 2 2" xfId="20263" xr:uid="{4934C7DA-63BE-4472-998F-C082C998CB41}"/>
    <cellStyle name="Normal 14 2 2 3 2 2 3" xfId="20264" xr:uid="{6F98BA7A-BFAF-4CC7-959A-E5B53F7E0A1B}"/>
    <cellStyle name="Normal 14 2 2 3 2 3" xfId="20265" xr:uid="{627051A9-C7AD-456D-8EC5-B701964065FB}"/>
    <cellStyle name="Normal 14 2 2 3 2 3 2" xfId="20266" xr:uid="{896161E5-DF4A-45BA-9E8E-C187E7CE6302}"/>
    <cellStyle name="Normal 14 2 2 3 2 4" xfId="20267" xr:uid="{5280DA6F-39F4-41C7-BF58-419581D8875E}"/>
    <cellStyle name="Normal 14 2 2 3 3" xfId="20268" xr:uid="{25698BB9-1043-4D7F-AE93-67EE500D6461}"/>
    <cellStyle name="Normal 14 2 2 3 3 2" xfId="20269" xr:uid="{87C244FA-146A-40CA-B742-D140A027683B}"/>
    <cellStyle name="Normal 14 2 2 3 3 2 2" xfId="20270" xr:uid="{B8B9A724-67DA-4B58-AEFC-770AD66657B0}"/>
    <cellStyle name="Normal 14 2 2 3 3 2 2 2" xfId="20271" xr:uid="{7889925F-8828-48CE-A656-D40100D292BB}"/>
    <cellStyle name="Normal 14 2 2 3 3 2 3" xfId="20272" xr:uid="{8E7C1827-757F-4949-BD99-8E34B76BB65C}"/>
    <cellStyle name="Normal 14 2 2 3 3 3" xfId="20273" xr:uid="{AA9CC0DF-C35D-4DCC-AA05-B731FEF3A6C2}"/>
    <cellStyle name="Normal 14 2 2 3 3 3 2" xfId="20274" xr:uid="{F94BB0B0-D353-469E-A743-725B0A15B6B7}"/>
    <cellStyle name="Normal 14 2 2 3 3 4" xfId="20275" xr:uid="{3A5931C3-DB90-4423-8ABD-9A13A26D589A}"/>
    <cellStyle name="Normal 14 2 2 3 4" xfId="20276" xr:uid="{0E946937-927B-4282-A97C-66DB9A7A6D76}"/>
    <cellStyle name="Normal 14 2 2 3 4 2" xfId="20277" xr:uid="{125FD372-75DF-4A31-97C6-3306D3201A6C}"/>
    <cellStyle name="Normal 14 2 2 3 4 2 2" xfId="20278" xr:uid="{2E7AF1E8-53DE-4C5C-8E12-D2376B16771D}"/>
    <cellStyle name="Normal 14 2 2 3 4 3" xfId="20279" xr:uid="{E95A6A35-9051-499D-AF70-E6A77BF1859B}"/>
    <cellStyle name="Normal 14 2 2 3 5" xfId="20280" xr:uid="{DF54F2D9-BDFE-4AFD-B249-0610E8114B63}"/>
    <cellStyle name="Normal 14 2 2 3 5 2" xfId="20281" xr:uid="{F1B73700-A6E6-40E5-888F-5DBF9C0BDC2F}"/>
    <cellStyle name="Normal 14 2 2 3 6" xfId="20282" xr:uid="{9F0223A4-55D9-4FA6-925F-AFEE2591B074}"/>
    <cellStyle name="Normal 14 2 2 4" xfId="20283" xr:uid="{C3DE3C07-A64A-44FB-8A23-1FE1F63FE0B4}"/>
    <cellStyle name="Normal 14 2 2 4 2" xfId="20284" xr:uid="{AC54A3A7-2FE6-4C93-A4A6-E13732154B2A}"/>
    <cellStyle name="Normal 14 2 2 4 2 2" xfId="20285" xr:uid="{8387A8C8-B28F-4F08-BE9D-E754D316FDC6}"/>
    <cellStyle name="Normal 14 2 2 4 2 2 2" xfId="20286" xr:uid="{B8BA49AF-F68E-4DBF-A448-3504B87A2261}"/>
    <cellStyle name="Normal 14 2 2 4 2 3" xfId="20287" xr:uid="{BCEDBA33-8A18-4166-9277-14FF8191BAF4}"/>
    <cellStyle name="Normal 14 2 2 4 3" xfId="20288" xr:uid="{31943ED3-B84D-4103-A40F-3C69B6544D4B}"/>
    <cellStyle name="Normal 14 2 2 4 3 2" xfId="20289" xr:uid="{08F510C9-CACB-44B0-B194-B3963F843484}"/>
    <cellStyle name="Normal 14 2 2 4 4" xfId="20290" xr:uid="{53E83005-9257-4D90-9845-75A11E21B3CD}"/>
    <cellStyle name="Normal 14 2 2 5" xfId="20291" xr:uid="{74C5202A-5D88-4048-A389-21AE3FBDEB38}"/>
    <cellStyle name="Normal 14 2 2 5 2" xfId="20292" xr:uid="{F2B34372-A34E-4CD8-BFE1-42CFA27F7F11}"/>
    <cellStyle name="Normal 14 2 2 5 2 2" xfId="20293" xr:uid="{7B4CEFA0-0561-4831-BE7A-9ACA0492DF75}"/>
    <cellStyle name="Normal 14 2 2 5 2 2 2" xfId="20294" xr:uid="{6649FB48-0467-41F2-98AE-279F6178FBF5}"/>
    <cellStyle name="Normal 14 2 2 5 2 3" xfId="20295" xr:uid="{87A4E452-C698-4387-B1DD-5D506C16FBC3}"/>
    <cellStyle name="Normal 14 2 2 5 3" xfId="20296" xr:uid="{95C84AC3-F146-4CF2-821D-32C515CD67CC}"/>
    <cellStyle name="Normal 14 2 2 5 3 2" xfId="20297" xr:uid="{F33C5BE5-C139-46AB-A034-F20488433354}"/>
    <cellStyle name="Normal 14 2 2 5 4" xfId="20298" xr:uid="{637AB09C-0E64-4621-BE5D-A96BA5269AA7}"/>
    <cellStyle name="Normal 14 2 2 6" xfId="20299" xr:uid="{6F74EED7-8057-4916-8692-7955E381DC34}"/>
    <cellStyle name="Normal 14 2 2 6 2" xfId="20300" xr:uid="{3719600D-084D-4E0D-9F0E-C69AA5287B35}"/>
    <cellStyle name="Normal 14 2 2 6 2 2" xfId="20301" xr:uid="{B791685A-7553-4C1E-91F6-E6245D2DD833}"/>
    <cellStyle name="Normal 14 2 2 6 3" xfId="20302" xr:uid="{6354BF72-CB82-4AE8-96CD-04FB6C3C22B4}"/>
    <cellStyle name="Normal 14 2 2 7" xfId="20303" xr:uid="{0BE67087-E5D8-4766-8C42-0BD51F4E057F}"/>
    <cellStyle name="Normal 14 2 2 7 2" xfId="20304" xr:uid="{6944C5E2-BCF8-458A-A455-E0F21634665D}"/>
    <cellStyle name="Normal 14 2 2 8" xfId="20305" xr:uid="{0B013B2D-F2AC-46B7-8C20-BB3634EFD75C}"/>
    <cellStyle name="Normal 14 2 3" xfId="20306" xr:uid="{7A8C05CD-F8DB-462C-B496-79552C1A1D55}"/>
    <cellStyle name="Normal 14 2 3 2" xfId="20307" xr:uid="{AD101EEE-9AAF-4A65-9793-4E7BECF8D25D}"/>
    <cellStyle name="Normal 14 2 3 2 2" xfId="20308" xr:uid="{048631D9-B805-4BC6-8104-089AF8A0B531}"/>
    <cellStyle name="Normal 14 2 3 2 2 2" xfId="20309" xr:uid="{B94AB0DD-537F-4118-963F-CB53397913B0}"/>
    <cellStyle name="Normal 14 2 3 2 2 2 2" xfId="20310" xr:uid="{15629313-DCB8-4A9C-AF12-9BAB19E3A8F6}"/>
    <cellStyle name="Normal 14 2 3 2 2 2 2 2" xfId="20311" xr:uid="{B8C35DC0-4CC6-4DA6-9AEB-6AB740FC41DF}"/>
    <cellStyle name="Normal 14 2 3 2 2 2 3" xfId="20312" xr:uid="{BC1B2B5F-670B-413A-BAC0-E34AAF1CEC26}"/>
    <cellStyle name="Normal 14 2 3 2 2 3" xfId="20313" xr:uid="{17440EB0-B853-4435-B2D5-A71DE15DAFCF}"/>
    <cellStyle name="Normal 14 2 3 2 2 3 2" xfId="20314" xr:uid="{440C466C-6700-4BA9-BEB0-DC7D51E77FED}"/>
    <cellStyle name="Normal 14 2 3 2 2 4" xfId="20315" xr:uid="{BAEAD0B6-3BB3-4D18-BA7C-D3482C4A9A9A}"/>
    <cellStyle name="Normal 14 2 3 2 3" xfId="20316" xr:uid="{2FC88BC2-CD9E-4571-BA9F-77B5EC95FA62}"/>
    <cellStyle name="Normal 14 2 3 2 3 2" xfId="20317" xr:uid="{77CB531A-D7A9-4230-840B-550D97DA963F}"/>
    <cellStyle name="Normal 14 2 3 2 3 2 2" xfId="20318" xr:uid="{0B8C110C-999D-4B9C-8363-F0C46B4D58A1}"/>
    <cellStyle name="Normal 14 2 3 2 3 2 2 2" xfId="20319" xr:uid="{BFAAF2BF-AE3F-4C3D-8DBB-B0C4C31D1156}"/>
    <cellStyle name="Normal 14 2 3 2 3 2 3" xfId="20320" xr:uid="{DFCFC0AD-8240-424D-B7E7-A130087E0C8F}"/>
    <cellStyle name="Normal 14 2 3 2 3 3" xfId="20321" xr:uid="{EF664E98-868D-470C-8D4C-8A8FBB030841}"/>
    <cellStyle name="Normal 14 2 3 2 3 3 2" xfId="20322" xr:uid="{115DADE9-E6BC-4AE1-ABDB-2F3012087F08}"/>
    <cellStyle name="Normal 14 2 3 2 3 4" xfId="20323" xr:uid="{1DB3337C-C383-4595-BC39-C8B3FA149119}"/>
    <cellStyle name="Normal 14 2 3 2 4" xfId="20324" xr:uid="{6819D7BA-C64D-40F5-8232-C0578265C3AE}"/>
    <cellStyle name="Normal 14 2 3 2 4 2" xfId="20325" xr:uid="{F406C166-466D-47D8-9F96-86056805911B}"/>
    <cellStyle name="Normal 14 2 3 2 4 2 2" xfId="20326" xr:uid="{113594E1-B28A-47DC-A359-BF23B729D71C}"/>
    <cellStyle name="Normal 14 2 3 2 4 3" xfId="20327" xr:uid="{1B659112-F870-4CAC-895C-48697A6AC229}"/>
    <cellStyle name="Normal 14 2 3 2 5" xfId="20328" xr:uid="{B6250F00-35A3-484F-B2E4-A63D1044BDAE}"/>
    <cellStyle name="Normal 14 2 3 2 5 2" xfId="20329" xr:uid="{C830BD56-02B7-4327-81E7-265839835AF1}"/>
    <cellStyle name="Normal 14 2 3 2 6" xfId="20330" xr:uid="{F81B7B18-94B4-4489-BC59-1FFF51C82892}"/>
    <cellStyle name="Normal 14 2 3 3" xfId="20331" xr:uid="{4FA98CBE-9CEA-4A78-938F-E915FC09B514}"/>
    <cellStyle name="Normal 14 2 3 3 2" xfId="20332" xr:uid="{48FDE904-C310-446E-BCDF-DC32809F3AF8}"/>
    <cellStyle name="Normal 14 2 3 3 2 2" xfId="20333" xr:uid="{741A746C-4AB5-42AF-B75E-60560F4B8358}"/>
    <cellStyle name="Normal 14 2 3 3 2 2 2" xfId="20334" xr:uid="{1185B242-89C7-40C3-B7F9-BCD9F67F864D}"/>
    <cellStyle name="Normal 14 2 3 3 2 3" xfId="20335" xr:uid="{137AD7B9-E92C-4BA5-8284-A7992990AC6F}"/>
    <cellStyle name="Normal 14 2 3 3 3" xfId="20336" xr:uid="{6D6CBCDD-E14B-486A-8621-9DD17D8D3CCE}"/>
    <cellStyle name="Normal 14 2 3 3 3 2" xfId="20337" xr:uid="{D9A27807-F221-4016-BE5F-712B1660B96F}"/>
    <cellStyle name="Normal 14 2 3 3 4" xfId="20338" xr:uid="{9F0D7E9C-D737-4F0E-963B-DAAC0687F106}"/>
    <cellStyle name="Normal 14 2 3 4" xfId="20339" xr:uid="{191700DE-A2BD-46AE-8AB6-CA859E3212C4}"/>
    <cellStyle name="Normal 14 2 3 4 2" xfId="20340" xr:uid="{D822D3B6-DC97-49DD-8D82-F0A7780D5D76}"/>
    <cellStyle name="Normal 14 2 3 4 2 2" xfId="20341" xr:uid="{06EF96EF-C616-47CB-9F2D-9689D5F4394A}"/>
    <cellStyle name="Normal 14 2 3 4 2 2 2" xfId="20342" xr:uid="{804119E8-2C1A-4157-BBF2-7E9E3F3256BD}"/>
    <cellStyle name="Normal 14 2 3 4 2 3" xfId="20343" xr:uid="{4BFBBBBA-DCE1-4228-949A-D21438FDFAC9}"/>
    <cellStyle name="Normal 14 2 3 4 3" xfId="20344" xr:uid="{10CF8FEA-C1DA-409C-9561-B4896F53BB4D}"/>
    <cellStyle name="Normal 14 2 3 4 3 2" xfId="20345" xr:uid="{0C1BB8B2-B3D8-4171-97F6-7185BF77E3D7}"/>
    <cellStyle name="Normal 14 2 3 4 4" xfId="20346" xr:uid="{9AC66F8C-2923-4302-8B41-7AAB5D3E435A}"/>
    <cellStyle name="Normal 14 2 3 5" xfId="20347" xr:uid="{38A61A2E-0721-4CF0-B81D-F22689ABC478}"/>
    <cellStyle name="Normal 14 2 3 5 2" xfId="20348" xr:uid="{CF16F3C9-CEE8-48CB-95BC-44B7A9EF9584}"/>
    <cellStyle name="Normal 14 2 3 5 2 2" xfId="20349" xr:uid="{3D9260FD-5BBF-4456-AD13-FAA3E0D10A13}"/>
    <cellStyle name="Normal 14 2 3 5 3" xfId="20350" xr:uid="{EAB46725-3A0D-40AC-8D12-28777FE42026}"/>
    <cellStyle name="Normal 14 2 3 6" xfId="20351" xr:uid="{2C6EA8D9-B5F7-43E3-9BA4-7CCC171B9CA4}"/>
    <cellStyle name="Normal 14 2 3 6 2" xfId="20352" xr:uid="{26F1A866-B692-415C-AF9B-C7B7BEE09107}"/>
    <cellStyle name="Normal 14 2 3 7" xfId="20353" xr:uid="{B90AEEC4-241F-4A49-8E27-07F6FAF8F234}"/>
    <cellStyle name="Normal 14 2 4" xfId="20354" xr:uid="{8C03F3E8-3D50-4439-8071-C9CDD8EE8430}"/>
    <cellStyle name="Normal 14 2 4 2" xfId="20355" xr:uid="{2CE9119F-0792-4BCA-A4CC-FEDCFAC17F72}"/>
    <cellStyle name="Normal 14 2 4 2 2" xfId="20356" xr:uid="{F39DCE3C-A779-4CE9-B7D5-C74445ABCCB1}"/>
    <cellStyle name="Normal 14 2 4 2 2 2" xfId="20357" xr:uid="{62848CBA-546D-4123-811D-613B36870FE2}"/>
    <cellStyle name="Normal 14 2 4 2 2 2 2" xfId="20358" xr:uid="{E9952B9F-F337-4CC4-ADC9-CCD85385AE39}"/>
    <cellStyle name="Normal 14 2 4 2 2 3" xfId="20359" xr:uid="{6D6737DE-4F48-4DBA-A969-964F0B5D2F0E}"/>
    <cellStyle name="Normal 14 2 4 2 3" xfId="20360" xr:uid="{900F4246-E780-4E32-B942-E8A3D783E98A}"/>
    <cellStyle name="Normal 14 2 4 2 3 2" xfId="20361" xr:uid="{7A27D43B-D7FB-4C23-8718-72B53001A3C1}"/>
    <cellStyle name="Normal 14 2 4 2 4" xfId="20362" xr:uid="{B0A595E4-50BB-4CBF-80DC-A4DE16DD3BD8}"/>
    <cellStyle name="Normal 14 2 4 3" xfId="20363" xr:uid="{04C66CF9-429D-4DC3-B1DE-9265088477EC}"/>
    <cellStyle name="Normal 14 2 4 3 2" xfId="20364" xr:uid="{A9B69DC1-B842-40F2-85D1-B5640D5D6A97}"/>
    <cellStyle name="Normal 14 2 4 3 2 2" xfId="20365" xr:uid="{FCA29CA8-8B14-4368-99E3-56E7DAB1FFE7}"/>
    <cellStyle name="Normal 14 2 4 3 2 2 2" xfId="20366" xr:uid="{152F77DA-C37C-4BB3-981A-C3C9E2A4DC30}"/>
    <cellStyle name="Normal 14 2 4 3 2 3" xfId="20367" xr:uid="{22224259-2D8F-44D1-BEE5-41A3D1422E8B}"/>
    <cellStyle name="Normal 14 2 4 3 3" xfId="20368" xr:uid="{1F217BEB-FEB2-4A76-BEEB-D8D4D54ABFB2}"/>
    <cellStyle name="Normal 14 2 4 3 3 2" xfId="20369" xr:uid="{971A9595-DEB2-4000-AE67-B62C48D5FBE5}"/>
    <cellStyle name="Normal 14 2 4 3 4" xfId="20370" xr:uid="{D6E888AF-CE63-40AE-9495-F75F5D722EAA}"/>
    <cellStyle name="Normal 14 2 4 4" xfId="20371" xr:uid="{C8751D2B-0EF9-44FA-89EE-7C881DD421A2}"/>
    <cellStyle name="Normal 14 2 4 4 2" xfId="20372" xr:uid="{37B385EA-8EE1-413C-A7B8-0F8C2A6FB94B}"/>
    <cellStyle name="Normal 14 2 4 4 2 2" xfId="20373" xr:uid="{ABC69194-82E8-4EAB-A60E-9C5A69563D74}"/>
    <cellStyle name="Normal 14 2 4 4 3" xfId="20374" xr:uid="{F071F962-3BDB-4DB4-A6B1-3040602F5B83}"/>
    <cellStyle name="Normal 14 2 4 5" xfId="20375" xr:uid="{AC7B475A-6A69-4E96-85CC-25DAE4DDBAD9}"/>
    <cellStyle name="Normal 14 2 4 5 2" xfId="20376" xr:uid="{D748EEF2-E7A4-4D69-9AF1-FBD259BBFF3A}"/>
    <cellStyle name="Normal 14 2 4 6" xfId="20377" xr:uid="{E6DBE199-06E0-4B32-82A8-463D7265C858}"/>
    <cellStyle name="Normal 14 2 5" xfId="20378" xr:uid="{C2D2CA84-C3B1-4468-8F19-7543EA424518}"/>
    <cellStyle name="Normal 14 2 5 2" xfId="20379" xr:uid="{46FCD8CA-7059-4BAE-A6C8-3854311BD62F}"/>
    <cellStyle name="Normal 14 2 5 2 2" xfId="20380" xr:uid="{A3A16D6A-5D75-4F7B-B2AF-4DD4FCED301A}"/>
    <cellStyle name="Normal 14 2 5 2 2 2" xfId="20381" xr:uid="{3A76702F-1ECB-4F42-8E11-96C3CCAADC76}"/>
    <cellStyle name="Normal 14 2 5 2 3" xfId="20382" xr:uid="{005B8444-8AF0-41DF-8AF4-37E67DA28F47}"/>
    <cellStyle name="Normal 14 2 5 3" xfId="20383" xr:uid="{BCD1DA02-3D3A-4ED0-8DAC-BE9760C704CD}"/>
    <cellStyle name="Normal 14 2 5 3 2" xfId="20384" xr:uid="{DFB3E9C0-F66A-4BD1-A58B-C080DF23885E}"/>
    <cellStyle name="Normal 14 2 5 4" xfId="20385" xr:uid="{045A99FE-FED2-43D8-9631-11184D4A716D}"/>
    <cellStyle name="Normal 14 2 6" xfId="20386" xr:uid="{E96918EE-1899-4F14-AFA6-C13ADBD0453B}"/>
    <cellStyle name="Normal 14 2 6 2" xfId="20387" xr:uid="{4E93DF47-3E25-4D04-BE2A-98E7B92E9C2C}"/>
    <cellStyle name="Normal 14 2 6 2 2" xfId="20388" xr:uid="{0B41473E-E678-4E1E-88FF-D318482F087A}"/>
    <cellStyle name="Normal 14 2 6 2 2 2" xfId="20389" xr:uid="{3D36B1E3-70C1-443F-A45A-DB952EB7E010}"/>
    <cellStyle name="Normal 14 2 6 2 3" xfId="20390" xr:uid="{17DE539E-161C-444C-A0EB-684ACEC54D93}"/>
    <cellStyle name="Normal 14 2 6 3" xfId="20391" xr:uid="{7F23EEB0-7885-405C-BD81-476B4844F7DD}"/>
    <cellStyle name="Normal 14 2 6 3 2" xfId="20392" xr:uid="{0279E95A-873D-4B22-8E63-FA0E9AEC2915}"/>
    <cellStyle name="Normal 14 2 6 4" xfId="20393" xr:uid="{D249E0CF-0AED-4C4B-9864-99D9F9BF18B4}"/>
    <cellStyle name="Normal 14 2 7" xfId="20394" xr:uid="{BC57F553-3967-4190-86CD-473305E72145}"/>
    <cellStyle name="Normal 14 2 7 2" xfId="20395" xr:uid="{2EC96118-5F7E-41F1-9FBE-93F40D9B6B4A}"/>
    <cellStyle name="Normal 14 2 7 2 2" xfId="20396" xr:uid="{66B64390-1DDF-432F-8203-B48C3522730C}"/>
    <cellStyle name="Normal 14 2 7 3" xfId="20397" xr:uid="{44B271F0-EA58-41DA-B7C0-C9BE95FE1FC4}"/>
    <cellStyle name="Normal 14 2 8" xfId="20398" xr:uid="{58296A25-78BA-4838-A036-E25D5BE5E697}"/>
    <cellStyle name="Normal 14 2 8 2" xfId="20399" xr:uid="{2C5AB105-0934-444F-AA53-B708E6855D78}"/>
    <cellStyle name="Normal 14 2 9" xfId="20400" xr:uid="{39731392-F606-4EFF-B576-6F3DDBE6E01A}"/>
    <cellStyle name="Normal 14 3" xfId="20401" xr:uid="{36DEBC29-E654-47EE-B775-DD1172718260}"/>
    <cellStyle name="Normal 14 4" xfId="20402" xr:uid="{7D6BF095-EC12-4E92-8047-F6E0FF42B566}"/>
    <cellStyle name="Normal 14 4 2" xfId="20403" xr:uid="{BC946BB1-362D-4A69-B7A7-55BAFAA3EF0B}"/>
    <cellStyle name="Normal 14 4 2 2" xfId="20404" xr:uid="{5311ADAA-0049-41E2-BCF9-D2EC4E73E2B9}"/>
    <cellStyle name="Normal 14 4 2 2 2" xfId="20405" xr:uid="{59DCD617-79E8-430A-99CC-0AFCA0334391}"/>
    <cellStyle name="Normal 14 4 2 2 2 2" xfId="20406" xr:uid="{BC6525B0-46BC-491D-9FF2-9C9E073A826C}"/>
    <cellStyle name="Normal 14 4 2 2 2 2 2" xfId="20407" xr:uid="{B98133E6-B54C-4A76-B7CE-9398AD1476C0}"/>
    <cellStyle name="Normal 14 4 2 2 2 2 2 2" xfId="20408" xr:uid="{D6AF5F97-CC55-4547-8943-7AD5FC19BBB2}"/>
    <cellStyle name="Normal 14 4 2 2 2 2 3" xfId="20409" xr:uid="{BB2F3DE5-3F98-42B2-9527-6E91DDE4D0D6}"/>
    <cellStyle name="Normal 14 4 2 2 2 3" xfId="20410" xr:uid="{783FAF9A-6EA8-4664-98AE-D5D01CBADAF6}"/>
    <cellStyle name="Normal 14 4 2 2 2 3 2" xfId="20411" xr:uid="{029BA477-50EE-4829-B2C6-DBC363FBB496}"/>
    <cellStyle name="Normal 14 4 2 2 2 4" xfId="20412" xr:uid="{02C2CE59-2117-4193-94FC-5B06D289D9F0}"/>
    <cellStyle name="Normal 14 4 2 2 3" xfId="20413" xr:uid="{B831E33D-127B-4940-A8B7-80C2760BFD6F}"/>
    <cellStyle name="Normal 14 4 2 2 3 2" xfId="20414" xr:uid="{A9916CAF-5E8E-4B4D-B1A5-65F80A1A25CC}"/>
    <cellStyle name="Normal 14 4 2 2 3 2 2" xfId="20415" xr:uid="{4807F006-B7F9-4F76-9B82-088740F72FC0}"/>
    <cellStyle name="Normal 14 4 2 2 3 2 2 2" xfId="20416" xr:uid="{BB811836-8F0B-4646-99AF-A09E6E933004}"/>
    <cellStyle name="Normal 14 4 2 2 3 2 3" xfId="20417" xr:uid="{03E2629F-5CFE-49C2-93BD-9836371DC15B}"/>
    <cellStyle name="Normal 14 4 2 2 3 3" xfId="20418" xr:uid="{5B613670-A3EC-4BF5-9AAE-9AD8AADAB830}"/>
    <cellStyle name="Normal 14 4 2 2 3 3 2" xfId="20419" xr:uid="{A2791E58-BD33-4A18-A910-F1F85A9FCD9C}"/>
    <cellStyle name="Normal 14 4 2 2 3 4" xfId="20420" xr:uid="{999B73B1-4558-462F-9BE9-B8E11AE606C9}"/>
    <cellStyle name="Normal 14 4 2 2 4" xfId="20421" xr:uid="{714F68A7-7CF6-4753-AE01-45700ADD7703}"/>
    <cellStyle name="Normal 14 4 2 2 4 2" xfId="20422" xr:uid="{DCD250B1-5320-458A-8142-B68EFCE65CD5}"/>
    <cellStyle name="Normal 14 4 2 2 4 2 2" xfId="20423" xr:uid="{6A3C719E-6574-4344-A201-1937E616CF92}"/>
    <cellStyle name="Normal 14 4 2 2 4 3" xfId="20424" xr:uid="{2A919E72-A840-4805-A5DF-ACC24C2C9564}"/>
    <cellStyle name="Normal 14 4 2 2 5" xfId="20425" xr:uid="{3C4E0371-876C-4E6C-85ED-BE986D52113B}"/>
    <cellStyle name="Normal 14 4 2 2 5 2" xfId="20426" xr:uid="{9A6620A9-7E2C-4255-96CE-B5B2DC3EE7F8}"/>
    <cellStyle name="Normal 14 4 2 2 6" xfId="20427" xr:uid="{82303F7F-5392-4DE2-9304-D6505B81C700}"/>
    <cellStyle name="Normal 14 4 2 3" xfId="20428" xr:uid="{6A54F105-E89E-4E3C-A763-0C6A60796EBC}"/>
    <cellStyle name="Normal 14 4 2 3 2" xfId="20429" xr:uid="{3FCE4656-6582-4D2A-A0F6-3205C47F164D}"/>
    <cellStyle name="Normal 14 4 2 3 2 2" xfId="20430" xr:uid="{ADA3E457-3B11-411C-AFEB-95AA43C7A3ED}"/>
    <cellStyle name="Normal 14 4 2 3 2 2 2" xfId="20431" xr:uid="{762C13A5-CCB9-45E7-862C-7092AFEF21D4}"/>
    <cellStyle name="Normal 14 4 2 3 2 3" xfId="20432" xr:uid="{9D6838AB-8F79-4326-AC71-684386AEDAF0}"/>
    <cellStyle name="Normal 14 4 2 3 3" xfId="20433" xr:uid="{48550EDD-E0D8-4AE6-9FC0-8F0B7C0BD477}"/>
    <cellStyle name="Normal 14 4 2 3 3 2" xfId="20434" xr:uid="{777D7572-2210-4C35-A2A1-3E7F217A50A7}"/>
    <cellStyle name="Normal 14 4 2 3 4" xfId="20435" xr:uid="{4BBD89CC-678B-4186-9A87-2DA32C436786}"/>
    <cellStyle name="Normal 14 4 2 4" xfId="20436" xr:uid="{5B138FA5-041C-4524-B91F-23FAC8D6FD0B}"/>
    <cellStyle name="Normal 14 4 2 4 2" xfId="20437" xr:uid="{74A35834-BB6F-4F1E-8D9C-BF0D61D7067E}"/>
    <cellStyle name="Normal 14 4 2 4 2 2" xfId="20438" xr:uid="{D3D01342-1526-40C3-B57D-CEE46528DCF0}"/>
    <cellStyle name="Normal 14 4 2 4 2 2 2" xfId="20439" xr:uid="{43E5648B-0CCA-447C-8003-93CCA9A7064B}"/>
    <cellStyle name="Normal 14 4 2 4 2 3" xfId="20440" xr:uid="{34FDF480-9C78-49D8-B22B-13CEC282B33D}"/>
    <cellStyle name="Normal 14 4 2 4 3" xfId="20441" xr:uid="{BB0D6A3A-A628-4771-8AFE-CC19346A5F3A}"/>
    <cellStyle name="Normal 14 4 2 4 3 2" xfId="20442" xr:uid="{B1F0E3BA-AB1B-4E5F-99CC-6EDEBCC2A923}"/>
    <cellStyle name="Normal 14 4 2 4 4" xfId="20443" xr:uid="{01271D3F-0DA8-4E77-ABC3-591FD1897986}"/>
    <cellStyle name="Normal 14 4 2 5" xfId="20444" xr:uid="{EF045D38-FD2E-4482-919C-1CDD0622C8EB}"/>
    <cellStyle name="Normal 14 4 2 5 2" xfId="20445" xr:uid="{42B59F0D-21FF-45C5-8DAA-B1305BAB52B5}"/>
    <cellStyle name="Normal 14 4 2 5 2 2" xfId="20446" xr:uid="{F8E41E01-0B72-4BA0-953A-24634683260C}"/>
    <cellStyle name="Normal 14 4 2 5 3" xfId="20447" xr:uid="{A6BAF095-2A52-4664-B184-864FE2A2F2A2}"/>
    <cellStyle name="Normal 14 4 2 6" xfId="20448" xr:uid="{326C7F0A-A956-4A60-BD27-CB91DE1CE1B4}"/>
    <cellStyle name="Normal 14 4 2 6 2" xfId="20449" xr:uid="{10B071B8-5080-49B3-8B2E-C4DB40D95E0B}"/>
    <cellStyle name="Normal 14 4 2 7" xfId="20450" xr:uid="{01B05576-5175-448C-8E2C-0BD57A5DB990}"/>
    <cellStyle name="Normal 14 4 3" xfId="20451" xr:uid="{6C61A51D-18A9-4FEE-B6DC-A417905B5451}"/>
    <cellStyle name="Normal 14 4 3 2" xfId="20452" xr:uid="{A8CADC34-207B-42D9-9E76-09DDF1BB2313}"/>
    <cellStyle name="Normal 14 4 3 2 2" xfId="20453" xr:uid="{27AD8A4F-4142-4E7E-BAD3-415E15DE6FAD}"/>
    <cellStyle name="Normal 14 4 3 2 2 2" xfId="20454" xr:uid="{608EAB05-B1CB-4209-B867-2112F3BE9C58}"/>
    <cellStyle name="Normal 14 4 3 2 2 2 2" xfId="20455" xr:uid="{0F873237-52AC-47E6-A76D-0EBE8BB159D4}"/>
    <cellStyle name="Normal 14 4 3 2 2 3" xfId="20456" xr:uid="{2D552A18-53F9-46F1-9549-408C2E45A529}"/>
    <cellStyle name="Normal 14 4 3 2 3" xfId="20457" xr:uid="{FF63212D-891C-4E76-9341-A1067E4DA702}"/>
    <cellStyle name="Normal 14 4 3 2 3 2" xfId="20458" xr:uid="{4CFCEBB1-C946-4618-84A5-202202AB732E}"/>
    <cellStyle name="Normal 14 4 3 2 4" xfId="20459" xr:uid="{C4DBA345-CB1A-426E-96A5-5FADBB6FA06D}"/>
    <cellStyle name="Normal 14 4 3 3" xfId="20460" xr:uid="{136A11C9-35D6-4F1E-9AB6-D3673415D0B3}"/>
    <cellStyle name="Normal 14 4 3 3 2" xfId="20461" xr:uid="{7D7439E1-610D-4961-92F7-5777BFCC3532}"/>
    <cellStyle name="Normal 14 4 3 3 2 2" xfId="20462" xr:uid="{6F889870-EC81-487A-8138-7AC2BCBC99EB}"/>
    <cellStyle name="Normal 14 4 3 3 2 2 2" xfId="20463" xr:uid="{334C9B3B-24AA-4399-A4FE-F28BDCABFD97}"/>
    <cellStyle name="Normal 14 4 3 3 2 3" xfId="20464" xr:uid="{3E725E8B-72A9-4002-8A64-75902B717E86}"/>
    <cellStyle name="Normal 14 4 3 3 3" xfId="20465" xr:uid="{6FF7A781-44CB-404D-8C66-96B720A1D326}"/>
    <cellStyle name="Normal 14 4 3 3 3 2" xfId="20466" xr:uid="{D36A240F-F52C-4F90-A5F7-BA44E5B73777}"/>
    <cellStyle name="Normal 14 4 3 3 4" xfId="20467" xr:uid="{654E467A-17B7-450F-AECD-02FF9C01E577}"/>
    <cellStyle name="Normal 14 4 3 4" xfId="20468" xr:uid="{36CFCB10-E6EA-4DBB-A1A7-A42706877005}"/>
    <cellStyle name="Normal 14 4 3 4 2" xfId="20469" xr:uid="{71A56831-3144-4AC6-B7FF-A4F1ACE69164}"/>
    <cellStyle name="Normal 14 4 3 4 2 2" xfId="20470" xr:uid="{0FC0978E-59FD-48F5-80FC-F9F089114DD8}"/>
    <cellStyle name="Normal 14 4 3 4 3" xfId="20471" xr:uid="{01F8A1A3-AF48-4A14-8346-058CD857F7EB}"/>
    <cellStyle name="Normal 14 4 3 5" xfId="20472" xr:uid="{BB9C4B9E-18F9-4F4A-98C0-350CF5278F86}"/>
    <cellStyle name="Normal 14 4 3 5 2" xfId="20473" xr:uid="{1D25C750-1A0B-48A1-A372-BF678DA6E5AE}"/>
    <cellStyle name="Normal 14 4 3 6" xfId="20474" xr:uid="{7EB1220C-EB12-4DAD-A17F-4997D7B97182}"/>
    <cellStyle name="Normal 14 4 4" xfId="20475" xr:uid="{9DF92CF5-1E25-4306-881C-3D350A7F4DE9}"/>
    <cellStyle name="Normal 14 4 4 2" xfId="20476" xr:uid="{A1BE6A48-1E0C-4BB5-B536-2457F45CB877}"/>
    <cellStyle name="Normal 14 4 4 2 2" xfId="20477" xr:uid="{DE8788A6-AB39-44D0-9DDB-8C74A16C5C30}"/>
    <cellStyle name="Normal 14 4 4 2 2 2" xfId="20478" xr:uid="{425E9795-BA01-4356-8B7C-C02EF63B48C7}"/>
    <cellStyle name="Normal 14 4 4 2 3" xfId="20479" xr:uid="{E4919C03-057F-4BDD-8B3B-E87DC86C7B55}"/>
    <cellStyle name="Normal 14 4 4 3" xfId="20480" xr:uid="{C58C9773-7371-44F8-B828-1375AF75DE6A}"/>
    <cellStyle name="Normal 14 4 4 3 2" xfId="20481" xr:uid="{FE863897-02F3-42F4-A1EA-343CE7D015F5}"/>
    <cellStyle name="Normal 14 4 4 4" xfId="20482" xr:uid="{9CD4C7B2-FD95-4D46-9BD2-74B5FAE5A3ED}"/>
    <cellStyle name="Normal 14 4 5" xfId="20483" xr:uid="{7B329821-42A7-492A-B953-8C031BDB4734}"/>
    <cellStyle name="Normal 14 4 5 2" xfId="20484" xr:uid="{BD33AE7E-0855-4060-92BE-A45E789277A8}"/>
    <cellStyle name="Normal 14 4 5 2 2" xfId="20485" xr:uid="{F2C89E99-AC2E-4109-ACEB-034EB92EE94B}"/>
    <cellStyle name="Normal 14 4 5 2 2 2" xfId="20486" xr:uid="{CE3B42A1-49EF-4ACA-BD3E-441184280D6D}"/>
    <cellStyle name="Normal 14 4 5 2 3" xfId="20487" xr:uid="{A35AE3FF-3618-4ACE-9634-40130C3F2B89}"/>
    <cellStyle name="Normal 14 4 5 3" xfId="20488" xr:uid="{A0F04E6F-6994-49D8-912E-079297D3AC5B}"/>
    <cellStyle name="Normal 14 4 5 3 2" xfId="20489" xr:uid="{39620763-80C6-431E-9331-EB66C2F2404A}"/>
    <cellStyle name="Normal 14 4 5 4" xfId="20490" xr:uid="{EADE895F-924F-4BD2-B151-1B4ADF9AD351}"/>
    <cellStyle name="Normal 14 4 6" xfId="20491" xr:uid="{1B3C4088-9FA5-4EF8-A675-449A32F7D017}"/>
    <cellStyle name="Normal 14 4 6 2" xfId="20492" xr:uid="{38A32687-BA94-450F-9DB9-963CE9081A4A}"/>
    <cellStyle name="Normal 14 4 6 2 2" xfId="20493" xr:uid="{28AB436F-9C9A-4E46-943D-DC3253ACEB0A}"/>
    <cellStyle name="Normal 14 4 6 3" xfId="20494" xr:uid="{AA3A7B60-110D-49DF-8C07-A52F938A30BA}"/>
    <cellStyle name="Normal 14 4 7" xfId="20495" xr:uid="{FB07EAAE-6BD4-4953-A127-C302A4306614}"/>
    <cellStyle name="Normal 14 4 7 2" xfId="20496" xr:uid="{AE7F9534-25AF-4CEA-B827-0E7117B3CA75}"/>
    <cellStyle name="Normal 14 4 8" xfId="20497" xr:uid="{52E67625-CD5A-4A2E-BF2D-D87D970B03B9}"/>
    <cellStyle name="Normal 140" xfId="20498" xr:uid="{B13F9AA3-5E10-44B7-8283-57BBC7F130F0}"/>
    <cellStyle name="Normal 141" xfId="20499" xr:uid="{C62F7F5F-F5CA-462E-851A-53B7E27DF223}"/>
    <cellStyle name="Normal 142" xfId="20500" xr:uid="{B54012DD-65DC-455B-849C-D3EF0FC835F2}"/>
    <cellStyle name="Normal 143" xfId="20501" xr:uid="{4E4EC861-8C97-42FC-AFF4-04B69A31F96F}"/>
    <cellStyle name="Normal 144" xfId="20502" xr:uid="{A6C74B30-0B08-4C4B-BA7A-075D061491A5}"/>
    <cellStyle name="Normal 145" xfId="20503" xr:uid="{71C791FD-F3D5-4433-B17D-3602B6C8B10F}"/>
    <cellStyle name="Normal 15" xfId="20504" xr:uid="{DD42A488-C669-4ECC-994F-8653E96512CA}"/>
    <cellStyle name="Normal 15 2" xfId="20505" xr:uid="{C3701100-DB76-456D-BED0-387BBE7EC5F8}"/>
    <cellStyle name="Normal 15 2 10" xfId="20506" xr:uid="{249BBB99-F33F-4942-936C-63ABDDFBF41F}"/>
    <cellStyle name="Normal 15 2 2" xfId="20507" xr:uid="{CAC990E0-67CF-4CB8-80FB-4D3947856958}"/>
    <cellStyle name="Normal 15 2 2 2" xfId="20508" xr:uid="{46F8B724-18E0-4905-9D0F-347823F8A32D}"/>
    <cellStyle name="Normal 15 2 2 2 2" xfId="20509" xr:uid="{DDE62ED0-F477-49CE-8781-0FEA7E23F727}"/>
    <cellStyle name="Normal 15 2 2 2 2 2" xfId="20510" xr:uid="{70D2CD94-6900-4CF6-80AC-3909E354E60E}"/>
    <cellStyle name="Normal 15 2 2 2 2 2 2" xfId="20511" xr:uid="{550D921A-609F-402B-8CE7-A1744BE04E18}"/>
    <cellStyle name="Normal 15 2 2 2 2 2 2 2" xfId="20512" xr:uid="{813A3DAD-BB00-4901-9AE3-06FB9E8531B2}"/>
    <cellStyle name="Normal 15 2 2 2 2 2 2 2 2" xfId="20513" xr:uid="{4BDADAD0-9FB5-437D-9FCF-8AFA74265219}"/>
    <cellStyle name="Normal 15 2 2 2 2 2 2 3" xfId="20514" xr:uid="{0693AF57-BE6F-4BAE-9EFA-F7AD9444A09D}"/>
    <cellStyle name="Normal 15 2 2 2 2 2 3" xfId="20515" xr:uid="{341F0139-F34E-4476-9AC7-A77337BEEF48}"/>
    <cellStyle name="Normal 15 2 2 2 2 2 3 2" xfId="20516" xr:uid="{6A2BCE54-C290-4D1B-919C-62E4A9EBE415}"/>
    <cellStyle name="Normal 15 2 2 2 2 2 4" xfId="20517" xr:uid="{26F7B494-C5CA-4DFD-B98F-A47FFDB0118C}"/>
    <cellStyle name="Normal 15 2 2 2 2 3" xfId="20518" xr:uid="{075C33B6-A87A-446E-B418-9F1E7768FD28}"/>
    <cellStyle name="Normal 15 2 2 2 2 3 2" xfId="20519" xr:uid="{C3219CA0-A198-45C2-9413-8F30E94CC6DA}"/>
    <cellStyle name="Normal 15 2 2 2 2 3 2 2" xfId="20520" xr:uid="{562F5D5B-6C88-464D-ACDF-249D8ABECB48}"/>
    <cellStyle name="Normal 15 2 2 2 2 3 2 2 2" xfId="20521" xr:uid="{7C7802BC-1AE0-4D1D-96D8-588C3D03ABC2}"/>
    <cellStyle name="Normal 15 2 2 2 2 3 2 3" xfId="20522" xr:uid="{EB0DF991-4EEA-4A0A-9AAC-9AD52E90FF9B}"/>
    <cellStyle name="Normal 15 2 2 2 2 3 3" xfId="20523" xr:uid="{14FEB0C3-0E4F-421F-AFF4-AAEBE588B5CC}"/>
    <cellStyle name="Normal 15 2 2 2 2 3 3 2" xfId="20524" xr:uid="{B239408C-7FC6-4C0F-9942-0FF6B7601396}"/>
    <cellStyle name="Normal 15 2 2 2 2 3 4" xfId="20525" xr:uid="{571F02DB-0965-4DAC-B980-D695ACED12EF}"/>
    <cellStyle name="Normal 15 2 2 2 2 4" xfId="20526" xr:uid="{B6FA5519-2782-41A1-9807-5A9B6D759640}"/>
    <cellStyle name="Normal 15 2 2 2 2 4 2" xfId="20527" xr:uid="{1388B6EF-EEB6-4EE1-8CC0-8228E861D4CF}"/>
    <cellStyle name="Normal 15 2 2 2 2 4 2 2" xfId="20528" xr:uid="{9EDC3691-457E-40B3-A124-5338CC3C8F73}"/>
    <cellStyle name="Normal 15 2 2 2 2 4 3" xfId="20529" xr:uid="{10689163-B5E7-4FD4-A1FF-6C4F2C8B3991}"/>
    <cellStyle name="Normal 15 2 2 2 2 5" xfId="20530" xr:uid="{88D6FE94-350C-43B7-865A-F7F7C205ADA3}"/>
    <cellStyle name="Normal 15 2 2 2 2 5 2" xfId="20531" xr:uid="{66B917F3-E947-4D3D-B95D-28DA77261D98}"/>
    <cellStyle name="Normal 15 2 2 2 2 6" xfId="20532" xr:uid="{7930BB3D-2049-4D7B-B769-00B7356DEDB7}"/>
    <cellStyle name="Normal 15 2 2 2 3" xfId="20533" xr:uid="{043A6551-06E0-43E8-B92F-DD2ADCFD168A}"/>
    <cellStyle name="Normal 15 2 2 2 3 2" xfId="20534" xr:uid="{EC59FFD9-3279-48B6-9D50-EED54902FE10}"/>
    <cellStyle name="Normal 15 2 2 2 3 2 2" xfId="20535" xr:uid="{0225D4DB-7A5F-462D-8ECD-336C2D266143}"/>
    <cellStyle name="Normal 15 2 2 2 3 2 2 2" xfId="20536" xr:uid="{9448F209-10E6-49DD-A616-2A55E51B5930}"/>
    <cellStyle name="Normal 15 2 2 2 3 2 3" xfId="20537" xr:uid="{AF3A203A-C5A3-42E9-B2E9-A98AD07CD382}"/>
    <cellStyle name="Normal 15 2 2 2 3 3" xfId="20538" xr:uid="{800134C8-7B94-4195-A104-FE938F3A0832}"/>
    <cellStyle name="Normal 15 2 2 2 3 3 2" xfId="20539" xr:uid="{8E7DE916-4D60-472A-ACC4-2EBFABE2F590}"/>
    <cellStyle name="Normal 15 2 2 2 3 4" xfId="20540" xr:uid="{6A9F3B90-10F4-4805-BC49-528C9F05111B}"/>
    <cellStyle name="Normal 15 2 2 2 4" xfId="20541" xr:uid="{08324F67-D01D-49C2-AEDC-6CAC38EBA778}"/>
    <cellStyle name="Normal 15 2 2 2 4 2" xfId="20542" xr:uid="{D4344928-0F6E-405C-8970-919DCE57426F}"/>
    <cellStyle name="Normal 15 2 2 2 4 2 2" xfId="20543" xr:uid="{DA06BAC3-E220-4FE2-830F-34FA4F10FA74}"/>
    <cellStyle name="Normal 15 2 2 2 4 2 2 2" xfId="20544" xr:uid="{B4F82642-94E7-43EE-B758-E9D5C267E749}"/>
    <cellStyle name="Normal 15 2 2 2 4 2 3" xfId="20545" xr:uid="{23F85CEC-14FA-4397-9176-04D38D7E2167}"/>
    <cellStyle name="Normal 15 2 2 2 4 3" xfId="20546" xr:uid="{FD8EAF7E-799C-4B3A-8F2D-5BD37E13BD52}"/>
    <cellStyle name="Normal 15 2 2 2 4 3 2" xfId="20547" xr:uid="{9E11558E-F09F-48EC-8EB6-F4182DA90935}"/>
    <cellStyle name="Normal 15 2 2 2 4 4" xfId="20548" xr:uid="{EF0C695C-2A42-4AE0-8E2B-A3423B4E0D69}"/>
    <cellStyle name="Normal 15 2 2 2 5" xfId="20549" xr:uid="{85F51C1E-3845-4702-BB73-52043AF3AF4E}"/>
    <cellStyle name="Normal 15 2 2 2 5 2" xfId="20550" xr:uid="{2633942E-6D2B-4872-91A8-3B8CB9D8F142}"/>
    <cellStyle name="Normal 15 2 2 2 5 2 2" xfId="20551" xr:uid="{AC430982-9856-4033-A50E-B232D6D5C8D7}"/>
    <cellStyle name="Normal 15 2 2 2 5 3" xfId="20552" xr:uid="{D44604B7-F43A-4468-864C-95D0AE55F9F1}"/>
    <cellStyle name="Normal 15 2 2 2 6" xfId="20553" xr:uid="{8C25B783-9F49-483C-BB29-9C7FA89F8B4A}"/>
    <cellStyle name="Normal 15 2 2 2 6 2" xfId="20554" xr:uid="{20D3FCE4-067F-441B-8C58-EC2CDF2ED74D}"/>
    <cellStyle name="Normal 15 2 2 2 7" xfId="20555" xr:uid="{DD268028-06C8-4CD4-9423-C718BB0DA5DB}"/>
    <cellStyle name="Normal 15 2 2 3" xfId="20556" xr:uid="{4B7C0AD5-9134-4A82-8A09-5AD155AE68D8}"/>
    <cellStyle name="Normal 15 2 2 3 2" xfId="20557" xr:uid="{39F721A6-744E-46E9-82F8-8B05B44DE4C2}"/>
    <cellStyle name="Normal 15 2 2 3 2 2" xfId="20558" xr:uid="{26AC9C8F-933B-49B7-B15D-D2B01771D085}"/>
    <cellStyle name="Normal 15 2 2 3 2 2 2" xfId="20559" xr:uid="{71E3E2D0-BABF-472E-9D50-8522E2D996F1}"/>
    <cellStyle name="Normal 15 2 2 3 2 2 2 2" xfId="20560" xr:uid="{329172C3-903A-4073-B6D7-D2DDA4229039}"/>
    <cellStyle name="Normal 15 2 2 3 2 2 3" xfId="20561" xr:uid="{D827FA94-D966-412E-9AE5-21B9E377AA7A}"/>
    <cellStyle name="Normal 15 2 2 3 2 3" xfId="20562" xr:uid="{3796A28C-6B7F-4259-9F66-CECE882469C0}"/>
    <cellStyle name="Normal 15 2 2 3 2 3 2" xfId="20563" xr:uid="{00541860-324C-43DD-BE52-8D7787D7DF9B}"/>
    <cellStyle name="Normal 15 2 2 3 2 4" xfId="20564" xr:uid="{BD5937A9-D3A5-43EA-9AE0-112308A681D3}"/>
    <cellStyle name="Normal 15 2 2 3 3" xfId="20565" xr:uid="{BF79A0CA-DBEA-4F66-A350-6EB068FB9DE3}"/>
    <cellStyle name="Normal 15 2 2 3 3 2" xfId="20566" xr:uid="{D5E6B612-B6C5-46E4-BFB4-5B28E39D2CFF}"/>
    <cellStyle name="Normal 15 2 2 3 3 2 2" xfId="20567" xr:uid="{FC1E8D40-72AE-4BDE-B02F-8C8E663D4AF3}"/>
    <cellStyle name="Normal 15 2 2 3 3 2 2 2" xfId="20568" xr:uid="{EF9B9900-445B-4778-8572-6257DA4A97BC}"/>
    <cellStyle name="Normal 15 2 2 3 3 2 3" xfId="20569" xr:uid="{D9EBFAE7-8159-4401-91B5-0FD30905E5F7}"/>
    <cellStyle name="Normal 15 2 2 3 3 3" xfId="20570" xr:uid="{9C523590-FB76-419F-9186-ECCCA36DE838}"/>
    <cellStyle name="Normal 15 2 2 3 3 3 2" xfId="20571" xr:uid="{CFFCE6F7-A2DB-42B5-9067-83766EE666DD}"/>
    <cellStyle name="Normal 15 2 2 3 3 4" xfId="20572" xr:uid="{DEA356B8-F523-4D1F-9BEE-3DB31B86A37D}"/>
    <cellStyle name="Normal 15 2 2 3 4" xfId="20573" xr:uid="{949874E8-EB28-479A-BDCA-BFE810102981}"/>
    <cellStyle name="Normal 15 2 2 3 4 2" xfId="20574" xr:uid="{7A76F366-BBC0-49CC-8038-AB4F8400EBCC}"/>
    <cellStyle name="Normal 15 2 2 3 4 2 2" xfId="20575" xr:uid="{BF33DC4B-29E7-49DD-8980-3E631A147D61}"/>
    <cellStyle name="Normal 15 2 2 3 4 3" xfId="20576" xr:uid="{9831FC91-CB64-4E64-AC59-B7BCB6A7867E}"/>
    <cellStyle name="Normal 15 2 2 3 5" xfId="20577" xr:uid="{FB040C04-10E8-44A1-81CF-B2543FDF02AE}"/>
    <cellStyle name="Normal 15 2 2 3 5 2" xfId="20578" xr:uid="{2394F0F0-BF2C-4967-ACD9-F46955A899E4}"/>
    <cellStyle name="Normal 15 2 2 3 6" xfId="20579" xr:uid="{3A6A4FD9-1682-4E81-A79E-A3C8842EC1DB}"/>
    <cellStyle name="Normal 15 2 2 4" xfId="20580" xr:uid="{65AF4A77-33B5-4C8F-BDE4-D1F75E899818}"/>
    <cellStyle name="Normal 15 2 2 4 2" xfId="20581" xr:uid="{3D06A87E-2040-4A78-B968-858B0E1772FB}"/>
    <cellStyle name="Normal 15 2 2 4 2 2" xfId="20582" xr:uid="{4D24F993-E9E1-43AC-BF5F-1B565713C59D}"/>
    <cellStyle name="Normal 15 2 2 4 2 2 2" xfId="20583" xr:uid="{182E2173-187C-41DA-B6C5-7C8F1E5308FF}"/>
    <cellStyle name="Normal 15 2 2 4 2 3" xfId="20584" xr:uid="{3AF29D22-78B5-4544-BF4B-AC1C72052224}"/>
    <cellStyle name="Normal 15 2 2 4 3" xfId="20585" xr:uid="{0C5C3518-9BA7-47E4-B1ED-BCB474070C47}"/>
    <cellStyle name="Normal 15 2 2 4 3 2" xfId="20586" xr:uid="{E8D92C26-F4C7-49E5-B444-86178F5BA610}"/>
    <cellStyle name="Normal 15 2 2 4 4" xfId="20587" xr:uid="{EF0031BF-A63F-405D-AE34-3C478FEC5F7D}"/>
    <cellStyle name="Normal 15 2 2 5" xfId="20588" xr:uid="{AEA3FE46-F839-40AF-B09E-F2BEB266DE51}"/>
    <cellStyle name="Normal 15 2 2 5 2" xfId="20589" xr:uid="{EA451997-B4D6-4372-B7FF-6CCCF1EE6A67}"/>
    <cellStyle name="Normal 15 2 2 5 2 2" xfId="20590" xr:uid="{4D969C15-4351-4B2B-8564-D33B4C93AF09}"/>
    <cellStyle name="Normal 15 2 2 5 2 2 2" xfId="20591" xr:uid="{B63EFEFA-918A-46C9-830A-F92BCCD35E0E}"/>
    <cellStyle name="Normal 15 2 2 5 2 3" xfId="20592" xr:uid="{12D382E0-E7B6-4E7A-86C9-697E9F3DD04A}"/>
    <cellStyle name="Normal 15 2 2 5 3" xfId="20593" xr:uid="{C05E5895-AB95-4ADD-B213-74D9DA3E8A11}"/>
    <cellStyle name="Normal 15 2 2 5 3 2" xfId="20594" xr:uid="{FD2BA472-C7A4-46CC-80FC-F2B55AC661FC}"/>
    <cellStyle name="Normal 15 2 2 5 4" xfId="20595" xr:uid="{1EE59945-D472-4AD4-9C4D-C4BA9A8EF30C}"/>
    <cellStyle name="Normal 15 2 2 6" xfId="20596" xr:uid="{7DC2CBD6-9C76-4A67-A976-29529EF5BF08}"/>
    <cellStyle name="Normal 15 2 2 6 2" xfId="20597" xr:uid="{A6013C37-7BD2-437E-B576-1DC88725686B}"/>
    <cellStyle name="Normal 15 2 2 6 2 2" xfId="20598" xr:uid="{CA05B6BB-B854-4B96-B7AE-55FD63B27A86}"/>
    <cellStyle name="Normal 15 2 2 6 3" xfId="20599" xr:uid="{2BBE54D2-9502-4764-96C7-3A4C42507F88}"/>
    <cellStyle name="Normal 15 2 2 7" xfId="20600" xr:uid="{1EB6A766-4992-485A-924E-159E83ED650F}"/>
    <cellStyle name="Normal 15 2 2 7 2" xfId="20601" xr:uid="{90F61463-7337-4CC0-8264-D4638BFDDBEB}"/>
    <cellStyle name="Normal 15 2 2 8" xfId="20602" xr:uid="{DF5BFA1A-AD12-4476-8D0B-1C82989712FE}"/>
    <cellStyle name="Normal 15 2 3" xfId="20603" xr:uid="{3A87582E-1E65-4179-9195-14F2CA632397}"/>
    <cellStyle name="Normal 15 2 3 2" xfId="20604" xr:uid="{40047C4A-F406-4BD8-B0B4-DDFDB8C9C94E}"/>
    <cellStyle name="Normal 15 2 3 2 2" xfId="20605" xr:uid="{1F3E69A2-B42C-4502-9FA3-E4AEE30D4750}"/>
    <cellStyle name="Normal 15 2 3 2 2 2" xfId="20606" xr:uid="{CB8E1945-3E4C-4FB6-9858-814579C202E0}"/>
    <cellStyle name="Normal 15 2 3 2 2 2 2" xfId="20607" xr:uid="{FC486E47-4809-4FE0-B6A5-92930E536F2C}"/>
    <cellStyle name="Normal 15 2 3 2 2 2 2 2" xfId="20608" xr:uid="{F0FFF67C-5398-4002-8FDE-C9B4D245893A}"/>
    <cellStyle name="Normal 15 2 3 2 2 2 3" xfId="20609" xr:uid="{F6288E52-2643-41CE-A989-24C131503196}"/>
    <cellStyle name="Normal 15 2 3 2 2 3" xfId="20610" xr:uid="{26E98CE6-3889-463B-A64B-F5A5D37CF83E}"/>
    <cellStyle name="Normal 15 2 3 2 2 3 2" xfId="20611" xr:uid="{3036FEFB-459C-4A3C-A514-4128426034EC}"/>
    <cellStyle name="Normal 15 2 3 2 2 4" xfId="20612" xr:uid="{06384C5F-6421-4D18-886C-5B923F8935F1}"/>
    <cellStyle name="Normal 15 2 3 2 3" xfId="20613" xr:uid="{9A32C303-5879-4CCE-A8E4-532DB8CAE9A7}"/>
    <cellStyle name="Normal 15 2 3 2 3 2" xfId="20614" xr:uid="{8FB285A5-F11A-46EC-A83A-7A6B3998DC2C}"/>
    <cellStyle name="Normal 15 2 3 2 3 2 2" xfId="20615" xr:uid="{382FD311-0F61-42FE-9378-BFD441E8ACDF}"/>
    <cellStyle name="Normal 15 2 3 2 3 2 2 2" xfId="20616" xr:uid="{C698114F-1342-49D8-929F-7E2F731ED829}"/>
    <cellStyle name="Normal 15 2 3 2 3 2 3" xfId="20617" xr:uid="{AEF892F0-F265-4A00-A237-D937F555191F}"/>
    <cellStyle name="Normal 15 2 3 2 3 3" xfId="20618" xr:uid="{69CAE515-E49E-402B-9380-35881E3D0021}"/>
    <cellStyle name="Normal 15 2 3 2 3 3 2" xfId="20619" xr:uid="{08C2B35B-CD8D-4823-A95F-FA0DCFCDED17}"/>
    <cellStyle name="Normal 15 2 3 2 3 4" xfId="20620" xr:uid="{935FF424-8D13-4A34-A0DB-D5BFCF93820D}"/>
    <cellStyle name="Normal 15 2 3 2 4" xfId="20621" xr:uid="{7152E1BF-766E-451B-8F4B-4DCF9F01E513}"/>
    <cellStyle name="Normal 15 2 3 2 4 2" xfId="20622" xr:uid="{E2B23247-6600-4BC5-A33A-35BA64DD553B}"/>
    <cellStyle name="Normal 15 2 3 2 4 2 2" xfId="20623" xr:uid="{30A94E06-457C-4012-B61A-0AF3BA4E4744}"/>
    <cellStyle name="Normal 15 2 3 2 4 3" xfId="20624" xr:uid="{56EF3550-ECDE-47C6-8898-92FA3CF82AD8}"/>
    <cellStyle name="Normal 15 2 3 2 5" xfId="20625" xr:uid="{89FE509E-2B62-46DD-8586-E238927FF481}"/>
    <cellStyle name="Normal 15 2 3 2 5 2" xfId="20626" xr:uid="{FF77871B-3E3C-41D4-81B8-F0800722F9DA}"/>
    <cellStyle name="Normal 15 2 3 2 6" xfId="20627" xr:uid="{F9A7609C-7B55-465B-ABBC-C2E58CBB24D5}"/>
    <cellStyle name="Normal 15 2 3 3" xfId="20628" xr:uid="{C75FFD1B-89B8-424A-B8EB-BF248DD47A6E}"/>
    <cellStyle name="Normal 15 2 3 3 2" xfId="20629" xr:uid="{EABD4C48-6102-408E-90C0-92A9D5007998}"/>
    <cellStyle name="Normal 15 2 3 3 2 2" xfId="20630" xr:uid="{D221067A-19B0-45B2-8F94-103A88AA0510}"/>
    <cellStyle name="Normal 15 2 3 3 2 2 2" xfId="20631" xr:uid="{AD5D2A65-ED77-4217-88B4-D5C25C848693}"/>
    <cellStyle name="Normal 15 2 3 3 2 3" xfId="20632" xr:uid="{EEDC0942-0DC2-46E9-81CF-5C83BDE4B25E}"/>
    <cellStyle name="Normal 15 2 3 3 3" xfId="20633" xr:uid="{3DFE5408-6076-44C0-8163-53012E044763}"/>
    <cellStyle name="Normal 15 2 3 3 3 2" xfId="20634" xr:uid="{52E81261-8633-410E-A3A9-1BB4F92DD311}"/>
    <cellStyle name="Normal 15 2 3 3 4" xfId="20635" xr:uid="{E8166331-F7CA-4DC3-A622-75DC30D4ACBC}"/>
    <cellStyle name="Normal 15 2 3 4" xfId="20636" xr:uid="{2DCAC7A8-8C5B-4262-858E-AA4F7A3928BE}"/>
    <cellStyle name="Normal 15 2 3 4 2" xfId="20637" xr:uid="{AAADB1FB-83C5-4571-AFA2-6B2478B04829}"/>
    <cellStyle name="Normal 15 2 3 4 2 2" xfId="20638" xr:uid="{9D1B5818-41B1-402B-8D19-3EA96BF787AF}"/>
    <cellStyle name="Normal 15 2 3 4 2 2 2" xfId="20639" xr:uid="{FEACAB0A-DF7A-4933-9A7E-276237740228}"/>
    <cellStyle name="Normal 15 2 3 4 2 3" xfId="20640" xr:uid="{53C9C413-73F1-4E0D-BA6B-ADDEFCEBCD7B}"/>
    <cellStyle name="Normal 15 2 3 4 3" xfId="20641" xr:uid="{EC1C3597-2536-41E9-9D5C-7354A2C76567}"/>
    <cellStyle name="Normal 15 2 3 4 3 2" xfId="20642" xr:uid="{13C60EB5-DFD8-4CFA-8841-16E8BE87E88B}"/>
    <cellStyle name="Normal 15 2 3 4 4" xfId="20643" xr:uid="{99E2B60D-2D16-4389-BAD6-D4D1612558BE}"/>
    <cellStyle name="Normal 15 2 3 5" xfId="20644" xr:uid="{14EC820B-B316-4687-B5AA-17B429C90F3C}"/>
    <cellStyle name="Normal 15 2 3 5 2" xfId="20645" xr:uid="{DC5358FD-6CCA-4E1F-A953-C66F361BAE90}"/>
    <cellStyle name="Normal 15 2 3 5 2 2" xfId="20646" xr:uid="{D4964E2C-85AA-4889-8BE4-FF3980811418}"/>
    <cellStyle name="Normal 15 2 3 5 3" xfId="20647" xr:uid="{3AEB7953-7E5D-4E86-BA85-498410AD982C}"/>
    <cellStyle name="Normal 15 2 3 6" xfId="20648" xr:uid="{9040EEE3-0FB2-46F8-AC43-FEB2661754A3}"/>
    <cellStyle name="Normal 15 2 3 6 2" xfId="20649" xr:uid="{C16918EE-FBD1-49B1-92CD-C061D7DCCBED}"/>
    <cellStyle name="Normal 15 2 3 7" xfId="20650" xr:uid="{F55AA96B-DBBE-4E3D-95C3-EBB9EE186DE0}"/>
    <cellStyle name="Normal 15 2 4" xfId="20651" xr:uid="{295D943B-DF0C-4A9B-98FF-14D21DE3B335}"/>
    <cellStyle name="Normal 15 2 4 2" xfId="20652" xr:uid="{C28BF707-7303-4545-A636-F32C9640F356}"/>
    <cellStyle name="Normal 15 2 4 2 2" xfId="20653" xr:uid="{2D1628DA-BCD8-4B5D-9CBF-C2749CFD1FB0}"/>
    <cellStyle name="Normal 15 2 4 2 2 2" xfId="20654" xr:uid="{4F6C01EA-BA1F-4B2E-ADD2-84CADFCD9224}"/>
    <cellStyle name="Normal 15 2 4 2 2 2 2" xfId="20655" xr:uid="{EBDB9C40-F94B-4201-B32A-38E03E3810C9}"/>
    <cellStyle name="Normal 15 2 4 2 2 2 2 2" xfId="20656" xr:uid="{BF625C5F-DC09-4C03-BBC4-70F797829957}"/>
    <cellStyle name="Normal 15 2 4 2 2 2 3" xfId="20657" xr:uid="{F9C291A5-103D-4AE9-9271-2E19BD6A32B1}"/>
    <cellStyle name="Normal 15 2 4 2 2 3" xfId="20658" xr:uid="{93AE58F9-AF00-4F70-81C6-E1A7E11C9878}"/>
    <cellStyle name="Normal 15 2 4 2 2 3 2" xfId="20659" xr:uid="{72499F3E-9238-484F-B75B-C03B7F75204F}"/>
    <cellStyle name="Normal 15 2 4 2 2 4" xfId="20660" xr:uid="{5BF90636-EB2D-40E4-8A0A-382693E060B3}"/>
    <cellStyle name="Normal 15 2 4 2 3" xfId="20661" xr:uid="{CC9B2310-42AA-436C-810F-76CBABEA77E5}"/>
    <cellStyle name="Normal 15 2 4 2 3 2" xfId="20662" xr:uid="{96836BAB-2E57-455A-830B-8DDCCF9A8EF9}"/>
    <cellStyle name="Normal 15 2 4 2 3 2 2" xfId="20663" xr:uid="{4AAD4176-D435-43D5-AFFE-231FC12FEFE9}"/>
    <cellStyle name="Normal 15 2 4 2 3 2 2 2" xfId="20664" xr:uid="{5B612C3B-964C-446C-8C1B-EA2A67751443}"/>
    <cellStyle name="Normal 15 2 4 2 3 2 3" xfId="20665" xr:uid="{83D1651F-8C07-4442-89ED-486AF4416282}"/>
    <cellStyle name="Normal 15 2 4 2 3 3" xfId="20666" xr:uid="{D6D24A5B-5A71-40CB-8185-3F30676CF998}"/>
    <cellStyle name="Normal 15 2 4 2 3 3 2" xfId="20667" xr:uid="{7C3D5480-2B26-4A01-AFA6-525DE6DBADC0}"/>
    <cellStyle name="Normal 15 2 4 2 3 4" xfId="20668" xr:uid="{202036DF-C618-4862-A559-582FB2EF8BBA}"/>
    <cellStyle name="Normal 15 2 4 2 4" xfId="20669" xr:uid="{761041AD-E8E5-4A1C-91AD-29631AA18A5E}"/>
    <cellStyle name="Normal 15 2 4 2 4 2" xfId="20670" xr:uid="{042922DB-CD6F-446E-A49D-620A152FDE09}"/>
    <cellStyle name="Normal 15 2 4 2 4 2 2" xfId="20671" xr:uid="{7D794615-42C4-4F31-BE32-80B8382EE0F9}"/>
    <cellStyle name="Normal 15 2 4 2 4 3" xfId="20672" xr:uid="{213749C3-00D0-4118-8032-1246B5CED93F}"/>
    <cellStyle name="Normal 15 2 4 2 5" xfId="20673" xr:uid="{467537EA-A540-4D9A-B9D3-163DF1F2BFFA}"/>
    <cellStyle name="Normal 15 2 4 2 5 2" xfId="20674" xr:uid="{42C68231-9EE0-4C2E-AEAE-9FE8AAA2F7B7}"/>
    <cellStyle name="Normal 15 2 4 2 6" xfId="20675" xr:uid="{B3CD1F36-6ED8-4553-AC17-9EE9E715CA05}"/>
    <cellStyle name="Normal 15 2 4 3" xfId="20676" xr:uid="{5E99367A-AA9B-4111-9878-4558108D1665}"/>
    <cellStyle name="Normal 15 2 4 3 2" xfId="20677" xr:uid="{D7593713-A10D-467B-8F94-F42AF53DDCC2}"/>
    <cellStyle name="Normal 15 2 4 3 2 2" xfId="20678" xr:uid="{72628532-E209-490E-A95F-7374ECDCF870}"/>
    <cellStyle name="Normal 15 2 4 3 2 2 2" xfId="20679" xr:uid="{81A513BD-E0BE-40B7-A990-5E2E74BE9612}"/>
    <cellStyle name="Normal 15 2 4 3 2 3" xfId="20680" xr:uid="{2E13FC70-F0D0-4990-9554-017635D99F59}"/>
    <cellStyle name="Normal 15 2 4 3 3" xfId="20681" xr:uid="{0C25B2E5-2EE0-4C60-B736-D37A6D439E4B}"/>
    <cellStyle name="Normal 15 2 4 3 3 2" xfId="20682" xr:uid="{409AB9FB-59CA-4755-8C63-C6E8790D3A57}"/>
    <cellStyle name="Normal 15 2 4 3 4" xfId="20683" xr:uid="{A88B8F58-DF22-49D8-AE76-DB6C6565571C}"/>
    <cellStyle name="Normal 15 2 4 4" xfId="20684" xr:uid="{19756073-80D1-4586-AD48-11FD8047583E}"/>
    <cellStyle name="Normal 15 2 4 4 2" xfId="20685" xr:uid="{559DD7DC-E714-4C11-919B-342545D20027}"/>
    <cellStyle name="Normal 15 2 4 4 2 2" xfId="20686" xr:uid="{C328BC52-EF88-4115-AB39-B43F2E2EBCB0}"/>
    <cellStyle name="Normal 15 2 4 4 2 2 2" xfId="20687" xr:uid="{0AFCE347-8D45-46E4-8E42-29A25024B650}"/>
    <cellStyle name="Normal 15 2 4 4 2 3" xfId="20688" xr:uid="{8FF81C71-C03B-401B-B8E9-9608E085C017}"/>
    <cellStyle name="Normal 15 2 4 4 3" xfId="20689" xr:uid="{6C79C3A7-3375-4CE2-887B-A03AC12D467B}"/>
    <cellStyle name="Normal 15 2 4 4 3 2" xfId="20690" xr:uid="{1CD5AFAC-6A64-4642-A3E4-C43339767972}"/>
    <cellStyle name="Normal 15 2 4 4 4" xfId="20691" xr:uid="{A2580BFA-E9F0-44EC-9E3A-345883A08BD3}"/>
    <cellStyle name="Normal 15 2 4 5" xfId="20692" xr:uid="{6106E3CD-6B06-4133-9572-770B29DAE15F}"/>
    <cellStyle name="Normal 15 2 4 5 2" xfId="20693" xr:uid="{A9D858B3-BAB9-4402-80CC-F7C401296675}"/>
    <cellStyle name="Normal 15 2 4 5 2 2" xfId="20694" xr:uid="{D8A5BF25-5677-4B21-A52F-97F0CBCC0574}"/>
    <cellStyle name="Normal 15 2 4 5 3" xfId="20695" xr:uid="{043356FA-31A6-47C5-9489-2EF99DFF6FA6}"/>
    <cellStyle name="Normal 15 2 4 6" xfId="20696" xr:uid="{842421E2-0190-4F5A-8A61-38EC44DB2A31}"/>
    <cellStyle name="Normal 15 2 4 6 2" xfId="20697" xr:uid="{5C109CAA-B920-49E4-8E7A-8B022B028F5E}"/>
    <cellStyle name="Normal 15 2 4 7" xfId="20698" xr:uid="{1CD4BAA6-ABD8-48CD-B3E0-0FF38898EA4B}"/>
    <cellStyle name="Normal 15 2 5" xfId="20699" xr:uid="{011C8B5A-7103-4862-8E61-E15F1E8FFA16}"/>
    <cellStyle name="Normal 15 2 5 2" xfId="20700" xr:uid="{C743AFAC-8837-41F3-A6F8-D7996157D433}"/>
    <cellStyle name="Normal 15 2 5 2 2" xfId="20701" xr:uid="{73E2A3E5-8B76-42F7-8C50-7E7BE6346985}"/>
    <cellStyle name="Normal 15 2 5 2 2 2" xfId="20702" xr:uid="{35BEE380-FC51-4B48-B33E-3982C322D6BC}"/>
    <cellStyle name="Normal 15 2 5 2 2 2 2" xfId="20703" xr:uid="{E9D36050-C8E4-4A9B-8BE1-923E21E3E195}"/>
    <cellStyle name="Normal 15 2 5 2 2 3" xfId="20704" xr:uid="{B8B64DD4-854E-43E7-89F2-8CE02476F256}"/>
    <cellStyle name="Normal 15 2 5 2 3" xfId="20705" xr:uid="{54A1A42A-AFEC-417C-83FD-3FD4DC819DA0}"/>
    <cellStyle name="Normal 15 2 5 2 3 2" xfId="20706" xr:uid="{7D86B07A-C371-4363-AA49-AB096A9F2A0C}"/>
    <cellStyle name="Normal 15 2 5 2 4" xfId="20707" xr:uid="{4762F843-346D-4F50-B275-1747ACCB343A}"/>
    <cellStyle name="Normal 15 2 5 3" xfId="20708" xr:uid="{B32BCBED-1E82-49FE-9528-7199D00C1419}"/>
    <cellStyle name="Normal 15 2 5 3 2" xfId="20709" xr:uid="{4821050A-C2FC-453D-9A23-BC6E5285C460}"/>
    <cellStyle name="Normal 15 2 5 3 2 2" xfId="20710" xr:uid="{A1EFA5A0-BCB8-4617-A745-AC6911657BBD}"/>
    <cellStyle name="Normal 15 2 5 3 2 2 2" xfId="20711" xr:uid="{620BF3B6-8154-44FA-8D64-149C3066D763}"/>
    <cellStyle name="Normal 15 2 5 3 2 3" xfId="20712" xr:uid="{19D22500-3AA4-4956-AB4E-41976CB83CA2}"/>
    <cellStyle name="Normal 15 2 5 3 3" xfId="20713" xr:uid="{BA26D696-C282-45C4-A53F-FDB6DCEA1934}"/>
    <cellStyle name="Normal 15 2 5 3 3 2" xfId="20714" xr:uid="{7C8951AD-0A81-4853-AF2C-EAABF16338E8}"/>
    <cellStyle name="Normal 15 2 5 3 4" xfId="20715" xr:uid="{65A16348-9C76-465B-A2A4-5CFAD33C2003}"/>
    <cellStyle name="Normal 15 2 5 4" xfId="20716" xr:uid="{82AA788D-4EB5-455E-B916-84B3FD35C0B3}"/>
    <cellStyle name="Normal 15 2 5 4 2" xfId="20717" xr:uid="{56F23ED3-9A14-4A9E-8437-CE9C6110C365}"/>
    <cellStyle name="Normal 15 2 5 4 2 2" xfId="20718" xr:uid="{915A03AA-5306-4E39-8D13-A97422880591}"/>
    <cellStyle name="Normal 15 2 5 4 3" xfId="20719" xr:uid="{F763750F-0765-4CE1-9021-AAE3527BB95A}"/>
    <cellStyle name="Normal 15 2 5 5" xfId="20720" xr:uid="{EAED9750-802A-405E-A682-FA4D5CF845EF}"/>
    <cellStyle name="Normal 15 2 5 5 2" xfId="20721" xr:uid="{29E94747-ADC7-417A-975A-5EB88AEF27C0}"/>
    <cellStyle name="Normal 15 2 5 6" xfId="20722" xr:uid="{B3A69715-202E-41B6-9EC0-90114EE1107A}"/>
    <cellStyle name="Normal 15 2 6" xfId="20723" xr:uid="{FD8CB03D-56DE-48C2-903D-89E862C30AC4}"/>
    <cellStyle name="Normal 15 2 6 2" xfId="20724" xr:uid="{203233EF-2977-408D-ABB0-6F841EFF7788}"/>
    <cellStyle name="Normal 15 2 6 2 2" xfId="20725" xr:uid="{89659A95-7F9A-4D5B-A55C-1E6664CB6BDE}"/>
    <cellStyle name="Normal 15 2 6 2 2 2" xfId="20726" xr:uid="{EBF83041-0439-4D8A-AA72-DF23926897ED}"/>
    <cellStyle name="Normal 15 2 6 2 3" xfId="20727" xr:uid="{4C569C14-5DF0-4BA9-BBC4-60E49F6A73B6}"/>
    <cellStyle name="Normal 15 2 6 3" xfId="20728" xr:uid="{4BBB4522-6CDC-49B0-B6A8-A059AB449300}"/>
    <cellStyle name="Normal 15 2 6 3 2" xfId="20729" xr:uid="{7BC9B867-5E15-430A-99A2-004A20ADF279}"/>
    <cellStyle name="Normal 15 2 6 4" xfId="20730" xr:uid="{33B256BD-7F59-409E-91E9-EDA8ED17647F}"/>
    <cellStyle name="Normal 15 2 7" xfId="20731" xr:uid="{1C8078EB-16DE-4F0B-9A0F-4BE8364CBB28}"/>
    <cellStyle name="Normal 15 2 7 2" xfId="20732" xr:uid="{30E37603-F60C-48C3-9F9C-75AECADFADA9}"/>
    <cellStyle name="Normal 15 2 7 2 2" xfId="20733" xr:uid="{AA2874E2-0EEF-425A-AC6E-E4F7332BDDA3}"/>
    <cellStyle name="Normal 15 2 7 2 2 2" xfId="20734" xr:uid="{7114F0CE-C207-4001-898B-AB334CC890AE}"/>
    <cellStyle name="Normal 15 2 7 2 3" xfId="20735" xr:uid="{5C8B940E-FCFC-464B-AC42-CFB7E389E9F6}"/>
    <cellStyle name="Normal 15 2 7 3" xfId="20736" xr:uid="{7EA26B1B-3DF4-4207-919F-D2B60DD52D1F}"/>
    <cellStyle name="Normal 15 2 7 3 2" xfId="20737" xr:uid="{AE018E73-41FA-4031-AFEE-2D2306B4ABEF}"/>
    <cellStyle name="Normal 15 2 7 4" xfId="20738" xr:uid="{F6D19227-95DE-42A0-BD24-2916706B13BE}"/>
    <cellStyle name="Normal 15 2 8" xfId="20739" xr:uid="{80E695B3-FE40-4466-BAE7-B4AFD5EBDF78}"/>
    <cellStyle name="Normal 15 2 8 2" xfId="20740" xr:uid="{0D54E18B-3157-42F5-ACC5-6B7CFE47CF6B}"/>
    <cellStyle name="Normal 15 2 8 2 2" xfId="20741" xr:uid="{4C327AFF-1476-4CD2-A901-70B208723731}"/>
    <cellStyle name="Normal 15 2 8 3" xfId="20742" xr:uid="{B2D3176C-762D-4CBD-9E8D-C43EB00BA4F7}"/>
    <cellStyle name="Normal 15 2 9" xfId="20743" xr:uid="{58BA1AEB-ECF2-44C9-BC6B-B19412CBBA6D}"/>
    <cellStyle name="Normal 15 2 9 2" xfId="20744" xr:uid="{8A61033D-EAFF-40DB-AEB7-51BD29F7127F}"/>
    <cellStyle name="Normal 15 3" xfId="20745" xr:uid="{2FB53E0B-7F79-43AE-B448-2F0EFA7DD26C}"/>
    <cellStyle name="Normal 15 4" xfId="20746" xr:uid="{CF5DF76D-346C-43A5-B06B-A017F274FF39}"/>
    <cellStyle name="Normal 15 4 2" xfId="20747" xr:uid="{F93629CD-CDC9-423B-A466-8DEAD8028FFF}"/>
    <cellStyle name="Normal 15 4 2 2" xfId="20748" xr:uid="{D9B9F788-90CE-4C65-8BD5-874ECCF26ACC}"/>
    <cellStyle name="Normal 15 4 2 2 2" xfId="20749" xr:uid="{ECCF8512-CB01-44C7-832A-8CF9F7ADFADE}"/>
    <cellStyle name="Normal 15 4 2 2 2 2" xfId="20750" xr:uid="{315F239F-496E-4C7E-B3E5-B6D295A689FD}"/>
    <cellStyle name="Normal 15 4 2 2 2 2 2" xfId="20751" xr:uid="{398EFBC1-2802-4791-A07B-8D45F72F8D7F}"/>
    <cellStyle name="Normal 15 4 2 2 2 2 2 2" xfId="20752" xr:uid="{68267800-6EC6-46A2-982B-73551453A25D}"/>
    <cellStyle name="Normal 15 4 2 2 2 2 3" xfId="20753" xr:uid="{027B40E8-9533-4973-AD10-4B51689C1C5C}"/>
    <cellStyle name="Normal 15 4 2 2 2 3" xfId="20754" xr:uid="{D2DA94E4-149B-424A-8C88-EAD8F03107CC}"/>
    <cellStyle name="Normal 15 4 2 2 2 3 2" xfId="20755" xr:uid="{39F12267-3A86-4909-9DA7-09E7962DE672}"/>
    <cellStyle name="Normal 15 4 2 2 2 4" xfId="20756" xr:uid="{E6F96944-AF2B-441A-B903-A12DF6C6B120}"/>
    <cellStyle name="Normal 15 4 2 2 3" xfId="20757" xr:uid="{3BE786C2-2E4D-4447-80B5-350CD54B0CB1}"/>
    <cellStyle name="Normal 15 4 2 2 3 2" xfId="20758" xr:uid="{B277095B-FDC8-4E49-B4FE-9AD1531167A4}"/>
    <cellStyle name="Normal 15 4 2 2 3 2 2" xfId="20759" xr:uid="{F7BA67BF-54F3-48A2-97E0-641B4D5E9A58}"/>
    <cellStyle name="Normal 15 4 2 2 3 2 2 2" xfId="20760" xr:uid="{BF3CB284-5618-4CCF-AB68-A12272908E4D}"/>
    <cellStyle name="Normal 15 4 2 2 3 2 3" xfId="20761" xr:uid="{3A562EB0-7861-494E-B849-BF79468792D8}"/>
    <cellStyle name="Normal 15 4 2 2 3 3" xfId="20762" xr:uid="{CAE89C72-9022-4B30-AA41-B0A169166A87}"/>
    <cellStyle name="Normal 15 4 2 2 3 3 2" xfId="20763" xr:uid="{41A3E402-9E48-4D2D-9F63-6E2FDCC100FB}"/>
    <cellStyle name="Normal 15 4 2 2 3 4" xfId="20764" xr:uid="{021B3AC9-B450-498F-9BF4-ABF5B9E98B5C}"/>
    <cellStyle name="Normal 15 4 2 2 4" xfId="20765" xr:uid="{A836C853-056C-4373-8938-726E7C6F9D18}"/>
    <cellStyle name="Normal 15 4 2 2 4 2" xfId="20766" xr:uid="{F7AF152C-AEF3-4B13-993A-260CB518440D}"/>
    <cellStyle name="Normal 15 4 2 2 4 2 2" xfId="20767" xr:uid="{2CB3945F-400D-4182-9735-B51CC8F45525}"/>
    <cellStyle name="Normal 15 4 2 2 4 3" xfId="20768" xr:uid="{5A3CBEFC-C52B-45AA-B254-5723729613D7}"/>
    <cellStyle name="Normal 15 4 2 2 5" xfId="20769" xr:uid="{F69E1551-68D8-4335-8C97-89D78E4D3B52}"/>
    <cellStyle name="Normal 15 4 2 2 5 2" xfId="20770" xr:uid="{2C4CF4FA-F8C3-4839-B3F1-FBA5A00C3349}"/>
    <cellStyle name="Normal 15 4 2 2 6" xfId="20771" xr:uid="{34FA0B36-FADE-4B00-BA12-074AE7A2ADC3}"/>
    <cellStyle name="Normal 15 4 2 3" xfId="20772" xr:uid="{9692264F-99F1-47D2-A40E-713997A330E7}"/>
    <cellStyle name="Normal 15 4 2 3 2" xfId="20773" xr:uid="{F28C3138-BBB5-452A-B94A-61AADC2A1501}"/>
    <cellStyle name="Normal 15 4 2 3 2 2" xfId="20774" xr:uid="{E701DACC-C871-4377-9D5F-2B6659C4BEA2}"/>
    <cellStyle name="Normal 15 4 2 3 2 2 2" xfId="20775" xr:uid="{19E26255-7575-4B1C-B9EB-E4506D29F8D5}"/>
    <cellStyle name="Normal 15 4 2 3 2 3" xfId="20776" xr:uid="{F8C97B09-E3DD-4D46-9A36-629E3F588502}"/>
    <cellStyle name="Normal 15 4 2 3 3" xfId="20777" xr:uid="{DA0730B2-1278-44D0-84D8-9283AC445BEE}"/>
    <cellStyle name="Normal 15 4 2 3 3 2" xfId="20778" xr:uid="{C519E677-7F8E-4568-8A18-F801484AA26C}"/>
    <cellStyle name="Normal 15 4 2 3 4" xfId="20779" xr:uid="{3695A9FD-B393-4734-8175-E44E076D37C4}"/>
    <cellStyle name="Normal 15 4 2 4" xfId="20780" xr:uid="{23A5653D-9F14-4526-A4D9-B01CB12652BE}"/>
    <cellStyle name="Normal 15 4 2 4 2" xfId="20781" xr:uid="{6F0A9FB1-25A3-4925-B135-BD65DE8D3910}"/>
    <cellStyle name="Normal 15 4 2 4 2 2" xfId="20782" xr:uid="{556BE19E-E1E5-4092-85D1-3665FD9CA843}"/>
    <cellStyle name="Normal 15 4 2 4 2 2 2" xfId="20783" xr:uid="{0289CE92-6858-4D8D-AA21-36DFFD5604E2}"/>
    <cellStyle name="Normal 15 4 2 4 2 3" xfId="20784" xr:uid="{38F70B53-B883-4C51-B61E-4645A168A2F8}"/>
    <cellStyle name="Normal 15 4 2 4 3" xfId="20785" xr:uid="{C39405C6-673B-4B9F-BA97-5EFCA42A00DE}"/>
    <cellStyle name="Normal 15 4 2 4 3 2" xfId="20786" xr:uid="{E92D86B4-20D7-450A-90CA-A340CAE143B7}"/>
    <cellStyle name="Normal 15 4 2 4 4" xfId="20787" xr:uid="{D40A8186-43CA-454B-8553-A366E81615CD}"/>
    <cellStyle name="Normal 15 4 2 5" xfId="20788" xr:uid="{11E7BBF5-A99C-4C26-B065-1CEC8F74CE4E}"/>
    <cellStyle name="Normal 15 4 2 5 2" xfId="20789" xr:uid="{3F221DC7-82C8-46F0-B9E0-0E401D6EACB8}"/>
    <cellStyle name="Normal 15 4 2 5 2 2" xfId="20790" xr:uid="{C7E1AC4D-9AF9-4AD1-943D-342B21093452}"/>
    <cellStyle name="Normal 15 4 2 5 3" xfId="20791" xr:uid="{7B63C994-5A9B-42AF-9E29-F83A170FD9F2}"/>
    <cellStyle name="Normal 15 4 2 6" xfId="20792" xr:uid="{ED1C1BD3-C80F-4E3D-8E01-275EF4F3B936}"/>
    <cellStyle name="Normal 15 4 2 6 2" xfId="20793" xr:uid="{18B2A297-9C0F-4340-907B-BB31C1480FB1}"/>
    <cellStyle name="Normal 15 4 2 7" xfId="20794" xr:uid="{E58A423A-D019-4383-9982-4E7381556E50}"/>
    <cellStyle name="Normal 15 4 3" xfId="20795" xr:uid="{37C6C9E7-79C8-45A1-972A-4A3C4EE90DBE}"/>
    <cellStyle name="Normal 15 4 3 2" xfId="20796" xr:uid="{7461FD97-63E0-4BA7-85F4-F6FE57A6F66E}"/>
    <cellStyle name="Normal 15 4 3 2 2" xfId="20797" xr:uid="{020CB133-3838-490C-9900-01AE19B0E6C0}"/>
    <cellStyle name="Normal 15 4 3 2 2 2" xfId="20798" xr:uid="{EE0A2082-60BB-4E5F-AB2D-87E8395D02D3}"/>
    <cellStyle name="Normal 15 4 3 2 2 2 2" xfId="20799" xr:uid="{29A40A9F-09FC-4580-A95B-3A3086532BB0}"/>
    <cellStyle name="Normal 15 4 3 2 2 3" xfId="20800" xr:uid="{64C8A8DE-27DD-4F3E-B3A0-97ABB0450BEE}"/>
    <cellStyle name="Normal 15 4 3 2 3" xfId="20801" xr:uid="{0FFF6F43-8075-4884-AA4A-F5BCA6CAB0CB}"/>
    <cellStyle name="Normal 15 4 3 2 3 2" xfId="20802" xr:uid="{F695C644-D106-4005-98B6-77CEF4CC8583}"/>
    <cellStyle name="Normal 15 4 3 2 4" xfId="20803" xr:uid="{09A9C586-6540-40AE-9F0C-7B6B668C147D}"/>
    <cellStyle name="Normal 15 4 3 3" xfId="20804" xr:uid="{AB363F19-34F8-48A3-8512-3ABCAD4C65B8}"/>
    <cellStyle name="Normal 15 4 3 3 2" xfId="20805" xr:uid="{30E974CE-8303-4925-BD0D-78CAFD337AE9}"/>
    <cellStyle name="Normal 15 4 3 3 2 2" xfId="20806" xr:uid="{F1652C72-4315-4285-B623-4A6D26539CFE}"/>
    <cellStyle name="Normal 15 4 3 3 2 2 2" xfId="20807" xr:uid="{085AEF55-2C77-4EF8-B04E-E9C0B9758642}"/>
    <cellStyle name="Normal 15 4 3 3 2 3" xfId="20808" xr:uid="{831B4907-C064-4307-9970-7923A793737A}"/>
    <cellStyle name="Normal 15 4 3 3 3" xfId="20809" xr:uid="{37A62A15-69B0-4B73-97CD-3BB95510D2BF}"/>
    <cellStyle name="Normal 15 4 3 3 3 2" xfId="20810" xr:uid="{9C9FE7F4-37BD-4CF3-859B-625A4400C403}"/>
    <cellStyle name="Normal 15 4 3 3 4" xfId="20811" xr:uid="{EC3B6A6D-AC40-44F8-A066-80EB82E4B224}"/>
    <cellStyle name="Normal 15 4 3 4" xfId="20812" xr:uid="{3262B4F7-E01E-49C1-B800-5DB1EC2F7239}"/>
    <cellStyle name="Normal 15 4 3 4 2" xfId="20813" xr:uid="{E20356B6-89B8-4E59-BCD7-C0C306AA595F}"/>
    <cellStyle name="Normal 15 4 3 4 2 2" xfId="20814" xr:uid="{4C0856FA-BF6E-470D-A545-BDB02E39ECD9}"/>
    <cellStyle name="Normal 15 4 3 4 3" xfId="20815" xr:uid="{BC7C8A79-69EF-4F37-9E3F-4E2579068C05}"/>
    <cellStyle name="Normal 15 4 3 5" xfId="20816" xr:uid="{3529B450-FF10-4665-82B8-03AE0448BF35}"/>
    <cellStyle name="Normal 15 4 3 5 2" xfId="20817" xr:uid="{07C6B69A-690A-4B0F-9041-0878E14CDDB5}"/>
    <cellStyle name="Normal 15 4 3 6" xfId="20818" xr:uid="{D0D4A0BB-3D78-48ED-8DA5-98AF6A85A9C7}"/>
    <cellStyle name="Normal 15 4 4" xfId="20819" xr:uid="{526E4610-A6BF-4EC5-8047-08A3785F822D}"/>
    <cellStyle name="Normal 15 4 4 2" xfId="20820" xr:uid="{13890007-4F3F-4E50-8F53-F9CEA118178A}"/>
    <cellStyle name="Normal 15 4 4 2 2" xfId="20821" xr:uid="{3A0379E7-BB14-4DFE-A2D7-7CA61C3355D8}"/>
    <cellStyle name="Normal 15 4 4 2 2 2" xfId="20822" xr:uid="{91D175B0-037D-4426-B7CE-D9432E8CF221}"/>
    <cellStyle name="Normal 15 4 4 2 3" xfId="20823" xr:uid="{F4150354-AFDE-4C9C-892A-80AA2E395B5D}"/>
    <cellStyle name="Normal 15 4 4 3" xfId="20824" xr:uid="{962CFBDF-6030-467F-B73E-008DC8EFC031}"/>
    <cellStyle name="Normal 15 4 4 3 2" xfId="20825" xr:uid="{A1892086-12CC-40C1-9184-642742EA5396}"/>
    <cellStyle name="Normal 15 4 4 4" xfId="20826" xr:uid="{6CA20B12-CE4E-4321-AA73-35C7B924D8EA}"/>
    <cellStyle name="Normal 15 4 5" xfId="20827" xr:uid="{6E3764E6-F5D3-4383-AE64-82E9E22ABE4D}"/>
    <cellStyle name="Normal 15 4 5 2" xfId="20828" xr:uid="{15C255F3-DD0C-435B-B4EB-C5ABA55F81C1}"/>
    <cellStyle name="Normal 15 4 5 2 2" xfId="20829" xr:uid="{D034F1AE-D4CE-461E-805D-EDBA6A9069DE}"/>
    <cellStyle name="Normal 15 4 5 2 2 2" xfId="20830" xr:uid="{984F3C10-712C-4C23-AA08-39F9418571BC}"/>
    <cellStyle name="Normal 15 4 5 2 3" xfId="20831" xr:uid="{86862E98-3012-4E01-887E-854DBB236100}"/>
    <cellStyle name="Normal 15 4 5 3" xfId="20832" xr:uid="{306B73A9-1E91-400A-8E7A-B479E87AD9C5}"/>
    <cellStyle name="Normal 15 4 5 3 2" xfId="20833" xr:uid="{8C60F1B5-2748-4AF5-93F4-085EA1EA4C33}"/>
    <cellStyle name="Normal 15 4 5 4" xfId="20834" xr:uid="{32FE11E4-82D8-4E66-9E34-D61040A8EE97}"/>
    <cellStyle name="Normal 15 4 6" xfId="20835" xr:uid="{51EA49B3-EFC5-4762-BA82-A71D9E4782E1}"/>
    <cellStyle name="Normal 15 4 6 2" xfId="20836" xr:uid="{E9F3EFFF-E659-40B2-BC54-C0D309E1031F}"/>
    <cellStyle name="Normal 15 4 6 2 2" xfId="20837" xr:uid="{DA6E0148-5DF4-4A24-BD12-18125A24AC69}"/>
    <cellStyle name="Normal 15 4 6 3" xfId="20838" xr:uid="{76C82BCD-5B18-4552-B567-19F4CB050067}"/>
    <cellStyle name="Normal 15 4 7" xfId="20839" xr:uid="{C49AA521-4ADA-458C-916F-4A2FB56F5C0C}"/>
    <cellStyle name="Normal 15 4 7 2" xfId="20840" xr:uid="{C9D46230-295F-4593-B537-617B10631AE0}"/>
    <cellStyle name="Normal 15 4 8" xfId="20841" xr:uid="{26FEDEA6-8EB6-4099-B2BA-9B4402D4286C}"/>
    <cellStyle name="Normal 15 5" xfId="20842" xr:uid="{B50B8866-68CE-41AC-9E66-7301DB3DA790}"/>
    <cellStyle name="Normal 15 5 2" xfId="20843" xr:uid="{7E055C21-F835-4FD8-A928-ABA499EB1756}"/>
    <cellStyle name="Normal 15 5 2 2" xfId="20844" xr:uid="{3BAA1DC8-6364-4ABF-B690-CFF2913E4C6C}"/>
    <cellStyle name="Normal 15 5 2 2 2" xfId="20845" xr:uid="{AC2B7AF9-E9A1-473A-B2E2-5C89B2AB64EC}"/>
    <cellStyle name="Normal 15 5 2 2 2 2" xfId="20846" xr:uid="{82556224-DE11-4FEC-91BF-A0E7E934EAA8}"/>
    <cellStyle name="Normal 15 5 2 2 2 2 2" xfId="20847" xr:uid="{85487CA5-5956-4D6E-85AA-CFB584C3F564}"/>
    <cellStyle name="Normal 15 5 2 2 2 3" xfId="20848" xr:uid="{A7D3347A-6157-4847-967B-0BF53B683E23}"/>
    <cellStyle name="Normal 15 5 2 2 3" xfId="20849" xr:uid="{94549EF0-BF0F-4A90-8ECE-CC70FAD34612}"/>
    <cellStyle name="Normal 15 5 2 2 3 2" xfId="20850" xr:uid="{F89DE19C-F27A-4C0C-B6C1-2AFF3B24E99A}"/>
    <cellStyle name="Normal 15 5 2 2 4" xfId="20851" xr:uid="{0EBEBCA5-6CAF-46E5-BA5B-0C5D4CB6E8CB}"/>
    <cellStyle name="Normal 15 5 2 3" xfId="20852" xr:uid="{8EF32801-4C36-4C7B-9719-935685640D33}"/>
    <cellStyle name="Normal 15 5 2 3 2" xfId="20853" xr:uid="{BE44CE5B-25BF-4389-A495-A3A56EC181C7}"/>
    <cellStyle name="Normal 15 5 2 3 2 2" xfId="20854" xr:uid="{1854EEDA-C174-43CD-988A-D03CAA1FF383}"/>
    <cellStyle name="Normal 15 5 2 3 2 2 2" xfId="20855" xr:uid="{F6EE7187-3C24-4400-BDDE-347609EA68EF}"/>
    <cellStyle name="Normal 15 5 2 3 2 3" xfId="20856" xr:uid="{C4C3B9AD-BC1C-4C86-9CBF-D4C0D6CF8087}"/>
    <cellStyle name="Normal 15 5 2 3 3" xfId="20857" xr:uid="{9FC564B4-B26B-44C9-86FD-02717D70BB42}"/>
    <cellStyle name="Normal 15 5 2 3 3 2" xfId="20858" xr:uid="{48477207-F846-4EE9-BE3D-30DEC9E3167E}"/>
    <cellStyle name="Normal 15 5 2 3 4" xfId="20859" xr:uid="{F20A2F87-1566-4B00-A723-E71FE13CAD75}"/>
    <cellStyle name="Normal 15 5 2 4" xfId="20860" xr:uid="{F16EF058-7120-48E6-B389-FCA24C4A2A65}"/>
    <cellStyle name="Normal 15 5 2 4 2" xfId="20861" xr:uid="{70A54FD2-6937-44F6-B803-83DA857A365B}"/>
    <cellStyle name="Normal 15 5 2 4 2 2" xfId="20862" xr:uid="{2799D847-301C-4C6A-AF8D-97CF0EE89896}"/>
    <cellStyle name="Normal 15 5 2 4 3" xfId="20863" xr:uid="{09044195-E5FC-4885-BF33-8A4BFA45DA3F}"/>
    <cellStyle name="Normal 15 5 2 5" xfId="20864" xr:uid="{FAD2628E-8A0E-4795-A2C1-2901F10A6C08}"/>
    <cellStyle name="Normal 15 5 2 5 2" xfId="20865" xr:uid="{EDB49406-788D-4E63-95E3-C8CFE10B4390}"/>
    <cellStyle name="Normal 15 5 2 6" xfId="20866" xr:uid="{F93611F4-2B99-4A19-8073-D31D422C1659}"/>
    <cellStyle name="Normal 15 5 3" xfId="20867" xr:uid="{C6E00B3A-5201-4E7C-882F-7464987F6FF2}"/>
    <cellStyle name="Normal 15 5 3 2" xfId="20868" xr:uid="{695F73B6-704E-4B25-B7E8-4736D2C497A9}"/>
    <cellStyle name="Normal 15 5 3 2 2" xfId="20869" xr:uid="{CE119D9B-622A-411E-9532-39A355AC1AD7}"/>
    <cellStyle name="Normal 15 5 3 2 2 2" xfId="20870" xr:uid="{227F527B-C7E1-44E1-9520-001A214CF885}"/>
    <cellStyle name="Normal 15 5 3 2 3" xfId="20871" xr:uid="{E06AADE4-559E-4CE9-B7AA-E20981202E03}"/>
    <cellStyle name="Normal 15 5 3 3" xfId="20872" xr:uid="{85DDE5D0-97EA-407D-ABCF-241522D06FFD}"/>
    <cellStyle name="Normal 15 5 3 3 2" xfId="20873" xr:uid="{E06C2E22-C871-4363-8F91-2E51C97A991A}"/>
    <cellStyle name="Normal 15 5 3 4" xfId="20874" xr:uid="{AAD15F58-FC03-447D-9F0E-3C79C4D9275C}"/>
    <cellStyle name="Normal 15 5 4" xfId="20875" xr:uid="{EE849739-00C6-4745-BF80-64E347A28EAF}"/>
    <cellStyle name="Normal 15 5 4 2" xfId="20876" xr:uid="{C14AA632-5D5E-4834-A4AF-B7F67AE7CF7F}"/>
    <cellStyle name="Normal 15 5 4 2 2" xfId="20877" xr:uid="{C21BB39D-6D4C-42E9-BF8C-B3A502993439}"/>
    <cellStyle name="Normal 15 5 4 2 2 2" xfId="20878" xr:uid="{62AD77E9-2A26-4933-B64B-179BC616D037}"/>
    <cellStyle name="Normal 15 5 4 2 3" xfId="20879" xr:uid="{6A432025-CBD7-4DC8-B233-444A3A428396}"/>
    <cellStyle name="Normal 15 5 4 3" xfId="20880" xr:uid="{72BD2FE6-DC2F-4CF9-90B7-9C540801F64D}"/>
    <cellStyle name="Normal 15 5 4 3 2" xfId="20881" xr:uid="{9BC2731B-DBE7-42CF-9FDD-AEEF67CFB06B}"/>
    <cellStyle name="Normal 15 5 4 4" xfId="20882" xr:uid="{6362D413-705E-49A9-BE8B-12F13A81997D}"/>
    <cellStyle name="Normal 15 5 5" xfId="20883" xr:uid="{58A04348-8062-471F-BD07-516D7417D91C}"/>
    <cellStyle name="Normal 15 5 5 2" xfId="20884" xr:uid="{449CDA5A-AE3F-4F31-8FDD-7C29E5BE757F}"/>
    <cellStyle name="Normal 15 5 5 2 2" xfId="20885" xr:uid="{246A4470-A561-4FCA-BE9A-D3E4BD6E775A}"/>
    <cellStyle name="Normal 15 5 5 3" xfId="20886" xr:uid="{5D62AA10-A9AF-402A-939B-8065CE52C49C}"/>
    <cellStyle name="Normal 15 5 6" xfId="20887" xr:uid="{05AFE8BE-2E33-47FD-865C-D16ADAFB2F7B}"/>
    <cellStyle name="Normal 15 5 6 2" xfId="20888" xr:uid="{F684766D-1815-4BBE-B505-450202E7AA29}"/>
    <cellStyle name="Normal 15 5 7" xfId="20889" xr:uid="{6824DA25-0742-4A36-B167-2F2F0B6369FA}"/>
    <cellStyle name="Normal 16" xfId="20890" xr:uid="{6620E2FA-0EA0-4839-B46D-460DD7E984E8}"/>
    <cellStyle name="Normal 16 2" xfId="20891" xr:uid="{33A31FFB-BB05-422A-8EC9-A35E4BEFDE8C}"/>
    <cellStyle name="Normal 16 2 2" xfId="20892" xr:uid="{227EAD4B-15B3-4BC4-A6A7-61ED4552009E}"/>
    <cellStyle name="Normal 16 2 2 2" xfId="20893" xr:uid="{4128FC80-C0EF-41FC-B44D-82A5C657C024}"/>
    <cellStyle name="Normal 16 2 2 2 2" xfId="20894" xr:uid="{97752D87-9F91-4D61-8309-DB054E430DB9}"/>
    <cellStyle name="Normal 16 2 2 2 2 2" xfId="20895" xr:uid="{9F99F45A-B2D9-41EA-A391-5C2F5BF9DAC0}"/>
    <cellStyle name="Normal 16 2 2 2 2 2 2" xfId="20896" xr:uid="{A211C5CD-235A-4709-A681-E8FA0EF8AA5E}"/>
    <cellStyle name="Normal 16 2 2 2 2 2 2 2" xfId="20897" xr:uid="{AF7D47EB-FD18-4DF8-BEBD-A6E1D2295F36}"/>
    <cellStyle name="Normal 16 2 2 2 2 2 2 2 2" xfId="20898" xr:uid="{FCFC4173-F92F-49B1-B24C-50AEDDD22ED0}"/>
    <cellStyle name="Normal 16 2 2 2 2 2 2 3" xfId="20899" xr:uid="{45CF4039-9F5F-4F38-BA66-06D5ADF5E7D9}"/>
    <cellStyle name="Normal 16 2 2 2 2 2 3" xfId="20900" xr:uid="{F8989792-260B-4CD7-B1D1-EAB9A315E136}"/>
    <cellStyle name="Normal 16 2 2 2 2 2 3 2" xfId="20901" xr:uid="{DCA9F31B-62F6-4B43-8942-5E875D87A635}"/>
    <cellStyle name="Normal 16 2 2 2 2 2 4" xfId="20902" xr:uid="{D6B1BD7F-B1A1-45CF-A897-E44AE53E3E40}"/>
    <cellStyle name="Normal 16 2 2 2 2 3" xfId="20903" xr:uid="{506DB469-806F-46FA-859F-4713904DB8E8}"/>
    <cellStyle name="Normal 16 2 2 2 2 3 2" xfId="20904" xr:uid="{0F92F3B3-8F23-4385-86FB-C236447F5DEF}"/>
    <cellStyle name="Normal 16 2 2 2 2 3 2 2" xfId="20905" xr:uid="{DB9E6096-6F44-4F6C-A9C9-1FF0FF1F3501}"/>
    <cellStyle name="Normal 16 2 2 2 2 3 2 2 2" xfId="20906" xr:uid="{93D11315-7888-4266-A48E-E29CD08DC5C4}"/>
    <cellStyle name="Normal 16 2 2 2 2 3 2 3" xfId="20907" xr:uid="{8C2B6D58-59BD-4326-93C7-997CC3FB05A9}"/>
    <cellStyle name="Normal 16 2 2 2 2 3 3" xfId="20908" xr:uid="{E185BBF2-BE16-4A84-AF4A-B8FD5CAC9C26}"/>
    <cellStyle name="Normal 16 2 2 2 2 3 3 2" xfId="20909" xr:uid="{2AAF1D29-F924-454C-BAA8-9714F07EB0BB}"/>
    <cellStyle name="Normal 16 2 2 2 2 3 4" xfId="20910" xr:uid="{9B1065E2-F678-4ADD-B5CE-2CB1053A8073}"/>
    <cellStyle name="Normal 16 2 2 2 2 4" xfId="20911" xr:uid="{013FCE48-9404-4424-97C3-EF04A259AA5E}"/>
    <cellStyle name="Normal 16 2 2 2 2 4 2" xfId="20912" xr:uid="{CD961A33-BDAB-4AA0-9FE0-697AB5A87C7D}"/>
    <cellStyle name="Normal 16 2 2 2 2 4 2 2" xfId="20913" xr:uid="{21BAA866-AF47-436B-A22A-2CBFF5666613}"/>
    <cellStyle name="Normal 16 2 2 2 2 4 3" xfId="20914" xr:uid="{C42BCD94-6E9A-48A3-912C-7D2BED8D900E}"/>
    <cellStyle name="Normal 16 2 2 2 2 5" xfId="20915" xr:uid="{03CAF949-A7C5-4EE2-84C9-938FAADE2152}"/>
    <cellStyle name="Normal 16 2 2 2 2 5 2" xfId="20916" xr:uid="{32392E95-7131-44DE-A707-BBB81C4DD5FB}"/>
    <cellStyle name="Normal 16 2 2 2 2 6" xfId="20917" xr:uid="{A3CEE677-0C8A-4149-B203-52644B472B15}"/>
    <cellStyle name="Normal 16 2 2 2 3" xfId="20918" xr:uid="{4A8E64A9-2FBC-440E-825B-0B7AD104F169}"/>
    <cellStyle name="Normal 16 2 2 2 3 2" xfId="20919" xr:uid="{D09BE0BC-7A79-413C-AA0A-1C2AA2FC7215}"/>
    <cellStyle name="Normal 16 2 2 2 3 2 2" xfId="20920" xr:uid="{15540044-04BA-4662-9339-CC6F4FF95B6C}"/>
    <cellStyle name="Normal 16 2 2 2 3 2 2 2" xfId="20921" xr:uid="{4E5A631B-484B-4C05-B693-8FA4D30417A6}"/>
    <cellStyle name="Normal 16 2 2 2 3 2 3" xfId="20922" xr:uid="{6B775141-E44B-40B0-8C41-D76BCB5D6128}"/>
    <cellStyle name="Normal 16 2 2 2 3 3" xfId="20923" xr:uid="{3FE5EB00-DF4F-484E-A020-D8A71E12D8DE}"/>
    <cellStyle name="Normal 16 2 2 2 3 3 2" xfId="20924" xr:uid="{3A89C1F0-85BD-44E2-9953-82096EC44C56}"/>
    <cellStyle name="Normal 16 2 2 2 3 4" xfId="20925" xr:uid="{52BA925D-EAA2-45CA-8AA6-80696390D9D2}"/>
    <cellStyle name="Normal 16 2 2 2 4" xfId="20926" xr:uid="{B0E3DA65-B3BD-4D52-9EDA-389683EE4EA9}"/>
    <cellStyle name="Normal 16 2 2 2 4 2" xfId="20927" xr:uid="{FE5212C4-413D-4C19-8A54-98F9FCD7F8B7}"/>
    <cellStyle name="Normal 16 2 2 2 4 2 2" xfId="20928" xr:uid="{1B658362-34FF-4218-AB14-232747488284}"/>
    <cellStyle name="Normal 16 2 2 2 4 2 2 2" xfId="20929" xr:uid="{424A96E2-21F8-4A5E-B7BF-B219474C72D5}"/>
    <cellStyle name="Normal 16 2 2 2 4 2 3" xfId="20930" xr:uid="{C51A6296-9908-4D0F-B6B6-78322B2D0337}"/>
    <cellStyle name="Normal 16 2 2 2 4 3" xfId="20931" xr:uid="{9A5FE829-0281-4042-B3D3-ED104E686B20}"/>
    <cellStyle name="Normal 16 2 2 2 4 3 2" xfId="20932" xr:uid="{700ED8EA-9E30-4120-B067-8CEE5B8F06D8}"/>
    <cellStyle name="Normal 16 2 2 2 4 4" xfId="20933" xr:uid="{9C0EE0B3-881B-4739-AE8E-05969847E7FD}"/>
    <cellStyle name="Normal 16 2 2 2 5" xfId="20934" xr:uid="{0049FC44-3F9E-4913-93D1-1590F8AD6362}"/>
    <cellStyle name="Normal 16 2 2 2 5 2" xfId="20935" xr:uid="{93C4D74B-BC88-4792-9AC1-45900419E197}"/>
    <cellStyle name="Normal 16 2 2 2 5 2 2" xfId="20936" xr:uid="{FEC209B2-1ECB-4A53-9E6D-F1AE31898F63}"/>
    <cellStyle name="Normal 16 2 2 2 5 3" xfId="20937" xr:uid="{C74054EE-A8B7-4E54-801C-238B6BFDD347}"/>
    <cellStyle name="Normal 16 2 2 2 6" xfId="20938" xr:uid="{7E2F68FF-73A0-4E64-BA8A-BAB2FC4D6A9B}"/>
    <cellStyle name="Normal 16 2 2 2 6 2" xfId="20939" xr:uid="{AB31C6C1-0597-4780-B37E-6178E788F3E9}"/>
    <cellStyle name="Normal 16 2 2 2 7" xfId="20940" xr:uid="{FF75CB67-72C9-443E-A1CA-FC6362CDE703}"/>
    <cellStyle name="Normal 16 2 2 3" xfId="20941" xr:uid="{1BC11A48-2886-4757-9A6C-9BB5F63E4597}"/>
    <cellStyle name="Normal 16 2 2 3 2" xfId="20942" xr:uid="{9FC5EF6F-F393-42E4-95BA-5FCD334237F1}"/>
    <cellStyle name="Normal 16 2 2 3 2 2" xfId="20943" xr:uid="{B3A6C8EF-9895-4827-8EA5-249F27D10100}"/>
    <cellStyle name="Normal 16 2 2 3 2 2 2" xfId="20944" xr:uid="{F21E375A-EAEE-4E7D-808C-90E44AF1B5CB}"/>
    <cellStyle name="Normal 16 2 2 3 2 2 2 2" xfId="20945" xr:uid="{FBB226BA-7522-4E93-B5B7-BC4FAE53F383}"/>
    <cellStyle name="Normal 16 2 2 3 2 2 3" xfId="20946" xr:uid="{51C726AB-6591-4A2E-9DB6-0E81631464E1}"/>
    <cellStyle name="Normal 16 2 2 3 2 3" xfId="20947" xr:uid="{B2FBE92F-3CEE-4755-83CE-00C0728F6873}"/>
    <cellStyle name="Normal 16 2 2 3 2 3 2" xfId="20948" xr:uid="{66262710-E835-44B8-B082-41119549E7F4}"/>
    <cellStyle name="Normal 16 2 2 3 2 4" xfId="20949" xr:uid="{F8538E06-F6CE-40CF-825F-E40BD8595F8B}"/>
    <cellStyle name="Normal 16 2 2 3 3" xfId="20950" xr:uid="{C4CCECC3-02A0-4399-B69F-395D5C0BE72C}"/>
    <cellStyle name="Normal 16 2 2 3 3 2" xfId="20951" xr:uid="{0B318FD6-88D8-4E5A-9CAF-D69C092877B7}"/>
    <cellStyle name="Normal 16 2 2 3 3 2 2" xfId="20952" xr:uid="{DC100800-E7E8-4D49-868B-37E1D0549865}"/>
    <cellStyle name="Normal 16 2 2 3 3 2 2 2" xfId="20953" xr:uid="{366CE22E-6C56-48EC-B3D9-291E3C4DCD7C}"/>
    <cellStyle name="Normal 16 2 2 3 3 2 3" xfId="20954" xr:uid="{55447CF3-FED8-4AD8-8ED6-79B7C1B3B7C5}"/>
    <cellStyle name="Normal 16 2 2 3 3 3" xfId="20955" xr:uid="{6E527EBA-AE15-4154-8CFE-58C7AF937A58}"/>
    <cellStyle name="Normal 16 2 2 3 3 3 2" xfId="20956" xr:uid="{71E0F829-7DA9-4D14-871E-CA042910932E}"/>
    <cellStyle name="Normal 16 2 2 3 3 4" xfId="20957" xr:uid="{46BC91DE-E311-4B58-BC86-4BDE67E2DE8B}"/>
    <cellStyle name="Normal 16 2 2 3 4" xfId="20958" xr:uid="{CC7FAA71-3308-4B15-8338-F191DBE42658}"/>
    <cellStyle name="Normal 16 2 2 3 4 2" xfId="20959" xr:uid="{C5AF0374-7703-4E1B-BBBE-0D62AF7B2F0C}"/>
    <cellStyle name="Normal 16 2 2 3 4 2 2" xfId="20960" xr:uid="{503F8565-C4C3-4AF5-BA2E-FE869297EBCC}"/>
    <cellStyle name="Normal 16 2 2 3 4 3" xfId="20961" xr:uid="{8F486C69-E8E8-4AC7-9399-970B317F6E66}"/>
    <cellStyle name="Normal 16 2 2 3 5" xfId="20962" xr:uid="{47F230E8-582B-491C-A94B-BBB1B80CC6F2}"/>
    <cellStyle name="Normal 16 2 2 3 5 2" xfId="20963" xr:uid="{54BB269F-E814-4AFA-8F95-FE77FC42A836}"/>
    <cellStyle name="Normal 16 2 2 3 6" xfId="20964" xr:uid="{103834A0-210D-4F00-B58D-5672D6A177E1}"/>
    <cellStyle name="Normal 16 2 2 4" xfId="20965" xr:uid="{CB9E8C83-E274-4207-B035-6A66D4857AF1}"/>
    <cellStyle name="Normal 16 2 2 4 2" xfId="20966" xr:uid="{E5CEC9EC-E1D7-435F-8AD2-A0232A97795C}"/>
    <cellStyle name="Normal 16 2 2 4 2 2" xfId="20967" xr:uid="{62BB429A-C3FC-49A5-B33A-7F09E41E6C57}"/>
    <cellStyle name="Normal 16 2 2 4 2 2 2" xfId="20968" xr:uid="{008E3F17-84A2-4E9F-AAE7-5B623CE9447C}"/>
    <cellStyle name="Normal 16 2 2 4 2 3" xfId="20969" xr:uid="{80C74373-32BA-48AA-9E2E-902B5AF14F22}"/>
    <cellStyle name="Normal 16 2 2 4 3" xfId="20970" xr:uid="{1EEC55EE-6777-419E-A031-07C9AC11BF61}"/>
    <cellStyle name="Normal 16 2 2 4 3 2" xfId="20971" xr:uid="{F5851B56-434C-4922-8A7E-579C9C47ACAC}"/>
    <cellStyle name="Normal 16 2 2 4 4" xfId="20972" xr:uid="{F41D6E2D-911D-406C-9B3F-C97B4BACD0B2}"/>
    <cellStyle name="Normal 16 2 2 5" xfId="20973" xr:uid="{96F6A908-C885-44A1-BE90-7836C760D243}"/>
    <cellStyle name="Normal 16 2 2 5 2" xfId="20974" xr:uid="{B044D7BD-6191-4C1E-B497-EFCCF67777B0}"/>
    <cellStyle name="Normal 16 2 2 5 2 2" xfId="20975" xr:uid="{DFEC32D4-B2EB-4099-B93F-87B87659D7A7}"/>
    <cellStyle name="Normal 16 2 2 5 2 2 2" xfId="20976" xr:uid="{056DA033-3FA3-4AFA-BD80-6C39B95B83E9}"/>
    <cellStyle name="Normal 16 2 2 5 2 3" xfId="20977" xr:uid="{6786E994-EED4-487C-A948-53E0FEC50BD6}"/>
    <cellStyle name="Normal 16 2 2 5 3" xfId="20978" xr:uid="{0DD0EED5-2C6B-4F1D-9726-C59013A4C979}"/>
    <cellStyle name="Normal 16 2 2 5 3 2" xfId="20979" xr:uid="{A8E29E66-A59F-471E-8D49-12A6CCDBA4AB}"/>
    <cellStyle name="Normal 16 2 2 5 4" xfId="20980" xr:uid="{3416260A-D618-4F16-84CA-8F973413E23C}"/>
    <cellStyle name="Normal 16 2 2 6" xfId="20981" xr:uid="{77973568-9595-4664-A107-C6187C884CA5}"/>
    <cellStyle name="Normal 16 2 2 6 2" xfId="20982" xr:uid="{DC9030EA-2865-4FE7-9FAC-4F74C0BEE308}"/>
    <cellStyle name="Normal 16 2 2 6 2 2" xfId="20983" xr:uid="{42CEB57B-1838-4972-9F8B-83900F7DA383}"/>
    <cellStyle name="Normal 16 2 2 6 3" xfId="20984" xr:uid="{0C45A3FE-7AE0-41E7-BC7D-9E7F21D24C58}"/>
    <cellStyle name="Normal 16 2 2 7" xfId="20985" xr:uid="{665138CF-64F9-425D-AD50-423A4B199928}"/>
    <cellStyle name="Normal 16 2 2 7 2" xfId="20986" xr:uid="{6DD939A9-B4B2-4B90-A25D-44E31B364059}"/>
    <cellStyle name="Normal 16 2 2 8" xfId="20987" xr:uid="{44DCF1DB-1AD2-431A-8A44-835F27AAB4A9}"/>
    <cellStyle name="Normal 16 2 3" xfId="20988" xr:uid="{1E0F3D6D-5E64-4CCD-8E68-07183C1AB581}"/>
    <cellStyle name="Normal 16 2 3 2" xfId="20989" xr:uid="{8AC2BB33-D02F-4873-8B2B-F74AFCEE35FB}"/>
    <cellStyle name="Normal 16 2 3 2 2" xfId="20990" xr:uid="{0D6CA946-1D45-4A11-9E25-251EE186D8ED}"/>
    <cellStyle name="Normal 16 2 3 2 2 2" xfId="20991" xr:uid="{228265C7-FAE5-4B31-94CC-DF761E62421E}"/>
    <cellStyle name="Normal 16 2 3 2 2 2 2" xfId="20992" xr:uid="{11E4D1C4-5614-4808-A22B-0C9B63AE9298}"/>
    <cellStyle name="Normal 16 2 3 2 2 2 2 2" xfId="20993" xr:uid="{629F1738-F2F0-4CF6-AEDB-EBE16FBD5CD6}"/>
    <cellStyle name="Normal 16 2 3 2 2 2 3" xfId="20994" xr:uid="{7B461854-2F8F-4A7F-AEFA-E3977E98CC3F}"/>
    <cellStyle name="Normal 16 2 3 2 2 3" xfId="20995" xr:uid="{3BED3A11-5D5E-4F8E-99B2-CE649BA1D0F8}"/>
    <cellStyle name="Normal 16 2 3 2 2 3 2" xfId="20996" xr:uid="{6CB408F5-5DA0-471E-A3E0-ED92B16BB98B}"/>
    <cellStyle name="Normal 16 2 3 2 2 4" xfId="20997" xr:uid="{AAB2F3E2-1215-401C-A7CA-FF6CD2AACD23}"/>
    <cellStyle name="Normal 16 2 3 2 3" xfId="20998" xr:uid="{8BAE252B-688F-4BBF-A327-410E7979E2E8}"/>
    <cellStyle name="Normal 16 2 3 2 3 2" xfId="20999" xr:uid="{D14E7DCB-D2A1-4FDA-9E73-C9B2BE68464F}"/>
    <cellStyle name="Normal 16 2 3 2 3 2 2" xfId="21000" xr:uid="{E57C5348-DF8F-47B3-ADE3-2882EF6A6F74}"/>
    <cellStyle name="Normal 16 2 3 2 3 2 2 2" xfId="21001" xr:uid="{C6018C0D-5772-4834-84DE-B5F827B6D972}"/>
    <cellStyle name="Normal 16 2 3 2 3 2 3" xfId="21002" xr:uid="{C537B02E-8BF7-4547-801F-14927D85AE6D}"/>
    <cellStyle name="Normal 16 2 3 2 3 3" xfId="21003" xr:uid="{A78ED5F6-9BA8-4900-88A7-59CEC5B563C1}"/>
    <cellStyle name="Normal 16 2 3 2 3 3 2" xfId="21004" xr:uid="{315C0296-0257-4A31-860B-A134E4068720}"/>
    <cellStyle name="Normal 16 2 3 2 3 4" xfId="21005" xr:uid="{4095921F-F8BC-4100-9F0D-E8F3221DAC98}"/>
    <cellStyle name="Normal 16 2 3 2 4" xfId="21006" xr:uid="{C85F929C-FD12-4CDF-9A5C-FC0D3E8F1C9B}"/>
    <cellStyle name="Normal 16 2 3 2 4 2" xfId="21007" xr:uid="{9935B028-C644-4321-8585-2C5868A4834E}"/>
    <cellStyle name="Normal 16 2 3 2 4 2 2" xfId="21008" xr:uid="{A8519465-726A-47A9-8FF6-7A88C821DFCD}"/>
    <cellStyle name="Normal 16 2 3 2 4 3" xfId="21009" xr:uid="{4F388485-A0B1-4688-8A66-377C98311C0A}"/>
    <cellStyle name="Normal 16 2 3 2 5" xfId="21010" xr:uid="{6732D73B-CF17-4547-88EB-6A6015141213}"/>
    <cellStyle name="Normal 16 2 3 2 5 2" xfId="21011" xr:uid="{40C4BD96-CC25-4BD3-AA86-48DC2A5219C4}"/>
    <cellStyle name="Normal 16 2 3 2 6" xfId="21012" xr:uid="{6E505978-150B-417D-B854-788BEC720CEA}"/>
    <cellStyle name="Normal 16 2 3 3" xfId="21013" xr:uid="{300D5652-D73D-4F2A-8D49-2A7E765B6EA2}"/>
    <cellStyle name="Normal 16 2 3 3 2" xfId="21014" xr:uid="{6F625F0D-5E32-46C5-8634-B429ACC6C4DE}"/>
    <cellStyle name="Normal 16 2 3 3 2 2" xfId="21015" xr:uid="{21D01C0F-BD81-4EDE-A594-E6DC7C5A5847}"/>
    <cellStyle name="Normal 16 2 3 3 2 2 2" xfId="21016" xr:uid="{55308AAA-45F2-4E30-8960-8D26ACD7404B}"/>
    <cellStyle name="Normal 16 2 3 3 2 3" xfId="21017" xr:uid="{4AA1E836-D4E8-42FD-A99F-DCFC66763A88}"/>
    <cellStyle name="Normal 16 2 3 3 3" xfId="21018" xr:uid="{0E4A9E67-79EA-461A-8493-B30066706D35}"/>
    <cellStyle name="Normal 16 2 3 3 3 2" xfId="21019" xr:uid="{6CFBEABD-E337-42FA-8F60-B9EE26A51618}"/>
    <cellStyle name="Normal 16 2 3 3 4" xfId="21020" xr:uid="{3FDFD624-C7B1-4D25-8649-30E17009713C}"/>
    <cellStyle name="Normal 16 2 3 4" xfId="21021" xr:uid="{338B3F57-B816-46D8-9D59-1A0E80131F84}"/>
    <cellStyle name="Normal 16 2 3 4 2" xfId="21022" xr:uid="{CB371157-B073-42EF-B0BF-2D416BAF1756}"/>
    <cellStyle name="Normal 16 2 3 4 2 2" xfId="21023" xr:uid="{BA256CB8-38EC-4701-930B-6CFACE371400}"/>
    <cellStyle name="Normal 16 2 3 4 2 2 2" xfId="21024" xr:uid="{4E3CC7B1-2EE3-4244-9468-68EE25241164}"/>
    <cellStyle name="Normal 16 2 3 4 2 3" xfId="21025" xr:uid="{7D8E154C-7422-4CBC-80D9-CB59D2FFB074}"/>
    <cellStyle name="Normal 16 2 3 4 3" xfId="21026" xr:uid="{2090B5D3-ECA3-4C4F-8014-B0287662CDC9}"/>
    <cellStyle name="Normal 16 2 3 4 3 2" xfId="21027" xr:uid="{1F13C264-C306-4C26-9A6E-3B84CA027CBA}"/>
    <cellStyle name="Normal 16 2 3 4 4" xfId="21028" xr:uid="{E6C1B7DD-F6CA-45A6-B325-5807176F27BC}"/>
    <cellStyle name="Normal 16 2 3 5" xfId="21029" xr:uid="{597D57E7-AE07-4E31-AADA-AE2CFF4B580A}"/>
    <cellStyle name="Normal 16 2 3 5 2" xfId="21030" xr:uid="{C38D32DA-058B-479A-BBD8-B32044B648AC}"/>
    <cellStyle name="Normal 16 2 3 5 2 2" xfId="21031" xr:uid="{BF84F30A-F289-49EE-BA2C-42DF8A74C816}"/>
    <cellStyle name="Normal 16 2 3 5 3" xfId="21032" xr:uid="{5191185C-774D-4515-94D6-564510177431}"/>
    <cellStyle name="Normal 16 2 3 6" xfId="21033" xr:uid="{A63C3246-0671-4A35-8C90-D8FD0FFE9DAA}"/>
    <cellStyle name="Normal 16 2 3 6 2" xfId="21034" xr:uid="{C00B08D0-B21E-45F2-B1F1-CE70C609F4D9}"/>
    <cellStyle name="Normal 16 2 3 7" xfId="21035" xr:uid="{837CC582-5A4E-494B-B835-AC250A5188CA}"/>
    <cellStyle name="Normal 16 2 4" xfId="21036" xr:uid="{6AF20854-F0B4-4744-8956-3BD3C2E1A39B}"/>
    <cellStyle name="Normal 16 2 4 2" xfId="21037" xr:uid="{0F98A329-FAB8-4329-801C-270534439B33}"/>
    <cellStyle name="Normal 16 2 4 2 2" xfId="21038" xr:uid="{FE3CDB93-E44D-4657-BD29-2ABE41168145}"/>
    <cellStyle name="Normal 16 2 4 2 2 2" xfId="21039" xr:uid="{89909EF0-5E7F-41D6-A683-F7A016AC7F47}"/>
    <cellStyle name="Normal 16 2 4 2 2 2 2" xfId="21040" xr:uid="{686100EF-1585-42D2-9C56-859F13D53DE0}"/>
    <cellStyle name="Normal 16 2 4 2 2 3" xfId="21041" xr:uid="{40F17128-54B0-41D2-998A-16CEAE1759EB}"/>
    <cellStyle name="Normal 16 2 4 2 3" xfId="21042" xr:uid="{1ADB196E-A657-4953-B103-9C712D71DC0F}"/>
    <cellStyle name="Normal 16 2 4 2 3 2" xfId="21043" xr:uid="{F11F8982-8D15-41B8-8AAF-B3C6D4B53B60}"/>
    <cellStyle name="Normal 16 2 4 2 4" xfId="21044" xr:uid="{4C03AD5E-AE42-4061-8A02-21363CDC41AA}"/>
    <cellStyle name="Normal 16 2 4 3" xfId="21045" xr:uid="{98AB12DB-7B97-4459-B4FD-F2F7FD83D795}"/>
    <cellStyle name="Normal 16 2 4 3 2" xfId="21046" xr:uid="{6DA58B87-650B-4C2C-AB85-1C649FE902C2}"/>
    <cellStyle name="Normal 16 2 4 3 2 2" xfId="21047" xr:uid="{1291223E-3231-47BE-9D30-5421428A9866}"/>
    <cellStyle name="Normal 16 2 4 3 2 2 2" xfId="21048" xr:uid="{6BED0F67-8B58-439D-AF4F-2D569E9BCDB3}"/>
    <cellStyle name="Normal 16 2 4 3 2 3" xfId="21049" xr:uid="{FC0B5FD3-2200-4F66-9198-18D9485BE0BF}"/>
    <cellStyle name="Normal 16 2 4 3 3" xfId="21050" xr:uid="{92168DB2-F2FF-44B7-95E2-045001103E73}"/>
    <cellStyle name="Normal 16 2 4 3 3 2" xfId="21051" xr:uid="{17F00164-BDCA-4F19-B245-CB56E34C782E}"/>
    <cellStyle name="Normal 16 2 4 3 4" xfId="21052" xr:uid="{B8A70334-B0FD-4A10-8B58-684FC2708D77}"/>
    <cellStyle name="Normal 16 2 4 4" xfId="21053" xr:uid="{4E0C9C24-7CB1-47E3-9E11-F8D29AEFE0D8}"/>
    <cellStyle name="Normal 16 2 4 4 2" xfId="21054" xr:uid="{A49EBC10-5014-47CE-82EB-547BD31338B8}"/>
    <cellStyle name="Normal 16 2 4 4 2 2" xfId="21055" xr:uid="{19F9E1DF-EEA7-4ED5-B41E-E17341219D6C}"/>
    <cellStyle name="Normal 16 2 4 4 3" xfId="21056" xr:uid="{DB268641-458B-4F0A-BF88-4DF4771BA94E}"/>
    <cellStyle name="Normal 16 2 4 5" xfId="21057" xr:uid="{A8791D17-BB38-42C1-9AF5-7E25CC754677}"/>
    <cellStyle name="Normal 16 2 4 5 2" xfId="21058" xr:uid="{1883A88B-2AC5-41C3-8587-188C64430EAD}"/>
    <cellStyle name="Normal 16 2 4 6" xfId="21059" xr:uid="{D2FB7144-FCF2-4529-A04F-0B15792F536A}"/>
    <cellStyle name="Normal 16 2 5" xfId="21060" xr:uid="{5739F5D0-0430-4B55-85C0-E39F48A214A2}"/>
    <cellStyle name="Normal 16 2 5 2" xfId="21061" xr:uid="{C511558B-DF1A-4C2F-A0C8-E87142F5C6CE}"/>
    <cellStyle name="Normal 16 2 5 2 2" xfId="21062" xr:uid="{56D01608-10E5-49FD-BC92-3A557CFF464E}"/>
    <cellStyle name="Normal 16 2 5 2 2 2" xfId="21063" xr:uid="{C1B493BB-9DE6-4333-9AE1-0883E8E9A925}"/>
    <cellStyle name="Normal 16 2 5 2 3" xfId="21064" xr:uid="{B6B21AC4-8F2C-42B0-8FE0-22EB8000119A}"/>
    <cellStyle name="Normal 16 2 5 3" xfId="21065" xr:uid="{A6229F52-EFCA-44DF-8795-AE120C286A8B}"/>
    <cellStyle name="Normal 16 2 5 3 2" xfId="21066" xr:uid="{D8B4FB76-89E4-4B00-927F-E5BA80F57A93}"/>
    <cellStyle name="Normal 16 2 5 4" xfId="21067" xr:uid="{BA80CD89-7150-4438-B71F-B1141CF0FF59}"/>
    <cellStyle name="Normal 16 2 6" xfId="21068" xr:uid="{73BDA0AC-D865-4CAD-834A-22950104C646}"/>
    <cellStyle name="Normal 16 2 6 2" xfId="21069" xr:uid="{E81AAB21-9925-4A80-AFAE-0FCAD37799A2}"/>
    <cellStyle name="Normal 16 2 6 2 2" xfId="21070" xr:uid="{17727E91-66DB-4A5C-8C17-F289BA0758D6}"/>
    <cellStyle name="Normal 16 2 6 2 2 2" xfId="21071" xr:uid="{0980B751-38E7-4662-BA3C-BC932CE3B58B}"/>
    <cellStyle name="Normal 16 2 6 2 3" xfId="21072" xr:uid="{A75F6D7B-0244-44AF-9936-78FB000E581E}"/>
    <cellStyle name="Normal 16 2 6 3" xfId="21073" xr:uid="{4FD29531-9C9B-4B7C-90A1-1CC54BC4AAB9}"/>
    <cellStyle name="Normal 16 2 6 3 2" xfId="21074" xr:uid="{A3B95DBF-7AD9-4A82-93E6-EF3B4905F146}"/>
    <cellStyle name="Normal 16 2 6 4" xfId="21075" xr:uid="{E9139C01-CD06-43A3-8596-3FEBC109ADA8}"/>
    <cellStyle name="Normal 16 2 7" xfId="21076" xr:uid="{4EDD7A3B-976D-42D3-808E-C98A0977DB0D}"/>
    <cellStyle name="Normal 16 2 7 2" xfId="21077" xr:uid="{A55EA0E8-F514-4DBD-A971-19AAAB2066F9}"/>
    <cellStyle name="Normal 16 2 7 2 2" xfId="21078" xr:uid="{194E5121-A1BF-45A0-860E-798E26A39AB9}"/>
    <cellStyle name="Normal 16 2 7 3" xfId="21079" xr:uid="{779B8225-E0C5-4415-91C6-FABB5E762E18}"/>
    <cellStyle name="Normal 16 2 8" xfId="21080" xr:uid="{26B06D30-E603-4BCF-A050-95577403DDA6}"/>
    <cellStyle name="Normal 16 2 8 2" xfId="21081" xr:uid="{1AF1811F-04D8-4862-9523-F751CBEC22E5}"/>
    <cellStyle name="Normal 16 2 9" xfId="21082" xr:uid="{21249C1F-8E4B-4772-9B67-EF032CD1DCA1}"/>
    <cellStyle name="Normal 16 3" xfId="21083" xr:uid="{D1551A1A-6A6F-4018-9ED5-09F9979A97E5}"/>
    <cellStyle name="Normal 16 4" xfId="21084" xr:uid="{8170A520-D9A4-4153-A311-6EF0E0A19415}"/>
    <cellStyle name="Normal 16 4 2" xfId="21085" xr:uid="{34FFFB39-6695-4BA2-817D-D2C5603FA61F}"/>
    <cellStyle name="Normal 16 4 2 2" xfId="21086" xr:uid="{9FB7350A-6927-4992-A0E6-86E11333FE18}"/>
    <cellStyle name="Normal 16 4 2 2 2" xfId="21087" xr:uid="{3894309E-2958-411E-A51F-30B8E0BBF37B}"/>
    <cellStyle name="Normal 16 4 2 2 2 2" xfId="21088" xr:uid="{AEA03033-6C7C-4F9E-BBE8-F0B8AE8E969D}"/>
    <cellStyle name="Normal 16 4 2 2 2 2 2" xfId="21089" xr:uid="{F5D2DC38-A652-4D84-A6F6-42119F2829BF}"/>
    <cellStyle name="Normal 16 4 2 2 2 2 2 2" xfId="21090" xr:uid="{DE6E3404-3586-4EF9-A4B9-8F8185786757}"/>
    <cellStyle name="Normal 16 4 2 2 2 2 3" xfId="21091" xr:uid="{6A414FD9-47F2-4CED-BF78-AF21AFDF2761}"/>
    <cellStyle name="Normal 16 4 2 2 2 3" xfId="21092" xr:uid="{07234EA7-5802-4522-AD25-1B59A9D763B3}"/>
    <cellStyle name="Normal 16 4 2 2 2 3 2" xfId="21093" xr:uid="{4A80627E-4A14-4B83-A45B-35502A49793D}"/>
    <cellStyle name="Normal 16 4 2 2 2 4" xfId="21094" xr:uid="{506C97A7-6EDF-4B95-B189-79399B896F86}"/>
    <cellStyle name="Normal 16 4 2 2 3" xfId="21095" xr:uid="{CD9AC40C-9EE6-49DA-8577-92CBB67D907E}"/>
    <cellStyle name="Normal 16 4 2 2 3 2" xfId="21096" xr:uid="{720AD38E-A40B-46BB-81CF-8503263E4083}"/>
    <cellStyle name="Normal 16 4 2 2 3 2 2" xfId="21097" xr:uid="{2770CB40-5105-4CFE-AEF5-54D57A9F4E4D}"/>
    <cellStyle name="Normal 16 4 2 2 3 2 2 2" xfId="21098" xr:uid="{32E2B586-68F3-4F3C-8C93-C8AD611C741C}"/>
    <cellStyle name="Normal 16 4 2 2 3 2 3" xfId="21099" xr:uid="{45887D42-4231-4A4B-A336-C6F3EA50D62F}"/>
    <cellStyle name="Normal 16 4 2 2 3 3" xfId="21100" xr:uid="{393565C5-A61D-42A3-A22A-41F124D7330C}"/>
    <cellStyle name="Normal 16 4 2 2 3 3 2" xfId="21101" xr:uid="{5ADD463F-2150-4B65-A9FB-F43E7593B6D9}"/>
    <cellStyle name="Normal 16 4 2 2 3 4" xfId="21102" xr:uid="{52364C34-F1C1-4F33-972C-1B084A32F536}"/>
    <cellStyle name="Normal 16 4 2 2 4" xfId="21103" xr:uid="{EF1EE7DB-8BC1-47C4-8125-1119C4D0EA90}"/>
    <cellStyle name="Normal 16 4 2 2 4 2" xfId="21104" xr:uid="{E1376CF0-7804-4608-9771-483C1881C378}"/>
    <cellStyle name="Normal 16 4 2 2 4 2 2" xfId="21105" xr:uid="{26EFD95F-2BF5-460D-9D72-E4FBFD23798A}"/>
    <cellStyle name="Normal 16 4 2 2 4 3" xfId="21106" xr:uid="{FC697F00-EF9E-4AFB-8F30-483BAA9EDB3B}"/>
    <cellStyle name="Normal 16 4 2 2 5" xfId="21107" xr:uid="{48C5DDE6-60C0-4D13-A525-C8040BFC4C01}"/>
    <cellStyle name="Normal 16 4 2 2 5 2" xfId="21108" xr:uid="{C07A11F1-FEA6-4908-A944-0448AC28D838}"/>
    <cellStyle name="Normal 16 4 2 2 6" xfId="21109" xr:uid="{F43BAA7A-4079-4812-AB2C-2EB7C1EC0CAB}"/>
    <cellStyle name="Normal 16 4 2 3" xfId="21110" xr:uid="{8828DAB3-21E4-4832-9989-426D39BB683E}"/>
    <cellStyle name="Normal 16 4 2 3 2" xfId="21111" xr:uid="{1751F252-9048-4CDA-B6A9-784E1CCD570A}"/>
    <cellStyle name="Normal 16 4 2 3 2 2" xfId="21112" xr:uid="{3BA441F1-6FC1-494A-B88A-E5EE08EF85F0}"/>
    <cellStyle name="Normal 16 4 2 3 2 2 2" xfId="21113" xr:uid="{CDB150CA-E4C2-4A4E-9BF7-A9C4D598C462}"/>
    <cellStyle name="Normal 16 4 2 3 2 3" xfId="21114" xr:uid="{18B868CF-892D-450C-AE2B-1AD6CAE99C1A}"/>
    <cellStyle name="Normal 16 4 2 3 3" xfId="21115" xr:uid="{D58AC5A1-9C98-4D7A-8669-27602A618FCB}"/>
    <cellStyle name="Normal 16 4 2 3 3 2" xfId="21116" xr:uid="{DB5D6138-5FE4-4D5B-B3CA-4DE35C90E73D}"/>
    <cellStyle name="Normal 16 4 2 3 4" xfId="21117" xr:uid="{34F037F6-0EF0-4782-877C-FB86FA4C0210}"/>
    <cellStyle name="Normal 16 4 2 4" xfId="21118" xr:uid="{B3743B70-B193-4712-8EBC-478951F855E4}"/>
    <cellStyle name="Normal 16 4 2 4 2" xfId="21119" xr:uid="{6B04E7E3-FE1D-4941-8109-5346F852B54A}"/>
    <cellStyle name="Normal 16 4 2 4 2 2" xfId="21120" xr:uid="{63A09E35-22A7-48F9-AF8D-F3FFB8D31CD4}"/>
    <cellStyle name="Normal 16 4 2 4 2 2 2" xfId="21121" xr:uid="{791FE7CA-FCC3-4DBF-BF39-8B45E7D09F0B}"/>
    <cellStyle name="Normal 16 4 2 4 2 3" xfId="21122" xr:uid="{A8700083-4195-40A1-BEB0-155C70991D5F}"/>
    <cellStyle name="Normal 16 4 2 4 3" xfId="21123" xr:uid="{9D7073ED-AB48-4512-98C9-9488361773D9}"/>
    <cellStyle name="Normal 16 4 2 4 3 2" xfId="21124" xr:uid="{66DCDD82-5CF0-4FE0-ADB5-BFF52007C32F}"/>
    <cellStyle name="Normal 16 4 2 4 4" xfId="21125" xr:uid="{8079760A-557F-48CC-9638-423A45A82A58}"/>
    <cellStyle name="Normal 16 4 2 5" xfId="21126" xr:uid="{76CC29DD-3E8B-487F-8A76-AB82305A7C63}"/>
    <cellStyle name="Normal 16 4 2 5 2" xfId="21127" xr:uid="{EDF4B831-1562-45D1-87D1-88C8F45C7CFA}"/>
    <cellStyle name="Normal 16 4 2 5 2 2" xfId="21128" xr:uid="{0FE28CB4-19C7-4BA2-907D-6FEEC4EEF6AC}"/>
    <cellStyle name="Normal 16 4 2 5 3" xfId="21129" xr:uid="{57750A4A-438A-4C57-A92E-AB0BDF9F6ADB}"/>
    <cellStyle name="Normal 16 4 2 6" xfId="21130" xr:uid="{19E11A7A-CB30-40A3-8AB4-A369FA678E80}"/>
    <cellStyle name="Normal 16 4 2 6 2" xfId="21131" xr:uid="{4AF13747-DC02-4C7A-B240-8874026CB540}"/>
    <cellStyle name="Normal 16 4 2 7" xfId="21132" xr:uid="{09F1261E-A57A-4979-AE41-FEEC0F590826}"/>
    <cellStyle name="Normal 16 4 3" xfId="21133" xr:uid="{4525C4C1-5088-4CD5-9BAD-5901AC0CF8D6}"/>
    <cellStyle name="Normal 16 4 3 2" xfId="21134" xr:uid="{89AD4559-8310-43F1-81FD-F666CBA0F8A0}"/>
    <cellStyle name="Normal 16 4 3 2 2" xfId="21135" xr:uid="{9E5A405C-F85F-4B8E-BDEF-154CC10AC130}"/>
    <cellStyle name="Normal 16 4 3 2 2 2" xfId="21136" xr:uid="{234406A4-E619-48A8-9674-92CA291B34FB}"/>
    <cellStyle name="Normal 16 4 3 2 2 2 2" xfId="21137" xr:uid="{ACBA6FAE-4CCC-40EF-B0DB-BF6BA8DF5EC6}"/>
    <cellStyle name="Normal 16 4 3 2 2 3" xfId="21138" xr:uid="{C9326021-2B76-4DBB-BAF2-6D00BDE09E85}"/>
    <cellStyle name="Normal 16 4 3 2 3" xfId="21139" xr:uid="{69A270AB-DEDB-440D-89D4-0E2FFC9D4A06}"/>
    <cellStyle name="Normal 16 4 3 2 3 2" xfId="21140" xr:uid="{3D079649-B973-437E-99C7-219A7BC082DD}"/>
    <cellStyle name="Normal 16 4 3 2 4" xfId="21141" xr:uid="{4B300F6D-60C0-47D9-BCA0-D43A5B7ED554}"/>
    <cellStyle name="Normal 16 4 3 3" xfId="21142" xr:uid="{C8F8430B-E18C-47BC-9C77-D08582B89F80}"/>
    <cellStyle name="Normal 16 4 3 3 2" xfId="21143" xr:uid="{9EE95D21-17CC-49E2-BB5C-7537AECA4447}"/>
    <cellStyle name="Normal 16 4 3 3 2 2" xfId="21144" xr:uid="{C05452AD-5449-4633-A1C1-B0424B1C3DB3}"/>
    <cellStyle name="Normal 16 4 3 3 2 2 2" xfId="21145" xr:uid="{A9672B8A-19CA-4DA5-ADB5-0B1973E9A84C}"/>
    <cellStyle name="Normal 16 4 3 3 2 3" xfId="21146" xr:uid="{273801D3-83D4-4254-BCA1-80D18022CB97}"/>
    <cellStyle name="Normal 16 4 3 3 3" xfId="21147" xr:uid="{FE4415EF-79E1-4E97-AC04-2A76992FDFA9}"/>
    <cellStyle name="Normal 16 4 3 3 3 2" xfId="21148" xr:uid="{60A1471B-7373-46F9-98C1-254347D1000F}"/>
    <cellStyle name="Normal 16 4 3 3 4" xfId="21149" xr:uid="{96267BC7-F0F0-4C8F-B405-A00464122F22}"/>
    <cellStyle name="Normal 16 4 3 4" xfId="21150" xr:uid="{F9FFD0DD-44B5-4A84-97B0-07D0A77DDB0A}"/>
    <cellStyle name="Normal 16 4 3 4 2" xfId="21151" xr:uid="{D0FA7587-AD49-4498-A237-FC2D187FDC89}"/>
    <cellStyle name="Normal 16 4 3 4 2 2" xfId="21152" xr:uid="{39392E2B-48B7-4F8F-9F90-67EBD2C8F1BE}"/>
    <cellStyle name="Normal 16 4 3 4 3" xfId="21153" xr:uid="{DBC00C73-651E-45BA-B9BE-17C9C30A51FF}"/>
    <cellStyle name="Normal 16 4 3 5" xfId="21154" xr:uid="{7839F54A-B803-4E98-AB53-5B10925B2A54}"/>
    <cellStyle name="Normal 16 4 3 5 2" xfId="21155" xr:uid="{059CB19A-D23E-4B77-AE41-F46DBEB7AAFC}"/>
    <cellStyle name="Normal 16 4 3 6" xfId="21156" xr:uid="{292B2D38-64DE-499E-AFF7-AD5C3424B143}"/>
    <cellStyle name="Normal 16 4 4" xfId="21157" xr:uid="{A63C7448-D3A0-4B3C-AF9C-E2B81949DF6D}"/>
    <cellStyle name="Normal 16 4 4 2" xfId="21158" xr:uid="{0F8D268C-88FD-4A28-90E3-3AC6B0461EB2}"/>
    <cellStyle name="Normal 16 4 4 2 2" xfId="21159" xr:uid="{D30B1FE9-AF46-49E2-84E4-D3D1C5715A61}"/>
    <cellStyle name="Normal 16 4 4 2 2 2" xfId="21160" xr:uid="{5604DC2D-98CD-4E08-BFFF-AB49A884C9EF}"/>
    <cellStyle name="Normal 16 4 4 2 3" xfId="21161" xr:uid="{53205BAB-4B2C-4B13-A147-69F6DBE61B20}"/>
    <cellStyle name="Normal 16 4 4 3" xfId="21162" xr:uid="{0D0E15A5-124C-4601-8AD5-A1A5228DE466}"/>
    <cellStyle name="Normal 16 4 4 3 2" xfId="21163" xr:uid="{43854ACA-198C-42D3-B16A-70E2B30796AE}"/>
    <cellStyle name="Normal 16 4 4 4" xfId="21164" xr:uid="{1D927DF9-6492-4616-ADCE-3E87D1C047F2}"/>
    <cellStyle name="Normal 16 4 5" xfId="21165" xr:uid="{C3B0A83D-863F-4054-B839-B94833418ACE}"/>
    <cellStyle name="Normal 16 4 5 2" xfId="21166" xr:uid="{1447C12C-570A-4FB6-88CF-C39D1287AFA5}"/>
    <cellStyle name="Normal 16 4 5 2 2" xfId="21167" xr:uid="{AA664410-1E60-4B69-ADC0-2D8BCA172CFC}"/>
    <cellStyle name="Normal 16 4 5 2 2 2" xfId="21168" xr:uid="{5F3ACE2D-30BF-44FF-A7AD-1138C987B96D}"/>
    <cellStyle name="Normal 16 4 5 2 3" xfId="21169" xr:uid="{AC9ACFA4-3B5D-4487-A1B8-6E13B0C50910}"/>
    <cellStyle name="Normal 16 4 5 3" xfId="21170" xr:uid="{36039714-409D-4A88-8615-F1EDD2C9D53F}"/>
    <cellStyle name="Normal 16 4 5 3 2" xfId="21171" xr:uid="{8E20F556-1A34-4FBF-A1C6-6BDC08C97386}"/>
    <cellStyle name="Normal 16 4 5 4" xfId="21172" xr:uid="{5BA002A5-5D33-4579-9AA4-EA5E1E8A9DE6}"/>
    <cellStyle name="Normal 16 4 6" xfId="21173" xr:uid="{04DE8C66-1A6B-4253-9F71-1196CFA43E34}"/>
    <cellStyle name="Normal 16 4 6 2" xfId="21174" xr:uid="{55275A5F-7378-4F60-8FEF-2689CED3CF2D}"/>
    <cellStyle name="Normal 16 4 6 2 2" xfId="21175" xr:uid="{8B577E45-E966-4BF0-86C7-F0336D2471C0}"/>
    <cellStyle name="Normal 16 4 6 3" xfId="21176" xr:uid="{368F4D98-5044-4CC1-8652-359C33AEFA99}"/>
    <cellStyle name="Normal 16 4 7" xfId="21177" xr:uid="{0283FB29-B8A2-486F-A5A9-5615DD866FCD}"/>
    <cellStyle name="Normal 16 4 7 2" xfId="21178" xr:uid="{131CC86D-1C29-48F0-A766-6A45E36CAE94}"/>
    <cellStyle name="Normal 16 4 8" xfId="21179" xr:uid="{86886E99-8509-4F3A-A188-FE3501D7EAFF}"/>
    <cellStyle name="Normal 17" xfId="21180" xr:uid="{0AACC83B-028B-4B14-9162-170A40299C25}"/>
    <cellStyle name="Normal 17 2" xfId="21181" xr:uid="{2FC7629A-7898-43DA-BB0B-F403A3017563}"/>
    <cellStyle name="Normal 17 2 2" xfId="21182" xr:uid="{F66473EF-0EA5-4851-AB44-D38C5C48CFF8}"/>
    <cellStyle name="Normal 17 2 2 2" xfId="21183" xr:uid="{EC313272-993C-4566-A2C5-44975FFC9A0C}"/>
    <cellStyle name="Normal 17 2 2 2 2" xfId="21184" xr:uid="{E84406BA-578C-4375-A685-650861AD7874}"/>
    <cellStyle name="Normal 17 2 2 2 2 2" xfId="21185" xr:uid="{2BD63BC4-3071-49BC-946F-FD1E6B5E7E4D}"/>
    <cellStyle name="Normal 17 2 2 2 2 2 2" xfId="21186" xr:uid="{31FDAFC3-D5C7-4273-AFBA-ECE4B7305434}"/>
    <cellStyle name="Normal 17 2 2 2 2 2 2 2" xfId="21187" xr:uid="{3D49C526-5F34-4465-9AEB-B5A1262FA28A}"/>
    <cellStyle name="Normal 17 2 2 2 2 2 2 2 2" xfId="21188" xr:uid="{E6638E90-EFD8-49B7-9636-B91984BFFBA2}"/>
    <cellStyle name="Normal 17 2 2 2 2 2 2 3" xfId="21189" xr:uid="{B65CB705-1C56-40CE-ABF9-544BE8AFD01D}"/>
    <cellStyle name="Normal 17 2 2 2 2 2 3" xfId="21190" xr:uid="{E622702E-C576-4736-8B1B-C6D47B19B59A}"/>
    <cellStyle name="Normal 17 2 2 2 2 2 3 2" xfId="21191" xr:uid="{1CAE49B2-DA46-45C5-91E8-F94C1609D86F}"/>
    <cellStyle name="Normal 17 2 2 2 2 2 4" xfId="21192" xr:uid="{BBEC368D-C780-4AEA-ACA2-4E30C65F778B}"/>
    <cellStyle name="Normal 17 2 2 2 2 3" xfId="21193" xr:uid="{5294FCD4-B632-467F-9245-6C404169776B}"/>
    <cellStyle name="Normal 17 2 2 2 2 3 2" xfId="21194" xr:uid="{083317A0-6A70-4FD9-B9D3-454FE1D81BFD}"/>
    <cellStyle name="Normal 17 2 2 2 2 3 2 2" xfId="21195" xr:uid="{805429C3-CAA8-4E52-AEEA-10BCA822025D}"/>
    <cellStyle name="Normal 17 2 2 2 2 3 2 2 2" xfId="21196" xr:uid="{DACF56B5-F14D-402B-975C-FA2107E35C18}"/>
    <cellStyle name="Normal 17 2 2 2 2 3 2 3" xfId="21197" xr:uid="{25479822-5F3C-4A02-882F-CACE6D3B3591}"/>
    <cellStyle name="Normal 17 2 2 2 2 3 3" xfId="21198" xr:uid="{BD2D7358-C7D7-4AB4-BB1B-8FFF8D774095}"/>
    <cellStyle name="Normal 17 2 2 2 2 3 3 2" xfId="21199" xr:uid="{D5FFB786-E040-48BB-AF89-DD11EEBF5605}"/>
    <cellStyle name="Normal 17 2 2 2 2 3 4" xfId="21200" xr:uid="{6D9F5B1B-D0B1-4DF4-A4B1-6CAFC29C5ED7}"/>
    <cellStyle name="Normal 17 2 2 2 2 4" xfId="21201" xr:uid="{49F39FC4-B1BD-4586-8B35-C27941C23F64}"/>
    <cellStyle name="Normal 17 2 2 2 2 4 2" xfId="21202" xr:uid="{FE00DAAB-EE84-4EE6-A305-05B9A192BB40}"/>
    <cellStyle name="Normal 17 2 2 2 2 4 2 2" xfId="21203" xr:uid="{43A6D29E-FBF9-4AA2-8A9F-17FC4BBD6E18}"/>
    <cellStyle name="Normal 17 2 2 2 2 4 3" xfId="21204" xr:uid="{EA6AC495-D427-41B6-BAAC-8614820AA18D}"/>
    <cellStyle name="Normal 17 2 2 2 2 5" xfId="21205" xr:uid="{02C19322-169C-4B41-8A00-3FBD88781483}"/>
    <cellStyle name="Normal 17 2 2 2 2 5 2" xfId="21206" xr:uid="{D7C89290-2153-4603-BA82-323C9B7F18A8}"/>
    <cellStyle name="Normal 17 2 2 2 2 6" xfId="21207" xr:uid="{309D5960-4CC6-40C1-9CC0-EF03F57C72FF}"/>
    <cellStyle name="Normal 17 2 2 2 3" xfId="21208" xr:uid="{A8F53224-83BA-4599-8AC8-9F4913FAF037}"/>
    <cellStyle name="Normal 17 2 2 2 3 2" xfId="21209" xr:uid="{C36FA65B-7E01-4F0C-9C2C-5BD7FDA199D6}"/>
    <cellStyle name="Normal 17 2 2 2 3 2 2" xfId="21210" xr:uid="{94ACD9A2-6C64-4AE2-B183-1E23FC361C25}"/>
    <cellStyle name="Normal 17 2 2 2 3 2 2 2" xfId="21211" xr:uid="{3E9957DE-BE94-48A3-B6CE-F979F698F00C}"/>
    <cellStyle name="Normal 17 2 2 2 3 2 3" xfId="21212" xr:uid="{7F824B3D-25E7-4D7B-B4FC-2258CD410A39}"/>
    <cellStyle name="Normal 17 2 2 2 3 3" xfId="21213" xr:uid="{18C5BC81-09AE-4924-A8A5-4FB82B20242A}"/>
    <cellStyle name="Normal 17 2 2 2 3 3 2" xfId="21214" xr:uid="{1C9D24EC-4C6F-4F0C-83BD-BB73BB50C17F}"/>
    <cellStyle name="Normal 17 2 2 2 3 4" xfId="21215" xr:uid="{2E996894-5C5F-49FC-9B82-CBE282CA88F5}"/>
    <cellStyle name="Normal 17 2 2 2 4" xfId="21216" xr:uid="{5B1BA369-8AD4-4606-8415-4C2D49783105}"/>
    <cellStyle name="Normal 17 2 2 2 4 2" xfId="21217" xr:uid="{9F16D380-34BE-4E57-B1D6-1B82D1A68A62}"/>
    <cellStyle name="Normal 17 2 2 2 4 2 2" xfId="21218" xr:uid="{71790489-1799-4C16-8041-4694F34666F0}"/>
    <cellStyle name="Normal 17 2 2 2 4 2 2 2" xfId="21219" xr:uid="{A843DA3D-92CD-4591-B947-F354E394EE09}"/>
    <cellStyle name="Normal 17 2 2 2 4 2 3" xfId="21220" xr:uid="{2AF6F1E5-E758-4001-86D6-8AD8C719A146}"/>
    <cellStyle name="Normal 17 2 2 2 4 3" xfId="21221" xr:uid="{2D65CD04-E47D-4C91-8961-9ED92847E8C7}"/>
    <cellStyle name="Normal 17 2 2 2 4 3 2" xfId="21222" xr:uid="{4C6186C0-8405-40E0-B84F-575CEAB96970}"/>
    <cellStyle name="Normal 17 2 2 2 4 4" xfId="21223" xr:uid="{22DD9CAC-8908-4BFA-B438-1867E79D82D9}"/>
    <cellStyle name="Normal 17 2 2 2 5" xfId="21224" xr:uid="{CA11F266-08E7-4F33-8518-8995608AA2DE}"/>
    <cellStyle name="Normal 17 2 2 2 5 2" xfId="21225" xr:uid="{7AE7CF1E-70F3-4B9E-A609-18662385A85F}"/>
    <cellStyle name="Normal 17 2 2 2 5 2 2" xfId="21226" xr:uid="{4314ACDF-298C-4081-B1C9-DAB0241632DA}"/>
    <cellStyle name="Normal 17 2 2 2 5 3" xfId="21227" xr:uid="{4451D9D2-846C-4B31-96BB-F0EECF1AD565}"/>
    <cellStyle name="Normal 17 2 2 2 6" xfId="21228" xr:uid="{E26F5CDD-A92D-428B-B441-863B40B4D5D9}"/>
    <cellStyle name="Normal 17 2 2 2 6 2" xfId="21229" xr:uid="{E1F58CF1-759F-4C81-9176-82A0FE97DDD2}"/>
    <cellStyle name="Normal 17 2 2 2 7" xfId="21230" xr:uid="{537955E6-7CE6-4CDB-9E94-C09FC1F27B68}"/>
    <cellStyle name="Normal 17 2 2 3" xfId="21231" xr:uid="{09170BD2-41F4-4979-B8BD-81B5354C3022}"/>
    <cellStyle name="Normal 17 2 2 3 2" xfId="21232" xr:uid="{0D70FCEE-386A-43C7-8046-331D34541A73}"/>
    <cellStyle name="Normal 17 2 2 3 2 2" xfId="21233" xr:uid="{C5B1C27A-17B8-4F73-AD82-4D463710231C}"/>
    <cellStyle name="Normal 17 2 2 3 2 2 2" xfId="21234" xr:uid="{F3337FB9-2112-4924-9297-549AE33D151F}"/>
    <cellStyle name="Normal 17 2 2 3 2 2 2 2" xfId="21235" xr:uid="{08402BA5-D32D-42ED-BF62-7AFADF7B7BEF}"/>
    <cellStyle name="Normal 17 2 2 3 2 2 3" xfId="21236" xr:uid="{DEF6E2E2-9AE3-4D1D-8F02-5A70F1EB4809}"/>
    <cellStyle name="Normal 17 2 2 3 2 3" xfId="21237" xr:uid="{2DD6C6D9-B763-465D-95A6-087E8A2308CD}"/>
    <cellStyle name="Normal 17 2 2 3 2 3 2" xfId="21238" xr:uid="{AB1E10AB-6BD3-4968-8FC9-DDDADD3B1EE4}"/>
    <cellStyle name="Normal 17 2 2 3 2 4" xfId="21239" xr:uid="{6439A206-EB12-4D0D-A643-50D805E0A513}"/>
    <cellStyle name="Normal 17 2 2 3 3" xfId="21240" xr:uid="{8BD41302-6DEF-4E5E-85EB-19F75F88EF0D}"/>
    <cellStyle name="Normal 17 2 2 3 3 2" xfId="21241" xr:uid="{3FCC075D-A8B7-4D85-A644-0BB3939C0145}"/>
    <cellStyle name="Normal 17 2 2 3 3 2 2" xfId="21242" xr:uid="{E7C76244-5705-4B67-8CC2-F7372127D4AB}"/>
    <cellStyle name="Normal 17 2 2 3 3 2 2 2" xfId="21243" xr:uid="{7CEAA222-2D44-46A4-BFB8-E2F5CC7A76D3}"/>
    <cellStyle name="Normal 17 2 2 3 3 2 3" xfId="21244" xr:uid="{1034FF7B-9517-4DEE-B166-5C1DB288921D}"/>
    <cellStyle name="Normal 17 2 2 3 3 3" xfId="21245" xr:uid="{36432C64-9A5E-47D0-AFE3-DCFB851B3A8E}"/>
    <cellStyle name="Normal 17 2 2 3 3 3 2" xfId="21246" xr:uid="{37A8EE64-F250-42AA-AC75-D63A1B1A5D94}"/>
    <cellStyle name="Normal 17 2 2 3 3 4" xfId="21247" xr:uid="{DDB073D4-200F-46B4-A0CC-7385AC6EA94F}"/>
    <cellStyle name="Normal 17 2 2 3 4" xfId="21248" xr:uid="{29A4D236-0F4A-4DDB-ADF3-784AB02D092E}"/>
    <cellStyle name="Normal 17 2 2 3 4 2" xfId="21249" xr:uid="{FF2C2AE2-DFD1-41A3-88B1-18E41A1CB75A}"/>
    <cellStyle name="Normal 17 2 2 3 4 2 2" xfId="21250" xr:uid="{568149E3-B608-4D50-AD75-6B0CF2CCC18E}"/>
    <cellStyle name="Normal 17 2 2 3 4 3" xfId="21251" xr:uid="{043FCBA9-EA0E-4404-A15D-BADFBEFF854D}"/>
    <cellStyle name="Normal 17 2 2 3 5" xfId="21252" xr:uid="{2113C492-791D-40F1-8EB6-12AA5B2E807D}"/>
    <cellStyle name="Normal 17 2 2 3 5 2" xfId="21253" xr:uid="{154B5503-B500-4749-87E1-A4502C77F571}"/>
    <cellStyle name="Normal 17 2 2 3 6" xfId="21254" xr:uid="{1B578C56-1DB5-4256-9B31-849ED7BE943B}"/>
    <cellStyle name="Normal 17 2 2 4" xfId="21255" xr:uid="{7E94E0AF-399F-4A99-87D1-1C27A99F9EA9}"/>
    <cellStyle name="Normal 17 2 2 4 2" xfId="21256" xr:uid="{7ABB146A-73AC-4296-BDED-6C08DF02A44D}"/>
    <cellStyle name="Normal 17 2 2 4 2 2" xfId="21257" xr:uid="{7E0A946B-20BF-4DA0-BF77-F165AB4F6F0E}"/>
    <cellStyle name="Normal 17 2 2 4 2 2 2" xfId="21258" xr:uid="{ACD4D1B0-FC12-495C-A341-5A19F941C534}"/>
    <cellStyle name="Normal 17 2 2 4 2 3" xfId="21259" xr:uid="{14CB41BD-8E6A-455F-ACBE-5C4AF8DA6B73}"/>
    <cellStyle name="Normal 17 2 2 4 3" xfId="21260" xr:uid="{7B800367-BB89-495D-BA40-42D58321B465}"/>
    <cellStyle name="Normal 17 2 2 4 3 2" xfId="21261" xr:uid="{94F3969C-39AD-4E65-9303-FAC5059454B2}"/>
    <cellStyle name="Normal 17 2 2 4 4" xfId="21262" xr:uid="{F23D28D9-F46A-4F3D-AFF2-6704B1F773D7}"/>
    <cellStyle name="Normal 17 2 2 5" xfId="21263" xr:uid="{C50B52B3-5150-4571-B440-58993FC1516A}"/>
    <cellStyle name="Normal 17 2 2 5 2" xfId="21264" xr:uid="{ADD08D4E-AA13-42CC-93CB-4B67975AB614}"/>
    <cellStyle name="Normal 17 2 2 5 2 2" xfId="21265" xr:uid="{8C9FA2AC-A10C-4058-892A-C55090FCE772}"/>
    <cellStyle name="Normal 17 2 2 5 2 2 2" xfId="21266" xr:uid="{6F811F39-EDD3-47F4-BCEF-F8FF4CAF4331}"/>
    <cellStyle name="Normal 17 2 2 5 2 3" xfId="21267" xr:uid="{692E980C-23B7-4362-9A49-DD15C894B760}"/>
    <cellStyle name="Normal 17 2 2 5 3" xfId="21268" xr:uid="{137F4C61-7AA1-453A-82D8-198D69E87D66}"/>
    <cellStyle name="Normal 17 2 2 5 3 2" xfId="21269" xr:uid="{BC0D2CD1-05B9-4436-AF64-6E0949ACEA20}"/>
    <cellStyle name="Normal 17 2 2 5 4" xfId="21270" xr:uid="{0A4ED9A2-51D1-4542-8B6E-9C9E0490ECD7}"/>
    <cellStyle name="Normal 17 2 2 6" xfId="21271" xr:uid="{32292464-7005-42C3-AAEE-4E2CE6F19272}"/>
    <cellStyle name="Normal 17 2 2 6 2" xfId="21272" xr:uid="{E6FDBCC7-1356-4FF1-AB69-0338F3CACA90}"/>
    <cellStyle name="Normal 17 2 2 6 2 2" xfId="21273" xr:uid="{538BF243-E3B3-4521-982E-DA6D8D8B309B}"/>
    <cellStyle name="Normal 17 2 2 6 3" xfId="21274" xr:uid="{A73FCF2A-A4E6-4690-95F5-B0A3E8140627}"/>
    <cellStyle name="Normal 17 2 2 7" xfId="21275" xr:uid="{D5354CCC-9464-4097-9C76-A602AF8C08E7}"/>
    <cellStyle name="Normal 17 2 2 7 2" xfId="21276" xr:uid="{19EE0D74-A983-48A9-8E76-792B7EC9A6BE}"/>
    <cellStyle name="Normal 17 2 2 8" xfId="21277" xr:uid="{CF3A2708-4DED-4938-A68F-3F9D57C6B0E6}"/>
    <cellStyle name="Normal 17 2 3" xfId="21278" xr:uid="{86747FAE-BA33-4533-B57B-62FDB272C2AD}"/>
    <cellStyle name="Normal 17 2 3 2" xfId="21279" xr:uid="{364D114C-6A2A-4BF8-9DEF-8B6FF3FDA443}"/>
    <cellStyle name="Normal 17 2 3 2 2" xfId="21280" xr:uid="{5F95E0C0-F678-4CB0-B24B-7C684D5E133F}"/>
    <cellStyle name="Normal 17 2 3 2 2 2" xfId="21281" xr:uid="{D8BC98B3-7144-4340-9184-346013841B8D}"/>
    <cellStyle name="Normal 17 2 3 2 2 2 2" xfId="21282" xr:uid="{EC7685FF-4A86-423D-B5E7-758E55542165}"/>
    <cellStyle name="Normal 17 2 3 2 2 2 2 2" xfId="21283" xr:uid="{5C794F3A-F422-49A9-8ED0-600CC140CF9F}"/>
    <cellStyle name="Normal 17 2 3 2 2 2 3" xfId="21284" xr:uid="{BF09FC7B-8481-4603-A397-9F1881E9F02B}"/>
    <cellStyle name="Normal 17 2 3 2 2 3" xfId="21285" xr:uid="{5614546F-44CD-4260-B9E3-284245B730EC}"/>
    <cellStyle name="Normal 17 2 3 2 2 3 2" xfId="21286" xr:uid="{628B13E0-561E-4C5B-B97E-2BBB5B8E3424}"/>
    <cellStyle name="Normal 17 2 3 2 2 4" xfId="21287" xr:uid="{4DB2A3B1-880D-413B-92B3-517F0D0B6D0E}"/>
    <cellStyle name="Normal 17 2 3 2 3" xfId="21288" xr:uid="{460B025C-DF87-4B8B-B376-D6D9AB0D8D95}"/>
    <cellStyle name="Normal 17 2 3 2 3 2" xfId="21289" xr:uid="{7EC621DC-5928-48F3-BDC0-C5E4EEAC8A4C}"/>
    <cellStyle name="Normal 17 2 3 2 3 2 2" xfId="21290" xr:uid="{F1617EA6-F625-49C0-A229-8467C014FD78}"/>
    <cellStyle name="Normal 17 2 3 2 3 2 2 2" xfId="21291" xr:uid="{159E8C7A-C80F-4AC7-B569-190E7628D84C}"/>
    <cellStyle name="Normal 17 2 3 2 3 2 3" xfId="21292" xr:uid="{698C41F4-4231-4905-BAE9-A4C4F5277042}"/>
    <cellStyle name="Normal 17 2 3 2 3 3" xfId="21293" xr:uid="{97540FD1-EE62-4068-A745-534E54A0F4B1}"/>
    <cellStyle name="Normal 17 2 3 2 3 3 2" xfId="21294" xr:uid="{DCC301FF-D853-4E14-8F8F-D943A86A7359}"/>
    <cellStyle name="Normal 17 2 3 2 3 4" xfId="21295" xr:uid="{F253F3FA-5465-49CA-812A-7E5708F004DA}"/>
    <cellStyle name="Normal 17 2 3 2 4" xfId="21296" xr:uid="{0F5A301C-F8A7-45AF-99FD-9CC91CEDC006}"/>
    <cellStyle name="Normal 17 2 3 2 4 2" xfId="21297" xr:uid="{15C67F5A-912E-4283-BB96-DF4251D908E4}"/>
    <cellStyle name="Normal 17 2 3 2 4 2 2" xfId="21298" xr:uid="{4F37DDF8-9A4B-4FE3-91C9-2DC6D0DD561C}"/>
    <cellStyle name="Normal 17 2 3 2 4 3" xfId="21299" xr:uid="{8EE0304A-0C57-442B-BE99-987764F2826C}"/>
    <cellStyle name="Normal 17 2 3 2 5" xfId="21300" xr:uid="{0FCA1CDD-12C0-4868-A4AD-897BFD4761A1}"/>
    <cellStyle name="Normal 17 2 3 2 5 2" xfId="21301" xr:uid="{AA141F91-8FC6-4CF0-8DE5-721057BCEF90}"/>
    <cellStyle name="Normal 17 2 3 2 6" xfId="21302" xr:uid="{F198CDEA-9862-4E42-A365-D2C5E9F06431}"/>
    <cellStyle name="Normal 17 2 3 3" xfId="21303" xr:uid="{694F5195-75CC-4864-A5ED-048703EC4E1E}"/>
    <cellStyle name="Normal 17 2 3 3 2" xfId="21304" xr:uid="{DDE8BEB9-BCA3-4932-A931-E2C988144528}"/>
    <cellStyle name="Normal 17 2 3 3 2 2" xfId="21305" xr:uid="{B6E01FFC-FC49-4759-951C-75F854307F15}"/>
    <cellStyle name="Normal 17 2 3 3 2 2 2" xfId="21306" xr:uid="{A4ABD57E-AADF-4B01-A599-E09E35BA5CD6}"/>
    <cellStyle name="Normal 17 2 3 3 2 3" xfId="21307" xr:uid="{5667ECF3-7238-4564-BCBE-7E797057B1C9}"/>
    <cellStyle name="Normal 17 2 3 3 3" xfId="21308" xr:uid="{896B30C0-07A8-4061-AE51-79659D73471D}"/>
    <cellStyle name="Normal 17 2 3 3 3 2" xfId="21309" xr:uid="{60268674-B006-4291-966A-4E4DC9042981}"/>
    <cellStyle name="Normal 17 2 3 3 4" xfId="21310" xr:uid="{ED673137-D00F-4CC1-B47C-7AB93DE464FD}"/>
    <cellStyle name="Normal 17 2 3 4" xfId="21311" xr:uid="{6F6AAC7E-B644-4E18-8BD3-DCB2748D85C9}"/>
    <cellStyle name="Normal 17 2 3 4 2" xfId="21312" xr:uid="{A2F3F800-F06F-440B-A5FA-E5CEAFE66184}"/>
    <cellStyle name="Normal 17 2 3 4 2 2" xfId="21313" xr:uid="{664E94C0-D539-4537-8B9E-1713BFC06835}"/>
    <cellStyle name="Normal 17 2 3 4 2 2 2" xfId="21314" xr:uid="{60B6529C-E846-4F4F-AD17-363D8512DDE3}"/>
    <cellStyle name="Normal 17 2 3 4 2 3" xfId="21315" xr:uid="{27FB863E-3823-4189-823F-BBC007DF38B6}"/>
    <cellStyle name="Normal 17 2 3 4 3" xfId="21316" xr:uid="{E2A4BF42-532A-4BE2-BF30-0C44ADD3E857}"/>
    <cellStyle name="Normal 17 2 3 4 3 2" xfId="21317" xr:uid="{795E1993-4872-4B99-BCAD-5F28B0A0EC36}"/>
    <cellStyle name="Normal 17 2 3 4 4" xfId="21318" xr:uid="{010C7E0F-15CF-4F12-BFAE-93BA838AAEF1}"/>
    <cellStyle name="Normal 17 2 3 5" xfId="21319" xr:uid="{FD15C167-BDFC-43E1-82DC-A79FD75510A9}"/>
    <cellStyle name="Normal 17 2 3 5 2" xfId="21320" xr:uid="{CC96299D-8CE5-4546-B998-828A6FB893B7}"/>
    <cellStyle name="Normal 17 2 3 5 2 2" xfId="21321" xr:uid="{E38F3EC2-B920-4C6A-8C0C-7FF8CF7C96E9}"/>
    <cellStyle name="Normal 17 2 3 5 3" xfId="21322" xr:uid="{24DABA92-4FAD-403B-A21E-27BBC6265F7C}"/>
    <cellStyle name="Normal 17 2 3 6" xfId="21323" xr:uid="{9C90FA7D-32E1-4392-BC7F-5DD9CA4EF308}"/>
    <cellStyle name="Normal 17 2 3 6 2" xfId="21324" xr:uid="{00341BD2-3396-4D3D-B1F8-3E0C22D0A618}"/>
    <cellStyle name="Normal 17 2 3 7" xfId="21325" xr:uid="{16FF2FB8-0C9D-440B-AAF2-6AB27C66B527}"/>
    <cellStyle name="Normal 17 2 4" xfId="21326" xr:uid="{2A517B7D-5AE6-44E3-A2CE-B8E61D0AFB1E}"/>
    <cellStyle name="Normal 17 2 4 2" xfId="21327" xr:uid="{CE037E87-950E-49BF-A290-52A118D5E726}"/>
    <cellStyle name="Normal 17 2 4 2 2" xfId="21328" xr:uid="{E3A1CCA4-85C2-460C-AC80-3105370A11F2}"/>
    <cellStyle name="Normal 17 2 4 2 2 2" xfId="21329" xr:uid="{B124A1FC-BC51-4D83-B72D-6DED1C8841A2}"/>
    <cellStyle name="Normal 17 2 4 2 2 2 2" xfId="21330" xr:uid="{4CC0D40F-1CCB-4936-A835-9ADF7A6CFE76}"/>
    <cellStyle name="Normal 17 2 4 2 2 3" xfId="21331" xr:uid="{93360376-E4CC-4682-BF8E-88332633F87E}"/>
    <cellStyle name="Normal 17 2 4 2 3" xfId="21332" xr:uid="{90916444-F983-4E73-9349-7D66F272185D}"/>
    <cellStyle name="Normal 17 2 4 2 3 2" xfId="21333" xr:uid="{0D257F2E-DD70-4D31-97C7-85FDB2F3E8EF}"/>
    <cellStyle name="Normal 17 2 4 2 4" xfId="21334" xr:uid="{1405D1AA-9408-44F9-AAF5-C8FFB84BD94A}"/>
    <cellStyle name="Normal 17 2 4 3" xfId="21335" xr:uid="{20FEA521-C63F-40D1-80FA-368096C777B2}"/>
    <cellStyle name="Normal 17 2 4 3 2" xfId="21336" xr:uid="{CD89561D-1D6C-4470-9439-D5FEE1C5C248}"/>
    <cellStyle name="Normal 17 2 4 3 2 2" xfId="21337" xr:uid="{46CF8FE5-F9AD-44DC-9886-CFBFC2FF0B7B}"/>
    <cellStyle name="Normal 17 2 4 3 2 2 2" xfId="21338" xr:uid="{91DE38BA-EA18-4E46-AEFB-DF9ED1EF3024}"/>
    <cellStyle name="Normal 17 2 4 3 2 3" xfId="21339" xr:uid="{110632B2-2408-4546-90DB-73560E99740A}"/>
    <cellStyle name="Normal 17 2 4 3 3" xfId="21340" xr:uid="{877A3A02-41F1-4527-A2DF-CE1D8A43CC07}"/>
    <cellStyle name="Normal 17 2 4 3 3 2" xfId="21341" xr:uid="{4F2C3557-4A43-467A-8BA9-873CBA152812}"/>
    <cellStyle name="Normal 17 2 4 3 4" xfId="21342" xr:uid="{AB7B1492-EF1F-4DEB-B618-21DFCE6465CD}"/>
    <cellStyle name="Normal 17 2 4 4" xfId="21343" xr:uid="{FD5C5A18-D953-4C1F-9EF8-7AB40C3527E1}"/>
    <cellStyle name="Normal 17 2 4 4 2" xfId="21344" xr:uid="{3A1CFE5C-BD1F-4595-B6E3-826278D1713D}"/>
    <cellStyle name="Normal 17 2 4 4 2 2" xfId="21345" xr:uid="{F708E096-3967-45CD-9383-ED6C593EFB09}"/>
    <cellStyle name="Normal 17 2 4 4 3" xfId="21346" xr:uid="{25520415-184F-440C-A4F5-0FCD6165C5CC}"/>
    <cellStyle name="Normal 17 2 4 5" xfId="21347" xr:uid="{26EFDF02-3BB9-4159-8323-580B2EC7EA88}"/>
    <cellStyle name="Normal 17 2 4 5 2" xfId="21348" xr:uid="{46BBAC93-F79B-4A1A-B4CA-2F7F1FD8D388}"/>
    <cellStyle name="Normal 17 2 4 6" xfId="21349" xr:uid="{304D81D5-C5FC-4BCE-BFAA-AF062C55166B}"/>
    <cellStyle name="Normal 17 2 5" xfId="21350" xr:uid="{9A8A9C50-A124-4C82-8C86-22285A6B826B}"/>
    <cellStyle name="Normal 17 2 5 2" xfId="21351" xr:uid="{01F27945-6B75-4D39-AA85-5CA0CC228D8C}"/>
    <cellStyle name="Normal 17 2 5 2 2" xfId="21352" xr:uid="{452FDDAF-A95F-4C43-9CCD-A88348EBB919}"/>
    <cellStyle name="Normal 17 2 5 2 2 2" xfId="21353" xr:uid="{FD243CF1-6F71-4979-B169-D0DEEE586CA7}"/>
    <cellStyle name="Normal 17 2 5 2 3" xfId="21354" xr:uid="{439B41F8-4BC5-45F4-B626-3C1E355038CB}"/>
    <cellStyle name="Normal 17 2 5 3" xfId="21355" xr:uid="{3D9FCF93-AF38-4C3B-BDE4-3614EDBB9DD8}"/>
    <cellStyle name="Normal 17 2 5 3 2" xfId="21356" xr:uid="{843069E7-BA64-4883-8FAF-B33B0410E8CC}"/>
    <cellStyle name="Normal 17 2 5 4" xfId="21357" xr:uid="{E3CA7A72-60B4-43A5-A122-F479FE0CAF70}"/>
    <cellStyle name="Normal 17 2 6" xfId="21358" xr:uid="{FE5F8B70-215C-4A95-8D46-AC834DC86BAE}"/>
    <cellStyle name="Normal 17 2 6 2" xfId="21359" xr:uid="{2D6871D5-AF2C-4D0B-9B09-F19E29065FE2}"/>
    <cellStyle name="Normal 17 2 6 2 2" xfId="21360" xr:uid="{F40E8708-47CE-482C-92BF-17F2608F6EAE}"/>
    <cellStyle name="Normal 17 2 6 2 2 2" xfId="21361" xr:uid="{F90707AC-054A-4F7E-B1BE-34FD15327C4C}"/>
    <cellStyle name="Normal 17 2 6 2 3" xfId="21362" xr:uid="{2460FF9A-31F5-486A-809F-2E313AA4D3F9}"/>
    <cellStyle name="Normal 17 2 6 3" xfId="21363" xr:uid="{3CE30E4D-8F87-49EB-AAFF-9FEB0201E5FA}"/>
    <cellStyle name="Normal 17 2 6 3 2" xfId="21364" xr:uid="{E8607AD0-9779-42FC-8681-086A83AAE787}"/>
    <cellStyle name="Normal 17 2 6 4" xfId="21365" xr:uid="{071D0AFA-E1C9-4F58-AA66-3024505A66E8}"/>
    <cellStyle name="Normal 17 2 7" xfId="21366" xr:uid="{4B381D9D-6BCC-42EF-8F2C-719DA9A97D08}"/>
    <cellStyle name="Normal 17 2 7 2" xfId="21367" xr:uid="{D012BB06-EBAB-4783-A652-14646CFC20A1}"/>
    <cellStyle name="Normal 17 2 7 2 2" xfId="21368" xr:uid="{DA5CBA88-179C-46C3-B5F1-713CCC160175}"/>
    <cellStyle name="Normal 17 2 7 3" xfId="21369" xr:uid="{31462D68-275A-4EFD-B051-297D468C81FE}"/>
    <cellStyle name="Normal 17 2 8" xfId="21370" xr:uid="{736A13FB-4753-411A-A9F8-72D109E033E4}"/>
    <cellStyle name="Normal 17 2 8 2" xfId="21371" xr:uid="{54229596-C8CF-42F4-BD45-9474EFEEB976}"/>
    <cellStyle name="Normal 17 2 9" xfId="21372" xr:uid="{106AA729-047C-455F-B0BD-2487195DCFEF}"/>
    <cellStyle name="Normal 17 3" xfId="21373" xr:uid="{610740F2-6327-4C75-98E4-C6D6885774B7}"/>
    <cellStyle name="Normal 17 4" xfId="21374" xr:uid="{5FBAF42C-619D-4426-8718-A7FE768935F9}"/>
    <cellStyle name="Normal 17 4 2" xfId="21375" xr:uid="{768CFBB3-365B-4B9F-9D84-D7DD92237D9D}"/>
    <cellStyle name="Normal 17 4 2 2" xfId="21376" xr:uid="{91AA231D-9AD2-45F0-9F55-49746E4AC073}"/>
    <cellStyle name="Normal 17 4 2 2 2" xfId="21377" xr:uid="{0CA23102-CCF9-42F7-938E-DC53A6B14E61}"/>
    <cellStyle name="Normal 17 4 2 2 2 2" xfId="21378" xr:uid="{A7894F59-55D2-4225-A101-61D9963A5A77}"/>
    <cellStyle name="Normal 17 4 2 2 2 2 2" xfId="21379" xr:uid="{48D2CA75-8AD5-4753-A90B-F8DDC1F2E1D7}"/>
    <cellStyle name="Normal 17 4 2 2 2 2 2 2" xfId="21380" xr:uid="{5D2DD71F-8D80-47B1-8B99-1911E234E1D5}"/>
    <cellStyle name="Normal 17 4 2 2 2 2 3" xfId="21381" xr:uid="{7FAB7C54-C37A-4E98-A6DA-769575B621C4}"/>
    <cellStyle name="Normal 17 4 2 2 2 3" xfId="21382" xr:uid="{262CFC45-53D4-4838-B13C-0DF4A5C5ABF6}"/>
    <cellStyle name="Normal 17 4 2 2 2 3 2" xfId="21383" xr:uid="{C46AD945-22AB-467C-8D0E-FB877F83552A}"/>
    <cellStyle name="Normal 17 4 2 2 2 4" xfId="21384" xr:uid="{FC47601A-18C5-4274-8A76-FA1D21F3F53C}"/>
    <cellStyle name="Normal 17 4 2 2 3" xfId="21385" xr:uid="{A27AE787-E61B-4CAB-960F-6755ACA5989D}"/>
    <cellStyle name="Normal 17 4 2 2 3 2" xfId="21386" xr:uid="{423A6075-6A53-42AB-BAE1-A40A103400B5}"/>
    <cellStyle name="Normal 17 4 2 2 3 2 2" xfId="21387" xr:uid="{446FF6CA-A563-4E0B-94CD-6C79040B0247}"/>
    <cellStyle name="Normal 17 4 2 2 3 2 2 2" xfId="21388" xr:uid="{E5EC6DC6-FAA8-4218-B607-7E837E6522A9}"/>
    <cellStyle name="Normal 17 4 2 2 3 2 3" xfId="21389" xr:uid="{E4A8F817-200F-40A9-A3A4-1D97FA7B6715}"/>
    <cellStyle name="Normal 17 4 2 2 3 3" xfId="21390" xr:uid="{5D10236C-62C4-4C9A-B7E5-FD651E99F6D7}"/>
    <cellStyle name="Normal 17 4 2 2 3 3 2" xfId="21391" xr:uid="{1832F996-A649-4691-80C1-BDBA60C26F94}"/>
    <cellStyle name="Normal 17 4 2 2 3 4" xfId="21392" xr:uid="{F5F7EAD0-6D10-402A-AB46-84FCE9EB639F}"/>
    <cellStyle name="Normal 17 4 2 2 4" xfId="21393" xr:uid="{6F7FF2D0-1AA8-4D49-A9B9-C6E7FBAA1DE8}"/>
    <cellStyle name="Normal 17 4 2 2 4 2" xfId="21394" xr:uid="{6F62102E-8E20-498D-A5A3-717910B2A334}"/>
    <cellStyle name="Normal 17 4 2 2 4 2 2" xfId="21395" xr:uid="{2C6457F0-DEDA-4000-98E8-D702A1228B91}"/>
    <cellStyle name="Normal 17 4 2 2 4 3" xfId="21396" xr:uid="{0DD76534-D1AB-442B-AA8F-3316DB37CCB0}"/>
    <cellStyle name="Normal 17 4 2 2 5" xfId="21397" xr:uid="{9FAD1710-3EB9-4020-8CB4-150A5D28B6EB}"/>
    <cellStyle name="Normal 17 4 2 2 5 2" xfId="21398" xr:uid="{AF13AF21-4A1C-4AA2-912D-9D655E4BE23F}"/>
    <cellStyle name="Normal 17 4 2 2 6" xfId="21399" xr:uid="{74720B1F-D162-40A9-9F26-B03BD7E947CC}"/>
    <cellStyle name="Normal 17 4 2 3" xfId="21400" xr:uid="{222CF8E6-8B9C-41EA-BEF3-8B94FC93FD70}"/>
    <cellStyle name="Normal 17 4 2 3 2" xfId="21401" xr:uid="{0D4663EF-DE02-4971-835C-1E6AB804B72A}"/>
    <cellStyle name="Normal 17 4 2 3 2 2" xfId="21402" xr:uid="{03A919C8-D9AA-497C-ADAC-8637BAE4B727}"/>
    <cellStyle name="Normal 17 4 2 3 2 2 2" xfId="21403" xr:uid="{AD4E0D01-0B18-476A-AE61-ACAB3D409DE2}"/>
    <cellStyle name="Normal 17 4 2 3 2 3" xfId="21404" xr:uid="{A50FB814-BDEA-4EC4-A963-E67112885EC7}"/>
    <cellStyle name="Normal 17 4 2 3 3" xfId="21405" xr:uid="{31C63353-D9C5-4859-8395-E6CC4EA30072}"/>
    <cellStyle name="Normal 17 4 2 3 3 2" xfId="21406" xr:uid="{C9C71EBB-FBAB-4D1E-ABE2-A53E0EBA3F95}"/>
    <cellStyle name="Normal 17 4 2 3 4" xfId="21407" xr:uid="{0EB082A9-5CBB-407F-90DD-E970F28CC6F7}"/>
    <cellStyle name="Normal 17 4 2 4" xfId="21408" xr:uid="{A2B53247-E613-4878-A81B-696CF3922E31}"/>
    <cellStyle name="Normal 17 4 2 4 2" xfId="21409" xr:uid="{85BF6B8A-5368-4EF1-A89C-22727ECF6054}"/>
    <cellStyle name="Normal 17 4 2 4 2 2" xfId="21410" xr:uid="{2CE1B846-3100-4582-B3ED-72A2BE0025AD}"/>
    <cellStyle name="Normal 17 4 2 4 2 2 2" xfId="21411" xr:uid="{168B2261-1C0B-4010-8405-289C55905547}"/>
    <cellStyle name="Normal 17 4 2 4 2 3" xfId="21412" xr:uid="{5495A87F-20F3-44DD-9813-B18D30FA3EE0}"/>
    <cellStyle name="Normal 17 4 2 4 3" xfId="21413" xr:uid="{5EF466D6-B18F-4B40-91AE-C49D1C8EA6B3}"/>
    <cellStyle name="Normal 17 4 2 4 3 2" xfId="21414" xr:uid="{FE423FFA-5815-4F10-AF1B-47C9A934C404}"/>
    <cellStyle name="Normal 17 4 2 4 4" xfId="21415" xr:uid="{412B4785-7C40-4876-8A6F-444B0C0ED0B2}"/>
    <cellStyle name="Normal 17 4 2 5" xfId="21416" xr:uid="{5E0B1961-576D-4D7E-938E-2A5DC058DF5E}"/>
    <cellStyle name="Normal 17 4 2 5 2" xfId="21417" xr:uid="{CDC292D7-A27F-4577-9151-78457A526E3B}"/>
    <cellStyle name="Normal 17 4 2 5 2 2" xfId="21418" xr:uid="{A3AEDA58-B36F-43FB-B9A0-D7EEF055D38E}"/>
    <cellStyle name="Normal 17 4 2 5 3" xfId="21419" xr:uid="{ECFA39FE-42D7-45AC-9A92-88BD75693E0C}"/>
    <cellStyle name="Normal 17 4 2 6" xfId="21420" xr:uid="{7898F2AB-BC7A-4280-AC44-959E9B3E3326}"/>
    <cellStyle name="Normal 17 4 2 6 2" xfId="21421" xr:uid="{E0CFFCCD-2A08-4E66-B689-7DD50200649B}"/>
    <cellStyle name="Normal 17 4 2 7" xfId="21422" xr:uid="{A66684E1-EA5F-4929-B969-431CE136F8A9}"/>
    <cellStyle name="Normal 17 4 3" xfId="21423" xr:uid="{AB105E2C-C6BA-49C8-8B96-1D7B9143FA3B}"/>
    <cellStyle name="Normal 17 4 3 2" xfId="21424" xr:uid="{DD0463AB-9954-4DFC-9E37-B0B53E85A0A6}"/>
    <cellStyle name="Normal 17 4 3 2 2" xfId="21425" xr:uid="{A44F409C-EB09-4EF7-BCE8-2C7F6D380C5C}"/>
    <cellStyle name="Normal 17 4 3 2 2 2" xfId="21426" xr:uid="{9C1E6468-79E3-4466-B757-EC0E8C5A0F2D}"/>
    <cellStyle name="Normal 17 4 3 2 2 2 2" xfId="21427" xr:uid="{738E2EFB-A4C7-4D62-8A47-AA05FB5C388D}"/>
    <cellStyle name="Normal 17 4 3 2 2 3" xfId="21428" xr:uid="{B8C92883-C18E-473A-A9D6-BBCD0409D2A9}"/>
    <cellStyle name="Normal 17 4 3 2 3" xfId="21429" xr:uid="{2054DF5F-6F28-4288-B652-9AD72C531718}"/>
    <cellStyle name="Normal 17 4 3 2 3 2" xfId="21430" xr:uid="{CC6DCBB3-C384-4768-9790-9EBDA77D7D3A}"/>
    <cellStyle name="Normal 17 4 3 2 4" xfId="21431" xr:uid="{A8A2646E-2183-4FCD-870A-BB040E825DC9}"/>
    <cellStyle name="Normal 17 4 3 3" xfId="21432" xr:uid="{DE85BF7C-120A-410D-901A-CDB8739670D4}"/>
    <cellStyle name="Normal 17 4 3 3 2" xfId="21433" xr:uid="{A6769CE6-65BB-4AB3-9E85-1E9E7070DC8F}"/>
    <cellStyle name="Normal 17 4 3 3 2 2" xfId="21434" xr:uid="{96894E1A-73C5-4CEA-9F67-DF556ED826C4}"/>
    <cellStyle name="Normal 17 4 3 3 2 2 2" xfId="21435" xr:uid="{C182733F-27E2-4B6F-8B5C-BF1B290BE4DF}"/>
    <cellStyle name="Normal 17 4 3 3 2 3" xfId="21436" xr:uid="{550654C1-5092-4975-8EEC-9AA526FDA710}"/>
    <cellStyle name="Normal 17 4 3 3 3" xfId="21437" xr:uid="{92DAB9ED-2FF4-4590-AA57-6CC5C39C529E}"/>
    <cellStyle name="Normal 17 4 3 3 3 2" xfId="21438" xr:uid="{05081DF1-CCCE-485D-93CC-8860BC66BC2A}"/>
    <cellStyle name="Normal 17 4 3 3 4" xfId="21439" xr:uid="{9C8E5282-8F82-463D-A83A-E8C5C5ABD36F}"/>
    <cellStyle name="Normal 17 4 3 4" xfId="21440" xr:uid="{4DE5E339-7D98-4EE9-8E6B-5DB76BC77D65}"/>
    <cellStyle name="Normal 17 4 3 4 2" xfId="21441" xr:uid="{8DDEE8B7-D02A-46EB-99E2-16AAF657B649}"/>
    <cellStyle name="Normal 17 4 3 4 2 2" xfId="21442" xr:uid="{3A79D49A-5AC0-4F3C-A786-4402B44DF01B}"/>
    <cellStyle name="Normal 17 4 3 4 3" xfId="21443" xr:uid="{3D599E7B-5A04-4D8A-96C7-9A7BA9786A16}"/>
    <cellStyle name="Normal 17 4 3 5" xfId="21444" xr:uid="{3782A006-30EC-4AA5-9D72-2BDCE54D9B97}"/>
    <cellStyle name="Normal 17 4 3 5 2" xfId="21445" xr:uid="{8AF071CA-69D1-49B5-9CA6-457AA91FC2A5}"/>
    <cellStyle name="Normal 17 4 3 6" xfId="21446" xr:uid="{361A787B-008F-4E40-A176-07FB4AEE06F5}"/>
    <cellStyle name="Normal 17 4 4" xfId="21447" xr:uid="{77E1C5C6-3798-4FD8-A713-60AF120F34B2}"/>
    <cellStyle name="Normal 17 4 4 2" xfId="21448" xr:uid="{E12319D0-2C13-4F04-AC5D-A0C5E604A28E}"/>
    <cellStyle name="Normal 17 4 4 2 2" xfId="21449" xr:uid="{5DCEFFCD-0E91-4F0D-96BF-13DBA3534E24}"/>
    <cellStyle name="Normal 17 4 4 2 2 2" xfId="21450" xr:uid="{DD01E193-C704-45F1-B7BE-27D481969E05}"/>
    <cellStyle name="Normal 17 4 4 2 3" xfId="21451" xr:uid="{76A0A53B-714A-4D3C-AB84-F9F77C5FF2DC}"/>
    <cellStyle name="Normal 17 4 4 3" xfId="21452" xr:uid="{C386F6C8-FA60-4385-B5E1-D219788E198B}"/>
    <cellStyle name="Normal 17 4 4 3 2" xfId="21453" xr:uid="{0CAA13A6-9EE8-4CB4-9F5E-116BB54DE8DC}"/>
    <cellStyle name="Normal 17 4 4 4" xfId="21454" xr:uid="{59CF10C1-4940-490E-9112-5047CAACE412}"/>
    <cellStyle name="Normal 17 4 5" xfId="21455" xr:uid="{B2C18205-01E8-48DA-9600-DF756D248FDF}"/>
    <cellStyle name="Normal 17 4 5 2" xfId="21456" xr:uid="{E65A3221-EE3E-4EFE-848B-11735D17B372}"/>
    <cellStyle name="Normal 17 4 5 2 2" xfId="21457" xr:uid="{D83F36BE-83D8-4A31-83C9-F72E1AB3C5DB}"/>
    <cellStyle name="Normal 17 4 5 2 2 2" xfId="21458" xr:uid="{45DFBBDE-4C12-4DCA-BA97-8673D6AD67AE}"/>
    <cellStyle name="Normal 17 4 5 2 3" xfId="21459" xr:uid="{C84002FD-9A47-4E60-9406-0AC87828F49C}"/>
    <cellStyle name="Normal 17 4 5 3" xfId="21460" xr:uid="{684F5A9B-C782-411E-AEA9-B9C6481A9DBC}"/>
    <cellStyle name="Normal 17 4 5 3 2" xfId="21461" xr:uid="{63D00B69-D79A-4320-ACF2-1DCFBF91AA1B}"/>
    <cellStyle name="Normal 17 4 5 4" xfId="21462" xr:uid="{8580F881-4D19-464B-8448-3435D876E2CC}"/>
    <cellStyle name="Normal 17 4 6" xfId="21463" xr:uid="{BDC07350-2886-49AF-B567-8123C807BD5B}"/>
    <cellStyle name="Normal 17 4 6 2" xfId="21464" xr:uid="{545BA76C-2E84-48BA-B6E3-652623087832}"/>
    <cellStyle name="Normal 17 4 6 2 2" xfId="21465" xr:uid="{9D7C8FA8-A187-4F28-AE2A-3ED10CC84FAD}"/>
    <cellStyle name="Normal 17 4 6 3" xfId="21466" xr:uid="{7484321E-DDBC-408E-BD57-557683701CD3}"/>
    <cellStyle name="Normal 17 4 7" xfId="21467" xr:uid="{3D3DC04F-7341-4FA4-897A-EE45D1625FC6}"/>
    <cellStyle name="Normal 17 4 7 2" xfId="21468" xr:uid="{ABACD15B-77E1-42A8-A880-EEA6F8C81A82}"/>
    <cellStyle name="Normal 17 4 8" xfId="21469" xr:uid="{EEBCBB7F-BAEE-4412-A1C7-92AC2E088F2D}"/>
    <cellStyle name="Normal 18" xfId="21470" xr:uid="{2F6B8609-CFD1-4BAF-9C91-F06AC3007774}"/>
    <cellStyle name="Normal 18 2" xfId="21471" xr:uid="{2CD252C2-6695-4E4D-A103-4EF438E92951}"/>
    <cellStyle name="Normal 18 2 2" xfId="21472" xr:uid="{AFE49636-F5F3-4E71-AECD-C53544737D72}"/>
    <cellStyle name="Normal 18 2 2 2" xfId="21473" xr:uid="{1A12E928-EB3F-4A2D-B3C6-60907E85B2A8}"/>
    <cellStyle name="Normal 18 2 2 2 2" xfId="21474" xr:uid="{FA85CD19-3AF3-4228-A95D-127FFE5E6201}"/>
    <cellStyle name="Normal 18 2 2 2 2 2" xfId="21475" xr:uid="{E5126E21-08F2-4817-B3B4-F0014A4F9CD8}"/>
    <cellStyle name="Normal 18 2 2 2 2 2 2" xfId="21476" xr:uid="{53566008-2851-4A53-8AE7-F932210F1DE7}"/>
    <cellStyle name="Normal 18 2 2 2 2 2 2 2" xfId="21477" xr:uid="{3F4ADB85-A0BF-4ECD-B19C-AB0EE345685A}"/>
    <cellStyle name="Normal 18 2 2 2 2 2 2 2 2" xfId="21478" xr:uid="{2038E6ED-72DD-4BFD-85BB-6B34ECACCB22}"/>
    <cellStyle name="Normal 18 2 2 2 2 2 2 3" xfId="21479" xr:uid="{1A7FBEC2-F4D1-4A5C-9C33-8EEC697052A4}"/>
    <cellStyle name="Normal 18 2 2 2 2 2 3" xfId="21480" xr:uid="{904E7154-2542-4FDD-81E2-3CC037044389}"/>
    <cellStyle name="Normal 18 2 2 2 2 2 3 2" xfId="21481" xr:uid="{0644AB66-CBD9-4B11-A0D9-3A57D73825DB}"/>
    <cellStyle name="Normal 18 2 2 2 2 2 4" xfId="21482" xr:uid="{E10D9481-2999-40DC-8DAF-030CBB987EFF}"/>
    <cellStyle name="Normal 18 2 2 2 2 3" xfId="21483" xr:uid="{70232E15-EEBB-41FD-9F34-E0551C3B9A48}"/>
    <cellStyle name="Normal 18 2 2 2 2 3 2" xfId="21484" xr:uid="{2DB42BD0-AB6C-4145-A087-DA7D68A55BC3}"/>
    <cellStyle name="Normal 18 2 2 2 2 3 2 2" xfId="21485" xr:uid="{D5B54DC8-9A35-4A07-837F-7B6CB3BEF4B1}"/>
    <cellStyle name="Normal 18 2 2 2 2 3 2 2 2" xfId="21486" xr:uid="{F5CBF01F-0D51-449A-9905-9E20F31ED10E}"/>
    <cellStyle name="Normal 18 2 2 2 2 3 2 3" xfId="21487" xr:uid="{7D55BAEB-3B4D-40A6-8231-0FFCD308F8F9}"/>
    <cellStyle name="Normal 18 2 2 2 2 3 3" xfId="21488" xr:uid="{D562A10E-FACA-45A3-89BB-88993739D8F9}"/>
    <cellStyle name="Normal 18 2 2 2 2 3 3 2" xfId="21489" xr:uid="{307DF9C4-E7A5-40C8-B270-145924F31A78}"/>
    <cellStyle name="Normal 18 2 2 2 2 3 4" xfId="21490" xr:uid="{BB2A8892-62E4-4603-849D-6AAC6F3D8A93}"/>
    <cellStyle name="Normal 18 2 2 2 2 4" xfId="21491" xr:uid="{7FAC1EAC-3A8B-4802-9E7E-20190B7EBCEA}"/>
    <cellStyle name="Normal 18 2 2 2 2 4 2" xfId="21492" xr:uid="{5DBCC042-FC67-4B61-8F1A-2276D52B9984}"/>
    <cellStyle name="Normal 18 2 2 2 2 4 2 2" xfId="21493" xr:uid="{B593B92E-B558-4C47-91AF-2743F313212D}"/>
    <cellStyle name="Normal 18 2 2 2 2 4 3" xfId="21494" xr:uid="{C1FAF11B-2D75-468C-AABC-B575DE883563}"/>
    <cellStyle name="Normal 18 2 2 2 2 5" xfId="21495" xr:uid="{57387D2E-5E0A-4689-BE82-2DD74136B5CE}"/>
    <cellStyle name="Normal 18 2 2 2 2 5 2" xfId="21496" xr:uid="{4C9091EC-B58E-4FC9-A49D-361490318401}"/>
    <cellStyle name="Normal 18 2 2 2 2 6" xfId="21497" xr:uid="{DED2956F-6144-448B-A45A-3E0C50572896}"/>
    <cellStyle name="Normal 18 2 2 2 3" xfId="21498" xr:uid="{A112AAB1-E04A-479E-A843-BB66F228C848}"/>
    <cellStyle name="Normal 18 2 2 2 3 2" xfId="21499" xr:uid="{93775B87-37E0-4AA6-8030-395ED2C97A8E}"/>
    <cellStyle name="Normal 18 2 2 2 3 2 2" xfId="21500" xr:uid="{FD3B1792-B46A-4A6A-A76D-228CA8D0FE15}"/>
    <cellStyle name="Normal 18 2 2 2 3 2 2 2" xfId="21501" xr:uid="{F45A640E-CB66-4C1F-BD46-72999847F18E}"/>
    <cellStyle name="Normal 18 2 2 2 3 2 3" xfId="21502" xr:uid="{A502CC2E-94E1-43D9-B68D-7D85A0749ADD}"/>
    <cellStyle name="Normal 18 2 2 2 3 3" xfId="21503" xr:uid="{59A678CA-226B-41AC-8EA0-5F8723220AD0}"/>
    <cellStyle name="Normal 18 2 2 2 3 3 2" xfId="21504" xr:uid="{C79EC934-6C54-4620-8340-8C1940EFBD0B}"/>
    <cellStyle name="Normal 18 2 2 2 3 4" xfId="21505" xr:uid="{DD112820-46C3-4111-B6D7-B3C31A82313B}"/>
    <cellStyle name="Normal 18 2 2 2 4" xfId="21506" xr:uid="{59F84C68-8E50-4028-9600-D2855E103064}"/>
    <cellStyle name="Normal 18 2 2 2 4 2" xfId="21507" xr:uid="{B2E357E6-F68A-470C-8436-BCEF908BE238}"/>
    <cellStyle name="Normal 18 2 2 2 4 2 2" xfId="21508" xr:uid="{FEE905AD-168B-402F-BBAD-9A6D3997D0D2}"/>
    <cellStyle name="Normal 18 2 2 2 4 2 2 2" xfId="21509" xr:uid="{6B213569-30B2-43B6-BEB0-5FA3B0C76474}"/>
    <cellStyle name="Normal 18 2 2 2 4 2 3" xfId="21510" xr:uid="{81B4F07A-AB1F-4B8B-87ED-0AB4DF194EF0}"/>
    <cellStyle name="Normal 18 2 2 2 4 3" xfId="21511" xr:uid="{B97B3EEE-4807-4B05-8B9C-F28BA53DBBF3}"/>
    <cellStyle name="Normal 18 2 2 2 4 3 2" xfId="21512" xr:uid="{3512DD01-CD3E-4F52-A0DB-ACD16D1BBE62}"/>
    <cellStyle name="Normal 18 2 2 2 4 4" xfId="21513" xr:uid="{F7D85D92-90A6-4473-8D79-BEF5A423A2C2}"/>
    <cellStyle name="Normal 18 2 2 2 5" xfId="21514" xr:uid="{57F4D43E-4872-4A06-BC26-BA68606011F1}"/>
    <cellStyle name="Normal 18 2 2 2 5 2" xfId="21515" xr:uid="{054B0BC1-3550-4A0C-B6A1-5878B6E5BA00}"/>
    <cellStyle name="Normal 18 2 2 2 5 2 2" xfId="21516" xr:uid="{CD9A6E64-5FBB-4337-B3F4-1F745850E80F}"/>
    <cellStyle name="Normal 18 2 2 2 5 3" xfId="21517" xr:uid="{28FC08A6-7CF8-4CC9-B26A-4F1889951278}"/>
    <cellStyle name="Normal 18 2 2 2 6" xfId="21518" xr:uid="{8C08128B-F997-40AB-8057-01B990A0516B}"/>
    <cellStyle name="Normal 18 2 2 2 6 2" xfId="21519" xr:uid="{F140EE43-67E3-48CC-A646-3585BB61DC5F}"/>
    <cellStyle name="Normal 18 2 2 2 7" xfId="21520" xr:uid="{EE5A491C-62A6-4915-89A1-A11453B1F087}"/>
    <cellStyle name="Normal 18 2 2 3" xfId="21521" xr:uid="{5A529ACE-FAD5-42A2-A8A6-B707CDFAEABB}"/>
    <cellStyle name="Normal 18 2 2 3 2" xfId="21522" xr:uid="{2A0F7C50-1F1F-40B3-8BAC-CBE8CD4C1C94}"/>
    <cellStyle name="Normal 18 2 2 3 2 2" xfId="21523" xr:uid="{E4DCC201-63AE-488C-AF97-6B46320FDE38}"/>
    <cellStyle name="Normal 18 2 2 3 2 2 2" xfId="21524" xr:uid="{30CCE617-D212-471B-9F76-7936F914FBA8}"/>
    <cellStyle name="Normal 18 2 2 3 2 2 2 2" xfId="21525" xr:uid="{53C839A6-B627-463E-B3DA-D63E9B0BC5D1}"/>
    <cellStyle name="Normal 18 2 2 3 2 2 3" xfId="21526" xr:uid="{D2BADAD2-60F3-49CA-A493-AE850D90CC0D}"/>
    <cellStyle name="Normal 18 2 2 3 2 3" xfId="21527" xr:uid="{34C0DF0E-071A-480B-803D-30DE785CBBA4}"/>
    <cellStyle name="Normal 18 2 2 3 2 3 2" xfId="21528" xr:uid="{17979FDA-CA99-4876-88CF-20DD9EE32E91}"/>
    <cellStyle name="Normal 18 2 2 3 2 4" xfId="21529" xr:uid="{CBE614E1-620B-4493-AC50-ACE6844228BB}"/>
    <cellStyle name="Normal 18 2 2 3 3" xfId="21530" xr:uid="{9D416A73-F989-4C8B-A881-B846471703FE}"/>
    <cellStyle name="Normal 18 2 2 3 3 2" xfId="21531" xr:uid="{EBA859DB-1FF3-4F24-938C-A14B0369D2BA}"/>
    <cellStyle name="Normal 18 2 2 3 3 2 2" xfId="21532" xr:uid="{57A44DF7-5C47-4FDC-BD25-B4F62F8C3DED}"/>
    <cellStyle name="Normal 18 2 2 3 3 2 2 2" xfId="21533" xr:uid="{6961C622-0975-45D9-8CB6-3426D5F6694F}"/>
    <cellStyle name="Normal 18 2 2 3 3 2 3" xfId="21534" xr:uid="{A2B91076-D8B4-45CC-B7B2-F2750EABF8F4}"/>
    <cellStyle name="Normal 18 2 2 3 3 3" xfId="21535" xr:uid="{88568E5F-8364-4112-AF40-9203AC03952C}"/>
    <cellStyle name="Normal 18 2 2 3 3 3 2" xfId="21536" xr:uid="{81C532AB-E3FF-4935-8968-391EA3955259}"/>
    <cellStyle name="Normal 18 2 2 3 3 4" xfId="21537" xr:uid="{12E57CE8-89B2-44E9-9682-FF06375D9175}"/>
    <cellStyle name="Normal 18 2 2 3 4" xfId="21538" xr:uid="{1BBAF425-CA9C-4140-BEE0-A5B73F37EC09}"/>
    <cellStyle name="Normal 18 2 2 3 4 2" xfId="21539" xr:uid="{F05D4C7D-B2FF-4533-BD75-725701AB8670}"/>
    <cellStyle name="Normal 18 2 2 3 4 2 2" xfId="21540" xr:uid="{D0708DCE-7853-4C5E-B01C-1DA26EFDD7F4}"/>
    <cellStyle name="Normal 18 2 2 3 4 3" xfId="21541" xr:uid="{47CD9069-8032-4A04-94C3-F26DBFC6E587}"/>
    <cellStyle name="Normal 18 2 2 3 5" xfId="21542" xr:uid="{46DB780B-0096-4790-A90D-143E7736ADB9}"/>
    <cellStyle name="Normal 18 2 2 3 5 2" xfId="21543" xr:uid="{2167EF48-E27F-45A3-A50B-31DDA0602A6F}"/>
    <cellStyle name="Normal 18 2 2 3 6" xfId="21544" xr:uid="{A889E86D-888B-4A0F-B19A-2063884F1D6F}"/>
    <cellStyle name="Normal 18 2 2 4" xfId="21545" xr:uid="{5F2620F8-35AE-4C75-B3E1-419BADEC966C}"/>
    <cellStyle name="Normal 18 2 2 4 2" xfId="21546" xr:uid="{7D86DF88-577E-4B7C-995A-BB0F929183D4}"/>
    <cellStyle name="Normal 18 2 2 4 2 2" xfId="21547" xr:uid="{D159D4D1-707A-4447-A3B6-E8EE0E7660BE}"/>
    <cellStyle name="Normal 18 2 2 4 2 2 2" xfId="21548" xr:uid="{2FD64322-2CD4-4BA1-95E5-21E9B9953C07}"/>
    <cellStyle name="Normal 18 2 2 4 2 3" xfId="21549" xr:uid="{231364C7-D744-457B-BD01-EB8749922CB5}"/>
    <cellStyle name="Normal 18 2 2 4 3" xfId="21550" xr:uid="{8AD24C49-25BD-48DF-9A49-BF6AE44F4D9F}"/>
    <cellStyle name="Normal 18 2 2 4 3 2" xfId="21551" xr:uid="{52AD4B27-773B-43DD-8010-96A8527E2255}"/>
    <cellStyle name="Normal 18 2 2 4 4" xfId="21552" xr:uid="{F6AF88F6-0D51-41D6-B499-B1A076021724}"/>
    <cellStyle name="Normal 18 2 2 5" xfId="21553" xr:uid="{DDABCEF8-52BC-4C8B-B6B9-45F4BFFA7BE3}"/>
    <cellStyle name="Normal 18 2 2 5 2" xfId="21554" xr:uid="{C4332227-8D42-436A-BC51-D1B6D87CBCB7}"/>
    <cellStyle name="Normal 18 2 2 5 2 2" xfId="21555" xr:uid="{7360A4BF-B491-47A3-BB0C-2F8292F474FF}"/>
    <cellStyle name="Normal 18 2 2 5 2 2 2" xfId="21556" xr:uid="{7C690E18-2801-401B-8154-4E416127F611}"/>
    <cellStyle name="Normal 18 2 2 5 2 3" xfId="21557" xr:uid="{1BC6280B-14F5-4303-8532-F043D39A0923}"/>
    <cellStyle name="Normal 18 2 2 5 3" xfId="21558" xr:uid="{14AF16FD-8389-4EAF-B3B3-DD4A55590C0F}"/>
    <cellStyle name="Normal 18 2 2 5 3 2" xfId="21559" xr:uid="{2BE20F8F-D14F-4EED-B57B-C2E2C8E3FE00}"/>
    <cellStyle name="Normal 18 2 2 5 4" xfId="21560" xr:uid="{B5C34DC0-49A9-48F4-9FC5-927400B8A063}"/>
    <cellStyle name="Normal 18 2 2 6" xfId="21561" xr:uid="{25C4364C-3A64-47F3-A8A9-7ABCD005CB65}"/>
    <cellStyle name="Normal 18 2 2 6 2" xfId="21562" xr:uid="{3EF52321-1372-4B77-8183-4801FED0EACC}"/>
    <cellStyle name="Normal 18 2 2 6 2 2" xfId="21563" xr:uid="{AD825496-F3D1-4145-A6D9-EFAC37549AC3}"/>
    <cellStyle name="Normal 18 2 2 6 3" xfId="21564" xr:uid="{04FF76A2-E23C-472C-82ED-2437BCDD8F06}"/>
    <cellStyle name="Normal 18 2 2 7" xfId="21565" xr:uid="{8C852CD2-7BAE-40F3-8A85-3EF9525173F5}"/>
    <cellStyle name="Normal 18 2 2 7 2" xfId="21566" xr:uid="{69FF12EF-EB12-47C3-BEC1-7EE1E760A5C6}"/>
    <cellStyle name="Normal 18 2 2 8" xfId="21567" xr:uid="{3667D188-1F58-4F27-A834-A3E27E810C53}"/>
    <cellStyle name="Normal 18 2 3" xfId="21568" xr:uid="{520543DD-92BA-49DB-BF7B-7D85DF67A6B5}"/>
    <cellStyle name="Normal 18 2 3 2" xfId="21569" xr:uid="{E87C0947-3DAC-4FF8-8E2C-EB72EAD0A383}"/>
    <cellStyle name="Normal 18 2 3 2 2" xfId="21570" xr:uid="{B163F8C4-AE0E-4D27-9CBB-4A45B920E6F8}"/>
    <cellStyle name="Normal 18 2 3 2 2 2" xfId="21571" xr:uid="{F525CDF2-A9A5-4B23-A905-28D1C030DC57}"/>
    <cellStyle name="Normal 18 2 3 2 2 2 2" xfId="21572" xr:uid="{DF5399A8-298B-40C0-B863-FB548957B6A2}"/>
    <cellStyle name="Normal 18 2 3 2 2 2 2 2" xfId="21573" xr:uid="{C0799808-1213-4339-AFCD-FB71E61A40EA}"/>
    <cellStyle name="Normal 18 2 3 2 2 2 3" xfId="21574" xr:uid="{18004CF3-ADEB-4046-89B7-E75208EDFD9C}"/>
    <cellStyle name="Normal 18 2 3 2 2 3" xfId="21575" xr:uid="{3584383F-459E-4A5E-9FC7-721AE610E84E}"/>
    <cellStyle name="Normal 18 2 3 2 2 3 2" xfId="21576" xr:uid="{D1E23B6B-DDCE-42F5-A9CA-3B5CDA40DA58}"/>
    <cellStyle name="Normal 18 2 3 2 2 4" xfId="21577" xr:uid="{C58A8FA3-2E6C-4595-ADD6-EB575434640F}"/>
    <cellStyle name="Normal 18 2 3 2 3" xfId="21578" xr:uid="{D462C86C-C42B-4AE7-850A-EAABF27EC4A9}"/>
    <cellStyle name="Normal 18 2 3 2 3 2" xfId="21579" xr:uid="{6D706500-645F-42DE-9183-2A50BE90E950}"/>
    <cellStyle name="Normal 18 2 3 2 3 2 2" xfId="21580" xr:uid="{25AC9A48-B7C0-4A87-B48B-629F82A719BB}"/>
    <cellStyle name="Normal 18 2 3 2 3 2 2 2" xfId="21581" xr:uid="{9DAE04C1-C532-4BB5-904C-5CAA941B3654}"/>
    <cellStyle name="Normal 18 2 3 2 3 2 3" xfId="21582" xr:uid="{8CD2E7E0-922A-4384-AF80-AD7EC68B632D}"/>
    <cellStyle name="Normal 18 2 3 2 3 3" xfId="21583" xr:uid="{A5D47BAE-912D-412C-8F4D-552308910822}"/>
    <cellStyle name="Normal 18 2 3 2 3 3 2" xfId="21584" xr:uid="{C9F4ADAA-AE46-4FB6-8E36-23688688A550}"/>
    <cellStyle name="Normal 18 2 3 2 3 4" xfId="21585" xr:uid="{E9ABE550-BCBC-4E88-915F-6936797E454F}"/>
    <cellStyle name="Normal 18 2 3 2 4" xfId="21586" xr:uid="{0E021A74-1B26-4FAD-A42C-779E33FDF3FE}"/>
    <cellStyle name="Normal 18 2 3 2 4 2" xfId="21587" xr:uid="{FF252F80-1C89-4862-B1EC-C8C749491D91}"/>
    <cellStyle name="Normal 18 2 3 2 4 2 2" xfId="21588" xr:uid="{121B5FCC-939A-4CDE-92D2-25F3046C0806}"/>
    <cellStyle name="Normal 18 2 3 2 4 3" xfId="21589" xr:uid="{D90382CD-8128-498C-8CD7-F08C174E9F66}"/>
    <cellStyle name="Normal 18 2 3 2 5" xfId="21590" xr:uid="{D8E03207-D466-4B02-A7D8-B57A76A7F979}"/>
    <cellStyle name="Normal 18 2 3 2 5 2" xfId="21591" xr:uid="{9F878EEA-88E2-4AD5-B797-8C266DEDE10B}"/>
    <cellStyle name="Normal 18 2 3 2 6" xfId="21592" xr:uid="{581F9258-A504-4C84-9D0B-812984CE750B}"/>
    <cellStyle name="Normal 18 2 3 3" xfId="21593" xr:uid="{FE4814BE-FF9F-4948-94D5-AF1C08EED0E2}"/>
    <cellStyle name="Normal 18 2 3 3 2" xfId="21594" xr:uid="{2195FB2F-7AB4-44CF-9A21-EE6618E22358}"/>
    <cellStyle name="Normal 18 2 3 3 2 2" xfId="21595" xr:uid="{9E128F9E-05E4-4152-9267-3BA75E35725E}"/>
    <cellStyle name="Normal 18 2 3 3 2 2 2" xfId="21596" xr:uid="{050DEA99-DE0A-44DE-A521-26194C1F98EA}"/>
    <cellStyle name="Normal 18 2 3 3 2 3" xfId="21597" xr:uid="{AB0F45BD-7F34-4BA4-8DF5-C5CF2757B998}"/>
    <cellStyle name="Normal 18 2 3 3 3" xfId="21598" xr:uid="{E3466819-DC1D-40B0-A71A-340DF6D33334}"/>
    <cellStyle name="Normal 18 2 3 3 3 2" xfId="21599" xr:uid="{46B654B8-F42C-4405-B7C7-5062D88EDF26}"/>
    <cellStyle name="Normal 18 2 3 3 4" xfId="21600" xr:uid="{3D42AC2B-9063-48EE-89D5-E0AC8D5C1731}"/>
    <cellStyle name="Normal 18 2 3 4" xfId="21601" xr:uid="{B4AADF42-511A-4C14-A128-F9D7E0B22FAB}"/>
    <cellStyle name="Normal 18 2 3 4 2" xfId="21602" xr:uid="{6A41A07E-6A81-4425-85CC-85C7EFF93EE4}"/>
    <cellStyle name="Normal 18 2 3 4 2 2" xfId="21603" xr:uid="{A7C1283F-239E-412D-8EBC-81BCCADD450A}"/>
    <cellStyle name="Normal 18 2 3 4 2 2 2" xfId="21604" xr:uid="{CF458B4D-E7A4-4B04-82EA-771DC3122E4F}"/>
    <cellStyle name="Normal 18 2 3 4 2 3" xfId="21605" xr:uid="{2A11BDEA-B0AB-4EB1-BF64-163A9F12654C}"/>
    <cellStyle name="Normal 18 2 3 4 3" xfId="21606" xr:uid="{FC7DAA06-6BF5-4CA2-82B8-98AF3A767E92}"/>
    <cellStyle name="Normal 18 2 3 4 3 2" xfId="21607" xr:uid="{F13C4D38-D993-4874-A91A-FEBFD42F322F}"/>
    <cellStyle name="Normal 18 2 3 4 4" xfId="21608" xr:uid="{DC577434-08D7-477F-B339-46DB4486CF94}"/>
    <cellStyle name="Normal 18 2 3 5" xfId="21609" xr:uid="{A8C916F6-4348-4D66-A08B-1704FAEF828A}"/>
    <cellStyle name="Normal 18 2 3 5 2" xfId="21610" xr:uid="{B51D43FD-DE2B-4E72-9763-0CE42DD54B71}"/>
    <cellStyle name="Normal 18 2 3 5 2 2" xfId="21611" xr:uid="{C9AC8208-8463-4180-9457-BAC0961DF649}"/>
    <cellStyle name="Normal 18 2 3 5 3" xfId="21612" xr:uid="{BD0709A7-3D0B-46BA-B7A0-5A2F583A8DD2}"/>
    <cellStyle name="Normal 18 2 3 6" xfId="21613" xr:uid="{495FE788-EDA5-4F26-91C2-1C8646A4B996}"/>
    <cellStyle name="Normal 18 2 3 6 2" xfId="21614" xr:uid="{9413FACB-64F8-4ED0-AB03-EB9DE3ADF95D}"/>
    <cellStyle name="Normal 18 2 3 7" xfId="21615" xr:uid="{1683D215-22D2-4F52-98B2-3EDE482F85E8}"/>
    <cellStyle name="Normal 18 2 4" xfId="21616" xr:uid="{5E1E6E4B-138F-49A6-B79E-493A94CBF40E}"/>
    <cellStyle name="Normal 18 2 4 2" xfId="21617" xr:uid="{ECB5D0C6-CDF0-454C-BBD5-81C814FFC279}"/>
    <cellStyle name="Normal 18 2 4 2 2" xfId="21618" xr:uid="{85229409-A476-47C2-8F9D-AB0E90ADE38E}"/>
    <cellStyle name="Normal 18 2 4 2 2 2" xfId="21619" xr:uid="{3300E268-F4F5-4667-BB49-965A994E97A0}"/>
    <cellStyle name="Normal 18 2 4 2 2 2 2" xfId="21620" xr:uid="{E40119E6-056A-4F2A-89B8-FC92290F347F}"/>
    <cellStyle name="Normal 18 2 4 2 2 3" xfId="21621" xr:uid="{38C6564F-685A-4435-9248-7394078D6225}"/>
    <cellStyle name="Normal 18 2 4 2 3" xfId="21622" xr:uid="{6EAAAE97-1C54-4BD7-8D5D-83337F21D857}"/>
    <cellStyle name="Normal 18 2 4 2 3 2" xfId="21623" xr:uid="{C221FB81-E612-4535-8345-B344FB02DB69}"/>
    <cellStyle name="Normal 18 2 4 2 4" xfId="21624" xr:uid="{D2D347BF-5A4A-49DC-BFCB-5E46240ABC29}"/>
    <cellStyle name="Normal 18 2 4 3" xfId="21625" xr:uid="{AC050963-5510-4920-B6D9-33DD6E20C6D3}"/>
    <cellStyle name="Normal 18 2 4 3 2" xfId="21626" xr:uid="{5E639D34-F1C4-484D-8E34-461F8131E5FD}"/>
    <cellStyle name="Normal 18 2 4 3 2 2" xfId="21627" xr:uid="{E2F6575A-EDF7-43FF-94AC-666EEEEEFF29}"/>
    <cellStyle name="Normal 18 2 4 3 2 2 2" xfId="21628" xr:uid="{375F9210-B16D-43B4-AD13-2CAC06BD0BF9}"/>
    <cellStyle name="Normal 18 2 4 3 2 3" xfId="21629" xr:uid="{78E0D31F-8D98-4F7D-936F-EC9BA4236724}"/>
    <cellStyle name="Normal 18 2 4 3 3" xfId="21630" xr:uid="{0D3BBAAC-0A65-4355-8428-4A10F636F97C}"/>
    <cellStyle name="Normal 18 2 4 3 3 2" xfId="21631" xr:uid="{433B46E8-3724-429D-984B-85EDDCEE095A}"/>
    <cellStyle name="Normal 18 2 4 3 4" xfId="21632" xr:uid="{6492F47F-5981-4D03-ABB9-1644B413F018}"/>
    <cellStyle name="Normal 18 2 4 4" xfId="21633" xr:uid="{70A236EC-CF26-48B7-9ADF-AE73F3D051EA}"/>
    <cellStyle name="Normal 18 2 4 4 2" xfId="21634" xr:uid="{CCB39AFF-A80F-4219-928D-009A8D0B16FA}"/>
    <cellStyle name="Normal 18 2 4 4 2 2" xfId="21635" xr:uid="{F1B75454-150F-42D0-AC81-5A524B667C33}"/>
    <cellStyle name="Normal 18 2 4 4 3" xfId="21636" xr:uid="{0FB90AEC-1747-4928-B1D6-2AC148C66707}"/>
    <cellStyle name="Normal 18 2 4 5" xfId="21637" xr:uid="{553941D2-4C9F-4C18-A5B9-4917C0DBFC53}"/>
    <cellStyle name="Normal 18 2 4 5 2" xfId="21638" xr:uid="{1A74A0C0-627A-44A3-9896-6B0C02E6C930}"/>
    <cellStyle name="Normal 18 2 4 6" xfId="21639" xr:uid="{02D04C97-D98F-44EC-81FA-62619D27D86C}"/>
    <cellStyle name="Normal 18 2 5" xfId="21640" xr:uid="{A8C94010-E2FF-4599-AEA5-38520433324E}"/>
    <cellStyle name="Normal 18 2 5 2" xfId="21641" xr:uid="{FEADCF9C-163C-480F-A38E-021A7D7431AC}"/>
    <cellStyle name="Normal 18 2 5 2 2" xfId="21642" xr:uid="{2E2DC109-41E8-4F63-A1EA-57BA9CABCE7C}"/>
    <cellStyle name="Normal 18 2 5 2 2 2" xfId="21643" xr:uid="{B1DFA166-24D8-4A2E-8174-3054D3D4E8C3}"/>
    <cellStyle name="Normal 18 2 5 2 3" xfId="21644" xr:uid="{282CF56E-118B-452E-B100-DF5D58719205}"/>
    <cellStyle name="Normal 18 2 5 3" xfId="21645" xr:uid="{46D42070-7D2C-45D8-8EDC-03FA4EF0E2B1}"/>
    <cellStyle name="Normal 18 2 5 3 2" xfId="21646" xr:uid="{C882AAD3-4782-46D6-A6CA-77DC2108D4AE}"/>
    <cellStyle name="Normal 18 2 5 4" xfId="21647" xr:uid="{E553ADFD-6FB4-4761-823A-9E0FC18D58CC}"/>
    <cellStyle name="Normal 18 2 6" xfId="21648" xr:uid="{6B5B857E-E960-4280-A905-B88AFD13C29B}"/>
    <cellStyle name="Normal 18 2 6 2" xfId="21649" xr:uid="{33315222-81E9-482C-9B76-5B05C55E8EA4}"/>
    <cellStyle name="Normal 18 2 6 2 2" xfId="21650" xr:uid="{C78C5EC6-FAD0-4567-AC85-982BAC3FD5D0}"/>
    <cellStyle name="Normal 18 2 6 2 2 2" xfId="21651" xr:uid="{76190279-3434-462D-95C9-7B4C2986B535}"/>
    <cellStyle name="Normal 18 2 6 2 3" xfId="21652" xr:uid="{67E9E008-6081-4A34-8030-9C38CAA8B9D0}"/>
    <cellStyle name="Normal 18 2 6 3" xfId="21653" xr:uid="{3595DEB2-6A08-4D89-8DD3-BC08BCFCA08F}"/>
    <cellStyle name="Normal 18 2 6 3 2" xfId="21654" xr:uid="{EE8E8437-9613-4195-881F-47C19807C4FB}"/>
    <cellStyle name="Normal 18 2 6 4" xfId="21655" xr:uid="{BF95CD90-3481-462E-A932-358193C38E9F}"/>
    <cellStyle name="Normal 18 2 7" xfId="21656" xr:uid="{A6D97E74-F344-4A7E-901D-B9F2247B7BCA}"/>
    <cellStyle name="Normal 18 2 7 2" xfId="21657" xr:uid="{FF00D35F-1FD3-4811-BA52-999B4E3BFCD8}"/>
    <cellStyle name="Normal 18 2 7 2 2" xfId="21658" xr:uid="{C8812A6D-D8B5-4A27-B4C2-3FACF2E0687B}"/>
    <cellStyle name="Normal 18 2 7 3" xfId="21659" xr:uid="{CF2338EE-13D9-437B-AD08-A3C50EDA48E0}"/>
    <cellStyle name="Normal 18 2 8" xfId="21660" xr:uid="{6FC68257-686C-4FB3-8FEF-39758031E945}"/>
    <cellStyle name="Normal 18 2 8 2" xfId="21661" xr:uid="{9F2C9D0F-96C5-4011-843C-51CD37D728DF}"/>
    <cellStyle name="Normal 18 2 9" xfId="21662" xr:uid="{0249C823-1B56-4BD3-8154-BA8C89BB6300}"/>
    <cellStyle name="Normal 18 3" xfId="21663" xr:uid="{9843648A-A99E-435B-BA2C-FA08D22525D5}"/>
    <cellStyle name="Normal 18 4" xfId="21664" xr:uid="{BF014A31-B7BC-44F5-BD9F-3D1605C98082}"/>
    <cellStyle name="Normal 18 4 2" xfId="21665" xr:uid="{068DDB44-C4F8-4368-A23E-6D47F5D6B6D0}"/>
    <cellStyle name="Normal 18 4 2 2" xfId="21666" xr:uid="{A58CB21A-3866-49EC-98CC-50FDA3E77EA8}"/>
    <cellStyle name="Normal 18 4 2 2 2" xfId="21667" xr:uid="{0601A671-F520-4F49-98BB-02E504A37B77}"/>
    <cellStyle name="Normal 18 4 2 2 2 2" xfId="21668" xr:uid="{8AF514F6-11AD-48F7-8EFB-9C8544D5A979}"/>
    <cellStyle name="Normal 18 4 2 2 2 2 2" xfId="21669" xr:uid="{F134CF9D-2C6F-4346-BBBC-E68E855419D1}"/>
    <cellStyle name="Normal 18 4 2 2 2 2 2 2" xfId="21670" xr:uid="{939DAEEF-D923-429F-A3F8-04FAE9C6C9D8}"/>
    <cellStyle name="Normal 18 4 2 2 2 2 3" xfId="21671" xr:uid="{D78C6008-F41A-47F1-A879-9CABC3167E63}"/>
    <cellStyle name="Normal 18 4 2 2 2 3" xfId="21672" xr:uid="{08647FF2-CCCA-42C8-8383-034C6BF38829}"/>
    <cellStyle name="Normal 18 4 2 2 2 3 2" xfId="21673" xr:uid="{28FA62D0-06C3-4D25-8CCC-9DCE4B93B82B}"/>
    <cellStyle name="Normal 18 4 2 2 2 4" xfId="21674" xr:uid="{02FBFA76-6EA5-484E-914E-20DD534EC32C}"/>
    <cellStyle name="Normal 18 4 2 2 3" xfId="21675" xr:uid="{881637A8-D57C-4174-9A02-1D22CC74B239}"/>
    <cellStyle name="Normal 18 4 2 2 3 2" xfId="21676" xr:uid="{B836E55B-38A1-4273-AE01-365CAD813406}"/>
    <cellStyle name="Normal 18 4 2 2 3 2 2" xfId="21677" xr:uid="{075D404E-CED3-4D1E-8685-E0B8C40F50BE}"/>
    <cellStyle name="Normal 18 4 2 2 3 2 2 2" xfId="21678" xr:uid="{0E8181A1-2877-4E25-BE0E-AEFBA3512C3F}"/>
    <cellStyle name="Normal 18 4 2 2 3 2 3" xfId="21679" xr:uid="{A11D01F0-F75C-40C8-9AB3-556F4D9704F2}"/>
    <cellStyle name="Normal 18 4 2 2 3 3" xfId="21680" xr:uid="{0E7B6D0F-B6CC-4BB8-838F-E279C46602BA}"/>
    <cellStyle name="Normal 18 4 2 2 3 3 2" xfId="21681" xr:uid="{B649D761-6C7A-44ED-A324-634E1F9DF1A0}"/>
    <cellStyle name="Normal 18 4 2 2 3 4" xfId="21682" xr:uid="{54154FDC-5E9B-4159-B676-D0D01780E893}"/>
    <cellStyle name="Normal 18 4 2 2 4" xfId="21683" xr:uid="{FC5BC0C3-2691-409C-86C4-0CABE2913C4F}"/>
    <cellStyle name="Normal 18 4 2 2 4 2" xfId="21684" xr:uid="{A5D306FE-6C17-44CE-9429-C516B67FE83E}"/>
    <cellStyle name="Normal 18 4 2 2 4 2 2" xfId="21685" xr:uid="{2E8EB524-0BD8-494E-84BA-7022D7BBEEE2}"/>
    <cellStyle name="Normal 18 4 2 2 4 3" xfId="21686" xr:uid="{8902A2D8-B858-435E-972A-3B67B2EEBE96}"/>
    <cellStyle name="Normal 18 4 2 2 5" xfId="21687" xr:uid="{448C31E0-B1B1-4AE6-9359-3AC692F5E490}"/>
    <cellStyle name="Normal 18 4 2 2 5 2" xfId="21688" xr:uid="{CCFD01E6-1F6B-47E8-A38A-D6E06EEE89F1}"/>
    <cellStyle name="Normal 18 4 2 2 6" xfId="21689" xr:uid="{5C3CAC2E-20B9-482F-8136-0F5977614C1B}"/>
    <cellStyle name="Normal 18 4 2 3" xfId="21690" xr:uid="{000D922E-7C9C-4449-A533-1E4EBEC09BFD}"/>
    <cellStyle name="Normal 18 4 2 3 2" xfId="21691" xr:uid="{0277323F-A2EA-4B3E-8AE8-C818E9B84438}"/>
    <cellStyle name="Normal 18 4 2 3 2 2" xfId="21692" xr:uid="{EF6460EA-0A88-4F39-9DF7-3A915C7F7AAD}"/>
    <cellStyle name="Normal 18 4 2 3 2 2 2" xfId="21693" xr:uid="{BEF74E30-1204-466D-92EC-337A3F76007E}"/>
    <cellStyle name="Normal 18 4 2 3 2 3" xfId="21694" xr:uid="{B670D3B2-4B7F-4398-A979-8222DAEDD7A0}"/>
    <cellStyle name="Normal 18 4 2 3 3" xfId="21695" xr:uid="{C9D631CB-6371-4F60-83E8-A57A42E38BAF}"/>
    <cellStyle name="Normal 18 4 2 3 3 2" xfId="21696" xr:uid="{1887401B-5E72-4E17-BB31-9C65FEA73307}"/>
    <cellStyle name="Normal 18 4 2 3 4" xfId="21697" xr:uid="{82A537BE-0D59-42FC-9A63-B7FCBD343243}"/>
    <cellStyle name="Normal 18 4 2 4" xfId="21698" xr:uid="{E2BB44EA-33E4-48AB-9C21-8ADE86B1E0D0}"/>
    <cellStyle name="Normal 18 4 2 4 2" xfId="21699" xr:uid="{B9861DF3-DB6D-4B22-97C7-D7BED8923D31}"/>
    <cellStyle name="Normal 18 4 2 4 2 2" xfId="21700" xr:uid="{DF62AEDF-9BE4-492D-A4BF-4D9474841A7E}"/>
    <cellStyle name="Normal 18 4 2 4 2 2 2" xfId="21701" xr:uid="{B4A07F2F-7A34-4CB9-AA2D-CEDD29CC932D}"/>
    <cellStyle name="Normal 18 4 2 4 2 3" xfId="21702" xr:uid="{ACE6D8F2-0753-4A7B-99FB-7658809E6F44}"/>
    <cellStyle name="Normal 18 4 2 4 3" xfId="21703" xr:uid="{50F951E2-AEE1-4E50-803F-678F0426A4FA}"/>
    <cellStyle name="Normal 18 4 2 4 3 2" xfId="21704" xr:uid="{E8A7EF61-2D95-4E1B-BF94-98E16125EA48}"/>
    <cellStyle name="Normal 18 4 2 4 4" xfId="21705" xr:uid="{2D41474A-8443-4155-A507-E174C0FAFB25}"/>
    <cellStyle name="Normal 18 4 2 5" xfId="21706" xr:uid="{4E010490-962A-4118-95F7-6B1EA79B86A7}"/>
    <cellStyle name="Normal 18 4 2 5 2" xfId="21707" xr:uid="{0EC26236-0B0C-4BBC-A7A9-B171B34929C1}"/>
    <cellStyle name="Normal 18 4 2 5 2 2" xfId="21708" xr:uid="{DF036ECD-C490-4E43-9387-DF03A91887E5}"/>
    <cellStyle name="Normal 18 4 2 5 3" xfId="21709" xr:uid="{DC99B2E4-55BC-45BD-9D31-A37283495C28}"/>
    <cellStyle name="Normal 18 4 2 6" xfId="21710" xr:uid="{7FE7E1D9-325B-4384-A096-1F19E432B2D2}"/>
    <cellStyle name="Normal 18 4 2 6 2" xfId="21711" xr:uid="{14B867E8-7C61-4464-803A-289A8A8EF6D7}"/>
    <cellStyle name="Normal 18 4 2 7" xfId="21712" xr:uid="{3613C236-9D48-4FAE-A1E7-0EC2985D594B}"/>
    <cellStyle name="Normal 18 4 3" xfId="21713" xr:uid="{2AC2C201-4F8A-4C98-A5AB-B913B98389FA}"/>
    <cellStyle name="Normal 18 4 3 2" xfId="21714" xr:uid="{C5AC9890-6B75-43AE-962E-F79665AD9E7E}"/>
    <cellStyle name="Normal 18 4 3 2 2" xfId="21715" xr:uid="{72A3043C-7512-407E-9603-C84B59B65FEF}"/>
    <cellStyle name="Normal 18 4 3 2 2 2" xfId="21716" xr:uid="{12A9C0C0-BAA0-457F-B121-7C04A923EE2E}"/>
    <cellStyle name="Normal 18 4 3 2 2 2 2" xfId="21717" xr:uid="{2C1B6E5C-5785-407A-953D-C98E198E6345}"/>
    <cellStyle name="Normal 18 4 3 2 2 3" xfId="21718" xr:uid="{B2312218-AE46-47FE-A453-957F6F78FF09}"/>
    <cellStyle name="Normal 18 4 3 2 3" xfId="21719" xr:uid="{DC926397-2D6F-4F78-9F4C-0244ECA1253B}"/>
    <cellStyle name="Normal 18 4 3 2 3 2" xfId="21720" xr:uid="{8F8DAA8F-B7F3-42DD-B029-F281A7599612}"/>
    <cellStyle name="Normal 18 4 3 2 4" xfId="21721" xr:uid="{9701E0F4-C61B-4940-BED9-1D704583A451}"/>
    <cellStyle name="Normal 18 4 3 3" xfId="21722" xr:uid="{D814DF83-55ED-4FA7-9A8F-B5C034247B99}"/>
    <cellStyle name="Normal 18 4 3 3 2" xfId="21723" xr:uid="{58FCFB25-A823-45DF-B981-69772907CECD}"/>
    <cellStyle name="Normal 18 4 3 3 2 2" xfId="21724" xr:uid="{3EB851AA-E807-44EF-A560-76CCB148A2FE}"/>
    <cellStyle name="Normal 18 4 3 3 2 2 2" xfId="21725" xr:uid="{E36A8AFD-3B46-4237-93D2-CB3082A072A5}"/>
    <cellStyle name="Normal 18 4 3 3 2 3" xfId="21726" xr:uid="{E81CD779-5BB5-4F64-AB30-126513651170}"/>
    <cellStyle name="Normal 18 4 3 3 3" xfId="21727" xr:uid="{EFB35819-C368-4FF5-BD96-FBC5CAB595DD}"/>
    <cellStyle name="Normal 18 4 3 3 3 2" xfId="21728" xr:uid="{A0892E10-210F-4E2C-AA3B-7FCB62ABCEFA}"/>
    <cellStyle name="Normal 18 4 3 3 4" xfId="21729" xr:uid="{F1FB641E-0321-488A-B6F3-9F22D7A33804}"/>
    <cellStyle name="Normal 18 4 3 4" xfId="21730" xr:uid="{7AE59C3F-AC0E-4F4E-8AA4-1499D08E3E73}"/>
    <cellStyle name="Normal 18 4 3 4 2" xfId="21731" xr:uid="{7B1DAD58-9112-493C-A3EB-BE62D2A1A019}"/>
    <cellStyle name="Normal 18 4 3 4 2 2" xfId="21732" xr:uid="{2A6C841A-6607-43A9-A6D0-1A7117CE11F6}"/>
    <cellStyle name="Normal 18 4 3 4 3" xfId="21733" xr:uid="{2A6D8895-93C5-4207-9573-E1AF044DB5FF}"/>
    <cellStyle name="Normal 18 4 3 5" xfId="21734" xr:uid="{6D5ADFC2-F29E-4C59-B377-061306C3FA1F}"/>
    <cellStyle name="Normal 18 4 3 5 2" xfId="21735" xr:uid="{9D01BB23-D315-48D6-A15A-4D3B8AD07FAC}"/>
    <cellStyle name="Normal 18 4 3 6" xfId="21736" xr:uid="{58BD5B66-3F5E-49D8-B643-74015851ACC0}"/>
    <cellStyle name="Normal 18 4 4" xfId="21737" xr:uid="{442CB7CF-FD20-4BA6-A7E8-6404DC2D1017}"/>
    <cellStyle name="Normal 18 4 4 2" xfId="21738" xr:uid="{14F30D0E-AC65-4B59-B948-E6D71C710F3B}"/>
    <cellStyle name="Normal 18 4 4 2 2" xfId="21739" xr:uid="{BB2F968F-0C07-44F2-BFB9-4C18400D3A5C}"/>
    <cellStyle name="Normal 18 4 4 2 2 2" xfId="21740" xr:uid="{DA221E3A-AF28-4E27-A620-A646EA99CF24}"/>
    <cellStyle name="Normal 18 4 4 2 3" xfId="21741" xr:uid="{DD561BDF-BDBC-4AAD-AE42-7757181CC4FB}"/>
    <cellStyle name="Normal 18 4 4 3" xfId="21742" xr:uid="{E5D83611-4068-4FB0-A63B-75713BDEC356}"/>
    <cellStyle name="Normal 18 4 4 3 2" xfId="21743" xr:uid="{1EDB3238-1168-4611-BA3F-3CD983BB651B}"/>
    <cellStyle name="Normal 18 4 4 4" xfId="21744" xr:uid="{1477A356-AEED-495C-B4D1-A2F1F5089025}"/>
    <cellStyle name="Normal 18 4 5" xfId="21745" xr:uid="{89868AF5-5781-4537-895C-54DD305077DD}"/>
    <cellStyle name="Normal 18 4 5 2" xfId="21746" xr:uid="{5E4A9933-9691-4793-A15B-6D0A35B2C3B6}"/>
    <cellStyle name="Normal 18 4 5 2 2" xfId="21747" xr:uid="{74DEFE5C-3B06-4E50-8626-B0B48B45739B}"/>
    <cellStyle name="Normal 18 4 5 2 2 2" xfId="21748" xr:uid="{E8E135A7-0EAF-4DBD-836E-4E15F937F673}"/>
    <cellStyle name="Normal 18 4 5 2 3" xfId="21749" xr:uid="{D73F07F6-A0E6-4D56-94A0-8E03A40107AD}"/>
    <cellStyle name="Normal 18 4 5 3" xfId="21750" xr:uid="{95312116-3652-4902-8FC9-2F0B00F4A3ED}"/>
    <cellStyle name="Normal 18 4 5 3 2" xfId="21751" xr:uid="{F8C82306-AA5E-4FD8-93C0-AFD5AAB173C8}"/>
    <cellStyle name="Normal 18 4 5 4" xfId="21752" xr:uid="{08492BFF-2FF8-4B2E-AD78-E073C70B10DB}"/>
    <cellStyle name="Normal 18 4 6" xfId="21753" xr:uid="{FB10DB65-90D9-4C62-A183-D33A2B452EA3}"/>
    <cellStyle name="Normal 18 4 6 2" xfId="21754" xr:uid="{17F698E2-5F7F-4DA3-9F7B-4B75FFD6DC0F}"/>
    <cellStyle name="Normal 18 4 6 2 2" xfId="21755" xr:uid="{191CA352-E30A-46A8-9C73-66B581856356}"/>
    <cellStyle name="Normal 18 4 6 3" xfId="21756" xr:uid="{A4233742-DB72-4373-8370-CE4C278ADA50}"/>
    <cellStyle name="Normal 18 4 7" xfId="21757" xr:uid="{7353948A-BD34-4A6E-8BC5-CE5EEAD6B553}"/>
    <cellStyle name="Normal 18 4 7 2" xfId="21758" xr:uid="{A9659A7A-29E0-43F6-AA06-30B9E764035B}"/>
    <cellStyle name="Normal 18 4 8" xfId="21759" xr:uid="{B8A18A20-9F7E-4C7B-885F-E7A0A76E4C9F}"/>
    <cellStyle name="Normal 18 5" xfId="21760" xr:uid="{7A51F894-2AC9-45EF-89CE-C3780C0A0243}"/>
    <cellStyle name="Normal 18 5 2" xfId="21761" xr:uid="{0260BA79-FD60-4985-90F8-87ED0FEC24ED}"/>
    <cellStyle name="Normal 18 5 2 2" xfId="21762" xr:uid="{1BD5E1ED-733D-4EE1-A926-B6F6379A7909}"/>
    <cellStyle name="Normal 18 5 2 2 2" xfId="21763" xr:uid="{504A8C48-A822-4A45-AD28-A076A49FB39F}"/>
    <cellStyle name="Normal 18 5 2 2 2 2" xfId="21764" xr:uid="{216C0AF0-B496-4D3D-B52E-78C63ED90299}"/>
    <cellStyle name="Normal 18 5 2 2 2 2 2" xfId="21765" xr:uid="{F063B443-531D-440F-AA6C-AA90E8215C0D}"/>
    <cellStyle name="Normal 18 5 2 2 2 2 2 2" xfId="21766" xr:uid="{5592DB0E-0C9A-448A-B2D3-05FE3AD1BDE2}"/>
    <cellStyle name="Normal 18 5 2 2 2 2 3" xfId="21767" xr:uid="{E39F7014-9CEB-476B-8753-98AAD45474D7}"/>
    <cellStyle name="Normal 18 5 2 2 2 3" xfId="21768" xr:uid="{1F457A15-B8EB-4457-8AA5-59029E0385A9}"/>
    <cellStyle name="Normal 18 5 2 2 2 3 2" xfId="21769" xr:uid="{DF044C3B-9879-4E8B-9C00-06BFAB87B663}"/>
    <cellStyle name="Normal 18 5 2 2 2 4" xfId="21770" xr:uid="{5F66DAE0-ED15-4004-9160-0007B37D87E5}"/>
    <cellStyle name="Normal 18 5 2 2 3" xfId="21771" xr:uid="{B8D03D0B-8FF3-438A-A08E-B508FF942E53}"/>
    <cellStyle name="Normal 18 5 2 2 3 2" xfId="21772" xr:uid="{807AC011-AED7-40E6-BD3D-1877FF1045CC}"/>
    <cellStyle name="Normal 18 5 2 2 3 2 2" xfId="21773" xr:uid="{23477909-D656-413E-9960-743362E04272}"/>
    <cellStyle name="Normal 18 5 2 2 3 2 2 2" xfId="21774" xr:uid="{63819A32-5075-4357-A1CA-BD7AC6FBD40B}"/>
    <cellStyle name="Normal 18 5 2 2 3 2 3" xfId="21775" xr:uid="{973A6BC8-32F0-43F0-A61D-E2613D2CE241}"/>
    <cellStyle name="Normal 18 5 2 2 3 3" xfId="21776" xr:uid="{91D41E6F-353A-406B-879B-3136900DE161}"/>
    <cellStyle name="Normal 18 5 2 2 3 3 2" xfId="21777" xr:uid="{AEA28086-A00E-46EA-922E-DE54340CF406}"/>
    <cellStyle name="Normal 18 5 2 2 3 4" xfId="21778" xr:uid="{CB9433BD-F3DF-4F16-AB42-8CF6AF93C86E}"/>
    <cellStyle name="Normal 18 5 2 2 4" xfId="21779" xr:uid="{93D92598-CE59-494F-A965-05ECABA57F32}"/>
    <cellStyle name="Normal 18 5 2 2 4 2" xfId="21780" xr:uid="{F286D418-CFEE-426E-B828-FBC3EA10C614}"/>
    <cellStyle name="Normal 18 5 2 2 4 2 2" xfId="21781" xr:uid="{F48162FC-086D-4289-8987-BC543C550A8E}"/>
    <cellStyle name="Normal 18 5 2 2 4 3" xfId="21782" xr:uid="{0E3B7854-E22E-4433-B5A6-6B86A5F0ECA5}"/>
    <cellStyle name="Normal 18 5 2 2 5" xfId="21783" xr:uid="{4DF651BD-74D8-41FF-A46C-51F158341A39}"/>
    <cellStyle name="Normal 18 5 2 2 5 2" xfId="21784" xr:uid="{1BCA0EF4-9BEF-439C-A9AA-B9A02DA2DF51}"/>
    <cellStyle name="Normal 18 5 2 2 6" xfId="21785" xr:uid="{3C490444-EAB7-4EB9-A48F-D1E3CE74E10F}"/>
    <cellStyle name="Normal 18 5 2 3" xfId="21786" xr:uid="{A9D38F3F-18BA-4A44-ACB3-3F3DEDAB56F2}"/>
    <cellStyle name="Normal 18 5 2 3 2" xfId="21787" xr:uid="{D7E36473-EA29-45B5-947D-973BFFFBE923}"/>
    <cellStyle name="Normal 18 5 2 3 2 2" xfId="21788" xr:uid="{3FAEF320-7CFC-4CD1-9E3A-A79773DE628A}"/>
    <cellStyle name="Normal 18 5 2 3 2 2 2" xfId="21789" xr:uid="{F93D64A0-102C-436A-A0CC-4381681D40BD}"/>
    <cellStyle name="Normal 18 5 2 3 2 3" xfId="21790" xr:uid="{76BCB261-0A07-4729-85D1-5C4BAAFE9E8C}"/>
    <cellStyle name="Normal 18 5 2 3 3" xfId="21791" xr:uid="{8A2B7AD5-D2A9-4D52-966D-C2E3F448AF93}"/>
    <cellStyle name="Normal 18 5 2 3 3 2" xfId="21792" xr:uid="{6FE79C30-097B-4F12-A16F-F4E54B8DACF3}"/>
    <cellStyle name="Normal 18 5 2 3 4" xfId="21793" xr:uid="{502ED503-29B9-4311-8030-53E817BDD463}"/>
    <cellStyle name="Normal 18 5 2 4" xfId="21794" xr:uid="{F95849AC-4DE9-48E5-AF39-D826521BA6BA}"/>
    <cellStyle name="Normal 18 5 2 4 2" xfId="21795" xr:uid="{75164F9F-3770-44AE-BD89-0E98A1E83EAF}"/>
    <cellStyle name="Normal 18 5 2 4 2 2" xfId="21796" xr:uid="{4D424B51-22B0-46D1-A495-EE344E4A7205}"/>
    <cellStyle name="Normal 18 5 2 4 2 2 2" xfId="21797" xr:uid="{D2F0B704-4298-4A8F-A112-9DB7646F0CF2}"/>
    <cellStyle name="Normal 18 5 2 4 2 3" xfId="21798" xr:uid="{7C571C12-B365-441F-88A8-409E46A4A927}"/>
    <cellStyle name="Normal 18 5 2 4 3" xfId="21799" xr:uid="{112A41F9-D9C1-40F6-A1CA-8EF914024C2B}"/>
    <cellStyle name="Normal 18 5 2 4 3 2" xfId="21800" xr:uid="{DF6017E3-F0AF-4265-964C-A2EE7AE4598F}"/>
    <cellStyle name="Normal 18 5 2 4 4" xfId="21801" xr:uid="{6E6FB0B7-011A-47FD-A1BE-783B4B77AA3C}"/>
    <cellStyle name="Normal 18 5 2 5" xfId="21802" xr:uid="{70210800-C2CC-4BC4-A7D0-011824EF0DCC}"/>
    <cellStyle name="Normal 18 5 2 5 2" xfId="21803" xr:uid="{0683DC4F-8814-4FCF-9501-C4EEBA87D1F1}"/>
    <cellStyle name="Normal 18 5 2 5 2 2" xfId="21804" xr:uid="{2C6EAFE8-1E54-446E-A6E0-221E493C7A6C}"/>
    <cellStyle name="Normal 18 5 2 5 3" xfId="21805" xr:uid="{07CE70A7-A714-4D1D-81AF-6F53DCEAD728}"/>
    <cellStyle name="Normal 18 5 2 6" xfId="21806" xr:uid="{C6D2B13B-3B6E-49F3-A613-064F7C4D3CBD}"/>
    <cellStyle name="Normal 18 5 2 6 2" xfId="21807" xr:uid="{EC73E5A6-4720-4C7B-88BB-DA724F8A3EED}"/>
    <cellStyle name="Normal 18 5 2 7" xfId="21808" xr:uid="{CEE15582-6012-43D2-850A-B1E2C0B7E8BD}"/>
    <cellStyle name="Normal 18 5 3" xfId="21809" xr:uid="{F4697380-2CAD-45CE-872C-B2C152E8FDFF}"/>
    <cellStyle name="Normal 18 5 3 2" xfId="21810" xr:uid="{58FDF590-34A5-4E15-B4CC-7CB00DC28C3A}"/>
    <cellStyle name="Normal 18 5 3 2 2" xfId="21811" xr:uid="{4CBE3BED-4B08-4DBF-9CE6-4DDABC6F5FF5}"/>
    <cellStyle name="Normal 18 5 3 2 2 2" xfId="21812" xr:uid="{56A42D78-312B-4A81-8A10-D6EBC68D738F}"/>
    <cellStyle name="Normal 18 5 3 2 2 2 2" xfId="21813" xr:uid="{82BA508F-B0C1-467E-826F-80BA65F4CF1C}"/>
    <cellStyle name="Normal 18 5 3 2 2 3" xfId="21814" xr:uid="{0086DC42-802D-44E1-A1E1-CAE962C1517E}"/>
    <cellStyle name="Normal 18 5 3 2 3" xfId="21815" xr:uid="{922CEB37-3C50-4FC5-8CBE-359EDDDCAE17}"/>
    <cellStyle name="Normal 18 5 3 2 3 2" xfId="21816" xr:uid="{B0494EFB-4C80-477D-B187-1D2504550E89}"/>
    <cellStyle name="Normal 18 5 3 2 4" xfId="21817" xr:uid="{643890BA-514B-4F23-B4B5-9CF15D5D519E}"/>
    <cellStyle name="Normal 18 5 3 3" xfId="21818" xr:uid="{FE67FDBD-DB33-4A9B-9DAE-F5EFA1475A7D}"/>
    <cellStyle name="Normal 18 5 3 3 2" xfId="21819" xr:uid="{0E487A58-5409-4F04-82AD-A2A670A43DBA}"/>
    <cellStyle name="Normal 18 5 3 3 2 2" xfId="21820" xr:uid="{004A99C7-C6C8-4EC1-87CC-C4DFFC31CFD6}"/>
    <cellStyle name="Normal 18 5 3 3 2 2 2" xfId="21821" xr:uid="{81F02B4C-92F1-4D51-B9F9-10C102718AC8}"/>
    <cellStyle name="Normal 18 5 3 3 2 3" xfId="21822" xr:uid="{6D62220C-CB23-4137-9C3C-11D51F8E23BA}"/>
    <cellStyle name="Normal 18 5 3 3 3" xfId="21823" xr:uid="{00D6F655-679D-4D20-8828-CADA05B05DC3}"/>
    <cellStyle name="Normal 18 5 3 3 3 2" xfId="21824" xr:uid="{3281132F-9AB1-4134-A874-45CD8323FB47}"/>
    <cellStyle name="Normal 18 5 3 3 4" xfId="21825" xr:uid="{0ADBE2CF-B9F2-4A45-8873-CF1E88C27245}"/>
    <cellStyle name="Normal 18 5 3 4" xfId="21826" xr:uid="{75383FF1-9377-4F25-BAC0-E7814AABD060}"/>
    <cellStyle name="Normal 18 5 3 4 2" xfId="21827" xr:uid="{04B19400-EDD3-4F9E-A983-A702ABD1BAAB}"/>
    <cellStyle name="Normal 18 5 3 4 2 2" xfId="21828" xr:uid="{FF7FB231-365E-42A8-8400-C254BE138AC2}"/>
    <cellStyle name="Normal 18 5 3 4 3" xfId="21829" xr:uid="{EFAC74EA-B02B-49C1-88C2-7B8996D4FA59}"/>
    <cellStyle name="Normal 18 5 3 5" xfId="21830" xr:uid="{880222CE-6E04-436F-A42A-3CE4109F5331}"/>
    <cellStyle name="Normal 18 5 3 5 2" xfId="21831" xr:uid="{CBA4524C-3551-4EC5-AF3B-DE71A467B2B2}"/>
    <cellStyle name="Normal 18 5 3 6" xfId="21832" xr:uid="{638D8120-EFEE-4132-965F-9582C3310363}"/>
    <cellStyle name="Normal 18 5 4" xfId="21833" xr:uid="{D5CA5E5B-C454-43CC-B724-9E26BC0AC2BC}"/>
    <cellStyle name="Normal 18 5 4 2" xfId="21834" xr:uid="{A62B57B4-1375-4E7B-A77C-B64409EBE1EA}"/>
    <cellStyle name="Normal 18 5 4 2 2" xfId="21835" xr:uid="{9ABB9541-770C-4755-805E-DAC8393ED240}"/>
    <cellStyle name="Normal 18 5 4 2 2 2" xfId="21836" xr:uid="{F15B179D-225E-43CE-BDD9-2B0946EE3E12}"/>
    <cellStyle name="Normal 18 5 4 2 3" xfId="21837" xr:uid="{885717CC-3506-49F0-A289-094C39F44B03}"/>
    <cellStyle name="Normal 18 5 4 3" xfId="21838" xr:uid="{8000F082-2E59-409A-BE14-5C6EC75209B9}"/>
    <cellStyle name="Normal 18 5 4 3 2" xfId="21839" xr:uid="{F790A796-5E33-48BE-B9DF-60C28B8E1800}"/>
    <cellStyle name="Normal 18 5 4 4" xfId="21840" xr:uid="{A5E65EA6-0A43-488B-B930-6B9D9D53A62B}"/>
    <cellStyle name="Normal 18 5 5" xfId="21841" xr:uid="{CC0CD78B-45A9-4287-9FD3-DE52B3A0E879}"/>
    <cellStyle name="Normal 18 5 5 2" xfId="21842" xr:uid="{E703DC8F-F8A8-4CAD-B6EA-E0247D1228CE}"/>
    <cellStyle name="Normal 18 5 5 2 2" xfId="21843" xr:uid="{B15DB706-CC10-4D86-B90E-ACF952254624}"/>
    <cellStyle name="Normal 18 5 5 2 2 2" xfId="21844" xr:uid="{A9D4387C-FBC5-49FC-AF84-0325429A4E7F}"/>
    <cellStyle name="Normal 18 5 5 2 3" xfId="21845" xr:uid="{5B10C538-F1E5-452A-9C88-8F6A8F1B696B}"/>
    <cellStyle name="Normal 18 5 5 3" xfId="21846" xr:uid="{3D067454-AA4E-4D43-918E-F62CAFDD6B54}"/>
    <cellStyle name="Normal 18 5 5 3 2" xfId="21847" xr:uid="{F6336EC5-A5F7-4B8C-80CB-493308743075}"/>
    <cellStyle name="Normal 18 5 5 4" xfId="21848" xr:uid="{F17593E4-D6BF-483E-9BE5-78E7EB8DFAF1}"/>
    <cellStyle name="Normal 18 5 6" xfId="21849" xr:uid="{76643AD3-E12E-47FC-A508-94F4F0998328}"/>
    <cellStyle name="Normal 18 5 6 2" xfId="21850" xr:uid="{0141DFE4-F066-4726-9D68-C61D0526F3EE}"/>
    <cellStyle name="Normal 18 5 6 2 2" xfId="21851" xr:uid="{DB1FE7DF-19AC-4541-91FB-5E555473D6E7}"/>
    <cellStyle name="Normal 18 5 6 3" xfId="21852" xr:uid="{BF85CC8E-85CF-41AD-A138-3E1D574894D3}"/>
    <cellStyle name="Normal 18 5 7" xfId="21853" xr:uid="{1637FE78-8187-4E0A-9190-A328BB3F7317}"/>
    <cellStyle name="Normal 18 5 7 2" xfId="21854" xr:uid="{E89DF40A-6AE1-4FF1-9CF1-8CEE8C43E061}"/>
    <cellStyle name="Normal 18 5 8" xfId="21855" xr:uid="{C5C70F10-749D-4BC2-AB12-CE01D0514C5F}"/>
    <cellStyle name="Normal 18 6" xfId="21856" xr:uid="{9A5A5791-A303-4128-91AD-06F2A9B8A43A}"/>
    <cellStyle name="Normal 19" xfId="21857" xr:uid="{0EE8AD77-3FF0-48AB-AFCF-3D09AB90334D}"/>
    <cellStyle name="Normal 19 2" xfId="21858" xr:uid="{191D7F50-76E3-40E7-9592-103A1F3D1480}"/>
    <cellStyle name="Normal 19 2 2" xfId="21859" xr:uid="{33111514-98B2-431C-9437-B520815B6E43}"/>
    <cellStyle name="Normal 19 2 2 2" xfId="21860" xr:uid="{97BEB9C8-56F1-4268-A8E9-ADBF73CC62EF}"/>
    <cellStyle name="Normal 19 2 2 2 2" xfId="21861" xr:uid="{B3265E99-328A-4EB2-ACB6-F47DB8DEF8DA}"/>
    <cellStyle name="Normal 19 2 2 2 2 2" xfId="21862" xr:uid="{0581C44B-E86C-43C4-99FC-4B00BDB7D735}"/>
    <cellStyle name="Normal 19 2 2 2 2 2 2" xfId="21863" xr:uid="{F94241E8-72FC-42CA-9AA5-73BD6F762B7A}"/>
    <cellStyle name="Normal 19 2 2 2 2 2 2 2" xfId="21864" xr:uid="{FB722C68-B5FF-430A-A46F-1E88157502AF}"/>
    <cellStyle name="Normal 19 2 2 2 2 2 2 2 2" xfId="21865" xr:uid="{07841864-D9D0-484D-A58C-D0913ED3DE98}"/>
    <cellStyle name="Normal 19 2 2 2 2 2 2 3" xfId="21866" xr:uid="{E8CB1CF4-22E6-4225-B65C-B5162D9C4ACE}"/>
    <cellStyle name="Normal 19 2 2 2 2 2 3" xfId="21867" xr:uid="{DBF9CDDF-08C9-423C-BC41-FF3C50E3FE1D}"/>
    <cellStyle name="Normal 19 2 2 2 2 2 3 2" xfId="21868" xr:uid="{FCD2D633-BB00-4B6A-8DDA-533B519301D9}"/>
    <cellStyle name="Normal 19 2 2 2 2 2 4" xfId="21869" xr:uid="{615AA0DF-FD38-44A4-AF76-4BFF51CC6D77}"/>
    <cellStyle name="Normal 19 2 2 2 2 3" xfId="21870" xr:uid="{683505E8-DAAF-4596-B70A-05C425D0814D}"/>
    <cellStyle name="Normal 19 2 2 2 2 3 2" xfId="21871" xr:uid="{66CCF16F-70F2-4E59-83E5-3E5C72400F4F}"/>
    <cellStyle name="Normal 19 2 2 2 2 3 2 2" xfId="21872" xr:uid="{4912238D-681C-47D5-9790-C3D337A84D17}"/>
    <cellStyle name="Normal 19 2 2 2 2 3 2 2 2" xfId="21873" xr:uid="{B88EFA8D-543F-462F-822D-E0AB84B4C8F3}"/>
    <cellStyle name="Normal 19 2 2 2 2 3 2 3" xfId="21874" xr:uid="{320B9299-1B87-4104-B389-6C0CCEEFA121}"/>
    <cellStyle name="Normal 19 2 2 2 2 3 3" xfId="21875" xr:uid="{3418BD41-71A8-4A2C-A24F-61DD4F94F682}"/>
    <cellStyle name="Normal 19 2 2 2 2 3 3 2" xfId="21876" xr:uid="{3830256F-C017-4796-9322-9A219C56DD41}"/>
    <cellStyle name="Normal 19 2 2 2 2 3 4" xfId="21877" xr:uid="{672B001C-B834-4839-8DBF-24581BAEBAF8}"/>
    <cellStyle name="Normal 19 2 2 2 2 4" xfId="21878" xr:uid="{6713CCA5-EE79-46C3-A681-E9339CD43B58}"/>
    <cellStyle name="Normal 19 2 2 2 2 4 2" xfId="21879" xr:uid="{DE2AE859-D877-4BBD-A0F2-B25C015D02EB}"/>
    <cellStyle name="Normal 19 2 2 2 2 4 2 2" xfId="21880" xr:uid="{D8BCFDAE-F49D-4FD7-ABF1-60850434F720}"/>
    <cellStyle name="Normal 19 2 2 2 2 4 3" xfId="21881" xr:uid="{E27B4C99-FA72-4615-A0D7-7FFE1DF5F2C9}"/>
    <cellStyle name="Normal 19 2 2 2 2 5" xfId="21882" xr:uid="{B2BBEF07-03E0-4575-AF65-C26EE657A842}"/>
    <cellStyle name="Normal 19 2 2 2 2 5 2" xfId="21883" xr:uid="{44DF6F61-D67A-42FE-8731-6FAF5A2F347B}"/>
    <cellStyle name="Normal 19 2 2 2 2 6" xfId="21884" xr:uid="{B94EF231-F407-4580-9A09-DECC28C0E532}"/>
    <cellStyle name="Normal 19 2 2 2 3" xfId="21885" xr:uid="{5FF42FE9-7889-4053-B7E1-9D40B4CBB1BA}"/>
    <cellStyle name="Normal 19 2 2 2 3 2" xfId="21886" xr:uid="{708B5115-A043-4C3F-B01C-623E18614701}"/>
    <cellStyle name="Normal 19 2 2 2 3 2 2" xfId="21887" xr:uid="{0DD8D7ED-8CC8-4E95-AFB3-2C5998FD23D4}"/>
    <cellStyle name="Normal 19 2 2 2 3 2 2 2" xfId="21888" xr:uid="{299676ED-F1F8-4755-AA40-04B67E8FE9F5}"/>
    <cellStyle name="Normal 19 2 2 2 3 2 3" xfId="21889" xr:uid="{C08A09DB-7559-4BD2-9DEE-F49A9580E4AE}"/>
    <cellStyle name="Normal 19 2 2 2 3 3" xfId="21890" xr:uid="{27DAA307-8E94-401C-B9AD-9273E95CBBC6}"/>
    <cellStyle name="Normal 19 2 2 2 3 3 2" xfId="21891" xr:uid="{90101DA5-1FF2-4377-A122-389522E4A3DB}"/>
    <cellStyle name="Normal 19 2 2 2 3 4" xfId="21892" xr:uid="{A821BE88-BBBD-4E9C-908D-901F39266917}"/>
    <cellStyle name="Normal 19 2 2 2 4" xfId="21893" xr:uid="{43596170-39A9-469A-B7DD-8514090E4B16}"/>
    <cellStyle name="Normal 19 2 2 2 4 2" xfId="21894" xr:uid="{9DEF9037-572F-4DE3-A90D-5C0351A5B21B}"/>
    <cellStyle name="Normal 19 2 2 2 4 2 2" xfId="21895" xr:uid="{364D4B75-1825-4E97-BBB9-F7D8F07C8AF1}"/>
    <cellStyle name="Normal 19 2 2 2 4 2 2 2" xfId="21896" xr:uid="{6A09997A-56E2-48AB-B32C-BDAF1EC126C7}"/>
    <cellStyle name="Normal 19 2 2 2 4 2 3" xfId="21897" xr:uid="{FEE24028-C529-41A6-84D4-2F6DB1C14026}"/>
    <cellStyle name="Normal 19 2 2 2 4 3" xfId="21898" xr:uid="{E4417712-1EB8-4970-A433-3F526F8450EF}"/>
    <cellStyle name="Normal 19 2 2 2 4 3 2" xfId="21899" xr:uid="{E6514868-E481-4114-81F5-18867103B5CE}"/>
    <cellStyle name="Normal 19 2 2 2 4 4" xfId="21900" xr:uid="{841D84F9-15AA-4846-895D-37F077BE18D2}"/>
    <cellStyle name="Normal 19 2 2 2 5" xfId="21901" xr:uid="{B8DE80AC-D3DA-407F-A75E-0EB0CC256FA0}"/>
    <cellStyle name="Normal 19 2 2 2 5 2" xfId="21902" xr:uid="{52D9285D-9468-482A-8DFD-C52AED8B8BBC}"/>
    <cellStyle name="Normal 19 2 2 2 5 2 2" xfId="21903" xr:uid="{4C779D1D-7356-4D06-A1E5-8E424C898C5D}"/>
    <cellStyle name="Normal 19 2 2 2 5 3" xfId="21904" xr:uid="{2B07E890-05F4-44B0-BDCB-E2C58F5D1505}"/>
    <cellStyle name="Normal 19 2 2 2 6" xfId="21905" xr:uid="{90130964-04ED-46AA-B9D1-F33658259659}"/>
    <cellStyle name="Normal 19 2 2 2 6 2" xfId="21906" xr:uid="{3A194021-3042-4063-B195-0F5D5E967194}"/>
    <cellStyle name="Normal 19 2 2 2 7" xfId="21907" xr:uid="{14340B60-6FC8-46ED-8F8B-F40320B20C5F}"/>
    <cellStyle name="Normal 19 2 2 3" xfId="21908" xr:uid="{48C8D28A-1718-42A8-AD6D-695FEC9E2209}"/>
    <cellStyle name="Normal 19 2 2 3 2" xfId="21909" xr:uid="{556147C5-A8C9-4197-B68A-D5CD1A3B5955}"/>
    <cellStyle name="Normal 19 2 2 3 2 2" xfId="21910" xr:uid="{2439BA3D-C9AA-4532-87E8-BB647E7BFE13}"/>
    <cellStyle name="Normal 19 2 2 3 2 2 2" xfId="21911" xr:uid="{3BFB9C81-965E-424F-981E-4316BCA987D1}"/>
    <cellStyle name="Normal 19 2 2 3 2 2 2 2" xfId="21912" xr:uid="{8142EC25-70ED-4743-AC51-5CE22A9F1445}"/>
    <cellStyle name="Normal 19 2 2 3 2 2 3" xfId="21913" xr:uid="{C115957F-EA0C-4438-9083-2AFC286D5ABD}"/>
    <cellStyle name="Normal 19 2 2 3 2 3" xfId="21914" xr:uid="{6EDC50BD-14A9-460F-A37F-B8F60154895A}"/>
    <cellStyle name="Normal 19 2 2 3 2 3 2" xfId="21915" xr:uid="{CF534464-EB4C-424F-A25C-D6FA6B454C40}"/>
    <cellStyle name="Normal 19 2 2 3 2 4" xfId="21916" xr:uid="{AE180462-839B-4002-AEF9-9C93808FAA2F}"/>
    <cellStyle name="Normal 19 2 2 3 3" xfId="21917" xr:uid="{B0C5D2CE-7A55-4F7D-BEEA-88B071EE203E}"/>
    <cellStyle name="Normal 19 2 2 3 3 2" xfId="21918" xr:uid="{BD15D03D-CE07-418D-90A2-40AA2C2E5905}"/>
    <cellStyle name="Normal 19 2 2 3 3 2 2" xfId="21919" xr:uid="{8FD04689-26D9-4A0C-B6E9-0029B3E36FF3}"/>
    <cellStyle name="Normal 19 2 2 3 3 2 2 2" xfId="21920" xr:uid="{914679A6-BA11-472C-92B8-618B14E58B7C}"/>
    <cellStyle name="Normal 19 2 2 3 3 2 3" xfId="21921" xr:uid="{9194E882-E7D4-42CD-873A-C91D4BBEC231}"/>
    <cellStyle name="Normal 19 2 2 3 3 3" xfId="21922" xr:uid="{17302BF4-5446-4938-B87D-19504550A229}"/>
    <cellStyle name="Normal 19 2 2 3 3 3 2" xfId="21923" xr:uid="{A3F28BF7-8115-4963-81A0-A288A5E3BEEE}"/>
    <cellStyle name="Normal 19 2 2 3 3 4" xfId="21924" xr:uid="{C47E7EB3-AB25-4FD2-9EC2-305D503EBF4B}"/>
    <cellStyle name="Normal 19 2 2 3 4" xfId="21925" xr:uid="{45C75E06-DE62-4003-8751-0C2E923CD027}"/>
    <cellStyle name="Normal 19 2 2 3 4 2" xfId="21926" xr:uid="{15E09E5A-09E9-4412-82B5-FE96DBF6832A}"/>
    <cellStyle name="Normal 19 2 2 3 4 2 2" xfId="21927" xr:uid="{9429AEB2-DFE6-4466-B5E2-888EDAF0A625}"/>
    <cellStyle name="Normal 19 2 2 3 4 3" xfId="21928" xr:uid="{D5FCBD6C-152B-415C-A08C-367B8F901ACA}"/>
    <cellStyle name="Normal 19 2 2 3 5" xfId="21929" xr:uid="{3421489B-646C-47DE-8E44-F664DBB0D5FD}"/>
    <cellStyle name="Normal 19 2 2 3 5 2" xfId="21930" xr:uid="{90DDB621-16D7-408E-97AC-6BAD0B548E57}"/>
    <cellStyle name="Normal 19 2 2 3 6" xfId="21931" xr:uid="{0858FB4B-6C66-4EB6-BAB0-5AE9B1AF9B59}"/>
    <cellStyle name="Normal 19 2 2 4" xfId="21932" xr:uid="{487E7044-E2D7-431B-BC4C-3380AE588382}"/>
    <cellStyle name="Normal 19 2 2 4 2" xfId="21933" xr:uid="{32BE197C-A99C-4E9E-99CF-9B953704541A}"/>
    <cellStyle name="Normal 19 2 2 4 2 2" xfId="21934" xr:uid="{242CE215-6776-4E90-9281-4CE9CAD6CF11}"/>
    <cellStyle name="Normal 19 2 2 4 2 2 2" xfId="21935" xr:uid="{F82A748E-568F-49A8-BE51-491D0D5FCB84}"/>
    <cellStyle name="Normal 19 2 2 4 2 3" xfId="21936" xr:uid="{A4FC0A2F-D980-48D5-9E72-295B86E901C6}"/>
    <cellStyle name="Normal 19 2 2 4 3" xfId="21937" xr:uid="{1FB57077-0FD4-4079-A922-1DD888E695A1}"/>
    <cellStyle name="Normal 19 2 2 4 3 2" xfId="21938" xr:uid="{4354D419-DFD3-4859-8187-D716B2488126}"/>
    <cellStyle name="Normal 19 2 2 4 4" xfId="21939" xr:uid="{4607AC4A-0DEF-4FDC-83EF-F709D8EB5EBA}"/>
    <cellStyle name="Normal 19 2 2 5" xfId="21940" xr:uid="{35F9C9DE-4352-4246-81ED-890CF24ACD29}"/>
    <cellStyle name="Normal 19 2 2 5 2" xfId="21941" xr:uid="{4A467FAD-F893-4415-B33B-B5566B55676E}"/>
    <cellStyle name="Normal 19 2 2 5 2 2" xfId="21942" xr:uid="{792408DE-EF7E-4783-B5D5-3DDCDD5AC38A}"/>
    <cellStyle name="Normal 19 2 2 5 2 2 2" xfId="21943" xr:uid="{740DDA51-FBBE-40F6-973F-4AC060FC0F3D}"/>
    <cellStyle name="Normal 19 2 2 5 2 3" xfId="21944" xr:uid="{FEECAB7D-DFAE-41CA-B0D4-42308679DC3E}"/>
    <cellStyle name="Normal 19 2 2 5 3" xfId="21945" xr:uid="{F9419973-329D-47AB-A609-2B20B9AFC26D}"/>
    <cellStyle name="Normal 19 2 2 5 3 2" xfId="21946" xr:uid="{CCDC4AF4-6150-4317-AF7D-532927C0B1A3}"/>
    <cellStyle name="Normal 19 2 2 5 4" xfId="21947" xr:uid="{882AC117-EE71-4D34-AA18-2F81AD62111C}"/>
    <cellStyle name="Normal 19 2 2 6" xfId="21948" xr:uid="{E5FEE519-1BD4-409C-9889-478CC20E4962}"/>
    <cellStyle name="Normal 19 2 2 6 2" xfId="21949" xr:uid="{07CF8746-4793-4328-BAD8-5502BD018C9C}"/>
    <cellStyle name="Normal 19 2 2 6 2 2" xfId="21950" xr:uid="{C36AD304-606C-450E-9818-C0FE437D3A78}"/>
    <cellStyle name="Normal 19 2 2 6 3" xfId="21951" xr:uid="{C694CA8B-8789-404A-990D-76564081989D}"/>
    <cellStyle name="Normal 19 2 2 7" xfId="21952" xr:uid="{F226AB18-D304-40F3-8805-8EC0158BE19E}"/>
    <cellStyle name="Normal 19 2 2 7 2" xfId="21953" xr:uid="{EE90D63C-7575-463B-956F-86D025DEA18C}"/>
    <cellStyle name="Normal 19 2 2 8" xfId="21954" xr:uid="{A342D8F1-60C4-4E5E-BBD2-B63C13B8E98B}"/>
    <cellStyle name="Normal 19 2 3" xfId="21955" xr:uid="{814069F3-691F-4C96-8C3A-ED4D206B7A66}"/>
    <cellStyle name="Normal 19 2 3 2" xfId="21956" xr:uid="{E9B448C5-E7B9-4DF8-A3F0-0E5BD274D080}"/>
    <cellStyle name="Normal 19 2 3 2 2" xfId="21957" xr:uid="{5C53F48F-6035-4FD4-9652-DA5E70B051E0}"/>
    <cellStyle name="Normal 19 2 3 2 2 2" xfId="21958" xr:uid="{975C1E4E-CAEC-4DF0-848C-EA442BB3575E}"/>
    <cellStyle name="Normal 19 2 3 2 2 2 2" xfId="21959" xr:uid="{05F8C844-FB6E-4575-B392-3C2C6D2C57DC}"/>
    <cellStyle name="Normal 19 2 3 2 2 2 2 2" xfId="21960" xr:uid="{922F7097-6634-4131-93FD-FDBE2FC159CF}"/>
    <cellStyle name="Normal 19 2 3 2 2 2 3" xfId="21961" xr:uid="{F135188C-E1AF-411A-9B77-2F903248397B}"/>
    <cellStyle name="Normal 19 2 3 2 2 3" xfId="21962" xr:uid="{AB97BED4-C507-4359-B589-ACB788FE0BC0}"/>
    <cellStyle name="Normal 19 2 3 2 2 3 2" xfId="21963" xr:uid="{800FBBE1-2962-4498-B902-3378E09793E9}"/>
    <cellStyle name="Normal 19 2 3 2 2 4" xfId="21964" xr:uid="{C9433206-3996-4BD4-BC62-4CEB8113606D}"/>
    <cellStyle name="Normal 19 2 3 2 3" xfId="21965" xr:uid="{559F8C52-A903-4FFA-B1DA-F48AFFF61C7E}"/>
    <cellStyle name="Normal 19 2 3 2 3 2" xfId="21966" xr:uid="{9C3AEE87-F0F6-4941-899C-4CEEE5E7E594}"/>
    <cellStyle name="Normal 19 2 3 2 3 2 2" xfId="21967" xr:uid="{FBBB112F-AFD3-4EF5-ADFB-B1530930468B}"/>
    <cellStyle name="Normal 19 2 3 2 3 2 2 2" xfId="21968" xr:uid="{1818BB51-6B7D-48BE-A56C-D565860B92A0}"/>
    <cellStyle name="Normal 19 2 3 2 3 2 3" xfId="21969" xr:uid="{A579E70C-6487-4844-A89D-CE5664089A05}"/>
    <cellStyle name="Normal 19 2 3 2 3 3" xfId="21970" xr:uid="{0C388D32-D367-4EDC-99FD-DDAECA1AB766}"/>
    <cellStyle name="Normal 19 2 3 2 3 3 2" xfId="21971" xr:uid="{FA075C1D-123F-45EE-884A-05FD4AD3DF43}"/>
    <cellStyle name="Normal 19 2 3 2 3 4" xfId="21972" xr:uid="{3146C084-A310-4E1D-9F7D-AF0C6006780B}"/>
    <cellStyle name="Normal 19 2 3 2 4" xfId="21973" xr:uid="{7EE70E50-5F97-46F6-92E6-FE7E9F62E689}"/>
    <cellStyle name="Normal 19 2 3 2 4 2" xfId="21974" xr:uid="{30E5B2FE-8632-4607-870F-3DC8B9487506}"/>
    <cellStyle name="Normal 19 2 3 2 4 2 2" xfId="21975" xr:uid="{28889876-9314-41C8-BA56-01370400DC28}"/>
    <cellStyle name="Normal 19 2 3 2 4 3" xfId="21976" xr:uid="{0CC03094-1527-4D3C-A6E6-5D2B34B9840D}"/>
    <cellStyle name="Normal 19 2 3 2 5" xfId="21977" xr:uid="{F684CE96-F8E4-4798-96EE-3C5E45B377A4}"/>
    <cellStyle name="Normal 19 2 3 2 5 2" xfId="21978" xr:uid="{7E594BFE-D5D6-4827-8B35-A76884A6D43C}"/>
    <cellStyle name="Normal 19 2 3 2 6" xfId="21979" xr:uid="{B2C28EAF-CEF8-44C3-A510-9FD6DA6526D1}"/>
    <cellStyle name="Normal 19 2 3 3" xfId="21980" xr:uid="{1F46B3AF-B777-48FC-B831-98511E1EEEEC}"/>
    <cellStyle name="Normal 19 2 3 3 2" xfId="21981" xr:uid="{9A53947A-F766-4B3A-852D-88412B224524}"/>
    <cellStyle name="Normal 19 2 3 3 2 2" xfId="21982" xr:uid="{B0222A40-812F-4B99-9004-1B0AC508191C}"/>
    <cellStyle name="Normal 19 2 3 3 2 2 2" xfId="21983" xr:uid="{5AD2F4EC-9EFD-4DE6-BC85-7E86F3B3D9D2}"/>
    <cellStyle name="Normal 19 2 3 3 2 3" xfId="21984" xr:uid="{2024CB14-F0E5-42C2-AEAE-DE27344A04DF}"/>
    <cellStyle name="Normal 19 2 3 3 3" xfId="21985" xr:uid="{BE6280A4-9BEA-434F-A9D9-72D9BB1916F4}"/>
    <cellStyle name="Normal 19 2 3 3 3 2" xfId="21986" xr:uid="{A4C80D0D-2D46-42F2-B27D-A149BAF3D1AB}"/>
    <cellStyle name="Normal 19 2 3 3 4" xfId="21987" xr:uid="{E708439E-DE79-4F5B-9A6D-FCCE3C040186}"/>
    <cellStyle name="Normal 19 2 3 4" xfId="21988" xr:uid="{C498B16D-387D-40E1-990C-2842DA150BFE}"/>
    <cellStyle name="Normal 19 2 3 4 2" xfId="21989" xr:uid="{F5FB0A0E-E26F-4B1F-BB6A-2B70F3F754AC}"/>
    <cellStyle name="Normal 19 2 3 4 2 2" xfId="21990" xr:uid="{FDAE9FA9-0DB8-4444-9714-202E239EAE18}"/>
    <cellStyle name="Normal 19 2 3 4 2 2 2" xfId="21991" xr:uid="{F7622652-9439-4FC3-96F9-C4A71452BD2F}"/>
    <cellStyle name="Normal 19 2 3 4 2 3" xfId="21992" xr:uid="{83C43AF3-88FC-4A6D-A258-148B2E581E83}"/>
    <cellStyle name="Normal 19 2 3 4 3" xfId="21993" xr:uid="{CC471DBF-F4DB-4E18-9271-E5A5D656D96B}"/>
    <cellStyle name="Normal 19 2 3 4 3 2" xfId="21994" xr:uid="{2FD5BAB2-A5CA-4533-A32F-E51C8E6FEEEA}"/>
    <cellStyle name="Normal 19 2 3 4 4" xfId="21995" xr:uid="{6BC8C289-647E-42B3-BB89-1FA94EF449DB}"/>
    <cellStyle name="Normal 19 2 3 5" xfId="21996" xr:uid="{5C4E24A2-6C04-48B9-8BA2-40F4F25475F7}"/>
    <cellStyle name="Normal 19 2 3 5 2" xfId="21997" xr:uid="{FAF60625-B40D-483E-9B9A-EA2B68C5C931}"/>
    <cellStyle name="Normal 19 2 3 5 2 2" xfId="21998" xr:uid="{0C7FF7FD-0ACD-4025-AEA4-F4691DC7F087}"/>
    <cellStyle name="Normal 19 2 3 5 3" xfId="21999" xr:uid="{5F7B307E-40B2-4F1B-8BF7-35B052DFDA45}"/>
    <cellStyle name="Normal 19 2 3 6" xfId="22000" xr:uid="{0594784B-4BA7-4E1F-9FC6-8D08D20A459B}"/>
    <cellStyle name="Normal 19 2 3 6 2" xfId="22001" xr:uid="{93539557-76C8-4DAE-8A74-4FCB58D435CA}"/>
    <cellStyle name="Normal 19 2 3 7" xfId="22002" xr:uid="{33A4609B-1FE1-4CBA-9391-167534C243C0}"/>
    <cellStyle name="Normal 19 2 4" xfId="22003" xr:uid="{84EEAB62-7992-4CB8-BC35-37E0FE17C4DA}"/>
    <cellStyle name="Normal 19 2 4 2" xfId="22004" xr:uid="{49945FEB-C7B2-433C-955C-9C585A1639B8}"/>
    <cellStyle name="Normal 19 2 4 2 2" xfId="22005" xr:uid="{149AC25E-928B-4E79-B5B0-1232FBE443BB}"/>
    <cellStyle name="Normal 19 2 4 2 2 2" xfId="22006" xr:uid="{6687FAD5-52D6-4154-A58C-93203EEF1D8A}"/>
    <cellStyle name="Normal 19 2 4 2 2 2 2" xfId="22007" xr:uid="{A9737D75-0E93-4B18-8C70-DD8A30D8C416}"/>
    <cellStyle name="Normal 19 2 4 2 2 3" xfId="22008" xr:uid="{1FC77943-B108-4900-B3D0-21C5C4E713FE}"/>
    <cellStyle name="Normal 19 2 4 2 3" xfId="22009" xr:uid="{25BC1E43-F9A6-4133-8403-38F569F67632}"/>
    <cellStyle name="Normal 19 2 4 2 3 2" xfId="22010" xr:uid="{85D373DD-817C-41C4-BDC2-5C227C3735AE}"/>
    <cellStyle name="Normal 19 2 4 2 4" xfId="22011" xr:uid="{08621D6C-8909-44D2-A5BF-9FA48FA52B74}"/>
    <cellStyle name="Normal 19 2 4 3" xfId="22012" xr:uid="{25DDC5E0-05EC-4E03-AA7A-B25BAE0B0100}"/>
    <cellStyle name="Normal 19 2 4 3 2" xfId="22013" xr:uid="{5958CD91-3275-4BE0-96B1-A5DDB061B812}"/>
    <cellStyle name="Normal 19 2 4 3 2 2" xfId="22014" xr:uid="{E3E8E069-B659-4B85-8DFC-95161E743F55}"/>
    <cellStyle name="Normal 19 2 4 3 2 2 2" xfId="22015" xr:uid="{518627C6-1DC7-4F63-83CE-FF4605AB3E0F}"/>
    <cellStyle name="Normal 19 2 4 3 2 3" xfId="22016" xr:uid="{34778D7E-300C-49B4-B38B-8B9489CEC54E}"/>
    <cellStyle name="Normal 19 2 4 3 3" xfId="22017" xr:uid="{46537A2E-3707-4C2C-B768-22B6148B59AC}"/>
    <cellStyle name="Normal 19 2 4 3 3 2" xfId="22018" xr:uid="{9FBC0CC0-70D0-43BE-A894-41ED97FE8B9F}"/>
    <cellStyle name="Normal 19 2 4 3 4" xfId="22019" xr:uid="{9EF9755E-8352-44E5-A4F6-A589021282C0}"/>
    <cellStyle name="Normal 19 2 4 4" xfId="22020" xr:uid="{7CA9431B-49B1-4CEE-91FB-2BD0EE1B81F9}"/>
    <cellStyle name="Normal 19 2 4 4 2" xfId="22021" xr:uid="{F2A81C08-D3E9-4E37-91BA-E77DC3BC20D9}"/>
    <cellStyle name="Normal 19 2 4 4 2 2" xfId="22022" xr:uid="{E6C23833-B007-4EF2-9CC1-A1BCCA4F342B}"/>
    <cellStyle name="Normal 19 2 4 4 3" xfId="22023" xr:uid="{A9128982-C292-4F14-B4B8-4303AD83E7D1}"/>
    <cellStyle name="Normal 19 2 4 5" xfId="22024" xr:uid="{1CF12A1C-62FA-4FEF-B419-A4AC7DAEF514}"/>
    <cellStyle name="Normal 19 2 4 5 2" xfId="22025" xr:uid="{9EBE32A9-265E-4F2A-BFD8-577CF70267C6}"/>
    <cellStyle name="Normal 19 2 4 6" xfId="22026" xr:uid="{AA3ED749-FEF8-4268-BFA2-8EF2654215F9}"/>
    <cellStyle name="Normal 19 2 5" xfId="22027" xr:uid="{BD9AF582-0224-4BD1-816F-27675E030C9B}"/>
    <cellStyle name="Normal 19 2 5 2" xfId="22028" xr:uid="{E8CDD135-9C7B-400E-98AC-4A0C4F2AB8ED}"/>
    <cellStyle name="Normal 19 2 5 2 2" xfId="22029" xr:uid="{38B27678-4248-4696-953F-1B5C697CFCB7}"/>
    <cellStyle name="Normal 19 2 5 2 2 2" xfId="22030" xr:uid="{47983D1D-D7A4-4AE2-885F-868473DB41F8}"/>
    <cellStyle name="Normal 19 2 5 2 3" xfId="22031" xr:uid="{EB7866A2-E0BF-4839-8768-23F170E388BF}"/>
    <cellStyle name="Normal 19 2 5 3" xfId="22032" xr:uid="{BE2419ED-95E9-448F-8CBE-76D7572B1926}"/>
    <cellStyle name="Normal 19 2 5 3 2" xfId="22033" xr:uid="{358A29E4-30EE-4ACC-97AB-4C21A57DD11A}"/>
    <cellStyle name="Normal 19 2 5 4" xfId="22034" xr:uid="{12BD46FF-41E0-4B17-BA4F-890416F66512}"/>
    <cellStyle name="Normal 19 2 6" xfId="22035" xr:uid="{2A04EDF7-743E-41C6-B2CE-AA50CEB2E936}"/>
    <cellStyle name="Normal 19 2 6 2" xfId="22036" xr:uid="{78A474E0-1A98-4BE9-AAC4-17EBDAC18F75}"/>
    <cellStyle name="Normal 19 2 6 2 2" xfId="22037" xr:uid="{1948400A-C49D-4CE4-8B7D-6379BE7FC0A5}"/>
    <cellStyle name="Normal 19 2 6 2 2 2" xfId="22038" xr:uid="{B3D42258-39DE-4258-AE41-77D505827A86}"/>
    <cellStyle name="Normal 19 2 6 2 3" xfId="22039" xr:uid="{B35F7954-3B6A-4440-B58D-F5B9667A2981}"/>
    <cellStyle name="Normal 19 2 6 3" xfId="22040" xr:uid="{7135E99D-3257-4951-8CE4-EA29EB595F0F}"/>
    <cellStyle name="Normal 19 2 6 3 2" xfId="22041" xr:uid="{5E085DB7-21FA-469A-B465-A7072524886D}"/>
    <cellStyle name="Normal 19 2 6 4" xfId="22042" xr:uid="{60D87AB9-97B4-45CD-A722-9FD39C14E0F2}"/>
    <cellStyle name="Normal 19 2 7" xfId="22043" xr:uid="{B4E3896D-563B-4542-B0BB-4E603A51DBA6}"/>
    <cellStyle name="Normal 19 2 7 2" xfId="22044" xr:uid="{CF305917-66DF-417D-9F0D-55A0A834DB61}"/>
    <cellStyle name="Normal 19 2 7 2 2" xfId="22045" xr:uid="{A62E676C-7119-4BA0-A0B4-B1F1638524B6}"/>
    <cellStyle name="Normal 19 2 7 3" xfId="22046" xr:uid="{10FF9C74-28B3-43D3-AE55-C0FCC5992605}"/>
    <cellStyle name="Normal 19 2 8" xfId="22047" xr:uid="{BE4F8CCE-4254-44E7-968D-E69AAC4BAC10}"/>
    <cellStyle name="Normal 19 2 8 2" xfId="22048" xr:uid="{27A662E5-24F6-4B40-A517-4621C26F3069}"/>
    <cellStyle name="Normal 19 2 9" xfId="22049" xr:uid="{524025CE-7FFB-45C8-9EA8-CDAAF59C03A2}"/>
    <cellStyle name="Normal 19 3" xfId="22050" xr:uid="{35A6BF95-1F32-4E94-90E7-03037D88D6CC}"/>
    <cellStyle name="Normal 19 4" xfId="22051" xr:uid="{97373033-16EE-4676-ACCC-81681F086BDA}"/>
    <cellStyle name="Normal 19 4 2" xfId="22052" xr:uid="{536EA5EF-8590-438D-8CE7-2B44187559EC}"/>
    <cellStyle name="Normal 19 4 2 2" xfId="22053" xr:uid="{621FFC1D-6176-4903-A34D-B2D463F9E2B1}"/>
    <cellStyle name="Normal 19 4 2 2 2" xfId="22054" xr:uid="{7B6D7A6B-FB3D-44AF-8986-F918E22A418C}"/>
    <cellStyle name="Normal 19 4 2 2 2 2" xfId="22055" xr:uid="{713AC310-7E41-4D4A-8F05-E0AA612EFE8D}"/>
    <cellStyle name="Normal 19 4 2 2 2 2 2" xfId="22056" xr:uid="{4CF0271A-C0BB-423A-8FA4-34F30773EAA4}"/>
    <cellStyle name="Normal 19 4 2 2 2 2 2 2" xfId="22057" xr:uid="{CD9DD707-229F-4F3D-AF9C-0DEF9852B411}"/>
    <cellStyle name="Normal 19 4 2 2 2 2 3" xfId="22058" xr:uid="{C8359E75-CEBF-4349-A214-539BB7A6E422}"/>
    <cellStyle name="Normal 19 4 2 2 2 3" xfId="22059" xr:uid="{3B20FA55-49C4-4457-967B-3E090E4D3B6C}"/>
    <cellStyle name="Normal 19 4 2 2 2 3 2" xfId="22060" xr:uid="{E18FF65C-F453-497E-B55A-99039E5AAF12}"/>
    <cellStyle name="Normal 19 4 2 2 2 4" xfId="22061" xr:uid="{D2E4BCA8-520F-447E-BFA8-7271985B746E}"/>
    <cellStyle name="Normal 19 4 2 2 3" xfId="22062" xr:uid="{3FE42F8F-F863-434F-B923-C58941166CA5}"/>
    <cellStyle name="Normal 19 4 2 2 3 2" xfId="22063" xr:uid="{1DBE38CD-1D82-427E-884F-B996A26C45E8}"/>
    <cellStyle name="Normal 19 4 2 2 3 2 2" xfId="22064" xr:uid="{3B4489CF-8C61-448D-8BB1-E7B2A49A6226}"/>
    <cellStyle name="Normal 19 4 2 2 3 2 2 2" xfId="22065" xr:uid="{88FC514F-B6C5-475D-9A57-38C26FDE720F}"/>
    <cellStyle name="Normal 19 4 2 2 3 2 3" xfId="22066" xr:uid="{E370446A-0349-4531-942D-0B941A12D807}"/>
    <cellStyle name="Normal 19 4 2 2 3 3" xfId="22067" xr:uid="{B385022A-D58E-4AE1-8D15-5B2E7B69DDAC}"/>
    <cellStyle name="Normal 19 4 2 2 3 3 2" xfId="22068" xr:uid="{1CD16452-5DFA-4FAE-8EEF-78DE382FA3C1}"/>
    <cellStyle name="Normal 19 4 2 2 3 4" xfId="22069" xr:uid="{675375EF-50AC-4934-A031-4CF0A24E958E}"/>
    <cellStyle name="Normal 19 4 2 2 4" xfId="22070" xr:uid="{1E2692C5-B4FB-409C-B9AC-CE5AA0E34EC8}"/>
    <cellStyle name="Normal 19 4 2 2 4 2" xfId="22071" xr:uid="{0CAC8E79-4BBF-476D-BE54-44AD51C30921}"/>
    <cellStyle name="Normal 19 4 2 2 4 2 2" xfId="22072" xr:uid="{46D9FAC9-F118-4C3D-B306-722091E3CE0D}"/>
    <cellStyle name="Normal 19 4 2 2 4 3" xfId="22073" xr:uid="{34944A55-B73A-44AE-B0E6-B64926ECA960}"/>
    <cellStyle name="Normal 19 4 2 2 5" xfId="22074" xr:uid="{FCC6D286-6ED6-41F5-A0D0-3C6103356A22}"/>
    <cellStyle name="Normal 19 4 2 2 5 2" xfId="22075" xr:uid="{0D05F699-F96C-413D-9353-5BA7234F3DC4}"/>
    <cellStyle name="Normal 19 4 2 2 6" xfId="22076" xr:uid="{9CA86CF5-F33E-48E6-94ED-F66171226FEE}"/>
    <cellStyle name="Normal 19 4 2 3" xfId="22077" xr:uid="{63B832D6-38FB-491E-8C0B-671267711511}"/>
    <cellStyle name="Normal 19 4 2 3 2" xfId="22078" xr:uid="{B2C04449-8C51-41B2-9D46-88CA65670DA0}"/>
    <cellStyle name="Normal 19 4 2 3 2 2" xfId="22079" xr:uid="{E3AA4CBB-F866-4CBD-A46E-DDFA770C152B}"/>
    <cellStyle name="Normal 19 4 2 3 2 2 2" xfId="22080" xr:uid="{674FAD5C-7E95-4683-AA75-89C3E4E15D2A}"/>
    <cellStyle name="Normal 19 4 2 3 2 3" xfId="22081" xr:uid="{E0E58804-4B94-4476-A8BC-84224E4E4400}"/>
    <cellStyle name="Normal 19 4 2 3 3" xfId="22082" xr:uid="{4A72C497-D3E1-475B-85EA-2F5C63C4B64A}"/>
    <cellStyle name="Normal 19 4 2 3 3 2" xfId="22083" xr:uid="{06FCF3EE-BC44-4449-8E7C-80CFE8955E49}"/>
    <cellStyle name="Normal 19 4 2 3 4" xfId="22084" xr:uid="{74048DD3-26B1-47CC-86CC-AF92E8634029}"/>
    <cellStyle name="Normal 19 4 2 4" xfId="22085" xr:uid="{5ACD023D-EF41-42ED-8C61-AD489FC01109}"/>
    <cellStyle name="Normal 19 4 2 4 2" xfId="22086" xr:uid="{284E300F-87B9-4A63-8A22-31B55297141C}"/>
    <cellStyle name="Normal 19 4 2 4 2 2" xfId="22087" xr:uid="{BE47683A-48AF-435A-9BE4-7BEC921BAE25}"/>
    <cellStyle name="Normal 19 4 2 4 2 2 2" xfId="22088" xr:uid="{9A1E0188-15E2-4F7A-BC4A-64347F528B2E}"/>
    <cellStyle name="Normal 19 4 2 4 2 3" xfId="22089" xr:uid="{5A02DD8A-6EBA-42E6-A7CA-E57BBBABA4A8}"/>
    <cellStyle name="Normal 19 4 2 4 3" xfId="22090" xr:uid="{0F44832C-E8CB-4A8A-995E-A2B4DD25C370}"/>
    <cellStyle name="Normal 19 4 2 4 3 2" xfId="22091" xr:uid="{11B74ED8-DE31-46EE-8E2A-5A670DF1ACE8}"/>
    <cellStyle name="Normal 19 4 2 4 4" xfId="22092" xr:uid="{D8D11500-4C4A-4E5D-B85E-376DBBC5CE47}"/>
    <cellStyle name="Normal 19 4 2 5" xfId="22093" xr:uid="{D00E770B-E101-418D-B613-79384FF2415E}"/>
    <cellStyle name="Normal 19 4 2 5 2" xfId="22094" xr:uid="{EC9A3806-4E2D-4E22-A9AD-63DE61365959}"/>
    <cellStyle name="Normal 19 4 2 5 2 2" xfId="22095" xr:uid="{25BF94AD-4FE6-4088-9E84-CFB67E582317}"/>
    <cellStyle name="Normal 19 4 2 5 3" xfId="22096" xr:uid="{922EA4D0-DF18-442F-A007-9B906F53071D}"/>
    <cellStyle name="Normal 19 4 2 6" xfId="22097" xr:uid="{9EF0E0FB-A31F-4084-ABCF-EDF320A324DB}"/>
    <cellStyle name="Normal 19 4 2 6 2" xfId="22098" xr:uid="{4B8C042A-37AB-49AF-A8C7-05A1813AE839}"/>
    <cellStyle name="Normal 19 4 2 7" xfId="22099" xr:uid="{DAB4DA34-C41D-40FA-9DF3-7B8E25FE37FA}"/>
    <cellStyle name="Normal 19 4 3" xfId="22100" xr:uid="{957A0AA6-229F-4CA5-9AAC-C2E9A69BFB26}"/>
    <cellStyle name="Normal 19 4 3 2" xfId="22101" xr:uid="{2F52EFED-D9CD-48D7-9E24-ADAEAD49213B}"/>
    <cellStyle name="Normal 19 4 3 2 2" xfId="22102" xr:uid="{4C2593A1-C191-4C5B-856F-F556F5C1A90E}"/>
    <cellStyle name="Normal 19 4 3 2 2 2" xfId="22103" xr:uid="{E74F1B53-5174-43B8-B5E6-AF3469598A05}"/>
    <cellStyle name="Normal 19 4 3 2 2 2 2" xfId="22104" xr:uid="{7904671E-BBB9-4C6B-8237-C6F7A1F53689}"/>
    <cellStyle name="Normal 19 4 3 2 2 3" xfId="22105" xr:uid="{E2EF4911-5C19-4445-8E0C-1990EB345B9D}"/>
    <cellStyle name="Normal 19 4 3 2 3" xfId="22106" xr:uid="{7389F0D3-5BE2-4180-B366-2B1331C212B0}"/>
    <cellStyle name="Normal 19 4 3 2 3 2" xfId="22107" xr:uid="{CFE2ABA1-55D4-4B4B-8294-1BAB4FD01797}"/>
    <cellStyle name="Normal 19 4 3 2 4" xfId="22108" xr:uid="{BEF07807-BD1C-48AB-AB30-9D7ED2D78F8C}"/>
    <cellStyle name="Normal 19 4 3 3" xfId="22109" xr:uid="{40D31C4E-C00D-4F57-AD26-D91D01E05DD1}"/>
    <cellStyle name="Normal 19 4 3 3 2" xfId="22110" xr:uid="{4A7A27EA-714D-4DE6-96CF-116F0B358D31}"/>
    <cellStyle name="Normal 19 4 3 3 2 2" xfId="22111" xr:uid="{10A1B2B1-EFA9-4B73-967D-9BDA827B72B4}"/>
    <cellStyle name="Normal 19 4 3 3 2 2 2" xfId="22112" xr:uid="{BBD012DC-A73C-4A6B-96BD-F35961FCA58C}"/>
    <cellStyle name="Normal 19 4 3 3 2 3" xfId="22113" xr:uid="{F585E0F4-D147-4DD5-A711-5D4007E3FA3B}"/>
    <cellStyle name="Normal 19 4 3 3 3" xfId="22114" xr:uid="{C6032C99-7518-41A1-8143-B22A6DE55E35}"/>
    <cellStyle name="Normal 19 4 3 3 3 2" xfId="22115" xr:uid="{129C1B88-6DEA-4009-9E4C-AF6FFBF847DF}"/>
    <cellStyle name="Normal 19 4 3 3 4" xfId="22116" xr:uid="{DA4B923B-D677-47F2-8D72-CD08047319D1}"/>
    <cellStyle name="Normal 19 4 3 4" xfId="22117" xr:uid="{54B7C4F4-F619-412A-842C-BF3B8231E060}"/>
    <cellStyle name="Normal 19 4 3 4 2" xfId="22118" xr:uid="{0087922E-9EB7-4EE5-BD23-7ABDCD10E690}"/>
    <cellStyle name="Normal 19 4 3 4 2 2" xfId="22119" xr:uid="{AC348F5E-CB92-450F-8066-144877077054}"/>
    <cellStyle name="Normal 19 4 3 4 3" xfId="22120" xr:uid="{F4E80324-40BA-444C-AEEB-6DFB67DECA77}"/>
    <cellStyle name="Normal 19 4 3 5" xfId="22121" xr:uid="{5508C275-CD8F-43EB-AC8E-D68D81798C68}"/>
    <cellStyle name="Normal 19 4 3 5 2" xfId="22122" xr:uid="{308D4C30-1F9F-4D31-9CF4-B5A5DB560C98}"/>
    <cellStyle name="Normal 19 4 3 6" xfId="22123" xr:uid="{C77D64E9-7360-4668-A856-2BDA45530249}"/>
    <cellStyle name="Normal 19 4 4" xfId="22124" xr:uid="{AF1E5007-F67D-49DC-A6C5-8CFA30108552}"/>
    <cellStyle name="Normal 19 4 4 2" xfId="22125" xr:uid="{89A4C0C2-E883-426B-924B-F2FB915B7BD1}"/>
    <cellStyle name="Normal 19 4 4 2 2" xfId="22126" xr:uid="{8A8A39C5-1A4A-4FC9-9B54-A142BD9D84DE}"/>
    <cellStyle name="Normal 19 4 4 2 2 2" xfId="22127" xr:uid="{1E550BA7-8DEF-48BE-8923-306A08DAF8FA}"/>
    <cellStyle name="Normal 19 4 4 2 3" xfId="22128" xr:uid="{4B79074B-9989-479A-9098-3DDEFFBFF6BA}"/>
    <cellStyle name="Normal 19 4 4 3" xfId="22129" xr:uid="{BFEB4F92-EF81-4704-B3E9-7AC5402B53A9}"/>
    <cellStyle name="Normal 19 4 4 3 2" xfId="22130" xr:uid="{4E496D44-FAC7-4998-A24C-14B8D28C8160}"/>
    <cellStyle name="Normal 19 4 4 4" xfId="22131" xr:uid="{22ED93E3-0FB0-4605-85B9-2503C1E3009B}"/>
    <cellStyle name="Normal 19 4 5" xfId="22132" xr:uid="{6F620761-0FE7-4016-B360-62C985C19CBA}"/>
    <cellStyle name="Normal 19 4 5 2" xfId="22133" xr:uid="{53778EFA-C6F4-4DFD-B1D3-3BD9F4AF4D12}"/>
    <cellStyle name="Normal 19 4 5 2 2" xfId="22134" xr:uid="{FEE9DB40-DFFD-462E-ADAB-B77250C86989}"/>
    <cellStyle name="Normal 19 4 5 2 2 2" xfId="22135" xr:uid="{09F2F762-0C3F-493E-BF0F-08767E3E7605}"/>
    <cellStyle name="Normal 19 4 5 2 3" xfId="22136" xr:uid="{EE8587A7-6006-4F33-9042-DFE5F6C83698}"/>
    <cellStyle name="Normal 19 4 5 3" xfId="22137" xr:uid="{6F7D09C2-7FE6-4B02-B181-FA896A4C0884}"/>
    <cellStyle name="Normal 19 4 5 3 2" xfId="22138" xr:uid="{0BAC060E-5311-4C81-8611-7D909C586F96}"/>
    <cellStyle name="Normal 19 4 5 4" xfId="22139" xr:uid="{E014DEDC-9628-48A7-A872-6FAB98694006}"/>
    <cellStyle name="Normal 19 4 6" xfId="22140" xr:uid="{C3EB40F8-ACF8-4EF5-9DC8-EAEFAB8F1E89}"/>
    <cellStyle name="Normal 19 4 6 2" xfId="22141" xr:uid="{77ECF0C3-A509-4C8E-9634-FBF94586A81C}"/>
    <cellStyle name="Normal 19 4 6 2 2" xfId="22142" xr:uid="{BD3AAB67-E6AE-455E-89E7-24027C775690}"/>
    <cellStyle name="Normal 19 4 6 3" xfId="22143" xr:uid="{7DCA2E17-9CA1-4F93-A3A0-0CAB2107A414}"/>
    <cellStyle name="Normal 19 4 7" xfId="22144" xr:uid="{E050A616-33CE-4035-A1BE-E368D1B59A8B}"/>
    <cellStyle name="Normal 19 4 7 2" xfId="22145" xr:uid="{35FD0832-13CD-4E03-B812-E7EF73D898C9}"/>
    <cellStyle name="Normal 19 4 8" xfId="22146" xr:uid="{5F428680-8240-4837-A22E-8C93849F2678}"/>
    <cellStyle name="Normal 19 5" xfId="22147" xr:uid="{8F1C58F1-EB61-4CF2-85CE-CF4DB28B3593}"/>
    <cellStyle name="Normal 19 6" xfId="22148" xr:uid="{EB5C86B7-2A0D-4F02-9CB8-F346DD1D6478}"/>
    <cellStyle name="Normal 19 6 2" xfId="22149" xr:uid="{8A0C1C9D-081B-4F14-A370-F9463CEDA8B0}"/>
    <cellStyle name="Normal 19 6 2 2" xfId="22150" xr:uid="{72C21714-DD4A-489C-AD85-D931B0DC5F86}"/>
    <cellStyle name="Normal 19 6 2 2 2" xfId="22151" xr:uid="{5754C73F-C51A-49D4-AFF8-3ED8B3FBB08F}"/>
    <cellStyle name="Normal 19 6 2 2 2 2" xfId="22152" xr:uid="{041D9CAA-1D13-4F38-9A72-BFD02B8142F2}"/>
    <cellStyle name="Normal 19 6 2 2 3" xfId="22153" xr:uid="{B0D3C9F0-31F6-40EC-B682-83A7615A489B}"/>
    <cellStyle name="Normal 19 6 2 3" xfId="22154" xr:uid="{B06DC79F-F3CF-4C15-AF2B-939BE1484782}"/>
    <cellStyle name="Normal 19 6 2 3 2" xfId="22155" xr:uid="{348F3A09-F5BF-40DE-A2FB-C5AD1D1DF705}"/>
    <cellStyle name="Normal 19 6 2 4" xfId="22156" xr:uid="{D9D42AC1-C2AE-4E28-8035-603B75B4D484}"/>
    <cellStyle name="Normal 19 6 3" xfId="22157" xr:uid="{CDC71211-806C-4E2A-9A1C-199A6DED66A1}"/>
    <cellStyle name="Normal 19 6 3 2" xfId="22158" xr:uid="{331CCCF4-51ED-44B8-92C4-3628E35BDFFA}"/>
    <cellStyle name="Normal 19 6 3 2 2" xfId="22159" xr:uid="{430C71ED-EFCD-4C5F-A252-5C2AA70E9956}"/>
    <cellStyle name="Normal 19 6 3 2 2 2" xfId="22160" xr:uid="{6A7C3B66-4C68-475E-A84B-38E84CCD2C8F}"/>
    <cellStyle name="Normal 19 6 3 2 3" xfId="22161" xr:uid="{7D6FB25D-25F7-4B0F-ACC3-92A12EE2BD80}"/>
    <cellStyle name="Normal 19 6 3 3" xfId="22162" xr:uid="{D16CA707-F076-4F6C-954C-9457533171B5}"/>
    <cellStyle name="Normal 19 6 3 3 2" xfId="22163" xr:uid="{030B3D67-52E8-46F9-A8CA-80F14F3A261B}"/>
    <cellStyle name="Normal 19 6 3 4" xfId="22164" xr:uid="{AFCD5272-CA2E-4954-B3E9-509CE81F01E4}"/>
    <cellStyle name="Normal 19 6 4" xfId="22165" xr:uid="{67C404C9-CFCD-4FCB-9E46-A70A42937E34}"/>
    <cellStyle name="Normal 19 6 4 2" xfId="22166" xr:uid="{D2B4ACEF-5928-4F16-B47E-E8F2CBD426DE}"/>
    <cellStyle name="Normal 19 6 4 2 2" xfId="22167" xr:uid="{D49225A4-35B4-4C33-82B8-95D72612CB7E}"/>
    <cellStyle name="Normal 19 6 4 3" xfId="22168" xr:uid="{05D8B3BA-49A8-46EF-824D-3F3E98DF7681}"/>
    <cellStyle name="Normal 19 6 5" xfId="22169" xr:uid="{8F8B1A6D-ED6B-472E-A08A-6174C10DE42A}"/>
    <cellStyle name="Normal 19 6 5 2" xfId="22170" xr:uid="{A211A2F8-C7D7-419F-8E8F-863E341CB5E0}"/>
    <cellStyle name="Normal 19 6 6" xfId="22171" xr:uid="{0E042EC2-082D-42A5-B76A-1B6F3FF3E60A}"/>
    <cellStyle name="Normal 19 7" xfId="22172" xr:uid="{67A3E502-8F16-47AE-BE79-1A174DABF727}"/>
    <cellStyle name="Normal 2" xfId="22173" xr:uid="{B190D761-ADDB-4CFB-8149-54EEFCE0B1C0}"/>
    <cellStyle name="Normal 2 10" xfId="22174" xr:uid="{DBAE4B4C-27A1-4B22-B567-9E896FA06070}"/>
    <cellStyle name="Normal 2 11" xfId="22175" xr:uid="{1BF22DD7-FA0F-4994-9B1F-6F842D917BD6}"/>
    <cellStyle name="Normal 2 12" xfId="22176" xr:uid="{8531338F-1998-4758-95A5-F8FD3DF428D5}"/>
    <cellStyle name="Normal 2 12 2" xfId="22177" xr:uid="{B22908C9-53A8-4C3F-9EFF-75500847F3FB}"/>
    <cellStyle name="Normal 2 12 2 2" xfId="22178" xr:uid="{54FF2358-3C32-4909-BDA0-B2C23037F21E}"/>
    <cellStyle name="Normal 2 12 2 2 2" xfId="22179" xr:uid="{B8FE68F5-09B8-4479-90D0-153AA45A0C4F}"/>
    <cellStyle name="Normal 2 12 2 2 2 2" xfId="22180" xr:uid="{A3CBB5D2-79A4-4D93-A350-9B9C5FAE8806}"/>
    <cellStyle name="Normal 2 12 2 2 2 2 2" xfId="22181" xr:uid="{E0B3BC85-6417-4387-941A-03F67BCFCF38}"/>
    <cellStyle name="Normal 2 12 2 2 2 3" xfId="22182" xr:uid="{CDFFD343-078C-48D5-8006-157F257F3464}"/>
    <cellStyle name="Normal 2 12 2 2 3" xfId="22183" xr:uid="{0D4EE4BB-2232-4463-8880-A2183EA6AFE3}"/>
    <cellStyle name="Normal 2 12 2 2 3 2" xfId="22184" xr:uid="{A10804B4-BB88-48A2-AE6F-787EB5756762}"/>
    <cellStyle name="Normal 2 12 2 2 4" xfId="22185" xr:uid="{32F84AB5-2315-4CCD-AC40-429F031FD0BB}"/>
    <cellStyle name="Normal 2 12 2 3" xfId="22186" xr:uid="{E71352D6-B651-4AE7-9139-17A9234D6277}"/>
    <cellStyle name="Normal 2 12 2 3 2" xfId="22187" xr:uid="{8AD1804B-03C0-456F-A602-5DCFFFD3AFF2}"/>
    <cellStyle name="Normal 2 12 2 3 2 2" xfId="22188" xr:uid="{B623E3BC-37CD-4D36-AC1D-2E629703869C}"/>
    <cellStyle name="Normal 2 12 2 3 2 2 2" xfId="22189" xr:uid="{42F11B71-FBF7-4265-BCDD-E795DAF16F4A}"/>
    <cellStyle name="Normal 2 12 2 3 2 3" xfId="22190" xr:uid="{86DCE43D-13AE-4A87-8B4D-5AE239EE4EEB}"/>
    <cellStyle name="Normal 2 12 2 3 3" xfId="22191" xr:uid="{014E10E0-9599-4AF7-ACBE-70E60665221D}"/>
    <cellStyle name="Normal 2 12 2 3 3 2" xfId="22192" xr:uid="{75F25C32-4E06-4CF2-8A92-4D88374B9A5A}"/>
    <cellStyle name="Normal 2 12 2 3 4" xfId="22193" xr:uid="{D5C4CF2B-412A-4CB8-BE68-6BFAC299DCA0}"/>
    <cellStyle name="Normal 2 12 2 4" xfId="22194" xr:uid="{87F01F41-2BD7-4F46-92E1-D519510D30E6}"/>
    <cellStyle name="Normal 2 12 2 4 2" xfId="22195" xr:uid="{32F98983-8F17-4D59-A824-F1C41089067A}"/>
    <cellStyle name="Normal 2 12 2 4 2 2" xfId="22196" xr:uid="{787DE03C-DAA2-4E5C-8838-2301687D1C0B}"/>
    <cellStyle name="Normal 2 12 2 4 3" xfId="22197" xr:uid="{A1717D40-2A89-4187-A0A4-A187660C33BC}"/>
    <cellStyle name="Normal 2 12 2 5" xfId="22198" xr:uid="{3F8093F5-B354-4D4E-8556-D2A2EAD68DF4}"/>
    <cellStyle name="Normal 2 12 2 5 2" xfId="22199" xr:uid="{EAB98695-122E-4267-AB45-E780F900108D}"/>
    <cellStyle name="Normal 2 12 2 6" xfId="22200" xr:uid="{06EBF585-6D1A-4509-AC8E-FE7D421A5494}"/>
    <cellStyle name="Normal 2 12 3" xfId="22201" xr:uid="{E9AE89BC-50D6-42F1-9A01-F9D4D9C6771F}"/>
    <cellStyle name="Normal 2 12 3 2" xfId="22202" xr:uid="{5B595086-93E1-428A-8A64-705A4AA5786A}"/>
    <cellStyle name="Normal 2 12 3 2 2" xfId="22203" xr:uid="{C80D1938-83BE-47CB-8227-67CFF571D97F}"/>
    <cellStyle name="Normal 2 12 3 2 2 2" xfId="22204" xr:uid="{93E9F50B-C11E-4DE2-A6FF-A2C515AE791F}"/>
    <cellStyle name="Normal 2 12 3 2 3" xfId="22205" xr:uid="{8B56318E-62E4-4EED-A388-9A43032B3937}"/>
    <cellStyle name="Normal 2 12 3 3" xfId="22206" xr:uid="{AB2DF8A2-87E3-4292-88B5-F9667F82FCB2}"/>
    <cellStyle name="Normal 2 12 3 3 2" xfId="22207" xr:uid="{0799EFD5-53F9-4107-AF75-C1CA110BC8A9}"/>
    <cellStyle name="Normal 2 12 3 4" xfId="22208" xr:uid="{8C71EBA1-EDDB-48DF-A448-45E89E6DEB29}"/>
    <cellStyle name="Normal 2 12 4" xfId="22209" xr:uid="{F6F41B7E-BF4A-403D-83FB-F8DEF3D5E8E6}"/>
    <cellStyle name="Normal 2 12 4 2" xfId="22210" xr:uid="{7781853F-8A41-40B8-B3B5-4B49F6B52FCB}"/>
    <cellStyle name="Normal 2 12 4 2 2" xfId="22211" xr:uid="{4A3396FC-725F-43F7-AEF1-50E8E6816DDE}"/>
    <cellStyle name="Normal 2 12 4 2 2 2" xfId="22212" xr:uid="{6628DBC0-DBFD-4B3A-95AC-9468D4227B2D}"/>
    <cellStyle name="Normal 2 12 4 2 3" xfId="22213" xr:uid="{F304548F-0471-47A6-96E6-4E904A2B67C5}"/>
    <cellStyle name="Normal 2 12 4 3" xfId="22214" xr:uid="{7A745B7F-617D-4B0E-8E77-61B12F1E5580}"/>
    <cellStyle name="Normal 2 12 4 3 2" xfId="22215" xr:uid="{140DC0B4-B729-49BE-B8CD-01CF784B57E3}"/>
    <cellStyle name="Normal 2 12 4 4" xfId="22216" xr:uid="{6C4DABB4-7B07-4EFE-8E17-2DAFDA76FE7F}"/>
    <cellStyle name="Normal 2 12 5" xfId="22217" xr:uid="{B79B9EFD-50B1-412F-9966-508156DE2428}"/>
    <cellStyle name="Normal 2 12 5 2" xfId="22218" xr:uid="{AE77285E-8C28-4220-81CE-97E07DE4964F}"/>
    <cellStyle name="Normal 2 12 5 2 2" xfId="22219" xr:uid="{5E86FAF8-C893-4BBA-A56A-0DA541CD51A7}"/>
    <cellStyle name="Normal 2 12 5 3" xfId="22220" xr:uid="{D02F2F63-9000-491D-8AB7-206557FA8E2A}"/>
    <cellStyle name="Normal 2 12 6" xfId="22221" xr:uid="{E568A46D-4005-4318-A16A-AE0F51ACF2D2}"/>
    <cellStyle name="Normal 2 12 6 2" xfId="22222" xr:uid="{0D3518D5-1431-4C51-A5CD-0E6D27E10758}"/>
    <cellStyle name="Normal 2 12 7" xfId="22223" xr:uid="{EEF13C9F-949A-4DD6-8785-3117AAA2493B}"/>
    <cellStyle name="Normal 2 13" xfId="22224" xr:uid="{4B640983-F7F6-4A80-99EB-4E2E84B84A5C}"/>
    <cellStyle name="Normal 2 13 2" xfId="22225" xr:uid="{6F7389A7-0334-4814-AAA3-C20F0B073FEE}"/>
    <cellStyle name="Normal 2 13 2 2" xfId="22226" xr:uid="{DEADC2F4-70A3-4924-B243-EFFD1BE39333}"/>
    <cellStyle name="Normal 2 13 2 2 2" xfId="22227" xr:uid="{324EFC2D-7BED-4D73-8710-C27183A1859C}"/>
    <cellStyle name="Normal 2 13 2 2 2 2" xfId="22228" xr:uid="{F3A8EF9C-8CBD-4707-97AA-628E707D52B8}"/>
    <cellStyle name="Normal 2 13 2 2 2 2 2" xfId="22229" xr:uid="{F8C209BF-9E42-4190-AFE9-4EE5C25574BF}"/>
    <cellStyle name="Normal 2 13 2 2 2 3" xfId="22230" xr:uid="{EC5C7CA6-1169-4EBC-B7A3-3A7D54AEA4FA}"/>
    <cellStyle name="Normal 2 13 2 2 3" xfId="22231" xr:uid="{83F76A2F-B962-4AFF-8203-7CB8055A245B}"/>
    <cellStyle name="Normal 2 13 2 2 3 2" xfId="22232" xr:uid="{41C6529A-D487-4E4F-A63C-B9D63809C9D7}"/>
    <cellStyle name="Normal 2 13 2 2 4" xfId="22233" xr:uid="{D6A3419B-3E10-46E7-BCE9-32C106F7576C}"/>
    <cellStyle name="Normal 2 13 2 3" xfId="22234" xr:uid="{A12E22B0-20B3-4EA6-AF90-38E079D2DA56}"/>
    <cellStyle name="Normal 2 13 2 3 2" xfId="22235" xr:uid="{C92E0F80-30D4-4B1D-B34B-B659A45131CC}"/>
    <cellStyle name="Normal 2 13 2 3 2 2" xfId="22236" xr:uid="{319EDABB-93AE-4A3C-B5CF-2D330FAF3797}"/>
    <cellStyle name="Normal 2 13 2 3 2 2 2" xfId="22237" xr:uid="{0E3EFEA1-C78D-4FAB-8632-420C7F5379BA}"/>
    <cellStyle name="Normal 2 13 2 3 2 3" xfId="22238" xr:uid="{01CF7462-C0ED-4F11-B26B-1865EFBDFA11}"/>
    <cellStyle name="Normal 2 13 2 3 3" xfId="22239" xr:uid="{C8B6F1E8-FAFB-4C40-A184-2ACCEB3A2C3D}"/>
    <cellStyle name="Normal 2 13 2 3 3 2" xfId="22240" xr:uid="{D70962A0-732E-43AE-9374-470225EEE6FB}"/>
    <cellStyle name="Normal 2 13 2 3 4" xfId="22241" xr:uid="{BA375995-563A-4B23-851B-DF00A08878A5}"/>
    <cellStyle name="Normal 2 13 2 4" xfId="22242" xr:uid="{18302905-2867-4890-958B-70E9FF8E9458}"/>
    <cellStyle name="Normal 2 13 2 4 2" xfId="22243" xr:uid="{8ADF7BE9-BDB2-4C22-BC89-51862FE2F51A}"/>
    <cellStyle name="Normal 2 13 2 4 2 2" xfId="22244" xr:uid="{914832A8-780A-4365-8FBF-56A10462FB79}"/>
    <cellStyle name="Normal 2 13 2 4 3" xfId="22245" xr:uid="{1CCDD276-9B2D-4D8F-8068-055DEA12BA36}"/>
    <cellStyle name="Normal 2 13 2 5" xfId="22246" xr:uid="{3E00B431-1659-4CD9-8361-B78244BEC944}"/>
    <cellStyle name="Normal 2 13 2 5 2" xfId="22247" xr:uid="{90F43D36-2165-4F37-A969-EDECC1E6F8BF}"/>
    <cellStyle name="Normal 2 13 2 6" xfId="22248" xr:uid="{A0C97EE2-50E5-4174-9280-7E08BDEBBBA6}"/>
    <cellStyle name="Normal 2 13 3" xfId="22249" xr:uid="{F66A96D7-1476-4073-B67F-956B4554C08A}"/>
    <cellStyle name="Normal 2 13 3 2" xfId="22250" xr:uid="{0D902CBE-779B-45BE-BEC0-F5E7D8B32492}"/>
    <cellStyle name="Normal 2 13 3 2 2" xfId="22251" xr:uid="{152AE9B0-6500-49DB-B664-464F6E1F08B9}"/>
    <cellStyle name="Normal 2 13 3 2 2 2" xfId="22252" xr:uid="{6D2E03DF-2F59-4E34-BB8A-AEC34D2F3630}"/>
    <cellStyle name="Normal 2 13 3 2 3" xfId="22253" xr:uid="{38C271EE-1734-4F61-94C4-2B9E6CC2601D}"/>
    <cellStyle name="Normal 2 13 3 3" xfId="22254" xr:uid="{637F9424-6345-40A5-A792-9324EE3CD215}"/>
    <cellStyle name="Normal 2 13 3 3 2" xfId="22255" xr:uid="{A7B4C9B2-B21B-4642-A0C4-E383A413BBD6}"/>
    <cellStyle name="Normal 2 13 3 4" xfId="22256" xr:uid="{FA399E8E-54D4-4825-8EB2-7D6815359A1C}"/>
    <cellStyle name="Normal 2 13 4" xfId="22257" xr:uid="{B5961A8D-788C-4530-95C4-BEBAD072ACDB}"/>
    <cellStyle name="Normal 2 13 4 2" xfId="22258" xr:uid="{D00011D3-F000-4562-BD32-FE9E2CAEA679}"/>
    <cellStyle name="Normal 2 13 4 2 2" xfId="22259" xr:uid="{612A5038-3B48-4729-BEFD-F1B889EF4936}"/>
    <cellStyle name="Normal 2 13 4 2 2 2" xfId="22260" xr:uid="{A22A4DE2-D337-47AE-A6D5-5CFAD0251F4E}"/>
    <cellStyle name="Normal 2 13 4 2 3" xfId="22261" xr:uid="{9865A17F-F831-4831-9741-E449FE4A4DAE}"/>
    <cellStyle name="Normal 2 13 4 3" xfId="22262" xr:uid="{42BF9D72-7C62-4803-9BCA-6B36BD299D0A}"/>
    <cellStyle name="Normal 2 13 4 3 2" xfId="22263" xr:uid="{83816909-AB27-4FB0-A3B3-D9FE876D21AB}"/>
    <cellStyle name="Normal 2 13 4 4" xfId="22264" xr:uid="{30853A58-AC08-4C48-A367-C4AB62DF0528}"/>
    <cellStyle name="Normal 2 13 5" xfId="22265" xr:uid="{C6A9E964-52EA-4A24-B472-F1AFF28A15F9}"/>
    <cellStyle name="Normal 2 13 5 2" xfId="22266" xr:uid="{132E43ED-8193-4016-BA8D-135CB3CA0541}"/>
    <cellStyle name="Normal 2 13 5 2 2" xfId="22267" xr:uid="{D65E07FD-9DFF-4494-B9B9-D3A173F2797E}"/>
    <cellStyle name="Normal 2 13 5 3" xfId="22268" xr:uid="{E3CED836-580B-40E4-8F5B-D20A149DEA6E}"/>
    <cellStyle name="Normal 2 13 6" xfId="22269" xr:uid="{52BB0DDE-C63E-4611-ACED-086E7E9D4F95}"/>
    <cellStyle name="Normal 2 13 6 2" xfId="22270" xr:uid="{26E36DE1-B648-46D0-A75E-469ED6C8F0CC}"/>
    <cellStyle name="Normal 2 13 7" xfId="22271" xr:uid="{CC1FC259-B9D9-4F98-88B3-1A08603F3E0B}"/>
    <cellStyle name="Normal 2 14" xfId="22272" xr:uid="{88A93790-FB0D-4F10-B22F-797BB1919796}"/>
    <cellStyle name="Normal 2 15" xfId="22273" xr:uid="{B05127B8-DB70-43F7-B485-B615ED206AA3}"/>
    <cellStyle name="Normal 2 2" xfId="22274" xr:uid="{1945A2A6-E803-4982-91EF-91E64C03AEFF}"/>
    <cellStyle name="Normal 2 2 10" xfId="22275" xr:uid="{3B96D451-3568-40A6-A3D2-A07C4240DB91}"/>
    <cellStyle name="Normal 2 2 10 2" xfId="22276" xr:uid="{8ED14B23-F286-4083-AFB3-90EA22C34E30}"/>
    <cellStyle name="Normal 2 2 10 2 2" xfId="22277" xr:uid="{F6A9555A-A0D1-4BBC-A583-ED6D121A100E}"/>
    <cellStyle name="Normal 2 2 10 2 2 2" xfId="22278" xr:uid="{F7A4F418-9150-4215-AF5B-511EE95397E0}"/>
    <cellStyle name="Normal 2 2 10 2 2 2 2" xfId="22279" xr:uid="{98CB851A-DB0D-43EC-B487-60C733D131DB}"/>
    <cellStyle name="Normal 2 2 10 2 2 2 2 2" xfId="22280" xr:uid="{A65E4111-D508-4CDC-BAD6-CD3B91CBB77F}"/>
    <cellStyle name="Normal 2 2 10 2 2 2 3" xfId="22281" xr:uid="{785F52A2-88AC-430D-B0B6-35E79C49BE8B}"/>
    <cellStyle name="Normal 2 2 10 2 2 3" xfId="22282" xr:uid="{A360F29F-3826-4342-841F-0CA48D6A2910}"/>
    <cellStyle name="Normal 2 2 10 2 2 3 2" xfId="22283" xr:uid="{B72030FC-01A1-4EC5-829C-1A1731AF97D9}"/>
    <cellStyle name="Normal 2 2 10 2 2 4" xfId="22284" xr:uid="{A875EB5C-BB5F-4A5F-B492-4C378CBA1A5F}"/>
    <cellStyle name="Normal 2 2 10 2 3" xfId="22285" xr:uid="{FDE4E297-0964-41C3-9BD1-E1820A4DB0B2}"/>
    <cellStyle name="Normal 2 2 10 2 3 2" xfId="22286" xr:uid="{A93B6A1D-B31A-4880-B8D9-0DE9372E2F72}"/>
    <cellStyle name="Normal 2 2 10 2 3 2 2" xfId="22287" xr:uid="{C77F73BA-CE94-42E1-BBEC-74C853BC47F0}"/>
    <cellStyle name="Normal 2 2 10 2 3 2 2 2" xfId="22288" xr:uid="{E808B813-6E77-44F7-8FF7-0F0C6C3478F4}"/>
    <cellStyle name="Normal 2 2 10 2 3 2 3" xfId="22289" xr:uid="{303B2584-41B3-4DF5-A843-2315895D888B}"/>
    <cellStyle name="Normal 2 2 10 2 3 3" xfId="22290" xr:uid="{815ABB06-9C60-4FDD-86B9-659B689F290B}"/>
    <cellStyle name="Normal 2 2 10 2 3 3 2" xfId="22291" xr:uid="{C37FB878-C5AA-43CA-B750-3805FB01837B}"/>
    <cellStyle name="Normal 2 2 10 2 3 4" xfId="22292" xr:uid="{74727901-247B-4AD3-BB44-08FA01E1D540}"/>
    <cellStyle name="Normal 2 2 10 2 4" xfId="22293" xr:uid="{3807E0D8-C1CA-42F2-840B-00660B28D5F7}"/>
    <cellStyle name="Normal 2 2 10 2 4 2" xfId="22294" xr:uid="{A1BA54F7-B80A-4CE9-B7FF-CA1C481D16ED}"/>
    <cellStyle name="Normal 2 2 10 2 4 2 2" xfId="22295" xr:uid="{35C845B8-D64F-4DB5-AB57-4DAA709ADF42}"/>
    <cellStyle name="Normal 2 2 10 2 4 3" xfId="22296" xr:uid="{A5D733A7-8D24-4DCF-AC8F-98EE6EA521D3}"/>
    <cellStyle name="Normal 2 2 10 2 5" xfId="22297" xr:uid="{9725DFA1-BCFB-489E-9AD7-0139DB8403A6}"/>
    <cellStyle name="Normal 2 2 10 2 5 2" xfId="22298" xr:uid="{A64C09B7-3553-4D6F-BFFF-350C7C95113B}"/>
    <cellStyle name="Normal 2 2 10 2 6" xfId="22299" xr:uid="{5965697B-1594-44FA-8D1A-A6526D77D147}"/>
    <cellStyle name="Normal 2 2 10 3" xfId="22300" xr:uid="{48F84171-CB22-430D-BA06-DEB4C0A8BD75}"/>
    <cellStyle name="Normal 2 2 10 3 2" xfId="22301" xr:uid="{5A07BB89-6BE7-4BBE-95EB-824A67667FE7}"/>
    <cellStyle name="Normal 2 2 10 3 2 2" xfId="22302" xr:uid="{7E58A1D4-50B1-485E-BEAD-C1791C737BC0}"/>
    <cellStyle name="Normal 2 2 10 3 2 2 2" xfId="22303" xr:uid="{0B776B0D-3A4B-4476-9AA4-E5E5C89631A7}"/>
    <cellStyle name="Normal 2 2 10 3 2 3" xfId="22304" xr:uid="{CAF394BB-A3C6-43AE-9020-10899CF4B3D5}"/>
    <cellStyle name="Normal 2 2 10 3 3" xfId="22305" xr:uid="{8F3A34B2-8B0A-49B8-8983-C22D817A8578}"/>
    <cellStyle name="Normal 2 2 10 3 3 2" xfId="22306" xr:uid="{D23FA4A3-2211-436A-AAAC-F6400C2B9D73}"/>
    <cellStyle name="Normal 2 2 10 3 4" xfId="22307" xr:uid="{812E94F8-7D55-42F2-A5F9-797719347E4C}"/>
    <cellStyle name="Normal 2 2 10 4" xfId="22308" xr:uid="{867F81A1-7F3B-447C-8CE1-912DE1480778}"/>
    <cellStyle name="Normal 2 2 10 4 2" xfId="22309" xr:uid="{26B55806-FCA2-4EA2-BF9D-706B57504D17}"/>
    <cellStyle name="Normal 2 2 10 4 2 2" xfId="22310" xr:uid="{F7586F4F-9AE6-4C7C-AAA2-D95168D5E23F}"/>
    <cellStyle name="Normal 2 2 10 4 2 2 2" xfId="22311" xr:uid="{B8A9D25D-2D33-4F66-A086-AC5F2D362D79}"/>
    <cellStyle name="Normal 2 2 10 4 2 3" xfId="22312" xr:uid="{B03670B7-8489-4001-AD09-B6653BF724F7}"/>
    <cellStyle name="Normal 2 2 10 4 3" xfId="22313" xr:uid="{7D43464F-D1E2-468D-AAFE-7C77558F23FB}"/>
    <cellStyle name="Normal 2 2 10 4 3 2" xfId="22314" xr:uid="{E468A685-40EF-4127-A048-8F34405E1FB0}"/>
    <cellStyle name="Normal 2 2 10 4 4" xfId="22315" xr:uid="{3545B216-186D-4A4C-A5A0-D7AED1510750}"/>
    <cellStyle name="Normal 2 2 10 5" xfId="22316" xr:uid="{1A6B0857-E648-4F62-B4AC-E569B35A399E}"/>
    <cellStyle name="Normal 2 2 10 5 2" xfId="22317" xr:uid="{5F167CCD-8AC3-4590-917E-46179BD3A8B1}"/>
    <cellStyle name="Normal 2 2 10 5 2 2" xfId="22318" xr:uid="{E5442970-1EDB-493C-A921-EABCFFBE4EE8}"/>
    <cellStyle name="Normal 2 2 10 5 3" xfId="22319" xr:uid="{FDEBB5A6-7683-4DA4-8857-F7B1AF43ED7A}"/>
    <cellStyle name="Normal 2 2 10 6" xfId="22320" xr:uid="{9B9D1BF6-B8FF-438E-AE14-A5555E596261}"/>
    <cellStyle name="Normal 2 2 10 6 2" xfId="22321" xr:uid="{F7C04011-60FD-4E6F-AA01-8B40A701BC71}"/>
    <cellStyle name="Normal 2 2 10 7" xfId="22322" xr:uid="{A10EBE26-BE0C-4533-9EA4-916A0F6F1E2E}"/>
    <cellStyle name="Normal 2 2 11" xfId="22323" xr:uid="{9FBA7DCC-3EE7-4BD5-8C4C-D4DA92DE6FD7}"/>
    <cellStyle name="Normal 2 2 12" xfId="22324" xr:uid="{77E8B37D-D0C1-405B-A224-B3424FCD910E}"/>
    <cellStyle name="Normal 2 2 12 2" xfId="22325" xr:uid="{95EFB7EC-F478-4DCA-AEB8-3C517E6EF6FC}"/>
    <cellStyle name="Normal 2 2 12 2 2" xfId="22326" xr:uid="{77EA7972-A58F-4C21-ADB2-DBB6B9E80C9A}"/>
    <cellStyle name="Normal 2 2 12 2 2 2" xfId="22327" xr:uid="{3FCD318C-F05A-4147-9D8F-3A52A7692802}"/>
    <cellStyle name="Normal 2 2 12 2 3" xfId="22328" xr:uid="{54878FC2-7DDD-45B5-A963-18AA9E4F8078}"/>
    <cellStyle name="Normal 2 2 12 3" xfId="22329" xr:uid="{4EA0E5A1-C1F2-46F8-AB27-3A50CA50C1F9}"/>
    <cellStyle name="Normal 2 2 12 3 2" xfId="22330" xr:uid="{2C6C9C04-F0B5-4662-9396-1985A55E161D}"/>
    <cellStyle name="Normal 2 2 12 4" xfId="22331" xr:uid="{FE1E4E92-E004-4D9F-ABB2-6DE2743F248E}"/>
    <cellStyle name="Normal 2 2 13" xfId="22332" xr:uid="{F732748F-ED57-42C9-97CA-76C9D83FDAA7}"/>
    <cellStyle name="Normal 2 2 13 2" xfId="22333" xr:uid="{8756AC9D-6013-41A3-A89C-4C53EB54F444}"/>
    <cellStyle name="Normal 2 2 13 2 2" xfId="22334" xr:uid="{D8D43E97-2E2C-4F57-A2A2-AF13059E8F6B}"/>
    <cellStyle name="Normal 2 2 13 2 2 2" xfId="22335" xr:uid="{E5C4C8D3-EAE9-479D-9EDA-44E55BC1F789}"/>
    <cellStyle name="Normal 2 2 13 2 3" xfId="22336" xr:uid="{95C87DA1-B537-4FD4-BF3A-EAFCFD973E26}"/>
    <cellStyle name="Normal 2 2 13 3" xfId="22337" xr:uid="{196B3482-9E1D-45BF-9731-EB6402797627}"/>
    <cellStyle name="Normal 2 2 13 3 2" xfId="22338" xr:uid="{49D76D33-464B-42E6-B693-F9FA7E144808}"/>
    <cellStyle name="Normal 2 2 13 4" xfId="22339" xr:uid="{31FBBA09-7018-431D-80C0-FDFF369C8A57}"/>
    <cellStyle name="Normal 2 2 14" xfId="22340" xr:uid="{F92645C2-717E-4F43-BBB5-EF3277F74BEA}"/>
    <cellStyle name="Normal 2 2 14 2" xfId="22341" xr:uid="{FDD6BDD5-017E-4A4A-92FD-0D5412310D4F}"/>
    <cellStyle name="Normal 2 2 14 2 2" xfId="22342" xr:uid="{82586992-8496-4D0C-8636-B6C4754D6883}"/>
    <cellStyle name="Normal 2 2 14 3" xfId="22343" xr:uid="{13B75E42-FFCD-4078-94D8-A733A869BB14}"/>
    <cellStyle name="Normal 2 2 15" xfId="22344" xr:uid="{A6511E59-DE8F-44DC-92CF-079A6F242EE8}"/>
    <cellStyle name="Normal 2 2 15 2" xfId="22345" xr:uid="{E35B89B1-BFB1-4485-B512-4CFA004E124A}"/>
    <cellStyle name="Normal 2 2 16" xfId="22346" xr:uid="{562AE0D9-2496-419E-8E7F-7F3CF951A9D6}"/>
    <cellStyle name="Normal 2 2 2" xfId="22347" xr:uid="{F79821E8-BAE3-49E9-8B75-95744567DAC3}"/>
    <cellStyle name="Normal 2 2 2 2" xfId="22348" xr:uid="{119B2BC2-698F-4B23-997E-ED7BECE6E32B}"/>
    <cellStyle name="Normal 2 2 2 2 2" xfId="22349" xr:uid="{E1B6BEE1-2F63-411D-A9AD-0B7C4D603ED8}"/>
    <cellStyle name="Normal 2 2 2 3" xfId="22350" xr:uid="{9983BA48-C98D-4DE2-B43F-25369423E0F1}"/>
    <cellStyle name="Normal 2 2 2 3 2" xfId="22351" xr:uid="{7466531D-C475-4720-A100-9D934890579F}"/>
    <cellStyle name="Normal 2 2 2 3 2 2" xfId="22352" xr:uid="{2762F159-1DD8-47C8-802D-6E22F416EFE4}"/>
    <cellStyle name="Normal 2 2 2 3 2 2 2" xfId="22353" xr:uid="{EDA7643C-B59D-4DE8-A588-76BF3A0174D6}"/>
    <cellStyle name="Normal 2 2 2 3 2 2 2 2" xfId="22354" xr:uid="{1561378B-F590-4E3B-AFA7-BE25CF7A74B4}"/>
    <cellStyle name="Normal 2 2 2 3 2 2 2 2 2" xfId="22355" xr:uid="{7EDE52EA-B899-4922-8CEC-21B729B47055}"/>
    <cellStyle name="Normal 2 2 2 3 2 2 2 2 2 2" xfId="22356" xr:uid="{025FE9D5-B4C4-4350-B38A-9FC3B9229B95}"/>
    <cellStyle name="Normal 2 2 2 3 2 2 2 2 3" xfId="22357" xr:uid="{88A38586-30F3-4764-AADC-C86D9AEE6860}"/>
    <cellStyle name="Normal 2 2 2 3 2 2 2 3" xfId="22358" xr:uid="{8ACEEFE4-5004-4A0E-B635-9EC4F1B5FD2C}"/>
    <cellStyle name="Normal 2 2 2 3 2 2 2 3 2" xfId="22359" xr:uid="{D52F50A1-6E41-4772-B557-063C3B0E25A5}"/>
    <cellStyle name="Normal 2 2 2 3 2 2 2 4" xfId="22360" xr:uid="{9F63B7E6-F611-493F-A5F3-E7C7ED8606F2}"/>
    <cellStyle name="Normal 2 2 2 3 2 2 3" xfId="22361" xr:uid="{43956C6A-1C94-454C-9566-02EF700E3927}"/>
    <cellStyle name="Normal 2 2 2 3 2 2 3 2" xfId="22362" xr:uid="{AB62E6D5-BBE1-4D2E-932C-39E7FAD59572}"/>
    <cellStyle name="Normal 2 2 2 3 2 2 3 2 2" xfId="22363" xr:uid="{C6B53800-BC36-4E82-B56D-6389F142BB65}"/>
    <cellStyle name="Normal 2 2 2 3 2 2 3 2 2 2" xfId="22364" xr:uid="{C3BAAE88-23CE-46C2-A6BE-838CB17503AC}"/>
    <cellStyle name="Normal 2 2 2 3 2 2 3 2 3" xfId="22365" xr:uid="{562B3422-FFD3-4BF5-A99B-7715A60A41BE}"/>
    <cellStyle name="Normal 2 2 2 3 2 2 3 3" xfId="22366" xr:uid="{BACF3D4A-56B5-49E1-8EEC-38D75AEE753A}"/>
    <cellStyle name="Normal 2 2 2 3 2 2 3 3 2" xfId="22367" xr:uid="{9886E919-47E9-4409-81D6-03F1A81F1922}"/>
    <cellStyle name="Normal 2 2 2 3 2 2 3 4" xfId="22368" xr:uid="{21819E94-3C19-4C91-9B4A-58883AF380EF}"/>
    <cellStyle name="Normal 2 2 2 3 2 2 4" xfId="22369" xr:uid="{D1DA1A3A-07AF-4244-9610-90C5C8E3BBB8}"/>
    <cellStyle name="Normal 2 2 2 3 2 2 4 2" xfId="22370" xr:uid="{0111F4BC-AAF3-4722-A852-B493F686AB52}"/>
    <cellStyle name="Normal 2 2 2 3 2 2 4 2 2" xfId="22371" xr:uid="{0BA22514-7F07-4B16-9CC2-EA18CE2A3969}"/>
    <cellStyle name="Normal 2 2 2 3 2 2 4 3" xfId="22372" xr:uid="{3441741E-BF45-43F5-8694-2024E399C547}"/>
    <cellStyle name="Normal 2 2 2 3 2 2 5" xfId="22373" xr:uid="{B3B2EC16-6B90-4C43-8FEE-8B9EFCC8524F}"/>
    <cellStyle name="Normal 2 2 2 3 2 2 5 2" xfId="22374" xr:uid="{624AC23B-5835-4D9D-8A80-496F493648A7}"/>
    <cellStyle name="Normal 2 2 2 3 2 2 6" xfId="22375" xr:uid="{EA214608-0DE4-44B1-9423-1343831A43F9}"/>
    <cellStyle name="Normal 2 2 2 3 2 3" xfId="22376" xr:uid="{3FF1840A-63BC-46F4-BDE9-4B1F0F98AB50}"/>
    <cellStyle name="Normal 2 2 2 3 2 3 2" xfId="22377" xr:uid="{7EFF6A42-9A7F-432F-8648-AF072D9C6503}"/>
    <cellStyle name="Normal 2 2 2 3 2 3 2 2" xfId="22378" xr:uid="{83BC3AE4-B19A-45ED-9798-A4099527E157}"/>
    <cellStyle name="Normal 2 2 2 3 2 3 2 2 2" xfId="22379" xr:uid="{B83DA2DB-49AC-47D6-B3CB-31CFAF9ADD97}"/>
    <cellStyle name="Normal 2 2 2 3 2 3 2 3" xfId="22380" xr:uid="{E46B93C8-76EC-4825-91E8-F43B1A2524D5}"/>
    <cellStyle name="Normal 2 2 2 3 2 3 3" xfId="22381" xr:uid="{98CAA971-303C-4008-9B19-CA25CE7B95EC}"/>
    <cellStyle name="Normal 2 2 2 3 2 3 3 2" xfId="22382" xr:uid="{0438A7E0-EBE3-482E-BF77-F75B25E41D3E}"/>
    <cellStyle name="Normal 2 2 2 3 2 3 4" xfId="22383" xr:uid="{21D8D3F2-3DA9-4AEC-8731-CFDAB12F3232}"/>
    <cellStyle name="Normal 2 2 2 3 2 4" xfId="22384" xr:uid="{46AFFF52-9D70-4AD4-A5F7-D1FDC514390C}"/>
    <cellStyle name="Normal 2 2 2 3 2 4 2" xfId="22385" xr:uid="{99FB4554-9CD4-48ED-8635-984B0AED9610}"/>
    <cellStyle name="Normal 2 2 2 3 2 4 2 2" xfId="22386" xr:uid="{8195D0C8-2B8A-47DE-BE04-9CDC69A289E9}"/>
    <cellStyle name="Normal 2 2 2 3 2 4 2 2 2" xfId="22387" xr:uid="{BA8FCB50-16E7-4729-958E-4A4316BECDD1}"/>
    <cellStyle name="Normal 2 2 2 3 2 4 2 3" xfId="22388" xr:uid="{EDDA65EC-5C34-4899-8E8B-9489EA24AB43}"/>
    <cellStyle name="Normal 2 2 2 3 2 4 3" xfId="22389" xr:uid="{4969193B-3FE6-42C2-9E58-E7E48646883A}"/>
    <cellStyle name="Normal 2 2 2 3 2 4 3 2" xfId="22390" xr:uid="{AEDC5610-C17E-4812-94E1-C15AA971A933}"/>
    <cellStyle name="Normal 2 2 2 3 2 4 4" xfId="22391" xr:uid="{381B1BA3-12D5-4321-8380-E3FCCC38385A}"/>
    <cellStyle name="Normal 2 2 2 3 2 5" xfId="22392" xr:uid="{5F45BFB0-014C-4C6E-964A-357A9E59D0DB}"/>
    <cellStyle name="Normal 2 2 2 3 2 5 2" xfId="22393" xr:uid="{55CF816C-EE1F-4639-BB59-2EE60C62BFE6}"/>
    <cellStyle name="Normal 2 2 2 3 2 5 2 2" xfId="22394" xr:uid="{A13A109A-6BBE-4473-9722-C1F893311AE1}"/>
    <cellStyle name="Normal 2 2 2 3 2 5 3" xfId="22395" xr:uid="{6D4AD325-A363-49C7-BA46-A640841CC636}"/>
    <cellStyle name="Normal 2 2 2 3 2 6" xfId="22396" xr:uid="{D892EA4B-86BD-4026-8350-30963031D890}"/>
    <cellStyle name="Normal 2 2 2 3 2 6 2" xfId="22397" xr:uid="{3F8C8FA7-EFC3-4184-9EF2-5FF85D30EC13}"/>
    <cellStyle name="Normal 2 2 2 3 2 7" xfId="22398" xr:uid="{162846BB-E24E-4D5F-A66E-A83E009292AE}"/>
    <cellStyle name="Normal 2 2 2 3 3" xfId="22399" xr:uid="{ECE4A8A8-33E9-402F-8258-9BA6E3696B0A}"/>
    <cellStyle name="Normal 2 2 2 3 3 2" xfId="22400" xr:uid="{D23FD135-BE3B-4A2C-9AAE-0BD79AE41946}"/>
    <cellStyle name="Normal 2 2 2 3 3 2 2" xfId="22401" xr:uid="{5AD761D3-B5F7-4C25-9190-7FC054EC63B2}"/>
    <cellStyle name="Normal 2 2 2 3 3 2 2 2" xfId="22402" xr:uid="{A96D343B-5FA4-4491-B40B-3323CE53F3B3}"/>
    <cellStyle name="Normal 2 2 2 3 3 2 2 2 2" xfId="22403" xr:uid="{ADDE883E-E0BA-4775-AEC5-F99F31104157}"/>
    <cellStyle name="Normal 2 2 2 3 3 2 2 3" xfId="22404" xr:uid="{522A3405-B3DE-4B51-8987-A151B7403BB9}"/>
    <cellStyle name="Normal 2 2 2 3 3 2 3" xfId="22405" xr:uid="{014EB6CB-E9F5-4716-B41E-2C35BF207515}"/>
    <cellStyle name="Normal 2 2 2 3 3 2 3 2" xfId="22406" xr:uid="{B91824E1-62DB-406C-8766-91F3AD02B340}"/>
    <cellStyle name="Normal 2 2 2 3 3 2 4" xfId="22407" xr:uid="{6711A820-C45F-42D3-81E0-B14DDF76FF5A}"/>
    <cellStyle name="Normal 2 2 2 3 3 3" xfId="22408" xr:uid="{78C291B9-1AA0-4CFA-BE7B-672F59569BF9}"/>
    <cellStyle name="Normal 2 2 2 3 3 3 2" xfId="22409" xr:uid="{4E5ECDF3-61EF-4A4C-996C-0BD26C2926D9}"/>
    <cellStyle name="Normal 2 2 2 3 3 3 2 2" xfId="22410" xr:uid="{E71284A1-0EE8-4327-BD72-E23C735E22A9}"/>
    <cellStyle name="Normal 2 2 2 3 3 3 2 2 2" xfId="22411" xr:uid="{1728243E-A55C-43AB-BF63-B9DD5CB8FBE7}"/>
    <cellStyle name="Normal 2 2 2 3 3 3 2 3" xfId="22412" xr:uid="{2EBA4D4B-C58D-4C69-ACD3-3F3A4FC7F26F}"/>
    <cellStyle name="Normal 2 2 2 3 3 3 3" xfId="22413" xr:uid="{DEA8B2C5-0DDA-4180-8B06-205135D42EF2}"/>
    <cellStyle name="Normal 2 2 2 3 3 3 3 2" xfId="22414" xr:uid="{5D12FE90-96B6-476B-8558-76A34A024CBE}"/>
    <cellStyle name="Normal 2 2 2 3 3 3 4" xfId="22415" xr:uid="{B5630E97-DC78-492D-906B-A5223A73D1F0}"/>
    <cellStyle name="Normal 2 2 2 3 3 4" xfId="22416" xr:uid="{058C6688-2840-487D-AB3D-3E7018271551}"/>
    <cellStyle name="Normal 2 2 2 3 3 4 2" xfId="22417" xr:uid="{C217F51D-28CB-465F-8367-EC9B7C083A08}"/>
    <cellStyle name="Normal 2 2 2 3 3 4 2 2" xfId="22418" xr:uid="{9BE807A5-D480-4543-BBAA-4896BDFF93BC}"/>
    <cellStyle name="Normal 2 2 2 3 3 4 3" xfId="22419" xr:uid="{72574A95-9AE0-4987-9CA3-A523FFF62E59}"/>
    <cellStyle name="Normal 2 2 2 3 3 5" xfId="22420" xr:uid="{5BE46B79-1DDB-4638-A55E-AFB99BAEDBFC}"/>
    <cellStyle name="Normal 2 2 2 3 3 5 2" xfId="22421" xr:uid="{77D8A4AE-EC6C-4758-97AA-693AF42A4E35}"/>
    <cellStyle name="Normal 2 2 2 3 3 6" xfId="22422" xr:uid="{60C92C33-D7F2-45F5-A6C1-6CA3907C44D4}"/>
    <cellStyle name="Normal 2 2 2 3 4" xfId="22423" xr:uid="{9543A6F4-52ED-4F90-9F2C-1C7E3D114E2F}"/>
    <cellStyle name="Normal 2 2 2 3 4 2" xfId="22424" xr:uid="{28ECCCE3-A582-4F58-B65D-5943B9EF1932}"/>
    <cellStyle name="Normal 2 2 2 3 4 2 2" xfId="22425" xr:uid="{63B014FA-40D0-4DAB-9E17-5930A881EC29}"/>
    <cellStyle name="Normal 2 2 2 3 4 2 2 2" xfId="22426" xr:uid="{1BCFA557-F074-4949-AD2A-A7EC0612AEC1}"/>
    <cellStyle name="Normal 2 2 2 3 4 2 3" xfId="22427" xr:uid="{44E7FE0B-9AB0-4E41-984E-20045BC9C6A3}"/>
    <cellStyle name="Normal 2 2 2 3 4 3" xfId="22428" xr:uid="{E52F2C78-869F-416F-A32D-460E71F7E27B}"/>
    <cellStyle name="Normal 2 2 2 3 4 3 2" xfId="22429" xr:uid="{5FB30F9F-4F13-4D39-9452-A6A77C70AA1D}"/>
    <cellStyle name="Normal 2 2 2 3 4 4" xfId="22430" xr:uid="{42007F71-85A0-480A-87A5-425636134414}"/>
    <cellStyle name="Normal 2 2 2 3 5" xfId="22431" xr:uid="{A8A8F96B-D80C-4BDE-B280-3D2BBE7A4C6B}"/>
    <cellStyle name="Normal 2 2 2 3 5 2" xfId="22432" xr:uid="{F88891E8-53E5-4548-A52C-EB4DC0C70DE3}"/>
    <cellStyle name="Normal 2 2 2 3 5 2 2" xfId="22433" xr:uid="{037EC79B-4272-4686-9988-55F6FAF461ED}"/>
    <cellStyle name="Normal 2 2 2 3 5 2 2 2" xfId="22434" xr:uid="{7F0617C4-B567-4169-A4AC-37C682E77422}"/>
    <cellStyle name="Normal 2 2 2 3 5 2 3" xfId="22435" xr:uid="{B3D6EF6E-5940-4D89-860D-9401213307A4}"/>
    <cellStyle name="Normal 2 2 2 3 5 3" xfId="22436" xr:uid="{BFF1A7C0-8101-449B-A919-6AEC53BF453B}"/>
    <cellStyle name="Normal 2 2 2 3 5 3 2" xfId="22437" xr:uid="{7B5FD6B3-085F-4F18-911B-88FC1590080F}"/>
    <cellStyle name="Normal 2 2 2 3 5 4" xfId="22438" xr:uid="{FA34824B-A317-4EA0-BD27-484314302C8F}"/>
    <cellStyle name="Normal 2 2 2 3 6" xfId="22439" xr:uid="{67134E19-2DA8-4354-B3D9-A058D5BD2CFF}"/>
    <cellStyle name="Normal 2 2 2 3 6 2" xfId="22440" xr:uid="{20DB64F5-7753-4CB2-8725-2B80FB6FFC8C}"/>
    <cellStyle name="Normal 2 2 2 3 6 2 2" xfId="22441" xr:uid="{8CF4466C-2762-4E91-AFAB-22B3D57E494D}"/>
    <cellStyle name="Normal 2 2 2 3 6 3" xfId="22442" xr:uid="{A0CF8226-D711-4473-9B72-004EDE9EF7B9}"/>
    <cellStyle name="Normal 2 2 2 3 7" xfId="22443" xr:uid="{4B91F9AB-298F-4C66-8F86-3DB7ABBC24C3}"/>
    <cellStyle name="Normal 2 2 2 3 7 2" xfId="22444" xr:uid="{B772226A-FF4D-4A8E-985D-3F0F6EAF0BA2}"/>
    <cellStyle name="Normal 2 2 2 3 8" xfId="22445" xr:uid="{41C9E8D3-B2D5-4A26-95B2-A443A44268EF}"/>
    <cellStyle name="Normal 2 2 2 4" xfId="22446" xr:uid="{66493FDE-4A59-4394-B107-CDAF738F32BD}"/>
    <cellStyle name="Normal 2 2 2 4 2" xfId="22447" xr:uid="{E4741B71-76E5-4FB5-8FC3-207F7341F4E9}"/>
    <cellStyle name="Normal 2 2 2 4 2 2" xfId="22448" xr:uid="{C9A2C3EE-B9BF-478F-B7BD-E8831835EFEA}"/>
    <cellStyle name="Normal 2 2 2 4 2 2 2" xfId="22449" xr:uid="{D71E41E2-EB96-4150-8A67-C3057E81AD04}"/>
    <cellStyle name="Normal 2 2 2 4 2 2 2 2" xfId="22450" xr:uid="{9C39C487-EAAE-4BA8-988D-20F9B0BD384E}"/>
    <cellStyle name="Normal 2 2 2 4 2 2 2 2 2" xfId="22451" xr:uid="{6B18D974-0306-49DB-82DC-27ABD3E3B909}"/>
    <cellStyle name="Normal 2 2 2 4 2 2 2 2 2 2" xfId="22452" xr:uid="{3CCA0EE7-B061-42D6-A773-57BF472AFF3D}"/>
    <cellStyle name="Normal 2 2 2 4 2 2 2 2 3" xfId="22453" xr:uid="{02E61EE0-D985-40C1-AF90-0C217A728F3C}"/>
    <cellStyle name="Normal 2 2 2 4 2 2 2 3" xfId="22454" xr:uid="{5305B043-0877-461F-B8B3-E980047A9C80}"/>
    <cellStyle name="Normal 2 2 2 4 2 2 2 3 2" xfId="22455" xr:uid="{BE7EB211-808E-4D29-8A11-3AA3ADB7C0BC}"/>
    <cellStyle name="Normal 2 2 2 4 2 2 2 4" xfId="22456" xr:uid="{A3500344-437F-4909-849F-6E01DF15A1C9}"/>
    <cellStyle name="Normal 2 2 2 4 2 2 3" xfId="22457" xr:uid="{79388BCB-81E8-4E2C-AD6A-36D4264B84DB}"/>
    <cellStyle name="Normal 2 2 2 4 2 2 3 2" xfId="22458" xr:uid="{568C59D3-08B9-4C1C-8FB2-8ED1D81FBAF6}"/>
    <cellStyle name="Normal 2 2 2 4 2 2 3 2 2" xfId="22459" xr:uid="{E7D1E4B6-73C3-4BAB-9F58-FBE31EF4941D}"/>
    <cellStyle name="Normal 2 2 2 4 2 2 3 2 2 2" xfId="22460" xr:uid="{613C2A0D-78CA-426D-A6E2-6857D5B1E9C2}"/>
    <cellStyle name="Normal 2 2 2 4 2 2 3 2 3" xfId="22461" xr:uid="{4C7E482A-7C30-4D35-904C-D05FED14EC4D}"/>
    <cellStyle name="Normal 2 2 2 4 2 2 3 3" xfId="22462" xr:uid="{99D28554-6241-4C16-B347-312FBD7DA5B1}"/>
    <cellStyle name="Normal 2 2 2 4 2 2 3 3 2" xfId="22463" xr:uid="{24F78BAB-5089-466D-BAFE-1925E8FE7FC2}"/>
    <cellStyle name="Normal 2 2 2 4 2 2 3 4" xfId="22464" xr:uid="{EB03FF82-E65B-4DB3-A0EB-D50FF402E806}"/>
    <cellStyle name="Normal 2 2 2 4 2 2 4" xfId="22465" xr:uid="{A56363C8-64A5-47F3-BF44-C85A653FD1D3}"/>
    <cellStyle name="Normal 2 2 2 4 2 2 4 2" xfId="22466" xr:uid="{4A50B45E-8A94-486B-9493-0AF5ACD289AE}"/>
    <cellStyle name="Normal 2 2 2 4 2 2 4 2 2" xfId="22467" xr:uid="{E5389A8D-44E9-4CA8-9414-9F08F1641D2D}"/>
    <cellStyle name="Normal 2 2 2 4 2 2 4 3" xfId="22468" xr:uid="{A9DB113C-52FF-4BA4-AD81-047B6C28AEB2}"/>
    <cellStyle name="Normal 2 2 2 4 2 2 5" xfId="22469" xr:uid="{0ED852DD-AB75-456F-A06B-26DA69AA48FF}"/>
    <cellStyle name="Normal 2 2 2 4 2 2 5 2" xfId="22470" xr:uid="{42C9B84E-137A-4C69-A8F2-138EE8BAB4E1}"/>
    <cellStyle name="Normal 2 2 2 4 2 2 6" xfId="22471" xr:uid="{CC8C0907-0909-4191-909E-9213B3A8A292}"/>
    <cellStyle name="Normal 2 2 2 4 2 3" xfId="22472" xr:uid="{DF065157-0A61-40D2-A2A3-90EF9C4BCA62}"/>
    <cellStyle name="Normal 2 2 2 4 2 3 2" xfId="22473" xr:uid="{EA8ADA3A-3B06-454F-9E0A-F80898EBD3C2}"/>
    <cellStyle name="Normal 2 2 2 4 2 3 2 2" xfId="22474" xr:uid="{77CFE702-9A7A-43FD-BDA5-15202C9E00B6}"/>
    <cellStyle name="Normal 2 2 2 4 2 3 2 2 2" xfId="22475" xr:uid="{E92248E5-F999-4858-989D-541808B01E7D}"/>
    <cellStyle name="Normal 2 2 2 4 2 3 2 3" xfId="22476" xr:uid="{79F7F19A-3694-497A-8A1C-E5E774A588A4}"/>
    <cellStyle name="Normal 2 2 2 4 2 3 3" xfId="22477" xr:uid="{8CF26CD4-1D36-4DC9-8A25-CA016858EC30}"/>
    <cellStyle name="Normal 2 2 2 4 2 3 3 2" xfId="22478" xr:uid="{5999BE86-7506-4187-BBB4-BF0CFE061AFF}"/>
    <cellStyle name="Normal 2 2 2 4 2 3 4" xfId="22479" xr:uid="{0AE24D0F-B175-447E-9231-7539B0E4CAE7}"/>
    <cellStyle name="Normal 2 2 2 4 2 4" xfId="22480" xr:uid="{FD03BACA-FFF8-4DA5-8F11-40C79F035250}"/>
    <cellStyle name="Normal 2 2 2 4 2 4 2" xfId="22481" xr:uid="{65B1A657-DAD9-444A-A273-BB473D94A8A5}"/>
    <cellStyle name="Normal 2 2 2 4 2 4 2 2" xfId="22482" xr:uid="{8C0FBD28-51B3-4B15-8584-8E4AF051C80E}"/>
    <cellStyle name="Normal 2 2 2 4 2 4 2 2 2" xfId="22483" xr:uid="{A1D490B1-CA2F-432B-A82E-81BFF6EF402C}"/>
    <cellStyle name="Normal 2 2 2 4 2 4 2 3" xfId="22484" xr:uid="{9CB36BCD-BBD3-4C20-A9AA-FD10A6AE2BCE}"/>
    <cellStyle name="Normal 2 2 2 4 2 4 3" xfId="22485" xr:uid="{266E2192-6E20-4B78-8849-B0A12E7BD883}"/>
    <cellStyle name="Normal 2 2 2 4 2 4 3 2" xfId="22486" xr:uid="{86987BF3-43B6-4802-9394-FD9C6754CC39}"/>
    <cellStyle name="Normal 2 2 2 4 2 4 4" xfId="22487" xr:uid="{BC53E5CF-509A-4C10-92FE-4BCEE8670BAD}"/>
    <cellStyle name="Normal 2 2 2 4 2 5" xfId="22488" xr:uid="{119240A8-2155-4204-99B8-A7D98FE674B3}"/>
    <cellStyle name="Normal 2 2 2 4 2 5 2" xfId="22489" xr:uid="{91140759-15DC-4C8C-9571-21466DE1CF01}"/>
    <cellStyle name="Normal 2 2 2 4 2 5 2 2" xfId="22490" xr:uid="{A79231E6-C14D-4DC7-9256-2362724DAE4F}"/>
    <cellStyle name="Normal 2 2 2 4 2 5 3" xfId="22491" xr:uid="{FA4AD06F-8D6B-44BA-8FF1-A11899CE0942}"/>
    <cellStyle name="Normal 2 2 2 4 2 6" xfId="22492" xr:uid="{0D37F0A2-70C8-46AC-A45F-28ADD57BF695}"/>
    <cellStyle name="Normal 2 2 2 4 2 6 2" xfId="22493" xr:uid="{13DE79F3-1289-42EB-A19C-1043819A714B}"/>
    <cellStyle name="Normal 2 2 2 4 2 7" xfId="22494" xr:uid="{3C3E5BF7-6697-4BA0-85A3-743FD2367710}"/>
    <cellStyle name="Normal 2 2 2 4 3" xfId="22495" xr:uid="{125A9DFE-9275-426E-87C5-76CAFCA0D3EA}"/>
    <cellStyle name="Normal 2 2 2 4 3 2" xfId="22496" xr:uid="{D4877EB4-EDE9-481B-B87B-E53B3A4B5192}"/>
    <cellStyle name="Normal 2 2 2 4 3 2 2" xfId="22497" xr:uid="{A7D08F11-1746-4170-B422-417AD61B8F1A}"/>
    <cellStyle name="Normal 2 2 2 4 3 2 2 2" xfId="22498" xr:uid="{0F11F7A9-166E-41A1-90AB-88FD92119E6C}"/>
    <cellStyle name="Normal 2 2 2 4 3 2 2 2 2" xfId="22499" xr:uid="{9B3543BD-8D4A-4F15-A1F9-C63282C0C9AF}"/>
    <cellStyle name="Normal 2 2 2 4 3 2 2 3" xfId="22500" xr:uid="{9A06BDAF-60AB-41B4-A5A8-795810CB8D7A}"/>
    <cellStyle name="Normal 2 2 2 4 3 2 3" xfId="22501" xr:uid="{FE23CD31-0649-410A-89AA-BAB3BDE65B55}"/>
    <cellStyle name="Normal 2 2 2 4 3 2 3 2" xfId="22502" xr:uid="{B45E9364-D841-4538-83B8-63D56A687F65}"/>
    <cellStyle name="Normal 2 2 2 4 3 2 4" xfId="22503" xr:uid="{2F7AB9D8-7AE0-4515-A471-554BB6E45697}"/>
    <cellStyle name="Normal 2 2 2 4 3 3" xfId="22504" xr:uid="{204D8F79-B72D-4488-9C50-2AE0434609C1}"/>
    <cellStyle name="Normal 2 2 2 4 3 3 2" xfId="22505" xr:uid="{6D54992A-2E7F-4B51-AF2E-CB853101C1E8}"/>
    <cellStyle name="Normal 2 2 2 4 3 3 2 2" xfId="22506" xr:uid="{B1CE6FE4-FC01-467D-9C86-36499F7A026B}"/>
    <cellStyle name="Normal 2 2 2 4 3 3 2 2 2" xfId="22507" xr:uid="{8E1B0616-FDB8-4A50-9C6A-10ABA20A35CF}"/>
    <cellStyle name="Normal 2 2 2 4 3 3 2 3" xfId="22508" xr:uid="{3F64F20E-9205-46A5-A0A4-26E1E7A880CB}"/>
    <cellStyle name="Normal 2 2 2 4 3 3 3" xfId="22509" xr:uid="{955DB64B-262E-44DA-804D-AFAEF752041B}"/>
    <cellStyle name="Normal 2 2 2 4 3 3 3 2" xfId="22510" xr:uid="{236238A8-FCF4-423C-A4A3-0BB03821615F}"/>
    <cellStyle name="Normal 2 2 2 4 3 3 4" xfId="22511" xr:uid="{37185830-0968-4FD8-9FC8-D5A1BE325780}"/>
    <cellStyle name="Normal 2 2 2 4 3 4" xfId="22512" xr:uid="{78D4A3BB-E041-424B-9FA2-34ABA3665452}"/>
    <cellStyle name="Normal 2 2 2 4 3 4 2" xfId="22513" xr:uid="{C1CE737A-07A5-4926-9011-90DC6E409C52}"/>
    <cellStyle name="Normal 2 2 2 4 3 4 2 2" xfId="22514" xr:uid="{B2F9D62F-B06C-455B-A29C-B8097C2CE216}"/>
    <cellStyle name="Normal 2 2 2 4 3 4 3" xfId="22515" xr:uid="{19457055-6F01-403D-A02B-652969B3431C}"/>
    <cellStyle name="Normal 2 2 2 4 3 5" xfId="22516" xr:uid="{7FC37777-CB66-48B3-8ED3-F9FC207C5FD5}"/>
    <cellStyle name="Normal 2 2 2 4 3 5 2" xfId="22517" xr:uid="{6DB9DB50-63AE-4947-AB4A-A6AC88F9C747}"/>
    <cellStyle name="Normal 2 2 2 4 3 6" xfId="22518" xr:uid="{7A3D1C54-52E7-4AE1-9F67-13694D6415B6}"/>
    <cellStyle name="Normal 2 2 2 4 4" xfId="22519" xr:uid="{56F1FC83-76EE-4A6E-84EF-7DD3C1F4E454}"/>
    <cellStyle name="Normal 2 2 2 4 4 2" xfId="22520" xr:uid="{DD3347DD-D594-486C-B45E-2461FA6B7658}"/>
    <cellStyle name="Normal 2 2 2 4 4 2 2" xfId="22521" xr:uid="{7E8B3E16-351A-4DE6-98BF-8690DE5D2C40}"/>
    <cellStyle name="Normal 2 2 2 4 4 2 2 2" xfId="22522" xr:uid="{FF103E76-F810-44D9-B888-D8C78151E28E}"/>
    <cellStyle name="Normal 2 2 2 4 4 2 3" xfId="22523" xr:uid="{3A24DFF0-78D1-48D9-9BCD-3486FD5DFFD7}"/>
    <cellStyle name="Normal 2 2 2 4 4 3" xfId="22524" xr:uid="{118252F8-5371-475A-996E-18E71B4AC7CC}"/>
    <cellStyle name="Normal 2 2 2 4 4 3 2" xfId="22525" xr:uid="{905A0470-58AD-4F52-B99E-BB33B358E593}"/>
    <cellStyle name="Normal 2 2 2 4 4 4" xfId="22526" xr:uid="{4A7444E1-4808-46BE-A56C-D63662D0C340}"/>
    <cellStyle name="Normal 2 2 2 4 5" xfId="22527" xr:uid="{67F2D018-371A-4055-80C6-E82F4E7D8618}"/>
    <cellStyle name="Normal 2 2 2 4 5 2" xfId="22528" xr:uid="{E23A8310-7CFD-4DE6-96A0-460C718D0D37}"/>
    <cellStyle name="Normal 2 2 2 4 5 2 2" xfId="22529" xr:uid="{CCE848F2-8270-460E-9BE4-9F0F110E2853}"/>
    <cellStyle name="Normal 2 2 2 4 5 2 2 2" xfId="22530" xr:uid="{6C8BDC89-080E-4433-8FAB-E7CBB042F3D2}"/>
    <cellStyle name="Normal 2 2 2 4 5 2 3" xfId="22531" xr:uid="{1CA2529A-6201-47AA-8CE8-4FE30ABB5EDA}"/>
    <cellStyle name="Normal 2 2 2 4 5 3" xfId="22532" xr:uid="{19842BD4-FACA-44A1-944E-72148BE8585B}"/>
    <cellStyle name="Normal 2 2 2 4 5 3 2" xfId="22533" xr:uid="{EE9D019F-B03F-4C91-9F93-06FA127B7370}"/>
    <cellStyle name="Normal 2 2 2 4 5 4" xfId="22534" xr:uid="{64390FBC-2EEB-4A63-BF5E-744F5826A111}"/>
    <cellStyle name="Normal 2 2 2 4 6" xfId="22535" xr:uid="{D3753E2D-8E60-45B2-8978-F8AF46DB19DC}"/>
    <cellStyle name="Normal 2 2 2 4 6 2" xfId="22536" xr:uid="{7D6726C2-8907-4575-9EE0-367AEFFF4EA5}"/>
    <cellStyle name="Normal 2 2 2 4 6 2 2" xfId="22537" xr:uid="{A1BAFB69-1174-4675-B02D-7D784C0BFFAA}"/>
    <cellStyle name="Normal 2 2 2 4 6 3" xfId="22538" xr:uid="{EB572C94-B9E9-4D16-BCE8-1CE0883A5875}"/>
    <cellStyle name="Normal 2 2 2 4 7" xfId="22539" xr:uid="{1F73653F-85AA-4A03-8D5E-7C607BA658DC}"/>
    <cellStyle name="Normal 2 2 2 4 7 2" xfId="22540" xr:uid="{788ED902-30AC-4CE1-BCBD-7032B3F7CCC7}"/>
    <cellStyle name="Normal 2 2 2 4 8" xfId="22541" xr:uid="{38057908-CD43-4825-91EF-504479EFCF2F}"/>
    <cellStyle name="Normal 2 2 2 5" xfId="22542" xr:uid="{8E1B568E-A59B-45DF-9818-E3B371058D7D}"/>
    <cellStyle name="Normal 2 2 2 5 2" xfId="22543" xr:uid="{2B7BFA08-40EF-4F10-B9E6-50BEC2A558F7}"/>
    <cellStyle name="Normal 2 2 2 5 2 2" xfId="22544" xr:uid="{68FFF88B-B4C1-4D96-91E1-7328F5D6E8E9}"/>
    <cellStyle name="Normal 2 2 2 5 2 2 2" xfId="22545" xr:uid="{50DD3F0D-BC0A-479C-AD28-ACBD466A0570}"/>
    <cellStyle name="Normal 2 2 2 5 2 2 2 2" xfId="22546" xr:uid="{40C82B16-3B51-4E10-B556-9677075F0B62}"/>
    <cellStyle name="Normal 2 2 2 5 2 2 2 2 2" xfId="22547" xr:uid="{14FD2C09-697A-4461-B9A7-37A596F15423}"/>
    <cellStyle name="Normal 2 2 2 5 2 2 2 3" xfId="22548" xr:uid="{05DDA933-99E9-4420-95CD-A1FFBB34A4A6}"/>
    <cellStyle name="Normal 2 2 2 5 2 2 3" xfId="22549" xr:uid="{574CFACB-B65A-4E6B-9C7B-9F2EDA8659B9}"/>
    <cellStyle name="Normal 2 2 2 5 2 2 3 2" xfId="22550" xr:uid="{6083E7B6-04D8-4AE0-B65F-44683C90974C}"/>
    <cellStyle name="Normal 2 2 2 5 2 2 4" xfId="22551" xr:uid="{68F79110-23C6-4986-A4B7-FAEDB065F051}"/>
    <cellStyle name="Normal 2 2 2 5 2 3" xfId="22552" xr:uid="{D40092AE-CFBD-4325-BEA7-B6FBDE5DEDB6}"/>
    <cellStyle name="Normal 2 2 2 5 2 3 2" xfId="22553" xr:uid="{F2EA4659-AE45-4BC3-A73F-1D45FD364181}"/>
    <cellStyle name="Normal 2 2 2 5 2 3 2 2" xfId="22554" xr:uid="{2D0239BE-FA1D-4018-A311-19F05B89317B}"/>
    <cellStyle name="Normal 2 2 2 5 2 3 2 2 2" xfId="22555" xr:uid="{57F133A4-209B-40EC-B815-F1C82F67364B}"/>
    <cellStyle name="Normal 2 2 2 5 2 3 2 3" xfId="22556" xr:uid="{1EE88BCC-6294-4264-BCD3-0DF9EE781D92}"/>
    <cellStyle name="Normal 2 2 2 5 2 3 3" xfId="22557" xr:uid="{F2E569E0-E632-428B-947B-C92B1B881D20}"/>
    <cellStyle name="Normal 2 2 2 5 2 3 3 2" xfId="22558" xr:uid="{F1C00119-966B-4921-AE9D-FD068642E3E1}"/>
    <cellStyle name="Normal 2 2 2 5 2 3 4" xfId="22559" xr:uid="{87A6BC25-2EAA-49F6-8667-B0E251A487B0}"/>
    <cellStyle name="Normal 2 2 2 5 2 4" xfId="22560" xr:uid="{B11BD361-51EC-4900-99F1-6C432E35A1D5}"/>
    <cellStyle name="Normal 2 2 2 5 2 4 2" xfId="22561" xr:uid="{7C388421-01C0-4CB2-894C-70554112D6C3}"/>
    <cellStyle name="Normal 2 2 2 5 2 4 2 2" xfId="22562" xr:uid="{D0567713-170A-4903-983D-5DB1EB4D8902}"/>
    <cellStyle name="Normal 2 2 2 5 2 4 3" xfId="22563" xr:uid="{070CA3D7-807B-480C-94E0-67A024D03637}"/>
    <cellStyle name="Normal 2 2 2 5 2 5" xfId="22564" xr:uid="{0E713AD8-1C6E-45A8-AE96-0082B080410A}"/>
    <cellStyle name="Normal 2 2 2 5 2 5 2" xfId="22565" xr:uid="{3F1FCC09-E361-42D2-8090-C8E2FE674238}"/>
    <cellStyle name="Normal 2 2 2 5 2 6" xfId="22566" xr:uid="{22EF8440-E0D4-4837-9164-AF4DE88F6DE3}"/>
    <cellStyle name="Normal 2 2 2 5 3" xfId="22567" xr:uid="{A244906F-D3E2-4275-87E8-4EE2EEF72401}"/>
    <cellStyle name="Normal 2 2 2 5 3 2" xfId="22568" xr:uid="{52186F63-0C13-44E9-902E-5272A94B6ED3}"/>
    <cellStyle name="Normal 2 2 2 5 3 2 2" xfId="22569" xr:uid="{96B31719-4DFB-4642-AA38-D9FCC5259E45}"/>
    <cellStyle name="Normal 2 2 2 5 3 2 2 2" xfId="22570" xr:uid="{9DD2A2A7-E829-428D-BBFF-45A48D8D6C73}"/>
    <cellStyle name="Normal 2 2 2 5 3 2 3" xfId="22571" xr:uid="{4C944C65-056C-4884-A271-D8A6E037756D}"/>
    <cellStyle name="Normal 2 2 2 5 3 3" xfId="22572" xr:uid="{F85909B8-37A9-4117-BDFF-47AD264DF0B6}"/>
    <cellStyle name="Normal 2 2 2 5 3 3 2" xfId="22573" xr:uid="{3C64873C-1F4B-4D1B-8CAD-D83F406CA8BE}"/>
    <cellStyle name="Normal 2 2 2 5 3 4" xfId="22574" xr:uid="{080F96B1-D0FA-4B0D-8BA5-AAEC12695C54}"/>
    <cellStyle name="Normal 2 2 2 5 4" xfId="22575" xr:uid="{5E04E1BE-B751-4DF3-977B-55FA725F5C97}"/>
    <cellStyle name="Normal 2 2 2 5 4 2" xfId="22576" xr:uid="{DFAD759F-FD78-4F8A-8CC1-EDAE31EF333C}"/>
    <cellStyle name="Normal 2 2 2 5 4 2 2" xfId="22577" xr:uid="{BBDD7616-A8C5-44E1-808D-BDD967149D9E}"/>
    <cellStyle name="Normal 2 2 2 5 4 2 2 2" xfId="22578" xr:uid="{0CC4C9D9-A43C-4007-95DE-3BAEEBB28B3B}"/>
    <cellStyle name="Normal 2 2 2 5 4 2 3" xfId="22579" xr:uid="{98C7A8B1-A1F0-40A8-883A-5CE97E051A87}"/>
    <cellStyle name="Normal 2 2 2 5 4 3" xfId="22580" xr:uid="{C78E674D-4C1F-412A-ADAC-D89AF003B430}"/>
    <cellStyle name="Normal 2 2 2 5 4 3 2" xfId="22581" xr:uid="{D3262447-AEBD-4B9E-8AA4-068E38A4316A}"/>
    <cellStyle name="Normal 2 2 2 5 4 4" xfId="22582" xr:uid="{BE134DCF-361E-4EDD-A775-E287C4ACD816}"/>
    <cellStyle name="Normal 2 2 2 5 5" xfId="22583" xr:uid="{01A8C711-15D1-43B4-B247-68A48A7130D4}"/>
    <cellStyle name="Normal 2 2 2 5 5 2" xfId="22584" xr:uid="{0CAE02E5-C8A9-472D-AD76-D71A8F15E009}"/>
    <cellStyle name="Normal 2 2 2 5 5 2 2" xfId="22585" xr:uid="{EE563194-C1C2-4D35-9243-BD0171655AA3}"/>
    <cellStyle name="Normal 2 2 2 5 5 3" xfId="22586" xr:uid="{C2C8CF3E-36B4-41A9-93B2-39D751C61C88}"/>
    <cellStyle name="Normal 2 2 2 5 6" xfId="22587" xr:uid="{FB8498B6-DCA7-4385-845F-6F595B9A4EBB}"/>
    <cellStyle name="Normal 2 2 2 5 6 2" xfId="22588" xr:uid="{1963C4DB-E09E-49F3-AC2C-C71F506D1190}"/>
    <cellStyle name="Normal 2 2 2 5 7" xfId="22589" xr:uid="{6D7DFA99-3FE5-4E41-ACC7-B1C22D15F90C}"/>
    <cellStyle name="Normal 2 2 2 6" xfId="22590" xr:uid="{9FE3A4E3-7729-465E-9B1B-B83195F09EF3}"/>
    <cellStyle name="Normal 2 2 2 7" xfId="22591" xr:uid="{B21B20A6-98ED-402D-A933-6CEF2F038511}"/>
    <cellStyle name="Normal 2 2 2 8" xfId="22592" xr:uid="{DE19BAC9-D3A8-46FD-9479-B2E5C3C602D9}"/>
    <cellStyle name="Normal 2 2 2 8 2" xfId="22593" xr:uid="{B89EA174-4F80-448F-A3D9-87B16AB5794E}"/>
    <cellStyle name="Normal 2 2 2 8 2 2" xfId="22594" xr:uid="{367FF359-F6C1-4624-9EFC-FA41E12441F2}"/>
    <cellStyle name="Normal 2 2 2 8 2 2 2" xfId="22595" xr:uid="{853A2CFE-86E4-40FC-A2F1-8D32847A94A0}"/>
    <cellStyle name="Normal 2 2 2 8 2 2 2 2" xfId="22596" xr:uid="{B80354FB-25F4-4D70-8A38-2C114436FDA2}"/>
    <cellStyle name="Normal 2 2 2 8 2 2 3" xfId="22597" xr:uid="{2BACCA0C-D3C5-46AE-8A98-D21D89D89B52}"/>
    <cellStyle name="Normal 2 2 2 8 2 3" xfId="22598" xr:uid="{2EA41D94-2020-4F67-98ED-C8B12EFCB9CD}"/>
    <cellStyle name="Normal 2 2 2 8 2 3 2" xfId="22599" xr:uid="{2403B6EA-482C-42E4-B8BF-4F08619548CB}"/>
    <cellStyle name="Normal 2 2 2 8 2 4" xfId="22600" xr:uid="{E18BF25D-C705-462A-A17C-8D7469F65830}"/>
    <cellStyle name="Normal 2 2 2 8 3" xfId="22601" xr:uid="{3350814C-98D6-4771-932C-955D3ABD7CA0}"/>
    <cellStyle name="Normal 2 2 2 8 3 2" xfId="22602" xr:uid="{91C81F3C-2391-4AC4-A065-9CC513ABB4F2}"/>
    <cellStyle name="Normal 2 2 2 8 3 2 2" xfId="22603" xr:uid="{660E4724-A858-47B3-B7CB-01FC6CD78845}"/>
    <cellStyle name="Normal 2 2 2 8 3 2 2 2" xfId="22604" xr:uid="{18BDF1F7-FCF0-4DFA-A0A0-AA0620EE28DE}"/>
    <cellStyle name="Normal 2 2 2 8 3 2 3" xfId="22605" xr:uid="{57687FC7-BCCB-4349-92EB-C9BD3737E3DA}"/>
    <cellStyle name="Normal 2 2 2 8 3 3" xfId="22606" xr:uid="{064F11B0-0BAB-4816-AFA2-CAB6F484D134}"/>
    <cellStyle name="Normal 2 2 2 8 3 3 2" xfId="22607" xr:uid="{3B0DC5E7-2F4A-4C1D-9D09-9EE4DA11F6CB}"/>
    <cellStyle name="Normal 2 2 2 8 3 4" xfId="22608" xr:uid="{71797CB5-2738-42E1-9088-80B38DA4656A}"/>
    <cellStyle name="Normal 2 2 2 8 4" xfId="22609" xr:uid="{DBF604D2-F9E4-45EF-AFFC-9899D1F58BCF}"/>
    <cellStyle name="Normal 2 2 2 8 4 2" xfId="22610" xr:uid="{0827473E-904F-40F4-B084-3396CC94CC86}"/>
    <cellStyle name="Normal 2 2 2 8 4 2 2" xfId="22611" xr:uid="{D5C1A678-956F-44D4-8FE6-707E3EFAECA0}"/>
    <cellStyle name="Normal 2 2 2 8 4 3" xfId="22612" xr:uid="{34AA5D8F-8037-45A3-B49E-004847C8D87C}"/>
    <cellStyle name="Normal 2 2 2 8 5" xfId="22613" xr:uid="{B07F1800-7EA5-4C95-BCAD-F8FC48123899}"/>
    <cellStyle name="Normal 2 2 2 8 5 2" xfId="22614" xr:uid="{3D9AFF7A-C5B1-4F61-84C5-E71D6EC45240}"/>
    <cellStyle name="Normal 2 2 2 8 6" xfId="22615" xr:uid="{C4C562F9-E03C-47C0-923C-AA34C6407146}"/>
    <cellStyle name="Normal 2 2 2 9" xfId="22616" xr:uid="{6CD2FCAF-8D3F-4BFB-A7C9-392B0C357C05}"/>
    <cellStyle name="Normal 2 2 3" xfId="22617" xr:uid="{6A6023CC-0281-4B01-82A3-D613B11414F4}"/>
    <cellStyle name="Normal 2 2 3 2" xfId="22618" xr:uid="{793AC139-354C-4A78-9843-FBCCE2A2F296}"/>
    <cellStyle name="Normal 2 2 3 2 2" xfId="22619" xr:uid="{5462B45B-BBB0-4F29-B3AB-B85FD2B17309}"/>
    <cellStyle name="Normal 2 2 3 2 2 2" xfId="22620" xr:uid="{CE88907F-DDF4-4A9C-8396-752B539A3507}"/>
    <cellStyle name="Normal 2 2 3 2 2 2 2" xfId="22621" xr:uid="{3398BB40-AF45-49C0-B6CC-657317D77CEB}"/>
    <cellStyle name="Normal 2 2 3 2 2 2 2 2" xfId="22622" xr:uid="{F9FED19B-DB49-4720-9E28-1DBD64CAE83A}"/>
    <cellStyle name="Normal 2 2 3 2 2 2 2 2 2" xfId="22623" xr:uid="{36AFA092-4AAD-4AC2-A078-C6D098EF57A2}"/>
    <cellStyle name="Normal 2 2 3 2 2 2 2 3" xfId="22624" xr:uid="{2D9CEFC6-B2B1-4AEF-A0DD-BF94144521C1}"/>
    <cellStyle name="Normal 2 2 3 2 2 2 3" xfId="22625" xr:uid="{718B9354-C723-4E11-8D36-0BF6AEACB61B}"/>
    <cellStyle name="Normal 2 2 3 2 2 2 3 2" xfId="22626" xr:uid="{50DD2AF3-5F5D-4F53-ABA0-7CDCE553EE25}"/>
    <cellStyle name="Normal 2 2 3 2 2 2 4" xfId="22627" xr:uid="{2E30CDFC-C915-4D07-AAD8-F896AC083103}"/>
    <cellStyle name="Normal 2 2 3 2 2 3" xfId="22628" xr:uid="{E57F8ABC-E6ED-41EF-88DF-6A421AEA3641}"/>
    <cellStyle name="Normal 2 2 3 2 2 3 2" xfId="22629" xr:uid="{F0C45BC4-0F49-48CF-8CEE-18A3C453A78E}"/>
    <cellStyle name="Normal 2 2 3 2 2 3 2 2" xfId="22630" xr:uid="{18B67602-D568-438C-9DC3-BBDC068AC6CA}"/>
    <cellStyle name="Normal 2 2 3 2 2 3 2 2 2" xfId="22631" xr:uid="{2A461CCA-8FB6-48AC-9608-2C64AA65384C}"/>
    <cellStyle name="Normal 2 2 3 2 2 3 2 3" xfId="22632" xr:uid="{1C2995A8-2EEA-41A7-BA08-9C3B0A286441}"/>
    <cellStyle name="Normal 2 2 3 2 2 3 3" xfId="22633" xr:uid="{2D92507B-8863-4680-A6B1-FA6FF08C3C3F}"/>
    <cellStyle name="Normal 2 2 3 2 2 3 3 2" xfId="22634" xr:uid="{0EBA0D13-163A-4C5F-A362-55ECDD53EE1F}"/>
    <cellStyle name="Normal 2 2 3 2 2 3 4" xfId="22635" xr:uid="{8BD29D86-1F41-4989-A26A-2264AE3181F9}"/>
    <cellStyle name="Normal 2 2 3 2 2 4" xfId="22636" xr:uid="{70DE10EC-5869-436F-9A6E-A1C45270EC0A}"/>
    <cellStyle name="Normal 2 2 3 2 2 4 2" xfId="22637" xr:uid="{19BB9EC9-D65D-445E-8E02-6F099F12A6A0}"/>
    <cellStyle name="Normal 2 2 3 2 2 4 2 2" xfId="22638" xr:uid="{8D96DB06-583C-489E-92EB-BFA37CE60B45}"/>
    <cellStyle name="Normal 2 2 3 2 2 4 3" xfId="22639" xr:uid="{A12BFE85-076C-4075-8B10-0C45BDC6F500}"/>
    <cellStyle name="Normal 2 2 3 2 2 5" xfId="22640" xr:uid="{400505BC-E151-4900-9539-4510375FDEF9}"/>
    <cellStyle name="Normal 2 2 3 2 2 5 2" xfId="22641" xr:uid="{4F3C15BE-5872-4CF7-A25F-457342FEA6BC}"/>
    <cellStyle name="Normal 2 2 3 2 2 6" xfId="22642" xr:uid="{9512F67A-82B5-470E-902B-89483E7B55FD}"/>
    <cellStyle name="Normal 2 2 3 2 3" xfId="22643" xr:uid="{A29CC303-00B0-417D-BE53-11A3989E941E}"/>
    <cellStyle name="Normal 2 2 3 2 3 2" xfId="22644" xr:uid="{8043D0E5-A052-43DE-91C7-DF112245D22C}"/>
    <cellStyle name="Normal 2 2 3 2 3 2 2" xfId="22645" xr:uid="{1972CEB4-CE36-4367-961C-A39D9E9C1CE3}"/>
    <cellStyle name="Normal 2 2 3 2 3 2 2 2" xfId="22646" xr:uid="{D6CCE2B9-A2FA-4549-96F6-8CC46BA29E10}"/>
    <cellStyle name="Normal 2 2 3 2 3 2 3" xfId="22647" xr:uid="{618AFD62-C7D8-4167-B539-3047F7977373}"/>
    <cellStyle name="Normal 2 2 3 2 3 3" xfId="22648" xr:uid="{2EC1C9A7-061C-41BA-BBA7-8992DBBDD961}"/>
    <cellStyle name="Normal 2 2 3 2 3 3 2" xfId="22649" xr:uid="{A91D5205-A7DC-4AE3-BF3A-CAAC66E9AEC8}"/>
    <cellStyle name="Normal 2 2 3 2 3 4" xfId="22650" xr:uid="{8D834BD3-C5D3-44C7-AE96-582D0D1A304F}"/>
    <cellStyle name="Normal 2 2 3 2 4" xfId="22651" xr:uid="{E5CD221D-53B8-4990-80F9-78B54E878324}"/>
    <cellStyle name="Normal 2 2 3 2 4 2" xfId="22652" xr:uid="{B60A79CC-14CD-4FE0-94A6-4A38A37D75A5}"/>
    <cellStyle name="Normal 2 2 3 2 4 2 2" xfId="22653" xr:uid="{1C2F4738-48DE-4409-8B22-253E39C95D7D}"/>
    <cellStyle name="Normal 2 2 3 2 4 2 2 2" xfId="22654" xr:uid="{0D18CEEA-BC7D-4A00-B5C8-6406E071A3A5}"/>
    <cellStyle name="Normal 2 2 3 2 4 2 3" xfId="22655" xr:uid="{803E2499-E370-4435-834D-A3890B799117}"/>
    <cellStyle name="Normal 2 2 3 2 4 3" xfId="22656" xr:uid="{D0533436-F248-4606-9934-95FC83311769}"/>
    <cellStyle name="Normal 2 2 3 2 4 3 2" xfId="22657" xr:uid="{6AA881E8-D76B-4D31-87B9-A07135945E66}"/>
    <cellStyle name="Normal 2 2 3 2 4 4" xfId="22658" xr:uid="{957421BB-D015-4C3B-93E7-4EB9B67EB6C0}"/>
    <cellStyle name="Normal 2 2 3 2 5" xfId="22659" xr:uid="{51981627-36C6-4EB9-A977-25567D6AC764}"/>
    <cellStyle name="Normal 2 2 3 2 5 2" xfId="22660" xr:uid="{E7EC2478-934F-4BC6-8144-6462453FCFA6}"/>
    <cellStyle name="Normal 2 2 3 2 5 2 2" xfId="22661" xr:uid="{4BFB4EEA-2493-4BA2-96DA-2AAB7C370F2A}"/>
    <cellStyle name="Normal 2 2 3 2 5 3" xfId="22662" xr:uid="{9F0D461D-7845-4A15-9749-45820D5A1A87}"/>
    <cellStyle name="Normal 2 2 3 2 6" xfId="22663" xr:uid="{C9A61F60-45FB-4D01-9AB8-D8C048347259}"/>
    <cellStyle name="Normal 2 2 3 2 6 2" xfId="22664" xr:uid="{CA2E7DBC-DB76-4B97-AA00-6A24F377D4BB}"/>
    <cellStyle name="Normal 2 2 3 2 7" xfId="22665" xr:uid="{A15CF26C-3CBD-45B4-A20D-AC2CE0F67EEA}"/>
    <cellStyle name="Normal 2 2 3 3" xfId="22666" xr:uid="{14875B08-7D91-4378-B255-6E9FBE3F9CED}"/>
    <cellStyle name="Normal 2 2 3 3 2" xfId="22667" xr:uid="{3FB0584A-1F0C-42DA-958B-0C52DCE52ED6}"/>
    <cellStyle name="Normal 2 2 3 3 2 2" xfId="22668" xr:uid="{78CB98EF-89ED-45CF-A440-C961EAEA0426}"/>
    <cellStyle name="Normal 2 2 3 3 2 2 2" xfId="22669" xr:uid="{A9DD2B54-B2ED-44E0-898C-73DB89937C85}"/>
    <cellStyle name="Normal 2 2 3 3 2 2 2 2" xfId="22670" xr:uid="{659D7AE8-5DCC-4261-9179-A5F5E8C15A21}"/>
    <cellStyle name="Normal 2 2 3 3 2 2 2 2 2" xfId="22671" xr:uid="{EA9464B9-C7C7-4385-A9A3-3D0D101E133E}"/>
    <cellStyle name="Normal 2 2 3 3 2 2 2 3" xfId="22672" xr:uid="{216847CD-ED03-4E31-89E5-9217CF97187F}"/>
    <cellStyle name="Normal 2 2 3 3 2 2 3" xfId="22673" xr:uid="{883218E3-CF71-4E08-B203-B021310FFE53}"/>
    <cellStyle name="Normal 2 2 3 3 2 2 3 2" xfId="22674" xr:uid="{9C5BC14C-58EC-49B1-BCFB-8D37E8D26A5A}"/>
    <cellStyle name="Normal 2 2 3 3 2 2 4" xfId="22675" xr:uid="{77E93E26-19E2-4416-B7B8-0D1347B5AD6F}"/>
    <cellStyle name="Normal 2 2 3 3 2 3" xfId="22676" xr:uid="{AA51A74A-53AF-48AA-A001-666371710799}"/>
    <cellStyle name="Normal 2 2 3 3 2 3 2" xfId="22677" xr:uid="{E0131481-29D5-4FE1-9F38-D2D3CEAD2003}"/>
    <cellStyle name="Normal 2 2 3 3 2 3 2 2" xfId="22678" xr:uid="{8398D315-388E-407F-B7CA-3BF48B639D91}"/>
    <cellStyle name="Normal 2 2 3 3 2 3 2 2 2" xfId="22679" xr:uid="{5EFFC902-E6E5-4D01-8A96-A5DD79A292A9}"/>
    <cellStyle name="Normal 2 2 3 3 2 3 2 3" xfId="22680" xr:uid="{BD7CD3D6-AD78-4B6C-BFDE-80D9DF558346}"/>
    <cellStyle name="Normal 2 2 3 3 2 3 3" xfId="22681" xr:uid="{30B3B23C-4237-45F3-9ADD-1A582691C80C}"/>
    <cellStyle name="Normal 2 2 3 3 2 3 3 2" xfId="22682" xr:uid="{8BC137A9-0275-4C4E-9D4D-78E2BD2DC75E}"/>
    <cellStyle name="Normal 2 2 3 3 2 3 4" xfId="22683" xr:uid="{AA666782-D71F-45D2-AF34-2DC7FEC39F15}"/>
    <cellStyle name="Normal 2 2 3 3 2 4" xfId="22684" xr:uid="{A7D0C2C5-6C64-4FEB-84C0-B434B27B6CC2}"/>
    <cellStyle name="Normal 2 2 3 3 2 4 2" xfId="22685" xr:uid="{D8C8A5D6-BBF7-4740-A820-11C494B6F5B1}"/>
    <cellStyle name="Normal 2 2 3 3 2 4 2 2" xfId="22686" xr:uid="{3B42EADA-2FC4-4167-81D2-A4B69A6CE42D}"/>
    <cellStyle name="Normal 2 2 3 3 2 4 3" xfId="22687" xr:uid="{141A59B2-E9D4-44DA-BB94-CC7A7EC05DB3}"/>
    <cellStyle name="Normal 2 2 3 3 2 5" xfId="22688" xr:uid="{39E7D23C-1C9C-444D-A1EB-6E6B8DB50B16}"/>
    <cellStyle name="Normal 2 2 3 3 2 5 2" xfId="22689" xr:uid="{7CBB64A2-7AAB-494A-B1F3-0AC5D60B5D45}"/>
    <cellStyle name="Normal 2 2 3 3 2 6" xfId="22690" xr:uid="{166942BD-FF3C-4755-B834-2F8DD860C661}"/>
    <cellStyle name="Normal 2 2 3 3 3" xfId="22691" xr:uid="{98751832-C1DD-416D-B624-89111DC1B88E}"/>
    <cellStyle name="Normal 2 2 3 3 3 2" xfId="22692" xr:uid="{8EF26250-4F1D-46EE-8CCB-3B163584DACE}"/>
    <cellStyle name="Normal 2 2 3 3 3 2 2" xfId="22693" xr:uid="{638F21FB-D0D2-4286-9F37-4630246AFED7}"/>
    <cellStyle name="Normal 2 2 3 3 3 2 2 2" xfId="22694" xr:uid="{CBA38BE2-6742-492F-888E-65C801803905}"/>
    <cellStyle name="Normal 2 2 3 3 3 2 3" xfId="22695" xr:uid="{33E2ED6B-321B-4518-B2B9-CAB0450D2387}"/>
    <cellStyle name="Normal 2 2 3 3 3 3" xfId="22696" xr:uid="{A6807EE6-D17A-4B37-9555-81D8056E9D93}"/>
    <cellStyle name="Normal 2 2 3 3 3 3 2" xfId="22697" xr:uid="{46CBFB3F-0312-4B76-91AD-6A097E448C62}"/>
    <cellStyle name="Normal 2 2 3 3 3 4" xfId="22698" xr:uid="{1EE97BD7-D216-46C3-ADA1-D12B689F7B3E}"/>
    <cellStyle name="Normal 2 2 3 3 4" xfId="22699" xr:uid="{D42594FD-3350-4447-8865-2810E35F3CC4}"/>
    <cellStyle name="Normal 2 2 3 3 4 2" xfId="22700" xr:uid="{1664A385-DAA8-42C8-B97D-BFA443C9B33D}"/>
    <cellStyle name="Normal 2 2 3 3 4 2 2" xfId="22701" xr:uid="{010CB540-4940-4736-AF6C-105A7737678A}"/>
    <cellStyle name="Normal 2 2 3 3 4 2 2 2" xfId="22702" xr:uid="{34EB679A-A8D4-4B42-9777-05BA0B21FD0B}"/>
    <cellStyle name="Normal 2 2 3 3 4 2 3" xfId="22703" xr:uid="{BE5E9242-FD6F-467A-B233-43946191A40C}"/>
    <cellStyle name="Normal 2 2 3 3 4 3" xfId="22704" xr:uid="{915958C1-9721-49A2-8C30-F9D33B5F2673}"/>
    <cellStyle name="Normal 2 2 3 3 4 3 2" xfId="22705" xr:uid="{0CC78D03-2817-4F40-97C5-58F04105E339}"/>
    <cellStyle name="Normal 2 2 3 3 4 4" xfId="22706" xr:uid="{3B2BF022-72FD-4795-9B32-0E5F6A1DC4B5}"/>
    <cellStyle name="Normal 2 2 3 3 5" xfId="22707" xr:uid="{5ED49A46-64FA-4C80-907C-8A89365F2878}"/>
    <cellStyle name="Normal 2 2 3 3 5 2" xfId="22708" xr:uid="{EF51A5AF-5E63-4424-8005-C4E4DEAB3756}"/>
    <cellStyle name="Normal 2 2 3 3 5 2 2" xfId="22709" xr:uid="{4191C404-C3B4-4B23-82F2-B401B8548013}"/>
    <cellStyle name="Normal 2 2 3 3 5 3" xfId="22710" xr:uid="{19A0980F-9611-4893-8FAF-2AA00C1DC6CF}"/>
    <cellStyle name="Normal 2 2 3 3 6" xfId="22711" xr:uid="{073DE165-50FB-4541-A730-CCD02844DC19}"/>
    <cellStyle name="Normal 2 2 3 3 6 2" xfId="22712" xr:uid="{233C9BF4-5FDB-4C11-B85E-69A25E817D28}"/>
    <cellStyle name="Normal 2 2 3 3 7" xfId="22713" xr:uid="{8C022AB1-F916-4185-95C7-005E3018D6AB}"/>
    <cellStyle name="Normal 2 2 4" xfId="22714" xr:uid="{4F92903D-E6DC-4477-A63C-B60CC8111D52}"/>
    <cellStyle name="Normal 2 2 4 2" xfId="22715" xr:uid="{6D0ADD48-789B-4420-8E1F-CC71FBC77D33}"/>
    <cellStyle name="Normal 2 2 4 2 2" xfId="22716" xr:uid="{849063D3-4A2B-4766-9235-AF3FB3610590}"/>
    <cellStyle name="Normal 2 2 4 2 2 2" xfId="22717" xr:uid="{0DE1A9B9-AEBF-4946-833A-65714F36B25E}"/>
    <cellStyle name="Normal 2 2 4 2 2 2 2" xfId="22718" xr:uid="{24780946-6486-4219-AE68-6381C9958FA7}"/>
    <cellStyle name="Normal 2 2 4 2 2 2 2 2" xfId="22719" xr:uid="{165F4EC1-BBAF-4CCB-9211-20155FA58AEE}"/>
    <cellStyle name="Normal 2 2 4 2 2 2 2 2 2" xfId="22720" xr:uid="{AAA4535A-0207-4F04-A1F8-5261C030AFD1}"/>
    <cellStyle name="Normal 2 2 4 2 2 2 2 3" xfId="22721" xr:uid="{55C78D1E-BFAD-47E4-99AF-C74EECD69DCD}"/>
    <cellStyle name="Normal 2 2 4 2 2 2 3" xfId="22722" xr:uid="{E607478E-E84B-4AE3-BA39-03CAFAA78B82}"/>
    <cellStyle name="Normal 2 2 4 2 2 2 3 2" xfId="22723" xr:uid="{5BA2A761-D4B5-4EFA-B839-06037227C2E7}"/>
    <cellStyle name="Normal 2 2 4 2 2 2 4" xfId="22724" xr:uid="{F140BB51-E5D6-4910-8EB4-EC8160B4067D}"/>
    <cellStyle name="Normal 2 2 4 2 2 3" xfId="22725" xr:uid="{D6187CEF-FA0A-4589-923C-D97B9840EA46}"/>
    <cellStyle name="Normal 2 2 4 2 2 3 2" xfId="22726" xr:uid="{FE54A9D2-58E6-459B-ADAD-4FB9F58A0B4D}"/>
    <cellStyle name="Normal 2 2 4 2 2 3 2 2" xfId="22727" xr:uid="{FCAB149C-C5B3-489A-B5F5-A4DA841A737B}"/>
    <cellStyle name="Normal 2 2 4 2 2 3 2 2 2" xfId="22728" xr:uid="{D8C1D7FE-1757-48FC-AFAA-07A7AED80E91}"/>
    <cellStyle name="Normal 2 2 4 2 2 3 2 3" xfId="22729" xr:uid="{E0022B36-CF32-4705-AEFD-1EEC0AD7C184}"/>
    <cellStyle name="Normal 2 2 4 2 2 3 3" xfId="22730" xr:uid="{E9A1928E-9600-4067-919A-E03702EE584E}"/>
    <cellStyle name="Normal 2 2 4 2 2 3 3 2" xfId="22731" xr:uid="{3033AA67-B7CF-4EC5-BC02-CC1F076D2925}"/>
    <cellStyle name="Normal 2 2 4 2 2 3 4" xfId="22732" xr:uid="{2EA56021-5C15-42A8-8073-A53C43E6F40A}"/>
    <cellStyle name="Normal 2 2 4 2 2 4" xfId="22733" xr:uid="{1B53F76B-5B0F-46C2-BD00-FA372683741B}"/>
    <cellStyle name="Normal 2 2 4 2 2 4 2" xfId="22734" xr:uid="{BAB65D5F-977B-4215-B525-C1A19E86C27C}"/>
    <cellStyle name="Normal 2 2 4 2 2 4 2 2" xfId="22735" xr:uid="{A141982B-9C3F-49AD-9DE0-75D2B1130B71}"/>
    <cellStyle name="Normal 2 2 4 2 2 4 3" xfId="22736" xr:uid="{F4649C21-24AE-4078-ACF6-FC0E73BC22BD}"/>
    <cellStyle name="Normal 2 2 4 2 2 5" xfId="22737" xr:uid="{7B918EFA-5363-4159-BEA4-F3995F7DC037}"/>
    <cellStyle name="Normal 2 2 4 2 2 5 2" xfId="22738" xr:uid="{31F471CF-F523-4C5A-A954-FCD1C0FCE319}"/>
    <cellStyle name="Normal 2 2 4 2 2 6" xfId="22739" xr:uid="{8C5E2FE5-D4CA-4481-BC59-09824D590347}"/>
    <cellStyle name="Normal 2 2 4 2 3" xfId="22740" xr:uid="{28F569B5-536E-436D-AADC-D337967E7290}"/>
    <cellStyle name="Normal 2 2 4 2 3 2" xfId="22741" xr:uid="{03B05882-7DC1-4403-8CDE-1EA47ACD4E15}"/>
    <cellStyle name="Normal 2 2 4 2 3 2 2" xfId="22742" xr:uid="{97FA15E8-92D8-4968-AFFD-412AD1645B57}"/>
    <cellStyle name="Normal 2 2 4 2 3 2 2 2" xfId="22743" xr:uid="{5AF57B08-7437-4D98-AC2A-FEAA750727B2}"/>
    <cellStyle name="Normal 2 2 4 2 3 2 3" xfId="22744" xr:uid="{AD126451-2F36-4974-9828-6D42246B1D63}"/>
    <cellStyle name="Normal 2 2 4 2 3 3" xfId="22745" xr:uid="{811B3C54-1DDA-43A9-B2D1-E782CDF1BD8A}"/>
    <cellStyle name="Normal 2 2 4 2 3 3 2" xfId="22746" xr:uid="{935D7145-A3F8-4259-A4DA-CE483CFEC5AE}"/>
    <cellStyle name="Normal 2 2 4 2 3 4" xfId="22747" xr:uid="{D392D140-946D-4C0B-B99F-5EF76EEB3DC2}"/>
    <cellStyle name="Normal 2 2 4 2 4" xfId="22748" xr:uid="{198C204A-D1A7-4BCC-A51D-86FA9E56439D}"/>
    <cellStyle name="Normal 2 2 4 2 4 2" xfId="22749" xr:uid="{5683547B-C544-4085-94FD-C805297A58A6}"/>
    <cellStyle name="Normal 2 2 4 2 4 2 2" xfId="22750" xr:uid="{432C32C4-D1A4-42C2-B7E2-844ACFE9EA5F}"/>
    <cellStyle name="Normal 2 2 4 2 4 2 2 2" xfId="22751" xr:uid="{6F88210F-E7A5-441D-948E-9070F54BC32E}"/>
    <cellStyle name="Normal 2 2 4 2 4 2 3" xfId="22752" xr:uid="{DAEA7E31-AB83-487E-9488-EEA9038BCCD9}"/>
    <cellStyle name="Normal 2 2 4 2 4 3" xfId="22753" xr:uid="{B70ADF3B-04EB-4E09-93F3-DE11634B1D36}"/>
    <cellStyle name="Normal 2 2 4 2 4 3 2" xfId="22754" xr:uid="{21E04C74-5B95-46F4-8D4E-B1B7CC6D7AEC}"/>
    <cellStyle name="Normal 2 2 4 2 4 4" xfId="22755" xr:uid="{C82AED97-EE76-4F0C-B232-18099D667A27}"/>
    <cellStyle name="Normal 2 2 4 2 5" xfId="22756" xr:uid="{2A656B35-18A4-4E66-8EDD-0E6F6DCD370E}"/>
    <cellStyle name="Normal 2 2 4 2 5 2" xfId="22757" xr:uid="{1DEDB375-CD70-4FFA-BAB1-08B27B6FBE83}"/>
    <cellStyle name="Normal 2 2 4 2 5 2 2" xfId="22758" xr:uid="{419C9CBF-5979-40B4-AE1B-6B753E7441DB}"/>
    <cellStyle name="Normal 2 2 4 2 5 3" xfId="22759" xr:uid="{62BA1C91-61A9-432C-B9C1-F10839DE01CB}"/>
    <cellStyle name="Normal 2 2 4 2 6" xfId="22760" xr:uid="{C922E28A-5766-40C3-89F4-FE6B309B4BA6}"/>
    <cellStyle name="Normal 2 2 4 2 6 2" xfId="22761" xr:uid="{6813A193-3379-4A14-A44D-356347118143}"/>
    <cellStyle name="Normal 2 2 4 2 7" xfId="22762" xr:uid="{72A96103-6824-4F5D-953D-D923BCBDB670}"/>
    <cellStyle name="Normal 2 2 4 3" xfId="22763" xr:uid="{A523745E-7106-4924-909F-F7E5A2D325DF}"/>
    <cellStyle name="Normal 2 2 4 3 2" xfId="22764" xr:uid="{CBAFCFA3-E3DF-4157-9418-E6C279483D0E}"/>
    <cellStyle name="Normal 2 2 4 3 2 2" xfId="22765" xr:uid="{4C9D917D-36BA-4DB1-A9C9-2F1D1AD77DBC}"/>
    <cellStyle name="Normal 2 2 4 3 2 2 2" xfId="22766" xr:uid="{1398AC7E-2C61-4190-85C3-DF1F54955757}"/>
    <cellStyle name="Normal 2 2 4 3 2 2 2 2" xfId="22767" xr:uid="{70E9768D-92A6-472D-960F-223B6C1DF647}"/>
    <cellStyle name="Normal 2 2 4 3 2 2 2 2 2" xfId="22768" xr:uid="{023AC31A-AA35-4E29-9A11-313DA3EA21FF}"/>
    <cellStyle name="Normal 2 2 4 3 2 2 2 3" xfId="22769" xr:uid="{8C6C0D2D-4498-42B1-8D33-3402E1C4DDA9}"/>
    <cellStyle name="Normal 2 2 4 3 2 2 3" xfId="22770" xr:uid="{21119967-0CB1-47A3-9CF7-CF693F0C0C2E}"/>
    <cellStyle name="Normal 2 2 4 3 2 2 3 2" xfId="22771" xr:uid="{B0613047-804B-472C-A092-7B095AAEC3A3}"/>
    <cellStyle name="Normal 2 2 4 3 2 2 4" xfId="22772" xr:uid="{2FFF6EF5-F72E-47C4-8AE4-A3C7DDFC14ED}"/>
    <cellStyle name="Normal 2 2 4 3 2 3" xfId="22773" xr:uid="{AC647A73-FE8B-48B3-A0A7-3092D72C583C}"/>
    <cellStyle name="Normal 2 2 4 3 2 3 2" xfId="22774" xr:uid="{05183E22-C327-42CF-9598-901B0811A29D}"/>
    <cellStyle name="Normal 2 2 4 3 2 3 2 2" xfId="22775" xr:uid="{FA61B97E-1606-40CA-8978-D60D1FAB74AB}"/>
    <cellStyle name="Normal 2 2 4 3 2 3 2 2 2" xfId="22776" xr:uid="{E54CF975-1120-4446-9D0B-4A83BD6E6C05}"/>
    <cellStyle name="Normal 2 2 4 3 2 3 2 3" xfId="22777" xr:uid="{8D41D2B1-D159-4170-83BC-4E48E721A677}"/>
    <cellStyle name="Normal 2 2 4 3 2 3 3" xfId="22778" xr:uid="{F819BC16-773F-435D-BE7C-413A042674C3}"/>
    <cellStyle name="Normal 2 2 4 3 2 3 3 2" xfId="22779" xr:uid="{1215FA86-DD90-4F07-9CE5-3BFEF88BFB8D}"/>
    <cellStyle name="Normal 2 2 4 3 2 3 4" xfId="22780" xr:uid="{62BD3F06-BC8F-495F-943D-E876D9693729}"/>
    <cellStyle name="Normal 2 2 4 3 2 4" xfId="22781" xr:uid="{6CAF56C5-FD12-44D2-BDA2-C50CBB801498}"/>
    <cellStyle name="Normal 2 2 4 3 2 4 2" xfId="22782" xr:uid="{0707B273-29B4-4AB8-A41D-ACD602B3FFEB}"/>
    <cellStyle name="Normal 2 2 4 3 2 4 2 2" xfId="22783" xr:uid="{DE2AEA67-6C70-4B31-9381-9457F1AB5640}"/>
    <cellStyle name="Normal 2 2 4 3 2 4 3" xfId="22784" xr:uid="{5CB01514-6FE4-44A1-A7DE-1374376462CE}"/>
    <cellStyle name="Normal 2 2 4 3 2 5" xfId="22785" xr:uid="{9CE1E9E9-2687-4EB8-9787-89F849439C2C}"/>
    <cellStyle name="Normal 2 2 4 3 2 5 2" xfId="22786" xr:uid="{CF177A44-6BEA-49C2-B3F9-F52D47EAA067}"/>
    <cellStyle name="Normal 2 2 4 3 2 6" xfId="22787" xr:uid="{7193049C-471B-4C3A-AAC9-A684DB2D51D0}"/>
    <cellStyle name="Normal 2 2 4 3 3" xfId="22788" xr:uid="{F0271932-8B20-4B6D-8954-8A21999EF69F}"/>
    <cellStyle name="Normal 2 2 4 3 3 2" xfId="22789" xr:uid="{FE754F5E-7585-4B88-8A14-3B734756E806}"/>
    <cellStyle name="Normal 2 2 4 3 3 2 2" xfId="22790" xr:uid="{B9B3C853-B9CA-4A7C-B03B-E594881B946F}"/>
    <cellStyle name="Normal 2 2 4 3 3 2 2 2" xfId="22791" xr:uid="{3688F246-3B84-419D-9C3D-427243C56F79}"/>
    <cellStyle name="Normal 2 2 4 3 3 2 3" xfId="22792" xr:uid="{EFEC9F3C-DBAB-4E17-AFBD-5020587E7354}"/>
    <cellStyle name="Normal 2 2 4 3 3 3" xfId="22793" xr:uid="{A902B4AC-78C2-412A-BA55-D86095071A13}"/>
    <cellStyle name="Normal 2 2 4 3 3 3 2" xfId="22794" xr:uid="{E466E860-3A80-48FC-8E63-2A50498B616A}"/>
    <cellStyle name="Normal 2 2 4 3 3 4" xfId="22795" xr:uid="{7C969081-5CA0-4177-9CE6-2F6A63AFD72F}"/>
    <cellStyle name="Normal 2 2 4 3 4" xfId="22796" xr:uid="{ACBCA645-3826-4B33-B225-573DC79B0A49}"/>
    <cellStyle name="Normal 2 2 4 3 4 2" xfId="22797" xr:uid="{147C8B2C-C5C9-4439-88E5-64BAA2AD4891}"/>
    <cellStyle name="Normal 2 2 4 3 4 2 2" xfId="22798" xr:uid="{C2C0402D-6E76-4C16-9DCA-8EEB901C9B0E}"/>
    <cellStyle name="Normal 2 2 4 3 4 2 2 2" xfId="22799" xr:uid="{8CDBE52F-B99A-4959-8553-1B1C7AD4D579}"/>
    <cellStyle name="Normal 2 2 4 3 4 2 3" xfId="22800" xr:uid="{0FA3985C-36B4-46A2-BE94-03378FD6D49D}"/>
    <cellStyle name="Normal 2 2 4 3 4 3" xfId="22801" xr:uid="{6B03649A-C360-4A4A-A3BD-CED1E7F4771A}"/>
    <cellStyle name="Normal 2 2 4 3 4 3 2" xfId="22802" xr:uid="{079C8393-38FF-4861-BA84-2020A6F1546C}"/>
    <cellStyle name="Normal 2 2 4 3 4 4" xfId="22803" xr:uid="{EF106D8E-4619-4C04-900B-CB86AFACAE09}"/>
    <cellStyle name="Normal 2 2 4 3 5" xfId="22804" xr:uid="{081042A7-F2FC-4599-AC68-E1ABB3ABA00A}"/>
    <cellStyle name="Normal 2 2 4 3 5 2" xfId="22805" xr:uid="{63570A39-A5B4-4134-A6B8-65B8E63EEE30}"/>
    <cellStyle name="Normal 2 2 4 3 5 2 2" xfId="22806" xr:uid="{886321AB-608D-40A0-A842-C4955B744D5C}"/>
    <cellStyle name="Normal 2 2 4 3 5 3" xfId="22807" xr:uid="{C0878769-FFA7-4FA2-BC59-66A6D2B79B2E}"/>
    <cellStyle name="Normal 2 2 4 3 6" xfId="22808" xr:uid="{4D67460C-85BC-4247-A378-1169D958ED6D}"/>
    <cellStyle name="Normal 2 2 4 3 6 2" xfId="22809" xr:uid="{0174826A-8E7E-4731-9A2F-F3F60E090DA9}"/>
    <cellStyle name="Normal 2 2 4 3 7" xfId="22810" xr:uid="{A165889A-090F-4B90-8657-435C4EEE1689}"/>
    <cellStyle name="Normal 2 2 5" xfId="22811" xr:uid="{79FED512-0B6A-42E0-BE33-8865AA2E9851}"/>
    <cellStyle name="Normal 2 2 5 2" xfId="22812" xr:uid="{FC6755DC-56D2-4EDC-86E9-82E7FCA40C19}"/>
    <cellStyle name="Normal 2 2 5 2 2" xfId="22813" xr:uid="{4FACDFF3-1119-4163-85EB-6786E7F1F60E}"/>
    <cellStyle name="Normal 2 2 5 2 2 2" xfId="22814" xr:uid="{C957D9CA-DF9F-4288-A974-C5FE29908051}"/>
    <cellStyle name="Normal 2 2 5 2 2 2 2" xfId="22815" xr:uid="{46DD1EFC-4D60-4E2D-96B5-DFCFFA9093D5}"/>
    <cellStyle name="Normal 2 2 5 2 2 2 2 2" xfId="22816" xr:uid="{101CA913-FBDA-4E34-BB30-DF3B8975ED4C}"/>
    <cellStyle name="Normal 2 2 5 2 2 2 2 2 2" xfId="22817" xr:uid="{455D148A-C9AC-4784-AC07-80A71B0A3E92}"/>
    <cellStyle name="Normal 2 2 5 2 2 2 2 3" xfId="22818" xr:uid="{3820726D-187D-4A00-B92D-DEBCE6C00D21}"/>
    <cellStyle name="Normal 2 2 5 2 2 2 3" xfId="22819" xr:uid="{4D7D21AF-0B27-4A05-B33D-50378B417AA1}"/>
    <cellStyle name="Normal 2 2 5 2 2 2 3 2" xfId="22820" xr:uid="{FB141E4D-22D9-4E7E-B2EB-79DDA03D1E71}"/>
    <cellStyle name="Normal 2 2 5 2 2 2 4" xfId="22821" xr:uid="{D153ACD4-48BD-44A2-BF2C-A2917CB84EDA}"/>
    <cellStyle name="Normal 2 2 5 2 2 3" xfId="22822" xr:uid="{640B054A-CD6F-428C-B21A-38116A310874}"/>
    <cellStyle name="Normal 2 2 5 2 2 3 2" xfId="22823" xr:uid="{F282D9CD-EEDE-41A2-BC8A-CD99002908AE}"/>
    <cellStyle name="Normal 2 2 5 2 2 3 2 2" xfId="22824" xr:uid="{67CCFAA1-F05A-46D8-A21B-27361FA4A8E4}"/>
    <cellStyle name="Normal 2 2 5 2 2 3 2 2 2" xfId="22825" xr:uid="{EAF12865-43B6-419D-A58C-E8CF1FE78A7E}"/>
    <cellStyle name="Normal 2 2 5 2 2 3 2 3" xfId="22826" xr:uid="{BF410346-9D92-4EB1-BC2A-EA422A84A2F5}"/>
    <cellStyle name="Normal 2 2 5 2 2 3 3" xfId="22827" xr:uid="{88152B62-F285-4A55-A975-F3C30FA8BDCC}"/>
    <cellStyle name="Normal 2 2 5 2 2 3 3 2" xfId="22828" xr:uid="{45D09FD4-926D-4C9C-9DC6-46129AF240DE}"/>
    <cellStyle name="Normal 2 2 5 2 2 3 4" xfId="22829" xr:uid="{3C6CD167-76B6-48B6-B642-B770D7DCC201}"/>
    <cellStyle name="Normal 2 2 5 2 2 4" xfId="22830" xr:uid="{B2871940-7259-4663-8AAD-7F201C29D836}"/>
    <cellStyle name="Normal 2 2 5 2 2 4 2" xfId="22831" xr:uid="{B39A67FC-78B2-4C9C-8EA7-4B7E33F688E4}"/>
    <cellStyle name="Normal 2 2 5 2 2 4 2 2" xfId="22832" xr:uid="{DF657491-31AE-44B8-B96C-B8E979013E4C}"/>
    <cellStyle name="Normal 2 2 5 2 2 4 3" xfId="22833" xr:uid="{70CC5D40-5313-4E79-A9FE-83272348DF11}"/>
    <cellStyle name="Normal 2 2 5 2 2 5" xfId="22834" xr:uid="{9DCB2ED1-736F-4BB4-92D4-6032F4322D70}"/>
    <cellStyle name="Normal 2 2 5 2 2 5 2" xfId="22835" xr:uid="{506B3533-C7C6-4317-802F-2A31143B6A03}"/>
    <cellStyle name="Normal 2 2 5 2 2 6" xfId="22836" xr:uid="{081FD3C9-AD3A-4800-BCF8-30D929B34CB0}"/>
    <cellStyle name="Normal 2 2 5 2 3" xfId="22837" xr:uid="{65CEDD85-E093-48DC-B890-04158E80099D}"/>
    <cellStyle name="Normal 2 2 5 2 3 2" xfId="22838" xr:uid="{A7DA9290-29FE-4A2B-BD7E-F50F82ED0107}"/>
    <cellStyle name="Normal 2 2 5 2 3 2 2" xfId="22839" xr:uid="{1BD7BD7F-CCFC-46CB-AFCD-F8F4EC77C138}"/>
    <cellStyle name="Normal 2 2 5 2 3 2 2 2" xfId="22840" xr:uid="{292ED3C3-14BB-4270-815F-0CEDDD7B93AE}"/>
    <cellStyle name="Normal 2 2 5 2 3 2 3" xfId="22841" xr:uid="{C8F1B6C7-8B7A-44AC-A01C-640D0DB7F4BF}"/>
    <cellStyle name="Normal 2 2 5 2 3 3" xfId="22842" xr:uid="{8AF7420D-9421-4C4D-A1BD-06E5364813F3}"/>
    <cellStyle name="Normal 2 2 5 2 3 3 2" xfId="22843" xr:uid="{F86138BB-3EB2-4D88-86D9-D6C0CE1B3FA5}"/>
    <cellStyle name="Normal 2 2 5 2 3 4" xfId="22844" xr:uid="{12144262-B78F-47E1-9DC3-F0F484719750}"/>
    <cellStyle name="Normal 2 2 5 2 4" xfId="22845" xr:uid="{8BEE3D00-8993-4403-A007-B33244FAB7D1}"/>
    <cellStyle name="Normal 2 2 5 2 4 2" xfId="22846" xr:uid="{942B00B6-3EC6-4832-8A8C-EE9241C325A2}"/>
    <cellStyle name="Normal 2 2 5 2 4 2 2" xfId="22847" xr:uid="{F4D6627B-676A-4C88-9CF0-AC8647A04FB1}"/>
    <cellStyle name="Normal 2 2 5 2 4 2 2 2" xfId="22848" xr:uid="{37666A39-83EF-444C-934D-E147D9CC6E4D}"/>
    <cellStyle name="Normal 2 2 5 2 4 2 3" xfId="22849" xr:uid="{3D209201-81F8-465E-962C-572DF072850A}"/>
    <cellStyle name="Normal 2 2 5 2 4 3" xfId="22850" xr:uid="{58A0584B-6D6F-4C5A-84FE-29FCCBFAF5BF}"/>
    <cellStyle name="Normal 2 2 5 2 4 3 2" xfId="22851" xr:uid="{AB51DEF9-7DA5-4E66-93F4-262E47E5E49F}"/>
    <cellStyle name="Normal 2 2 5 2 4 4" xfId="22852" xr:uid="{C602C494-67D6-4860-B6AE-B659F3DEFB80}"/>
    <cellStyle name="Normal 2 2 5 2 5" xfId="22853" xr:uid="{FEB53813-1A04-4DD7-BEF0-396C8E6834AC}"/>
    <cellStyle name="Normal 2 2 5 2 5 2" xfId="22854" xr:uid="{72F3E5DF-AC8D-4737-8C6E-B61D0C850123}"/>
    <cellStyle name="Normal 2 2 5 2 5 2 2" xfId="22855" xr:uid="{13A18649-3CBC-4C1A-B761-2329A566D22A}"/>
    <cellStyle name="Normal 2 2 5 2 5 3" xfId="22856" xr:uid="{A9D66E74-51C4-4AF7-9696-63AA893B38B2}"/>
    <cellStyle name="Normal 2 2 5 2 6" xfId="22857" xr:uid="{385F6D71-D407-4F5B-81E1-748C9BEE6763}"/>
    <cellStyle name="Normal 2 2 5 2 6 2" xfId="22858" xr:uid="{C66A52C0-5229-4915-A346-D226B906380C}"/>
    <cellStyle name="Normal 2 2 5 2 7" xfId="22859" xr:uid="{5955AAA8-2148-4ACE-B39C-30743BE352E9}"/>
    <cellStyle name="Normal 2 2 5 3" xfId="22860" xr:uid="{8BF95B61-1DB5-487C-B1AB-9EFDD1A3B4F2}"/>
    <cellStyle name="Normal 2 2 5 3 2" xfId="22861" xr:uid="{3D61F649-6DF4-45DB-9DCD-34611F193A28}"/>
    <cellStyle name="Normal 2 2 5 3 2 2" xfId="22862" xr:uid="{C15326D7-E73C-491F-8EB6-6C4BA0C888E6}"/>
    <cellStyle name="Normal 2 2 5 3 2 2 2" xfId="22863" xr:uid="{C379BAC0-E8DE-4158-B8BF-D4442E89E899}"/>
    <cellStyle name="Normal 2 2 5 3 2 2 2 2" xfId="22864" xr:uid="{38A7FFFB-A2DB-45F2-A529-878A05C30BC9}"/>
    <cellStyle name="Normal 2 2 5 3 2 2 2 2 2" xfId="22865" xr:uid="{6BE1403F-2DA5-4AC8-8555-536F8EA8B56B}"/>
    <cellStyle name="Normal 2 2 5 3 2 2 2 3" xfId="22866" xr:uid="{476555ED-976C-409B-8A8C-770178FE10C6}"/>
    <cellStyle name="Normal 2 2 5 3 2 2 3" xfId="22867" xr:uid="{0ED65E1B-72CC-40C7-B8FE-B85DCB618817}"/>
    <cellStyle name="Normal 2 2 5 3 2 2 3 2" xfId="22868" xr:uid="{A18931D8-6A33-4C50-8DDF-E984896D35BA}"/>
    <cellStyle name="Normal 2 2 5 3 2 2 4" xfId="22869" xr:uid="{2C37E6A3-DC7E-4604-AC96-989194D88393}"/>
    <cellStyle name="Normal 2 2 5 3 2 3" xfId="22870" xr:uid="{D1F9BFDA-6881-48E1-8C64-6289F0DC9E65}"/>
    <cellStyle name="Normal 2 2 5 3 2 3 2" xfId="22871" xr:uid="{8512E9B4-5806-4DF8-9F22-6684D93F8100}"/>
    <cellStyle name="Normal 2 2 5 3 2 3 2 2" xfId="22872" xr:uid="{12AF0E1F-B9E7-47EF-9718-EA98D619D467}"/>
    <cellStyle name="Normal 2 2 5 3 2 3 2 2 2" xfId="22873" xr:uid="{3BF365A3-38BF-4E59-B0D8-AF216F5E186A}"/>
    <cellStyle name="Normal 2 2 5 3 2 3 2 3" xfId="22874" xr:uid="{193D7AF6-DAE8-44D4-ACA1-C94056F96399}"/>
    <cellStyle name="Normal 2 2 5 3 2 3 3" xfId="22875" xr:uid="{B78FDD81-DC2A-473E-A186-2917F9A05B87}"/>
    <cellStyle name="Normal 2 2 5 3 2 3 3 2" xfId="22876" xr:uid="{42D30247-D2DA-4F66-BAD0-072FA9527128}"/>
    <cellStyle name="Normal 2 2 5 3 2 3 4" xfId="22877" xr:uid="{8E1981DA-0421-4CC4-A036-09B98FC19D47}"/>
    <cellStyle name="Normal 2 2 5 3 2 4" xfId="22878" xr:uid="{88C3B976-6596-48FF-9204-F7D7E9991DCA}"/>
    <cellStyle name="Normal 2 2 5 3 2 4 2" xfId="22879" xr:uid="{81F118F2-539E-43DB-98D7-7C47557AAD49}"/>
    <cellStyle name="Normal 2 2 5 3 2 4 2 2" xfId="22880" xr:uid="{7C38AC24-ED49-42FA-93D5-E20030B9494D}"/>
    <cellStyle name="Normal 2 2 5 3 2 4 3" xfId="22881" xr:uid="{39A18E45-4385-44E7-B8C8-429C01061F5E}"/>
    <cellStyle name="Normal 2 2 5 3 2 5" xfId="22882" xr:uid="{82256870-69EA-4284-A56C-A71F34AA9E05}"/>
    <cellStyle name="Normal 2 2 5 3 2 5 2" xfId="22883" xr:uid="{23B2E8DF-5362-41F8-8F0C-1A4C88DAF0AD}"/>
    <cellStyle name="Normal 2 2 5 3 2 6" xfId="22884" xr:uid="{223F70D2-C156-4713-9BC2-532C1A3BD2F4}"/>
    <cellStyle name="Normal 2 2 5 3 3" xfId="22885" xr:uid="{85BC9B25-0E09-47CC-86B8-990AFAA4A43E}"/>
    <cellStyle name="Normal 2 2 5 3 3 2" xfId="22886" xr:uid="{192CD63E-497E-47FD-AAAB-EF5C0BB218AF}"/>
    <cellStyle name="Normal 2 2 5 3 3 2 2" xfId="22887" xr:uid="{5CFA389E-7D8E-46F5-9465-363412978389}"/>
    <cellStyle name="Normal 2 2 5 3 3 2 2 2" xfId="22888" xr:uid="{60A58C65-043E-4395-906B-53801873CC72}"/>
    <cellStyle name="Normal 2 2 5 3 3 2 3" xfId="22889" xr:uid="{EA0A2EEC-4051-4AB6-AB16-6D8D5EC1A649}"/>
    <cellStyle name="Normal 2 2 5 3 3 3" xfId="22890" xr:uid="{6285545A-4A79-49FF-BAA5-0163B6C0C1F5}"/>
    <cellStyle name="Normal 2 2 5 3 3 3 2" xfId="22891" xr:uid="{B1D832ED-BCAE-489C-BB69-E416C7A25C8E}"/>
    <cellStyle name="Normal 2 2 5 3 3 4" xfId="22892" xr:uid="{83E6899B-981F-4A10-9108-C9D06A3682FA}"/>
    <cellStyle name="Normal 2 2 5 3 4" xfId="22893" xr:uid="{1D165A2F-0CD0-4BB9-90FC-C44DC63349D1}"/>
    <cellStyle name="Normal 2 2 5 3 4 2" xfId="22894" xr:uid="{F36AC889-89A2-4E2F-B0C2-A172F313D345}"/>
    <cellStyle name="Normal 2 2 5 3 4 2 2" xfId="22895" xr:uid="{23F4F914-0B1F-45DC-B9A8-71A869F85585}"/>
    <cellStyle name="Normal 2 2 5 3 4 2 2 2" xfId="22896" xr:uid="{C7448160-DCF8-4DE3-8F9B-D335E2C2EE3B}"/>
    <cellStyle name="Normal 2 2 5 3 4 2 3" xfId="22897" xr:uid="{8C535D9E-87D5-408A-B8DE-2A29C139FEBE}"/>
    <cellStyle name="Normal 2 2 5 3 4 3" xfId="22898" xr:uid="{8FFCC590-07D1-473E-827A-C13C11C26B8E}"/>
    <cellStyle name="Normal 2 2 5 3 4 3 2" xfId="22899" xr:uid="{524834F9-869C-45CA-8CFB-962D9C7F7E1B}"/>
    <cellStyle name="Normal 2 2 5 3 4 4" xfId="22900" xr:uid="{8BA50267-184A-4A5C-8309-2863F678A304}"/>
    <cellStyle name="Normal 2 2 5 3 5" xfId="22901" xr:uid="{F555F91C-EE59-4A36-A092-E2D867D8BBD4}"/>
    <cellStyle name="Normal 2 2 5 3 5 2" xfId="22902" xr:uid="{171221BE-D9DB-4C4A-8753-D91FF2D14252}"/>
    <cellStyle name="Normal 2 2 5 3 5 2 2" xfId="22903" xr:uid="{345DBD20-DBB7-4461-AB0F-E3368250D678}"/>
    <cellStyle name="Normal 2 2 5 3 5 3" xfId="22904" xr:uid="{A795F24C-47A3-486F-9E8D-7E28FD291A39}"/>
    <cellStyle name="Normal 2 2 5 3 6" xfId="22905" xr:uid="{02259EAE-77B6-49A9-A7FB-D687CFFCABE2}"/>
    <cellStyle name="Normal 2 2 5 3 6 2" xfId="22906" xr:uid="{2FD581DC-DE9D-416F-8E73-25CEA42A7043}"/>
    <cellStyle name="Normal 2 2 5 3 7" xfId="22907" xr:uid="{364DD8AE-A1BB-4C04-8DDB-7399F021E106}"/>
    <cellStyle name="Normal 2 2 6" xfId="22908" xr:uid="{D4B338B3-7501-402A-9F34-6EEADB5C07B4}"/>
    <cellStyle name="Normal 2 2 6 2" xfId="22909" xr:uid="{DF205FE7-B287-4C0E-BC6F-9BBC6F58574A}"/>
    <cellStyle name="Normal 2 2 6 2 2" xfId="22910" xr:uid="{3EB8100A-AD17-4B8A-94B4-77805241D445}"/>
    <cellStyle name="Normal 2 2 6 2 2 2" xfId="22911" xr:uid="{8D8F8E86-E06B-42BF-BE15-1AB87D186753}"/>
    <cellStyle name="Normal 2 2 6 2 2 2 2" xfId="22912" xr:uid="{E18F8551-9F91-4E12-ADDA-4CB1DF68C948}"/>
    <cellStyle name="Normal 2 2 6 2 2 2 2 2" xfId="22913" xr:uid="{89EA269E-3DF1-4206-A92A-E5E3D54B3E88}"/>
    <cellStyle name="Normal 2 2 6 2 2 2 2 2 2" xfId="22914" xr:uid="{B46A610A-CB75-415A-842D-699CF2A3584F}"/>
    <cellStyle name="Normal 2 2 6 2 2 2 2 3" xfId="22915" xr:uid="{887B3E2C-B8A1-409B-A1C8-59ED077A11C8}"/>
    <cellStyle name="Normal 2 2 6 2 2 2 3" xfId="22916" xr:uid="{1DFB4F04-0FC3-4C63-98B1-BA25D7CA3563}"/>
    <cellStyle name="Normal 2 2 6 2 2 2 3 2" xfId="22917" xr:uid="{01EC9166-807E-481C-9DF1-E3D18431973B}"/>
    <cellStyle name="Normal 2 2 6 2 2 2 4" xfId="22918" xr:uid="{A6A12E01-25E6-466F-B6D7-FCA7B876B5A1}"/>
    <cellStyle name="Normal 2 2 6 2 2 3" xfId="22919" xr:uid="{3F5804B0-86D1-41AA-ABB9-951C9987B5C9}"/>
    <cellStyle name="Normal 2 2 6 2 2 3 2" xfId="22920" xr:uid="{6F9DBD2E-24B8-4C67-9CC3-4D94D8B038CE}"/>
    <cellStyle name="Normal 2 2 6 2 2 3 2 2" xfId="22921" xr:uid="{F833E697-0776-427B-BAEB-A38D9A1925BC}"/>
    <cellStyle name="Normal 2 2 6 2 2 3 2 2 2" xfId="22922" xr:uid="{4FBB9158-1378-4EF5-84F1-ADF1835F4701}"/>
    <cellStyle name="Normal 2 2 6 2 2 3 2 3" xfId="22923" xr:uid="{E1BBEF43-2723-4433-8CFE-C1E95333A1F7}"/>
    <cellStyle name="Normal 2 2 6 2 2 3 3" xfId="22924" xr:uid="{46E85A97-C0B6-42E2-9D2C-EB6FDCA4BFE3}"/>
    <cellStyle name="Normal 2 2 6 2 2 3 3 2" xfId="22925" xr:uid="{8D54B446-12A7-424F-9066-A12077295178}"/>
    <cellStyle name="Normal 2 2 6 2 2 3 4" xfId="22926" xr:uid="{776B1210-E953-4C76-803A-6FB9E075CDB5}"/>
    <cellStyle name="Normal 2 2 6 2 2 4" xfId="22927" xr:uid="{06C1A9DE-AD5A-441E-9877-07E8B698FBD6}"/>
    <cellStyle name="Normal 2 2 6 2 2 4 2" xfId="22928" xr:uid="{91EA5A57-78C4-48CA-8B23-C95B47C9212E}"/>
    <cellStyle name="Normal 2 2 6 2 2 4 2 2" xfId="22929" xr:uid="{01AF73FA-AEF1-455E-ADF4-930026F10B1A}"/>
    <cellStyle name="Normal 2 2 6 2 2 4 3" xfId="22930" xr:uid="{EE4C666F-E93F-43EB-8791-FD363E1B004D}"/>
    <cellStyle name="Normal 2 2 6 2 2 5" xfId="22931" xr:uid="{A434A526-3E31-41EE-86B6-0C72C5C28869}"/>
    <cellStyle name="Normal 2 2 6 2 2 5 2" xfId="22932" xr:uid="{D8398E8C-70D1-459E-92FC-961C9CFAC8C3}"/>
    <cellStyle name="Normal 2 2 6 2 2 6" xfId="22933" xr:uid="{6A5E90D1-9A32-475F-BFB8-835FE1E9B642}"/>
    <cellStyle name="Normal 2 2 6 2 3" xfId="22934" xr:uid="{E9562474-0A52-4928-8777-761EE4F2C514}"/>
    <cellStyle name="Normal 2 2 6 2 3 2" xfId="22935" xr:uid="{25F50AE3-0061-4568-8342-0CE98A641E14}"/>
    <cellStyle name="Normal 2 2 6 2 3 2 2" xfId="22936" xr:uid="{240D221F-000F-48DE-90AB-1F4F8282357B}"/>
    <cellStyle name="Normal 2 2 6 2 3 2 2 2" xfId="22937" xr:uid="{15688139-95BD-4F00-960C-E3B9E51463BC}"/>
    <cellStyle name="Normal 2 2 6 2 3 2 3" xfId="22938" xr:uid="{19FF6F95-99A4-4E7C-821F-FA2F98C68CA3}"/>
    <cellStyle name="Normal 2 2 6 2 3 3" xfId="22939" xr:uid="{3D67307B-2620-44A7-AA40-1FFED78BD364}"/>
    <cellStyle name="Normal 2 2 6 2 3 3 2" xfId="22940" xr:uid="{4AE94CFE-34C7-4148-A12D-B95DFAC9ABC7}"/>
    <cellStyle name="Normal 2 2 6 2 3 4" xfId="22941" xr:uid="{E472BFC9-E00C-4AB8-AB65-9CEBCAC5C3F4}"/>
    <cellStyle name="Normal 2 2 6 2 4" xfId="22942" xr:uid="{DBDDFB34-8FB6-46C6-BF32-D304C07B5823}"/>
    <cellStyle name="Normal 2 2 6 2 4 2" xfId="22943" xr:uid="{2736DD33-953D-45EA-AF6E-40C8E29AC900}"/>
    <cellStyle name="Normal 2 2 6 2 4 2 2" xfId="22944" xr:uid="{A2195ED0-F1A3-44D2-BBA4-E65A7320801E}"/>
    <cellStyle name="Normal 2 2 6 2 4 2 2 2" xfId="22945" xr:uid="{080C8CE1-7EEF-40E5-AEA8-8015DB28A1B4}"/>
    <cellStyle name="Normal 2 2 6 2 4 2 3" xfId="22946" xr:uid="{AC0043D7-76F1-4A9D-BB86-B6E910E1F797}"/>
    <cellStyle name="Normal 2 2 6 2 4 3" xfId="22947" xr:uid="{31913798-6622-4296-8235-FFEAA487F0F4}"/>
    <cellStyle name="Normal 2 2 6 2 4 3 2" xfId="22948" xr:uid="{F551AC4B-83A5-4C64-9939-CFF4FD34F5DE}"/>
    <cellStyle name="Normal 2 2 6 2 4 4" xfId="22949" xr:uid="{A64CD420-511B-4107-AE7C-450BFE0B5E75}"/>
    <cellStyle name="Normal 2 2 6 2 5" xfId="22950" xr:uid="{CA4AAC2A-B16B-448A-B4CC-100DABF99F70}"/>
    <cellStyle name="Normal 2 2 6 2 5 2" xfId="22951" xr:uid="{F5D2329F-1720-49F4-BBE0-64BC76438D64}"/>
    <cellStyle name="Normal 2 2 6 2 5 2 2" xfId="22952" xr:uid="{CEE7215B-3CC8-49A3-A140-DA798AF4B558}"/>
    <cellStyle name="Normal 2 2 6 2 5 3" xfId="22953" xr:uid="{24BD73BC-9371-44CB-BFD1-8F05C6146E5B}"/>
    <cellStyle name="Normal 2 2 6 2 6" xfId="22954" xr:uid="{8CD417F7-6BEB-4BAD-8553-05F07741B6E3}"/>
    <cellStyle name="Normal 2 2 6 2 6 2" xfId="22955" xr:uid="{4D7FBFFD-77CF-48B1-9E13-750A67F7E55C}"/>
    <cellStyle name="Normal 2 2 6 2 7" xfId="22956" xr:uid="{37B6096F-277B-4DB9-B0FF-44BDC5593DAB}"/>
    <cellStyle name="Normal 2 2 6 3" xfId="22957" xr:uid="{C08D2F0A-952A-4BCA-A501-262AC2F24E42}"/>
    <cellStyle name="Normal 2 2 6 3 2" xfId="22958" xr:uid="{5DF93E6C-4E90-4C14-BEEE-3B3EF785431D}"/>
    <cellStyle name="Normal 2 2 6 3 2 2" xfId="22959" xr:uid="{A26C2C46-7517-4B4B-99AD-631488EE143C}"/>
    <cellStyle name="Normal 2 2 6 3 2 2 2" xfId="22960" xr:uid="{F0DBBD44-B174-4DF2-8372-976C9328DB40}"/>
    <cellStyle name="Normal 2 2 6 3 2 2 2 2" xfId="22961" xr:uid="{42507D5B-B560-4B9E-9366-B3969278BBB6}"/>
    <cellStyle name="Normal 2 2 6 3 2 2 3" xfId="22962" xr:uid="{572FF4D9-B4A5-463D-8989-5AF33649BA2C}"/>
    <cellStyle name="Normal 2 2 6 3 2 3" xfId="22963" xr:uid="{7839AA6F-33F9-447B-8FAB-79B79E5BA616}"/>
    <cellStyle name="Normal 2 2 6 3 2 3 2" xfId="22964" xr:uid="{F5398A98-AB13-4FA7-A802-7B19CCFBEC28}"/>
    <cellStyle name="Normal 2 2 6 3 2 4" xfId="22965" xr:uid="{A9F94E3C-0A24-46F4-9BC8-87774A40C5DA}"/>
    <cellStyle name="Normal 2 2 6 3 3" xfId="22966" xr:uid="{F36B5A1A-224A-4DF9-A853-FC2FA756A6A7}"/>
    <cellStyle name="Normal 2 2 6 3 3 2" xfId="22967" xr:uid="{C931854C-CE80-4865-9A04-71D0FCA21E31}"/>
    <cellStyle name="Normal 2 2 6 3 3 2 2" xfId="22968" xr:uid="{7DCBE2C4-274C-4C0F-9100-BF223C852FFA}"/>
    <cellStyle name="Normal 2 2 6 3 3 2 2 2" xfId="22969" xr:uid="{5E254AF6-34B8-48F4-A939-DDCE1D89F848}"/>
    <cellStyle name="Normal 2 2 6 3 3 2 3" xfId="22970" xr:uid="{6EBE3AA4-1058-4D76-9C68-0207924461F2}"/>
    <cellStyle name="Normal 2 2 6 3 3 3" xfId="22971" xr:uid="{6C6D457B-2F86-4231-B40C-E78DC2A8DE25}"/>
    <cellStyle name="Normal 2 2 6 3 3 3 2" xfId="22972" xr:uid="{3319D154-98F6-4C1A-B2B3-5B7E23AF74AF}"/>
    <cellStyle name="Normal 2 2 6 3 3 4" xfId="22973" xr:uid="{21D3B1EB-7883-41D4-8C0A-F2701FE26516}"/>
    <cellStyle name="Normal 2 2 6 3 4" xfId="22974" xr:uid="{C4ADCE15-D08E-4D7E-812B-9238387A7626}"/>
    <cellStyle name="Normal 2 2 6 3 4 2" xfId="22975" xr:uid="{ADAB8AED-3BEF-4866-BCD9-E729EFAA5F50}"/>
    <cellStyle name="Normal 2 2 6 3 4 2 2" xfId="22976" xr:uid="{3D8AB342-1F2C-4FCA-A79D-2C8DA90AE195}"/>
    <cellStyle name="Normal 2 2 6 3 4 3" xfId="22977" xr:uid="{223D5A48-0330-4820-97C0-3F03791413B3}"/>
    <cellStyle name="Normal 2 2 6 3 5" xfId="22978" xr:uid="{15C78218-7330-471B-850C-9E264171E3A3}"/>
    <cellStyle name="Normal 2 2 6 3 5 2" xfId="22979" xr:uid="{953C4434-F012-4132-AA28-E238A0F2E8C5}"/>
    <cellStyle name="Normal 2 2 6 3 6" xfId="22980" xr:uid="{45028A5B-B1AD-4DEA-A66B-AD3318988D3D}"/>
    <cellStyle name="Normal 2 2 6 4" xfId="22981" xr:uid="{CB924F06-C529-4F6F-BC4C-1CC7212DD29F}"/>
    <cellStyle name="Normal 2 2 6 4 2" xfId="22982" xr:uid="{AFEC2928-9D3B-4142-A7CC-A1C1D6DFEC11}"/>
    <cellStyle name="Normal 2 2 6 4 2 2" xfId="22983" xr:uid="{61719195-76F9-4E85-8A70-CA2B9944B37F}"/>
    <cellStyle name="Normal 2 2 6 4 2 2 2" xfId="22984" xr:uid="{F973E290-5944-4ADB-886D-0A2B6DEBD0AC}"/>
    <cellStyle name="Normal 2 2 6 4 2 3" xfId="22985" xr:uid="{67718E71-F3B6-4615-AEE1-96058B2C5B53}"/>
    <cellStyle name="Normal 2 2 6 4 3" xfId="22986" xr:uid="{A9C897D6-6CAD-48C6-B4FF-3AB7C643779C}"/>
    <cellStyle name="Normal 2 2 6 4 3 2" xfId="22987" xr:uid="{A9474A9D-6B3C-41A8-B394-8CADBF3DE411}"/>
    <cellStyle name="Normal 2 2 6 4 4" xfId="22988" xr:uid="{C90096A2-43AA-43CB-AC64-64F0552555D5}"/>
    <cellStyle name="Normal 2 2 6 5" xfId="22989" xr:uid="{1918109A-5F4E-4CF5-93A6-9BF6542FEC83}"/>
    <cellStyle name="Normal 2 2 6 5 2" xfId="22990" xr:uid="{F2AF399C-BBD8-4117-A6C7-94977A5B4D24}"/>
    <cellStyle name="Normal 2 2 6 5 2 2" xfId="22991" xr:uid="{4E6B1714-B91A-495F-81BA-3FE0202BE891}"/>
    <cellStyle name="Normal 2 2 6 5 2 2 2" xfId="22992" xr:uid="{4F9E8B7C-06C0-4B0E-BF89-CA84ECBD026D}"/>
    <cellStyle name="Normal 2 2 6 5 2 3" xfId="22993" xr:uid="{175C63A0-4B8B-44D8-9539-A0DB42AE63D1}"/>
    <cellStyle name="Normal 2 2 6 5 3" xfId="22994" xr:uid="{0F484516-7CD2-42F4-826D-E140003B026A}"/>
    <cellStyle name="Normal 2 2 6 5 3 2" xfId="22995" xr:uid="{3593373E-0A67-4708-8277-282E693828A6}"/>
    <cellStyle name="Normal 2 2 6 5 4" xfId="22996" xr:uid="{3F506C11-3DB2-4B8F-95C8-8E723E1DF750}"/>
    <cellStyle name="Normal 2 2 6 6" xfId="22997" xr:uid="{C318C35D-4A76-4014-9D10-319FF9505B6D}"/>
    <cellStyle name="Normal 2 2 6 6 2" xfId="22998" xr:uid="{1E925751-71DA-4E05-A25E-4C25DB2F63D5}"/>
    <cellStyle name="Normal 2 2 6 6 2 2" xfId="22999" xr:uid="{F7A8756E-2A4D-4503-A417-FCCDE847D3B3}"/>
    <cellStyle name="Normal 2 2 6 6 3" xfId="23000" xr:uid="{D7AA61AB-A2D1-4BA5-B17F-0485FD3AD0CB}"/>
    <cellStyle name="Normal 2 2 6 7" xfId="23001" xr:uid="{6366D780-E6F8-401E-9638-5A8E9F890DBC}"/>
    <cellStyle name="Normal 2 2 6 7 2" xfId="23002" xr:uid="{41D91D3E-6FD3-4567-ACFC-FE796F2332B5}"/>
    <cellStyle name="Normal 2 2 6 8" xfId="23003" xr:uid="{C55A886F-7221-4741-BC7C-1EC054FBE6B1}"/>
    <cellStyle name="Normal 2 2 7" xfId="23004" xr:uid="{2B5D1C18-4A45-4345-8A85-A53C40BF18D9}"/>
    <cellStyle name="Normal 2 2 7 2" xfId="23005" xr:uid="{70FF11E2-8BDE-4270-92B5-573185B3BBCD}"/>
    <cellStyle name="Normal 2 2 7 2 2" xfId="23006" xr:uid="{B613A406-637A-4CA9-B70C-B57C21434B71}"/>
    <cellStyle name="Normal 2 2 7 2 2 2" xfId="23007" xr:uid="{06940418-B058-43E7-B88B-CB2B40D65166}"/>
    <cellStyle name="Normal 2 2 7 2 2 2 2" xfId="23008" xr:uid="{ABF0B621-3AF0-4649-B9D8-F6CD61220893}"/>
    <cellStyle name="Normal 2 2 7 2 2 2 2 2" xfId="23009" xr:uid="{817B325E-5110-4166-A1DC-C87FB4EB22A9}"/>
    <cellStyle name="Normal 2 2 7 2 2 2 2 2 2" xfId="23010" xr:uid="{24DFFB24-FEA3-402C-B795-C2A7EACB8E21}"/>
    <cellStyle name="Normal 2 2 7 2 2 2 2 3" xfId="23011" xr:uid="{2DCB5A14-7C77-4F56-B45A-235489CA81CC}"/>
    <cellStyle name="Normal 2 2 7 2 2 2 3" xfId="23012" xr:uid="{E5E11374-DDFF-4BF8-A7B2-481E21545AE3}"/>
    <cellStyle name="Normal 2 2 7 2 2 2 3 2" xfId="23013" xr:uid="{E51CADA6-BD77-4F81-981C-0D05E3093562}"/>
    <cellStyle name="Normal 2 2 7 2 2 2 4" xfId="23014" xr:uid="{2488D732-1706-40A4-9194-3BCB7EC0DEE1}"/>
    <cellStyle name="Normal 2 2 7 2 2 3" xfId="23015" xr:uid="{418AEB5A-2F13-4875-B992-AD123E5F2515}"/>
    <cellStyle name="Normal 2 2 7 2 2 3 2" xfId="23016" xr:uid="{8793448B-C1D9-4B45-92C3-8B7B85797E96}"/>
    <cellStyle name="Normal 2 2 7 2 2 3 2 2" xfId="23017" xr:uid="{9FFA2A8F-53D5-4555-88BF-E6F5A5595870}"/>
    <cellStyle name="Normal 2 2 7 2 2 3 2 2 2" xfId="23018" xr:uid="{274FD30F-8D47-4944-942F-102786668633}"/>
    <cellStyle name="Normal 2 2 7 2 2 3 2 3" xfId="23019" xr:uid="{A41D28B7-641F-4E50-AB21-56020C7C37C6}"/>
    <cellStyle name="Normal 2 2 7 2 2 3 3" xfId="23020" xr:uid="{6B5BAEED-2FAE-4341-A504-5686EC6AD563}"/>
    <cellStyle name="Normal 2 2 7 2 2 3 3 2" xfId="23021" xr:uid="{FF161241-A9B5-4645-8DB2-9EC96E27A8A7}"/>
    <cellStyle name="Normal 2 2 7 2 2 3 4" xfId="23022" xr:uid="{77CC7425-7F18-487E-B392-E77F1FFAE218}"/>
    <cellStyle name="Normal 2 2 7 2 2 4" xfId="23023" xr:uid="{F996EE95-47E2-4ACA-85F5-C643112E2853}"/>
    <cellStyle name="Normal 2 2 7 2 2 4 2" xfId="23024" xr:uid="{108A4847-A2C0-424B-87B0-6FC915F34DAD}"/>
    <cellStyle name="Normal 2 2 7 2 2 4 2 2" xfId="23025" xr:uid="{47D8039A-4FBA-4A72-99F1-8B5A9DF1BABB}"/>
    <cellStyle name="Normal 2 2 7 2 2 4 3" xfId="23026" xr:uid="{239A91C4-EC79-496E-B23C-4A95BCFCF3EF}"/>
    <cellStyle name="Normal 2 2 7 2 2 5" xfId="23027" xr:uid="{5595ED0A-45BC-4017-9B9E-9D7333D4830F}"/>
    <cellStyle name="Normal 2 2 7 2 2 5 2" xfId="23028" xr:uid="{78243DB7-6B35-479D-A96A-B64398DF2746}"/>
    <cellStyle name="Normal 2 2 7 2 2 6" xfId="23029" xr:uid="{0EEBE737-5E94-457D-BB23-B761DE41CBBF}"/>
    <cellStyle name="Normal 2 2 7 2 3" xfId="23030" xr:uid="{196312B9-3D93-4132-BD14-8F1F6C736172}"/>
    <cellStyle name="Normal 2 2 7 2 3 2" xfId="23031" xr:uid="{1F6C389B-D9CB-4896-8293-8B8BCB16AE45}"/>
    <cellStyle name="Normal 2 2 7 2 3 2 2" xfId="23032" xr:uid="{7D3E9C66-B6E3-4CCA-A856-B190B9D6CFAC}"/>
    <cellStyle name="Normal 2 2 7 2 3 2 2 2" xfId="23033" xr:uid="{B9FAC7C0-9439-43CA-973C-307C980A81B3}"/>
    <cellStyle name="Normal 2 2 7 2 3 2 3" xfId="23034" xr:uid="{438EA62E-761C-41B2-83BA-939FAB47DACA}"/>
    <cellStyle name="Normal 2 2 7 2 3 3" xfId="23035" xr:uid="{D63922F8-189E-47A8-9CE9-417A6EF8BB41}"/>
    <cellStyle name="Normal 2 2 7 2 3 3 2" xfId="23036" xr:uid="{3CCF69A5-A2E1-4A19-8A84-BEEFEDACA44F}"/>
    <cellStyle name="Normal 2 2 7 2 3 4" xfId="23037" xr:uid="{2F4D8EBC-6AB2-40A4-A0B8-D0375232B03C}"/>
    <cellStyle name="Normal 2 2 7 2 4" xfId="23038" xr:uid="{32111216-BB8E-4268-8BB5-EADAD90C465D}"/>
    <cellStyle name="Normal 2 2 7 2 4 2" xfId="23039" xr:uid="{370EFA22-DC99-4478-BD36-415CA9879921}"/>
    <cellStyle name="Normal 2 2 7 2 4 2 2" xfId="23040" xr:uid="{9107C333-D9DE-427E-BF08-23AB1037131A}"/>
    <cellStyle name="Normal 2 2 7 2 4 2 2 2" xfId="23041" xr:uid="{20C0D0D9-1828-472E-B1C4-3BAD51206830}"/>
    <cellStyle name="Normal 2 2 7 2 4 2 3" xfId="23042" xr:uid="{46E6411B-69AC-4524-9F0F-EB8022EC3F58}"/>
    <cellStyle name="Normal 2 2 7 2 4 3" xfId="23043" xr:uid="{B812C720-6DB0-40E5-8476-07690721430A}"/>
    <cellStyle name="Normal 2 2 7 2 4 3 2" xfId="23044" xr:uid="{B6796FED-66AC-4F19-AA60-94C9D89AFAC9}"/>
    <cellStyle name="Normal 2 2 7 2 4 4" xfId="23045" xr:uid="{73DCE9C0-4DAF-4B25-A3F1-B93B1E1C3534}"/>
    <cellStyle name="Normal 2 2 7 2 5" xfId="23046" xr:uid="{18887041-C7A7-476A-92CC-41E374D4BD8B}"/>
    <cellStyle name="Normal 2 2 7 2 5 2" xfId="23047" xr:uid="{357CC7C0-1D6A-4907-BA20-C1AB2648BCAC}"/>
    <cellStyle name="Normal 2 2 7 2 5 2 2" xfId="23048" xr:uid="{38092CB3-80A2-4364-B7CA-76AEEDF2CA16}"/>
    <cellStyle name="Normal 2 2 7 2 5 3" xfId="23049" xr:uid="{7A51C7C8-5206-4152-8E7B-806AB41FDE83}"/>
    <cellStyle name="Normal 2 2 7 2 6" xfId="23050" xr:uid="{15239A45-A324-4953-BF94-3B3DCD97E027}"/>
    <cellStyle name="Normal 2 2 7 2 6 2" xfId="23051" xr:uid="{314C2FC3-B151-4CE3-81F1-574B09FA79D8}"/>
    <cellStyle name="Normal 2 2 7 2 7" xfId="23052" xr:uid="{858A1A2C-2F3F-4518-B57A-171FA8ECB73D}"/>
    <cellStyle name="Normal 2 2 7 3" xfId="23053" xr:uid="{572C5A99-7377-4B4F-990E-C268C356CA86}"/>
    <cellStyle name="Normal 2 2 7 3 2" xfId="23054" xr:uid="{B257BC1C-C6C6-44BF-8DDA-79433E5BBB38}"/>
    <cellStyle name="Normal 2 2 7 3 2 2" xfId="23055" xr:uid="{5CC8B4C2-F59C-4D13-97F8-B869CB77DA26}"/>
    <cellStyle name="Normal 2 2 7 3 2 2 2" xfId="23056" xr:uid="{9CCEBEC6-DCF7-42A8-B117-B4A230F5C293}"/>
    <cellStyle name="Normal 2 2 7 3 2 2 2 2" xfId="23057" xr:uid="{7BA3B91B-4078-40D7-840F-278D80D4EA64}"/>
    <cellStyle name="Normal 2 2 7 3 2 2 3" xfId="23058" xr:uid="{C9D33B72-F5B4-4F3B-9EE9-4A003967CC5D}"/>
    <cellStyle name="Normal 2 2 7 3 2 3" xfId="23059" xr:uid="{7A0060B3-C8C0-49E8-8FE8-B37E8117B0E4}"/>
    <cellStyle name="Normal 2 2 7 3 2 3 2" xfId="23060" xr:uid="{BF602F63-E091-4CE1-8EF2-C5DEE72C80D7}"/>
    <cellStyle name="Normal 2 2 7 3 2 4" xfId="23061" xr:uid="{48F6EFE7-7F42-47EF-8713-ABB5AA6E197B}"/>
    <cellStyle name="Normal 2 2 7 3 3" xfId="23062" xr:uid="{5F350F4B-393C-4284-8D84-E74C90ED521B}"/>
    <cellStyle name="Normal 2 2 7 3 3 2" xfId="23063" xr:uid="{6323C01A-492C-47BE-9704-035BA1298F74}"/>
    <cellStyle name="Normal 2 2 7 3 3 2 2" xfId="23064" xr:uid="{E579B6C2-2071-4D56-BC8C-0D6E1D91D228}"/>
    <cellStyle name="Normal 2 2 7 3 3 2 2 2" xfId="23065" xr:uid="{65603427-ECAD-4D89-9B84-90B86297392E}"/>
    <cellStyle name="Normal 2 2 7 3 3 2 3" xfId="23066" xr:uid="{521BA681-DF88-4068-B128-87F4210F90F6}"/>
    <cellStyle name="Normal 2 2 7 3 3 3" xfId="23067" xr:uid="{5F7E8565-F586-4433-8B6C-85345E21828C}"/>
    <cellStyle name="Normal 2 2 7 3 3 3 2" xfId="23068" xr:uid="{725CF4A4-0950-488A-AE5D-1E164774E392}"/>
    <cellStyle name="Normal 2 2 7 3 3 4" xfId="23069" xr:uid="{C9BF3577-3687-4901-AEA2-F681FB76E86F}"/>
    <cellStyle name="Normal 2 2 7 3 4" xfId="23070" xr:uid="{9DBC3FBB-21CC-47A5-B77D-D725C72E4C97}"/>
    <cellStyle name="Normal 2 2 7 3 4 2" xfId="23071" xr:uid="{9943F893-DFE6-4635-84EB-2A647837299A}"/>
    <cellStyle name="Normal 2 2 7 3 4 2 2" xfId="23072" xr:uid="{4BA423C7-5EA8-4F55-A356-4CACF3B8F1E8}"/>
    <cellStyle name="Normal 2 2 7 3 4 3" xfId="23073" xr:uid="{991D1DC7-15BA-444E-86FB-D7E58D055505}"/>
    <cellStyle name="Normal 2 2 7 3 5" xfId="23074" xr:uid="{E53824AF-7F52-46A1-A1CD-177DA8949802}"/>
    <cellStyle name="Normal 2 2 7 3 5 2" xfId="23075" xr:uid="{830C2486-0363-48C3-9C50-E00390BC33D3}"/>
    <cellStyle name="Normal 2 2 7 3 6" xfId="23076" xr:uid="{07208B45-C3F4-486F-9E61-C69124369380}"/>
    <cellStyle name="Normal 2 2 7 4" xfId="23077" xr:uid="{370F530A-5539-4644-84DC-ADBD6DD5A111}"/>
    <cellStyle name="Normal 2 2 7 4 2" xfId="23078" xr:uid="{C54E4FE6-0FD1-40EC-84AC-22B56885C17C}"/>
    <cellStyle name="Normal 2 2 7 4 2 2" xfId="23079" xr:uid="{CD83BC9F-04AB-42CE-B760-97BD4B1EA5E4}"/>
    <cellStyle name="Normal 2 2 7 4 2 2 2" xfId="23080" xr:uid="{07E575AE-388F-43B0-9BFD-26E86B400FF8}"/>
    <cellStyle name="Normal 2 2 7 4 2 3" xfId="23081" xr:uid="{6266FDFA-9527-4DD0-918C-008D80621A23}"/>
    <cellStyle name="Normal 2 2 7 4 3" xfId="23082" xr:uid="{7CA9EC9B-8939-4663-8CD4-151E4A007AD0}"/>
    <cellStyle name="Normal 2 2 7 4 3 2" xfId="23083" xr:uid="{9C9A9613-E321-4D6C-84DF-24D1BA7E1B99}"/>
    <cellStyle name="Normal 2 2 7 4 4" xfId="23084" xr:uid="{85657A34-AEDD-42D6-A47D-A72F19C357D0}"/>
    <cellStyle name="Normal 2 2 7 5" xfId="23085" xr:uid="{899F2841-7403-442B-BAB4-B2910BAA7DE4}"/>
    <cellStyle name="Normal 2 2 7 5 2" xfId="23086" xr:uid="{DE852B4C-5FBC-4526-96DB-40CE743A70CD}"/>
    <cellStyle name="Normal 2 2 7 5 2 2" xfId="23087" xr:uid="{6CB69770-4367-42DA-940B-F29DF96981A6}"/>
    <cellStyle name="Normal 2 2 7 5 2 2 2" xfId="23088" xr:uid="{0500ADEF-AF6F-4A24-8C8B-01D62916CE82}"/>
    <cellStyle name="Normal 2 2 7 5 2 3" xfId="23089" xr:uid="{484F6047-D5BE-4F07-A7FD-71394F9BE9C2}"/>
    <cellStyle name="Normal 2 2 7 5 3" xfId="23090" xr:uid="{09DB865B-F5C6-4474-B9E3-99DB23ACA3FA}"/>
    <cellStyle name="Normal 2 2 7 5 3 2" xfId="23091" xr:uid="{DD98F2E6-6B03-4B7B-AD8E-5F85FB67CB10}"/>
    <cellStyle name="Normal 2 2 7 5 4" xfId="23092" xr:uid="{75C10545-81AB-400F-9007-70F98B211064}"/>
    <cellStyle name="Normal 2 2 7 6" xfId="23093" xr:uid="{075B3FEA-C915-4961-87A5-65A2757EBDC6}"/>
    <cellStyle name="Normal 2 2 7 6 2" xfId="23094" xr:uid="{1E9766FB-78F2-4245-9851-913D34BEEBB9}"/>
    <cellStyle name="Normal 2 2 7 6 2 2" xfId="23095" xr:uid="{56F93985-CBCF-41A1-A9E8-7371041396D3}"/>
    <cellStyle name="Normal 2 2 7 6 3" xfId="23096" xr:uid="{22A45C70-7574-4922-AA73-9822E38E15A6}"/>
    <cellStyle name="Normal 2 2 7 7" xfId="23097" xr:uid="{AC271F8C-8133-4F94-B801-67E1D5935BE5}"/>
    <cellStyle name="Normal 2 2 7 7 2" xfId="23098" xr:uid="{C558F3A5-8986-49B5-8C80-FDC9BC20C7B7}"/>
    <cellStyle name="Normal 2 2 7 8" xfId="23099" xr:uid="{17EB9BA3-6DD1-49AF-9882-B4007DA6B18B}"/>
    <cellStyle name="Normal 2 2 8" xfId="23100" xr:uid="{BA7DA5F5-FFB8-44DE-BDBB-6F34E8FC4964}"/>
    <cellStyle name="Normal 2 2 8 2" xfId="23101" xr:uid="{E55D7A0A-165D-41B6-80FE-0BCDD8D0D94C}"/>
    <cellStyle name="Normal 2 2 8 2 2" xfId="23102" xr:uid="{4023CBBE-C611-4F43-A790-703B4C4113A9}"/>
    <cellStyle name="Normal 2 2 8 2 2 2" xfId="23103" xr:uid="{956DEB34-A7B1-4951-90D6-2BAC06A98E7A}"/>
    <cellStyle name="Normal 2 2 8 2 2 2 2" xfId="23104" xr:uid="{38E12A07-6A3E-4067-9C08-F832D80C673F}"/>
    <cellStyle name="Normal 2 2 8 2 2 2 2 2" xfId="23105" xr:uid="{73D71C29-14DC-447D-A1F8-02AC8DC091EC}"/>
    <cellStyle name="Normal 2 2 8 2 2 2 2 2 2" xfId="23106" xr:uid="{A1C18456-7F38-4948-BC40-91A718E38065}"/>
    <cellStyle name="Normal 2 2 8 2 2 2 2 3" xfId="23107" xr:uid="{3C4120FC-BEC3-47AB-A5A1-247A55A31A7F}"/>
    <cellStyle name="Normal 2 2 8 2 2 2 3" xfId="23108" xr:uid="{E3BB925A-DEE9-415F-B550-04375A52C62B}"/>
    <cellStyle name="Normal 2 2 8 2 2 2 3 2" xfId="23109" xr:uid="{E57037E5-EB7C-4E3E-AB8E-2C2201D68178}"/>
    <cellStyle name="Normal 2 2 8 2 2 2 4" xfId="23110" xr:uid="{1D728684-0CEE-4A14-8329-9C55D2B89936}"/>
    <cellStyle name="Normal 2 2 8 2 2 3" xfId="23111" xr:uid="{DF3489CA-3903-499A-8503-B890E4B22144}"/>
    <cellStyle name="Normal 2 2 8 2 2 3 2" xfId="23112" xr:uid="{08D9F2C6-01FA-42BF-958C-C3A4A078DD1E}"/>
    <cellStyle name="Normal 2 2 8 2 2 3 2 2" xfId="23113" xr:uid="{D808BFAD-502A-473D-BDFA-73A51B901655}"/>
    <cellStyle name="Normal 2 2 8 2 2 3 2 2 2" xfId="23114" xr:uid="{991C5B77-87AF-4F94-BEEB-54A15459131E}"/>
    <cellStyle name="Normal 2 2 8 2 2 3 2 3" xfId="23115" xr:uid="{07ECA994-AB3D-4F1F-871C-F6FF5148E739}"/>
    <cellStyle name="Normal 2 2 8 2 2 3 3" xfId="23116" xr:uid="{697DF91E-1D7A-448B-ADAC-84D90103BA17}"/>
    <cellStyle name="Normal 2 2 8 2 2 3 3 2" xfId="23117" xr:uid="{06F33F09-0898-42E4-A901-99FC4BEC208D}"/>
    <cellStyle name="Normal 2 2 8 2 2 3 4" xfId="23118" xr:uid="{67E1A0CF-96BA-4963-84CD-3B38C43E79C6}"/>
    <cellStyle name="Normal 2 2 8 2 2 4" xfId="23119" xr:uid="{E0D3B1B5-CC4C-4BFE-9A63-688814368BE0}"/>
    <cellStyle name="Normal 2 2 8 2 2 4 2" xfId="23120" xr:uid="{919D52EA-9BE6-4124-A3B3-AF0F82A0524C}"/>
    <cellStyle name="Normal 2 2 8 2 2 4 2 2" xfId="23121" xr:uid="{E0C5DEDD-6A42-42C0-9EB6-0F7D32B01D97}"/>
    <cellStyle name="Normal 2 2 8 2 2 4 3" xfId="23122" xr:uid="{D344A139-AD87-4920-BEA1-4126BF07E79C}"/>
    <cellStyle name="Normal 2 2 8 2 2 5" xfId="23123" xr:uid="{CF63FC92-78A4-44A9-A3E3-6783A3CFFF30}"/>
    <cellStyle name="Normal 2 2 8 2 2 5 2" xfId="23124" xr:uid="{67E84374-A2EE-4BA5-AD31-8462DB059212}"/>
    <cellStyle name="Normal 2 2 8 2 2 6" xfId="23125" xr:uid="{E9A65D61-B70B-4DA2-A884-CDE6B2DB960D}"/>
    <cellStyle name="Normal 2 2 8 2 3" xfId="23126" xr:uid="{F48CC441-00A7-443E-A75A-AD46616738C6}"/>
    <cellStyle name="Normal 2 2 8 2 3 2" xfId="23127" xr:uid="{FEB1FF66-243F-4506-8AA0-806FDD304352}"/>
    <cellStyle name="Normal 2 2 8 2 3 2 2" xfId="23128" xr:uid="{B8E42475-4EC6-44C0-A5A2-7EA46E5D8A15}"/>
    <cellStyle name="Normal 2 2 8 2 3 2 2 2" xfId="23129" xr:uid="{226F3C9C-A796-4A3A-A4A3-EAE02209B938}"/>
    <cellStyle name="Normal 2 2 8 2 3 2 3" xfId="23130" xr:uid="{832A8387-1A43-4336-B139-A325A2E6AD02}"/>
    <cellStyle name="Normal 2 2 8 2 3 3" xfId="23131" xr:uid="{94E1F8AF-CAC8-4740-9D1A-EF77CBB0182A}"/>
    <cellStyle name="Normal 2 2 8 2 3 3 2" xfId="23132" xr:uid="{A541C5D3-4C34-4224-91D1-1D650AE6E839}"/>
    <cellStyle name="Normal 2 2 8 2 3 4" xfId="23133" xr:uid="{29F5067E-28B5-475A-B569-FDD67F00E78A}"/>
    <cellStyle name="Normal 2 2 8 2 4" xfId="23134" xr:uid="{5D8470B1-4D0C-4B1C-9C62-1F4E9C1A536B}"/>
    <cellStyle name="Normal 2 2 8 2 4 2" xfId="23135" xr:uid="{0B09FFAF-79A3-4883-AB06-05EEA4728802}"/>
    <cellStyle name="Normal 2 2 8 2 4 2 2" xfId="23136" xr:uid="{7D748572-1F65-4AE3-B02F-BFA162FE3D29}"/>
    <cellStyle name="Normal 2 2 8 2 4 2 2 2" xfId="23137" xr:uid="{656124F9-2EF4-4D2B-8DC5-FB9D41B65168}"/>
    <cellStyle name="Normal 2 2 8 2 4 2 3" xfId="23138" xr:uid="{DD9CD407-7052-4DC8-B87B-29D5943346E6}"/>
    <cellStyle name="Normal 2 2 8 2 4 3" xfId="23139" xr:uid="{9E047148-F829-4BB5-8CC1-B5F4E7228461}"/>
    <cellStyle name="Normal 2 2 8 2 4 3 2" xfId="23140" xr:uid="{D7340BC8-DD33-4BAA-B31C-7669E7985CB5}"/>
    <cellStyle name="Normal 2 2 8 2 4 4" xfId="23141" xr:uid="{39A44E44-091E-4E2A-91D7-90B5C5F42E5F}"/>
    <cellStyle name="Normal 2 2 8 2 5" xfId="23142" xr:uid="{1C9D3527-6ACB-49AB-A6CD-3687B30CA733}"/>
    <cellStyle name="Normal 2 2 8 2 5 2" xfId="23143" xr:uid="{7E54BFD5-B3E9-4045-B634-0D6A93F194CB}"/>
    <cellStyle name="Normal 2 2 8 2 5 2 2" xfId="23144" xr:uid="{85A1B6DE-7477-4CCF-9133-CD13C8846DD5}"/>
    <cellStyle name="Normal 2 2 8 2 5 3" xfId="23145" xr:uid="{8E24EBB2-762E-45EE-A231-B87DF2248EFE}"/>
    <cellStyle name="Normal 2 2 8 2 6" xfId="23146" xr:uid="{EF787456-AC51-4F84-9F9F-BF7271B9A85C}"/>
    <cellStyle name="Normal 2 2 8 2 6 2" xfId="23147" xr:uid="{1CEFBBC0-AB3B-4E1A-90C4-58DCEA301C8C}"/>
    <cellStyle name="Normal 2 2 8 2 7" xfId="23148" xr:uid="{1746590C-CE1C-4D25-B420-8ABA2FF44617}"/>
    <cellStyle name="Normal 2 2 8 3" xfId="23149" xr:uid="{CC224CF5-392A-41E3-B182-5166EFDE584F}"/>
    <cellStyle name="Normal 2 2 8 3 2" xfId="23150" xr:uid="{C4FD4463-D075-4CA9-B151-7E3A46196108}"/>
    <cellStyle name="Normal 2 2 8 3 2 2" xfId="23151" xr:uid="{176BB1BA-F7B1-415D-AB46-39AFA9ABF6DD}"/>
    <cellStyle name="Normal 2 2 8 3 2 2 2" xfId="23152" xr:uid="{3C4C17BE-6227-48AB-B193-0A83EDD32FF5}"/>
    <cellStyle name="Normal 2 2 8 3 2 2 2 2" xfId="23153" xr:uid="{836D9DD8-92EB-4607-B78F-0AF0262BDF75}"/>
    <cellStyle name="Normal 2 2 8 3 2 2 3" xfId="23154" xr:uid="{1A4C3B4B-F15B-450E-9D4F-4EB6C857F4EC}"/>
    <cellStyle name="Normal 2 2 8 3 2 3" xfId="23155" xr:uid="{F0321BD0-3369-4452-9563-6C0F06906A2B}"/>
    <cellStyle name="Normal 2 2 8 3 2 3 2" xfId="23156" xr:uid="{F3AD372C-145B-4D9F-B196-62AF3CDCF24D}"/>
    <cellStyle name="Normal 2 2 8 3 2 4" xfId="23157" xr:uid="{735B4739-6C34-4AD4-88FF-4C1D14F03CDD}"/>
    <cellStyle name="Normal 2 2 8 3 3" xfId="23158" xr:uid="{51A2987B-0F28-4568-92FB-1AE2171ABA32}"/>
    <cellStyle name="Normal 2 2 8 3 3 2" xfId="23159" xr:uid="{3C6DBA0C-B5DD-443F-97D7-322BFF439C9D}"/>
    <cellStyle name="Normal 2 2 8 3 3 2 2" xfId="23160" xr:uid="{A1736E3C-1330-4D0B-8786-C25B3BA1D202}"/>
    <cellStyle name="Normal 2 2 8 3 3 2 2 2" xfId="23161" xr:uid="{3BF3B224-5CE9-4D38-91D7-741F0C9CAFA7}"/>
    <cellStyle name="Normal 2 2 8 3 3 2 3" xfId="23162" xr:uid="{E98074DD-FCC0-405D-A1C4-D1A77380EE95}"/>
    <cellStyle name="Normal 2 2 8 3 3 3" xfId="23163" xr:uid="{5852A149-3BC5-43E7-B8EA-E26712A1CA59}"/>
    <cellStyle name="Normal 2 2 8 3 3 3 2" xfId="23164" xr:uid="{B17E5182-6770-490B-9BFA-CA448D5630D2}"/>
    <cellStyle name="Normal 2 2 8 3 3 4" xfId="23165" xr:uid="{BC5F7928-3309-4A94-B48C-1632D4BC0A0E}"/>
    <cellStyle name="Normal 2 2 8 3 4" xfId="23166" xr:uid="{8358312D-7C05-4DE4-9EBD-AF427CAD466F}"/>
    <cellStyle name="Normal 2 2 8 3 4 2" xfId="23167" xr:uid="{F6FCBBC2-FE6F-4C83-B991-CA2B54B587DF}"/>
    <cellStyle name="Normal 2 2 8 3 4 2 2" xfId="23168" xr:uid="{437BCA6A-4391-4E78-8252-E0068B1CF101}"/>
    <cellStyle name="Normal 2 2 8 3 4 3" xfId="23169" xr:uid="{E27AE5E3-59EB-49F9-A88A-9B74C3DCD492}"/>
    <cellStyle name="Normal 2 2 8 3 5" xfId="23170" xr:uid="{5CBC02A2-72C7-45BA-9CD6-54FD8809563D}"/>
    <cellStyle name="Normal 2 2 8 3 5 2" xfId="23171" xr:uid="{B606EFEB-8F9B-4DCA-9ADA-A416B624B506}"/>
    <cellStyle name="Normal 2 2 8 3 6" xfId="23172" xr:uid="{F9B1F2D7-62D5-4D86-AE9D-577A0119E283}"/>
    <cellStyle name="Normal 2 2 8 4" xfId="23173" xr:uid="{7D4114BE-CD23-42CC-B0DB-9F93F09D366E}"/>
    <cellStyle name="Normal 2 2 8 4 2" xfId="23174" xr:uid="{0161D9BB-FBBE-43E7-95BF-92BD9226B32E}"/>
    <cellStyle name="Normal 2 2 8 4 2 2" xfId="23175" xr:uid="{552DE87C-206F-46CF-9A29-5F8384D03175}"/>
    <cellStyle name="Normal 2 2 8 4 2 2 2" xfId="23176" xr:uid="{E0BF2529-9339-4C24-9F3D-F6A853CCA403}"/>
    <cellStyle name="Normal 2 2 8 4 2 3" xfId="23177" xr:uid="{8829D8C7-B031-432B-BFA8-21699C93C185}"/>
    <cellStyle name="Normal 2 2 8 4 3" xfId="23178" xr:uid="{C86431A9-38A6-4168-BC16-8696B36F83C3}"/>
    <cellStyle name="Normal 2 2 8 4 3 2" xfId="23179" xr:uid="{6498C362-98F2-4B1A-B217-74BAF9B8D295}"/>
    <cellStyle name="Normal 2 2 8 4 4" xfId="23180" xr:uid="{B5E2655E-2837-4B7B-969E-EF110B99191C}"/>
    <cellStyle name="Normal 2 2 8 5" xfId="23181" xr:uid="{6252C614-450F-4220-AAED-9D9AA613DA7D}"/>
    <cellStyle name="Normal 2 2 8 5 2" xfId="23182" xr:uid="{203E0BAA-DD03-4C42-99F7-50067DAA8F09}"/>
    <cellStyle name="Normal 2 2 8 5 2 2" xfId="23183" xr:uid="{FF7B953B-36C0-435F-92B5-88DC31C9378B}"/>
    <cellStyle name="Normal 2 2 8 5 2 2 2" xfId="23184" xr:uid="{8F50BB14-A6BF-4EAB-BCB8-7638355BF9FE}"/>
    <cellStyle name="Normal 2 2 8 5 2 3" xfId="23185" xr:uid="{7C0AFF31-B9F7-4B0B-BF66-4A6954679827}"/>
    <cellStyle name="Normal 2 2 8 5 3" xfId="23186" xr:uid="{EDB7DA52-0DED-4E48-B91A-A7A58C08D912}"/>
    <cellStyle name="Normal 2 2 8 5 3 2" xfId="23187" xr:uid="{B3F9D443-BCD7-4ADD-B643-2BDDFDA12D62}"/>
    <cellStyle name="Normal 2 2 8 5 4" xfId="23188" xr:uid="{99EFF4E0-3402-4AAF-A895-BDCA434B9A24}"/>
    <cellStyle name="Normal 2 2 8 6" xfId="23189" xr:uid="{24BF69E8-45BE-4606-B8F4-11730A1BA48E}"/>
    <cellStyle name="Normal 2 2 8 6 2" xfId="23190" xr:uid="{BE7582EE-AD60-4661-A4CE-B5894F05C2CE}"/>
    <cellStyle name="Normal 2 2 8 6 2 2" xfId="23191" xr:uid="{5720D518-67CB-4585-B907-74A547ECDCAF}"/>
    <cellStyle name="Normal 2 2 8 6 3" xfId="23192" xr:uid="{A4FB41D7-33AF-444A-A8CA-868C1CECE6AF}"/>
    <cellStyle name="Normal 2 2 8 7" xfId="23193" xr:uid="{201AB171-F74D-4F09-BBC1-EE8F8B9566F7}"/>
    <cellStyle name="Normal 2 2 8 7 2" xfId="23194" xr:uid="{473B5642-AE83-4CBD-90C6-332E292A9EFA}"/>
    <cellStyle name="Normal 2 2 8 8" xfId="23195" xr:uid="{93571634-58E7-491C-A3B5-0185FD192EEB}"/>
    <cellStyle name="Normal 2 2 9" xfId="23196" xr:uid="{F668A083-766D-4B45-94AE-C0B5F4EEEB23}"/>
    <cellStyle name="Normal 2 2 9 2" xfId="23197" xr:uid="{844DCAAD-8A3B-416E-A951-2441A7C06264}"/>
    <cellStyle name="Normal 2 2 9 2 2" xfId="23198" xr:uid="{097A0154-DD8D-4AC3-A057-2505B3D5B340}"/>
    <cellStyle name="Normal 2 2 9 2 2 2" xfId="23199" xr:uid="{CFD00AB0-9615-498C-B297-01A64135808D}"/>
    <cellStyle name="Normal 2 2 9 2 2 2 2" xfId="23200" xr:uid="{A52BA388-B07E-4110-8973-A416380A6706}"/>
    <cellStyle name="Normal 2 2 9 2 2 2 2 2" xfId="23201" xr:uid="{D5ABE2A9-9142-4705-A96D-57D85B916574}"/>
    <cellStyle name="Normal 2 2 9 2 2 2 2 2 2" xfId="23202" xr:uid="{0E240081-98A1-4CF5-BDCD-439F3C886A38}"/>
    <cellStyle name="Normal 2 2 9 2 2 2 2 3" xfId="23203" xr:uid="{4A2531F5-D0F1-42C8-BB82-CE90EC94A97C}"/>
    <cellStyle name="Normal 2 2 9 2 2 2 3" xfId="23204" xr:uid="{EC07B687-92B9-4656-8ABC-9037DEACBEB3}"/>
    <cellStyle name="Normal 2 2 9 2 2 2 3 2" xfId="23205" xr:uid="{0B9454EF-09FA-4BE5-A0D5-D3092DB12DB2}"/>
    <cellStyle name="Normal 2 2 9 2 2 2 4" xfId="23206" xr:uid="{9125FBF1-7AB3-4EA1-A434-75DD3CE6E67C}"/>
    <cellStyle name="Normal 2 2 9 2 2 3" xfId="23207" xr:uid="{EE4F3B96-ADF3-4167-AF8B-F8ECAAC8B4B1}"/>
    <cellStyle name="Normal 2 2 9 2 2 3 2" xfId="23208" xr:uid="{DB504224-78A3-4973-8D45-E9BABE82AC7B}"/>
    <cellStyle name="Normal 2 2 9 2 2 3 2 2" xfId="23209" xr:uid="{4C764FB7-5DDA-471A-B3B4-9778ED4BA078}"/>
    <cellStyle name="Normal 2 2 9 2 2 3 2 2 2" xfId="23210" xr:uid="{8595DC07-82B1-4A4F-B09F-AB6C352DAD3E}"/>
    <cellStyle name="Normal 2 2 9 2 2 3 2 3" xfId="23211" xr:uid="{6DE6271C-DA5C-4BC7-AF0D-7BE48293B1CB}"/>
    <cellStyle name="Normal 2 2 9 2 2 3 3" xfId="23212" xr:uid="{2384A587-7E1A-4DEA-BDA0-3FA95C9B4842}"/>
    <cellStyle name="Normal 2 2 9 2 2 3 3 2" xfId="23213" xr:uid="{4F96B490-EF42-4A90-B4BF-AFAF01A25BED}"/>
    <cellStyle name="Normal 2 2 9 2 2 3 4" xfId="23214" xr:uid="{72A9B172-EFD6-475E-B3E5-B4AD846A5196}"/>
    <cellStyle name="Normal 2 2 9 2 2 4" xfId="23215" xr:uid="{0E305585-A923-45D3-860E-23277B8458BB}"/>
    <cellStyle name="Normal 2 2 9 2 2 4 2" xfId="23216" xr:uid="{085BA86E-0F0F-4583-A917-89B6032287A5}"/>
    <cellStyle name="Normal 2 2 9 2 2 4 2 2" xfId="23217" xr:uid="{065E14EB-AB9F-4693-9D8C-5441448ABD22}"/>
    <cellStyle name="Normal 2 2 9 2 2 4 3" xfId="23218" xr:uid="{A8734397-44AB-4586-B349-9F3A72CFA261}"/>
    <cellStyle name="Normal 2 2 9 2 2 5" xfId="23219" xr:uid="{A4CB5B88-F566-402F-A7EF-C11182832255}"/>
    <cellStyle name="Normal 2 2 9 2 2 5 2" xfId="23220" xr:uid="{E00A335B-E504-4783-B897-3BBB6C3C2A69}"/>
    <cellStyle name="Normal 2 2 9 2 2 6" xfId="23221" xr:uid="{A118C6DE-8211-4C9C-B7DE-A407176CA0F9}"/>
    <cellStyle name="Normal 2 2 9 2 3" xfId="23222" xr:uid="{B94F2C6E-1D17-4DCC-924A-949366E9A481}"/>
    <cellStyle name="Normal 2 2 9 2 3 2" xfId="23223" xr:uid="{02013EBF-F97F-4D39-8532-97A7F256E6BE}"/>
    <cellStyle name="Normal 2 2 9 2 3 2 2" xfId="23224" xr:uid="{378FFB2D-F8BA-4B95-96F4-CEE76786EA43}"/>
    <cellStyle name="Normal 2 2 9 2 3 2 2 2" xfId="23225" xr:uid="{55A816CD-7C33-4DFF-B48F-98BFEEE500DE}"/>
    <cellStyle name="Normal 2 2 9 2 3 2 3" xfId="23226" xr:uid="{74E4EEDE-A24A-432F-8F4F-DF7001EE82A2}"/>
    <cellStyle name="Normal 2 2 9 2 3 3" xfId="23227" xr:uid="{4E69CCC7-BDCC-4EEC-AE2B-40725467A297}"/>
    <cellStyle name="Normal 2 2 9 2 3 3 2" xfId="23228" xr:uid="{FF7976AA-0E1E-4FF0-BFFE-2E06D55E11B1}"/>
    <cellStyle name="Normal 2 2 9 2 3 4" xfId="23229" xr:uid="{D1A5561B-22C6-4C87-A6B3-F95B6C6048C2}"/>
    <cellStyle name="Normal 2 2 9 2 4" xfId="23230" xr:uid="{417D79A5-FA7B-49AB-A967-78CB8B2550BC}"/>
    <cellStyle name="Normal 2 2 9 2 4 2" xfId="23231" xr:uid="{DBCEF710-B287-48CD-9F12-C9B80CA0A738}"/>
    <cellStyle name="Normal 2 2 9 2 4 2 2" xfId="23232" xr:uid="{9D7C6F90-7F97-4C84-9B62-2EFBBE8ADE80}"/>
    <cellStyle name="Normal 2 2 9 2 4 2 2 2" xfId="23233" xr:uid="{034834A1-DB96-486B-9257-D129FEFC9EE3}"/>
    <cellStyle name="Normal 2 2 9 2 4 2 3" xfId="23234" xr:uid="{78155911-8A2C-4A4B-AB92-CFF2100E1D51}"/>
    <cellStyle name="Normal 2 2 9 2 4 3" xfId="23235" xr:uid="{EB351E1C-7B63-4ACF-83A2-9FF58FA62132}"/>
    <cellStyle name="Normal 2 2 9 2 4 3 2" xfId="23236" xr:uid="{9D05C6C2-82F8-452E-90ED-72052F5D22DC}"/>
    <cellStyle name="Normal 2 2 9 2 4 4" xfId="23237" xr:uid="{2147E856-F78B-4C89-8489-6721FDE3A329}"/>
    <cellStyle name="Normal 2 2 9 2 5" xfId="23238" xr:uid="{86437677-B64F-452E-9D4F-C23F9AD31033}"/>
    <cellStyle name="Normal 2 2 9 2 5 2" xfId="23239" xr:uid="{CE752CB7-40E3-41B1-9695-214109D0A1B2}"/>
    <cellStyle name="Normal 2 2 9 2 5 2 2" xfId="23240" xr:uid="{B383840E-1F69-48C2-8DC3-4CB6308CAEF4}"/>
    <cellStyle name="Normal 2 2 9 2 5 3" xfId="23241" xr:uid="{A3A245A4-17C0-4E9B-B903-CD758B1BD0E3}"/>
    <cellStyle name="Normal 2 2 9 2 6" xfId="23242" xr:uid="{EFA1AC56-EDAD-4309-8EE2-729268B28F5C}"/>
    <cellStyle name="Normal 2 2 9 2 6 2" xfId="23243" xr:uid="{8DB6D5E1-7D24-48EB-B382-0BAA614D1BD7}"/>
    <cellStyle name="Normal 2 2 9 2 7" xfId="23244" xr:uid="{AA064D3B-A4FB-49F0-AA73-901D6CCCDFC9}"/>
    <cellStyle name="Normal 2 2 9 3" xfId="23245" xr:uid="{CF744D9F-84B4-4FB8-93C6-7C1D00FDD45D}"/>
    <cellStyle name="Normal 2 2 9 3 2" xfId="23246" xr:uid="{343B5573-41B7-4E5A-8CFF-ACC1C7C7D6E3}"/>
    <cellStyle name="Normal 2 2 9 3 2 2" xfId="23247" xr:uid="{04E2E3CD-FCCD-42BD-B424-949F88CF206C}"/>
    <cellStyle name="Normal 2 2 9 3 2 2 2" xfId="23248" xr:uid="{33A059BE-143B-4A18-81AC-524555C5620D}"/>
    <cellStyle name="Normal 2 2 9 3 2 2 2 2" xfId="23249" xr:uid="{B4AF6E81-25DA-4956-9E02-4E0C474D3131}"/>
    <cellStyle name="Normal 2 2 9 3 2 2 3" xfId="23250" xr:uid="{7B64166A-1D4C-492A-9414-55929AE25E5E}"/>
    <cellStyle name="Normal 2 2 9 3 2 3" xfId="23251" xr:uid="{3F47FDBC-31B0-4BFB-AB6C-7FFDD1024AE2}"/>
    <cellStyle name="Normal 2 2 9 3 2 3 2" xfId="23252" xr:uid="{D655F7EB-2DCE-4D7B-AFB3-0F26A0D9E156}"/>
    <cellStyle name="Normal 2 2 9 3 2 4" xfId="23253" xr:uid="{35BDD8D5-E36E-44C9-BDAD-6819253F3102}"/>
    <cellStyle name="Normal 2 2 9 3 3" xfId="23254" xr:uid="{2868E896-925F-4599-A819-0629A7F88ADD}"/>
    <cellStyle name="Normal 2 2 9 3 3 2" xfId="23255" xr:uid="{6D89C35D-15C6-4596-B763-B7533563805F}"/>
    <cellStyle name="Normal 2 2 9 3 3 2 2" xfId="23256" xr:uid="{2D44B8D8-9223-4F41-8171-9104FD3FCCA5}"/>
    <cellStyle name="Normal 2 2 9 3 3 2 2 2" xfId="23257" xr:uid="{E12F5A89-A429-4A61-8F07-67256F89207B}"/>
    <cellStyle name="Normal 2 2 9 3 3 2 3" xfId="23258" xr:uid="{9195EF53-5121-4CA6-9FAF-FCFC2951D2A4}"/>
    <cellStyle name="Normal 2 2 9 3 3 3" xfId="23259" xr:uid="{4FEA4A89-86AE-4C87-A07B-1A6D364697A3}"/>
    <cellStyle name="Normal 2 2 9 3 3 3 2" xfId="23260" xr:uid="{BBA2B857-C43B-4BF6-9D20-2A5ADA99BE99}"/>
    <cellStyle name="Normal 2 2 9 3 3 4" xfId="23261" xr:uid="{6346FDF2-ABC8-4B16-9CA7-DEA3F14E3E17}"/>
    <cellStyle name="Normal 2 2 9 3 4" xfId="23262" xr:uid="{4AE1F2BE-959F-452B-85BE-BB13C8674238}"/>
    <cellStyle name="Normal 2 2 9 3 4 2" xfId="23263" xr:uid="{DA005040-D482-4C4A-80C5-F20A0D61F638}"/>
    <cellStyle name="Normal 2 2 9 3 4 2 2" xfId="23264" xr:uid="{49D8E6AC-6886-4672-BC3D-DC24133AC114}"/>
    <cellStyle name="Normal 2 2 9 3 4 3" xfId="23265" xr:uid="{072F130A-7D72-4EBB-A449-C8C8A266E022}"/>
    <cellStyle name="Normal 2 2 9 3 5" xfId="23266" xr:uid="{E072B7AE-252C-4E52-9D58-3288FD64328B}"/>
    <cellStyle name="Normal 2 2 9 3 5 2" xfId="23267" xr:uid="{C4F37F42-FE4C-4C1B-9F39-E43FF20BE308}"/>
    <cellStyle name="Normal 2 2 9 3 6" xfId="23268" xr:uid="{E65BBC68-E33A-4EB8-88BD-6CA5E3B7889B}"/>
    <cellStyle name="Normal 2 2 9 4" xfId="23269" xr:uid="{D9F74622-5C70-47C1-AE0E-F1975CC42AC9}"/>
    <cellStyle name="Normal 2 2 9 4 2" xfId="23270" xr:uid="{F0D416BD-8E00-4A6F-ABF4-730F12DD4DA3}"/>
    <cellStyle name="Normal 2 2 9 4 2 2" xfId="23271" xr:uid="{3D997EDB-C6C8-4803-8534-0AA651DD1AE9}"/>
    <cellStyle name="Normal 2 2 9 4 2 2 2" xfId="23272" xr:uid="{7F6180EC-58F4-45A1-B8AB-7DA918235D94}"/>
    <cellStyle name="Normal 2 2 9 4 2 3" xfId="23273" xr:uid="{C7FA8EA9-2AC9-41EC-A0EF-FF0C7F264441}"/>
    <cellStyle name="Normal 2 2 9 4 3" xfId="23274" xr:uid="{A7BB5254-E8B6-419D-8A4B-53CAAFB7EAC4}"/>
    <cellStyle name="Normal 2 2 9 4 3 2" xfId="23275" xr:uid="{EFA574D9-570A-4C15-8554-F78C1457F465}"/>
    <cellStyle name="Normal 2 2 9 4 4" xfId="23276" xr:uid="{8276B683-0A90-4B70-800E-A954E2A61837}"/>
    <cellStyle name="Normal 2 2 9 5" xfId="23277" xr:uid="{653110EC-44A1-4725-9FF0-7FB2C99AF051}"/>
    <cellStyle name="Normal 2 2 9 5 2" xfId="23278" xr:uid="{2FEF4E7E-3649-41B9-94C4-9AC49C75CF5F}"/>
    <cellStyle name="Normal 2 2 9 5 2 2" xfId="23279" xr:uid="{397DC828-D993-4357-8F3C-D8C5424A0CB5}"/>
    <cellStyle name="Normal 2 2 9 5 2 2 2" xfId="23280" xr:uid="{3A344E1C-0C6A-458C-B35A-D56105E278C4}"/>
    <cellStyle name="Normal 2 2 9 5 2 3" xfId="23281" xr:uid="{CC3A3D16-E21C-45AD-8176-769496089C5E}"/>
    <cellStyle name="Normal 2 2 9 5 3" xfId="23282" xr:uid="{CDCE54A7-5DF0-4928-9C3C-5C0E76FC0149}"/>
    <cellStyle name="Normal 2 2 9 5 3 2" xfId="23283" xr:uid="{3A59ABDD-FC27-4079-907E-6DBE939B1713}"/>
    <cellStyle name="Normal 2 2 9 5 4" xfId="23284" xr:uid="{61C9096D-2581-4360-9A5E-3D4271C18E0A}"/>
    <cellStyle name="Normal 2 2 9 6" xfId="23285" xr:uid="{DB83D1C2-E224-470E-8052-37DB90E168CA}"/>
    <cellStyle name="Normal 2 2 9 6 2" xfId="23286" xr:uid="{CF420574-7368-49CA-A55B-90193282CF26}"/>
    <cellStyle name="Normal 2 2 9 6 2 2" xfId="23287" xr:uid="{65C03F8F-38AD-4663-92C5-B3FFD928EE6B}"/>
    <cellStyle name="Normal 2 2 9 6 3" xfId="23288" xr:uid="{0EBCA29F-39FC-476E-B920-317E80686BFE}"/>
    <cellStyle name="Normal 2 2 9 7" xfId="23289" xr:uid="{2FF61771-0320-4336-9816-7DAFB23EB5EB}"/>
    <cellStyle name="Normal 2 2 9 7 2" xfId="23290" xr:uid="{0F98E8FA-B84A-46B7-A82F-AE9105BCC92A}"/>
    <cellStyle name="Normal 2 2 9 8" xfId="23291" xr:uid="{A31A6435-3652-4998-BDE2-4F5226EA476D}"/>
    <cellStyle name="Normal 2 3" xfId="23292" xr:uid="{32559AE9-37AE-4DB6-977B-37E73EBE4FB1}"/>
    <cellStyle name="Normal 2 3 10" xfId="23293" xr:uid="{F47F82B2-4ACD-4CFF-A017-A4B8A9473743}"/>
    <cellStyle name="Normal 2 3 10 2" xfId="23294" xr:uid="{5746A893-0D83-4AF0-B7F5-62B17C47FEEF}"/>
    <cellStyle name="Normal 2 3 11" xfId="23295" xr:uid="{BC5B482B-C494-41A7-A679-249BA81DF72E}"/>
    <cellStyle name="Normal 2 3 12" xfId="23296" xr:uid="{BE340D0F-17E6-44AA-85E5-9B656ED17B52}"/>
    <cellStyle name="Normal 2 3 2" xfId="23297" xr:uid="{81CBD132-1FC1-42DB-80B8-CFA1037C111D}"/>
    <cellStyle name="Normal 2 3 2 10" xfId="23298" xr:uid="{6ED15C55-A415-4B52-B022-7E88D671B501}"/>
    <cellStyle name="Normal 2 3 2 2" xfId="23299" xr:uid="{92F7CB26-8F60-4291-BEDE-AEEA29308C7A}"/>
    <cellStyle name="Normal 2 3 2 2 2" xfId="23300" xr:uid="{596A9CDA-BD94-413C-9349-4E3C15DAC4E1}"/>
    <cellStyle name="Normal 2 3 2 2 2 2" xfId="23301" xr:uid="{4C2BA868-17F3-4541-8839-155795F1F744}"/>
    <cellStyle name="Normal 2 3 2 2 2 2 2" xfId="23302" xr:uid="{487756FD-9389-423F-9A05-22BBA071978F}"/>
    <cellStyle name="Normal 2 3 2 2 2 2 2 2" xfId="23303" xr:uid="{844EFF43-F603-4FD9-808C-19686FDE1F8F}"/>
    <cellStyle name="Normal 2 3 2 2 2 2 2 2 2" xfId="23304" xr:uid="{4C95D490-615C-4F2F-831E-E83BAA11A515}"/>
    <cellStyle name="Normal 2 3 2 2 2 2 2 3" xfId="23305" xr:uid="{221FC0CF-115C-465B-894D-8B68721E1662}"/>
    <cellStyle name="Normal 2 3 2 2 2 2 3" xfId="23306" xr:uid="{ED9A2BF2-CA8F-4BF5-B595-5A79C03CDC97}"/>
    <cellStyle name="Normal 2 3 2 2 2 2 3 2" xfId="23307" xr:uid="{BFC1230B-3387-4DDE-AC75-C6690AD411F4}"/>
    <cellStyle name="Normal 2 3 2 2 2 2 4" xfId="23308" xr:uid="{B2C41EAD-D9A0-4FDE-8B45-7309731FCC9F}"/>
    <cellStyle name="Normal 2 3 2 2 2 3" xfId="23309" xr:uid="{B5CE89A9-2016-43B3-A54A-3DB970A652F7}"/>
    <cellStyle name="Normal 2 3 2 2 2 3 2" xfId="23310" xr:uid="{1058BC32-55F4-4234-B208-C6D213F1A313}"/>
    <cellStyle name="Normal 2 3 2 2 2 3 2 2" xfId="23311" xr:uid="{B85EC7D4-5812-44A5-B1A9-E263A7BECD2E}"/>
    <cellStyle name="Normal 2 3 2 2 2 3 2 2 2" xfId="23312" xr:uid="{47BBA062-005D-48FD-8995-6AE744FB6A1F}"/>
    <cellStyle name="Normal 2 3 2 2 2 3 2 3" xfId="23313" xr:uid="{474FE5C8-884F-4FB9-9B1F-47EFBF3BC11F}"/>
    <cellStyle name="Normal 2 3 2 2 2 3 3" xfId="23314" xr:uid="{21D84D1A-AE39-4980-AC1B-97B34BAB60AF}"/>
    <cellStyle name="Normal 2 3 2 2 2 3 3 2" xfId="23315" xr:uid="{58A0EEF4-4B2E-4AA4-8B15-C44AE3A03E97}"/>
    <cellStyle name="Normal 2 3 2 2 2 3 4" xfId="23316" xr:uid="{A1490F92-7FE6-42FF-8657-D2A64CB680E7}"/>
    <cellStyle name="Normal 2 3 2 2 2 4" xfId="23317" xr:uid="{E985F636-166A-46B5-9946-F61F08A47962}"/>
    <cellStyle name="Normal 2 3 2 2 2 4 2" xfId="23318" xr:uid="{54F9BD35-0055-494E-9E91-03AD8A304DEF}"/>
    <cellStyle name="Normal 2 3 2 2 2 4 2 2" xfId="23319" xr:uid="{2A3B67CA-8766-468F-AA17-5F6F45F946FE}"/>
    <cellStyle name="Normal 2 3 2 2 2 4 3" xfId="23320" xr:uid="{39A99DB7-E3FB-44EA-A454-BFD8992BBBC7}"/>
    <cellStyle name="Normal 2 3 2 2 2 5" xfId="23321" xr:uid="{21B4854E-D948-4A60-8BEE-568529E82EBD}"/>
    <cellStyle name="Normal 2 3 2 2 2 5 2" xfId="23322" xr:uid="{EE5F8208-C1D9-4A8E-9529-931A1AC9A146}"/>
    <cellStyle name="Normal 2 3 2 2 2 6" xfId="23323" xr:uid="{EA952E65-63EA-404A-A152-69BEC219832A}"/>
    <cellStyle name="Normal 2 3 2 2 3" xfId="23324" xr:uid="{9F304816-93D8-4A6D-AFB1-9378CF66C8D7}"/>
    <cellStyle name="Normal 2 3 2 2 3 2" xfId="23325" xr:uid="{B93DADA7-438D-422A-B58E-AF6409C48636}"/>
    <cellStyle name="Normal 2 3 2 2 3 2 2" xfId="23326" xr:uid="{DDFEF96C-2214-4D74-95A1-AF554ED4E32D}"/>
    <cellStyle name="Normal 2 3 2 2 3 2 2 2" xfId="23327" xr:uid="{99CAA667-2269-4E9A-814E-CC81D2138669}"/>
    <cellStyle name="Normal 2 3 2 2 3 2 3" xfId="23328" xr:uid="{F2D94885-F4B1-4ED3-B551-F1CFF95CD44A}"/>
    <cellStyle name="Normal 2 3 2 2 3 3" xfId="23329" xr:uid="{3A7DE389-53E4-446E-B618-82A9BCE92176}"/>
    <cellStyle name="Normal 2 3 2 2 3 3 2" xfId="23330" xr:uid="{31FFB0BC-222F-41EC-92EC-EAE1A828B4F6}"/>
    <cellStyle name="Normal 2 3 2 2 3 4" xfId="23331" xr:uid="{9C5E33FA-BF59-48A4-89B6-04396F39E4EB}"/>
    <cellStyle name="Normal 2 3 2 2 4" xfId="23332" xr:uid="{EC15AF23-CF90-4D57-A844-5A252EF61845}"/>
    <cellStyle name="Normal 2 3 2 2 4 2" xfId="23333" xr:uid="{4014BAEC-F865-41BD-A21B-C3DB087A80CD}"/>
    <cellStyle name="Normal 2 3 2 2 4 2 2" xfId="23334" xr:uid="{A23F7FB9-33CB-4B31-84ED-418424348FE3}"/>
    <cellStyle name="Normal 2 3 2 2 4 2 2 2" xfId="23335" xr:uid="{3DE48D87-BE77-4E28-BF13-AFC5359F59ED}"/>
    <cellStyle name="Normal 2 3 2 2 4 2 3" xfId="23336" xr:uid="{969D482A-960D-4864-851F-1372BF2E1173}"/>
    <cellStyle name="Normal 2 3 2 2 4 3" xfId="23337" xr:uid="{05E9CCA4-3D58-48BA-9090-9856D9CDF8D5}"/>
    <cellStyle name="Normal 2 3 2 2 4 3 2" xfId="23338" xr:uid="{89336EFA-57F5-40F0-84FD-7B206381742E}"/>
    <cellStyle name="Normal 2 3 2 2 4 4" xfId="23339" xr:uid="{2006A294-ACAC-430A-A111-50570BBAC358}"/>
    <cellStyle name="Normal 2 3 2 2 5" xfId="23340" xr:uid="{DF072A6D-6C41-426A-A98D-47FDC947B09D}"/>
    <cellStyle name="Normal 2 3 2 2 5 2" xfId="23341" xr:uid="{BD53E6DE-A06C-4FE0-B779-304E08F97FE2}"/>
    <cellStyle name="Normal 2 3 2 2 5 2 2" xfId="23342" xr:uid="{E15D7368-76F5-4C9B-BB08-2CCD181CD5CF}"/>
    <cellStyle name="Normal 2 3 2 2 5 3" xfId="23343" xr:uid="{54ECC049-9A58-431A-BF76-C1D753F48D21}"/>
    <cellStyle name="Normal 2 3 2 2 6" xfId="23344" xr:uid="{0244029B-D905-42EF-A6FA-13991811C9D3}"/>
    <cellStyle name="Normal 2 3 2 2 6 2" xfId="23345" xr:uid="{A43A5781-409B-4D26-9604-AF1F595035EC}"/>
    <cellStyle name="Normal 2 3 2 2 7" xfId="23346" xr:uid="{EE26E9F8-636F-4F91-A8B4-7EFED27BEA00}"/>
    <cellStyle name="Normal 2 3 2 3" xfId="23347" xr:uid="{FA06D95F-62D1-4D55-A415-49A9BC0A23F3}"/>
    <cellStyle name="Normal 2 3 2 3 2" xfId="23348" xr:uid="{C666A5FD-B1B6-4D5E-B962-4E349478D366}"/>
    <cellStyle name="Normal 2 3 2 3 2 2" xfId="23349" xr:uid="{FFF0C0E4-C16C-457F-BCD6-F4F059F2B419}"/>
    <cellStyle name="Normal 2 3 2 3 2 2 2" xfId="23350" xr:uid="{F152DB35-D6C2-47D5-9D29-AF0E762E70C5}"/>
    <cellStyle name="Normal 2 3 2 3 2 2 2 2" xfId="23351" xr:uid="{6EDDBA21-80C4-48EA-9A30-DF67667448F3}"/>
    <cellStyle name="Normal 2 3 2 3 2 2 2 2 2" xfId="23352" xr:uid="{71269B8D-34F1-4161-BB68-C8D0857A66C2}"/>
    <cellStyle name="Normal 2 3 2 3 2 2 2 3" xfId="23353" xr:uid="{AE94A8D0-C98E-4CCE-87D0-B3AED49DE7A1}"/>
    <cellStyle name="Normal 2 3 2 3 2 2 3" xfId="23354" xr:uid="{E38C079A-0FD6-47A0-B826-4B620BC65FEA}"/>
    <cellStyle name="Normal 2 3 2 3 2 2 3 2" xfId="23355" xr:uid="{38B541E9-CFD5-4B5E-B643-E4D595018806}"/>
    <cellStyle name="Normal 2 3 2 3 2 2 4" xfId="23356" xr:uid="{722C6E37-6A6A-4BF2-BDD9-A2E63BFA8846}"/>
    <cellStyle name="Normal 2 3 2 3 2 3" xfId="23357" xr:uid="{6F1E0B7F-BB26-42C4-BF17-9DE6D8CADD3C}"/>
    <cellStyle name="Normal 2 3 2 3 2 3 2" xfId="23358" xr:uid="{CE1A58FE-1DF2-4BD0-987D-098EA48C5B68}"/>
    <cellStyle name="Normal 2 3 2 3 2 3 2 2" xfId="23359" xr:uid="{9C0EF940-3054-4B4A-B617-EACA882E487D}"/>
    <cellStyle name="Normal 2 3 2 3 2 3 2 2 2" xfId="23360" xr:uid="{4CD68C39-11FA-4BDA-817E-1F4C84CF673F}"/>
    <cellStyle name="Normal 2 3 2 3 2 3 2 3" xfId="23361" xr:uid="{3A6F32EF-CBFB-45E5-AE0A-62D9A1486A57}"/>
    <cellStyle name="Normal 2 3 2 3 2 3 3" xfId="23362" xr:uid="{AD08E28C-8EC0-402C-8E6B-3A1A56862599}"/>
    <cellStyle name="Normal 2 3 2 3 2 3 3 2" xfId="23363" xr:uid="{0DA6C983-979C-45F1-B3E7-FEA6FBF547CF}"/>
    <cellStyle name="Normal 2 3 2 3 2 3 4" xfId="23364" xr:uid="{E85C0A84-7692-4636-8D83-2D3AFA548B90}"/>
    <cellStyle name="Normal 2 3 2 3 2 4" xfId="23365" xr:uid="{0C8E34D2-7E51-4DF7-9825-5AE212214A4A}"/>
    <cellStyle name="Normal 2 3 2 3 2 4 2" xfId="23366" xr:uid="{BEDCA740-71FE-4F0E-B73D-5833986B3832}"/>
    <cellStyle name="Normal 2 3 2 3 2 4 2 2" xfId="23367" xr:uid="{C253B549-2531-495A-A4FF-312B6AF6B761}"/>
    <cellStyle name="Normal 2 3 2 3 2 4 3" xfId="23368" xr:uid="{F7F405AB-494A-4D41-9864-9C808C402B9B}"/>
    <cellStyle name="Normal 2 3 2 3 2 5" xfId="23369" xr:uid="{119DE98C-ED35-4C27-9E48-8C5D5FE7FC8F}"/>
    <cellStyle name="Normal 2 3 2 3 2 5 2" xfId="23370" xr:uid="{CA96EE56-43D0-4BC1-91A8-C84B8316B5D7}"/>
    <cellStyle name="Normal 2 3 2 3 2 6" xfId="23371" xr:uid="{C789E9BF-A5F2-4E7E-8DBB-A1BCB0FA8BC3}"/>
    <cellStyle name="Normal 2 3 2 3 3" xfId="23372" xr:uid="{A4457CC3-3E5F-4821-9CF3-6FD0B33F5633}"/>
    <cellStyle name="Normal 2 3 2 3 3 2" xfId="23373" xr:uid="{327FFFAF-4420-4540-ADC5-C45FCC472D96}"/>
    <cellStyle name="Normal 2 3 2 3 3 2 2" xfId="23374" xr:uid="{C78926A3-4106-4F39-82C1-686084AD9709}"/>
    <cellStyle name="Normal 2 3 2 3 3 2 2 2" xfId="23375" xr:uid="{A544CD0B-754E-4B2F-853B-9EF99CA4C27E}"/>
    <cellStyle name="Normal 2 3 2 3 3 2 3" xfId="23376" xr:uid="{475D5469-C0E5-4B59-A0A4-2A0A8BF8BC0F}"/>
    <cellStyle name="Normal 2 3 2 3 3 3" xfId="23377" xr:uid="{344C2E2F-AC60-4E5C-AB5F-56A7932A8420}"/>
    <cellStyle name="Normal 2 3 2 3 3 3 2" xfId="23378" xr:uid="{979D78F0-189F-4C65-B679-623CD0CDBDA6}"/>
    <cellStyle name="Normal 2 3 2 3 3 4" xfId="23379" xr:uid="{6704E17D-958A-4658-B696-F6A17255B810}"/>
    <cellStyle name="Normal 2 3 2 3 4" xfId="23380" xr:uid="{87FB2A7A-45BA-4C5D-ACAC-0457D49FA7C7}"/>
    <cellStyle name="Normal 2 3 2 3 4 2" xfId="23381" xr:uid="{928DAED2-1BD4-4DD3-9F16-76055EDE15E9}"/>
    <cellStyle name="Normal 2 3 2 3 4 2 2" xfId="23382" xr:uid="{6AEEDECE-741F-40FD-971E-3EE06F26C7F0}"/>
    <cellStyle name="Normal 2 3 2 3 4 2 2 2" xfId="23383" xr:uid="{DDD804CA-50BF-4156-873F-38E5329E1800}"/>
    <cellStyle name="Normal 2 3 2 3 4 2 3" xfId="23384" xr:uid="{4BC09DFB-9F48-4BD3-8CEF-6F6FF84D4CBF}"/>
    <cellStyle name="Normal 2 3 2 3 4 3" xfId="23385" xr:uid="{3A800B73-FA6C-4C0C-BEB3-166FE6B1735A}"/>
    <cellStyle name="Normal 2 3 2 3 4 3 2" xfId="23386" xr:uid="{F2DD120B-AF14-4F83-BAFF-B088A3689C68}"/>
    <cellStyle name="Normal 2 3 2 3 4 4" xfId="23387" xr:uid="{8340249E-23A8-4883-9DA0-449DD219B90F}"/>
    <cellStyle name="Normal 2 3 2 3 5" xfId="23388" xr:uid="{1AD4EFD8-A0DF-48E7-9A68-2551E160D10C}"/>
    <cellStyle name="Normal 2 3 2 3 5 2" xfId="23389" xr:uid="{C3898D3D-D462-4E8A-A8B6-E7B91B7B7BB7}"/>
    <cellStyle name="Normal 2 3 2 3 5 2 2" xfId="23390" xr:uid="{50502E69-87A8-41D1-8FC2-A1282CE388B7}"/>
    <cellStyle name="Normal 2 3 2 3 5 3" xfId="23391" xr:uid="{0AE8B3DC-89A6-48CD-80C7-2EA7BB684C27}"/>
    <cellStyle name="Normal 2 3 2 3 6" xfId="23392" xr:uid="{C43796C6-CA54-4432-B5CF-29F22697C897}"/>
    <cellStyle name="Normal 2 3 2 3 6 2" xfId="23393" xr:uid="{7C9C3467-344A-4DE6-BE88-6307D67816C4}"/>
    <cellStyle name="Normal 2 3 2 3 7" xfId="23394" xr:uid="{0B3C61A9-49E7-40E4-9A49-C5BAADB9A1AB}"/>
    <cellStyle name="Normal 2 3 2 4" xfId="23395" xr:uid="{B1D51380-633D-4F77-B65E-EFE4C283ED51}"/>
    <cellStyle name="Normal 2 3 2 5" xfId="23396" xr:uid="{AAFD54E8-7F85-4D90-8128-8C9D6EA5493F}"/>
    <cellStyle name="Normal 2 3 2 5 2" xfId="23397" xr:uid="{D848F070-B2CA-41E5-91F9-70A7F69AB337}"/>
    <cellStyle name="Normal 2 3 2 5 2 2" xfId="23398" xr:uid="{99DF0304-EB54-4D03-9238-DFAF16F0B79B}"/>
    <cellStyle name="Normal 2 3 2 5 2 2 2" xfId="23399" xr:uid="{EA705149-AADB-40D0-AB8A-DF93B9589BF4}"/>
    <cellStyle name="Normal 2 3 2 5 2 2 2 2" xfId="23400" xr:uid="{D0C531AB-133D-4356-A386-7E90B7DA08A2}"/>
    <cellStyle name="Normal 2 3 2 5 2 2 3" xfId="23401" xr:uid="{64B00D9F-4918-49FF-94B0-BB8959DF54F3}"/>
    <cellStyle name="Normal 2 3 2 5 2 3" xfId="23402" xr:uid="{797BF2DF-3364-4FF7-BE71-17DA37FEBEFA}"/>
    <cellStyle name="Normal 2 3 2 5 2 3 2" xfId="23403" xr:uid="{CB70438E-A8F6-4FD9-8AD7-607751B3CFAF}"/>
    <cellStyle name="Normal 2 3 2 5 2 4" xfId="23404" xr:uid="{B81BB743-5ECE-4F3F-910B-DF2059563542}"/>
    <cellStyle name="Normal 2 3 2 5 3" xfId="23405" xr:uid="{AD99BA5B-C753-43A2-9E0B-3D1E91B2A794}"/>
    <cellStyle name="Normal 2 3 2 5 3 2" xfId="23406" xr:uid="{BC4037DF-7CB7-405B-AD1B-D7207CB54C97}"/>
    <cellStyle name="Normal 2 3 2 5 3 2 2" xfId="23407" xr:uid="{AFB3F624-5727-477C-85AD-A98C27140866}"/>
    <cellStyle name="Normal 2 3 2 5 3 2 2 2" xfId="23408" xr:uid="{331CC9A3-B224-4B0A-9F9A-2A557F02E362}"/>
    <cellStyle name="Normal 2 3 2 5 3 2 3" xfId="23409" xr:uid="{DE066884-571E-430B-BA62-5E0F0F6562FD}"/>
    <cellStyle name="Normal 2 3 2 5 3 3" xfId="23410" xr:uid="{EED5B1A8-1C5D-4B9E-9396-F217B827EA62}"/>
    <cellStyle name="Normal 2 3 2 5 3 3 2" xfId="23411" xr:uid="{2D70A3DB-2930-4900-9099-792378401B54}"/>
    <cellStyle name="Normal 2 3 2 5 3 4" xfId="23412" xr:uid="{73F36300-3EE6-4463-B303-1C4CB4A17877}"/>
    <cellStyle name="Normal 2 3 2 5 4" xfId="23413" xr:uid="{7471E8F0-845F-4775-9036-092F093A0E62}"/>
    <cellStyle name="Normal 2 3 2 5 4 2" xfId="23414" xr:uid="{D7A6DFF4-E0E0-4A3C-8034-5D375F2CB5D8}"/>
    <cellStyle name="Normal 2 3 2 5 4 2 2" xfId="23415" xr:uid="{5709D7F7-22C7-45C5-AB39-5A83EBDDBDA4}"/>
    <cellStyle name="Normal 2 3 2 5 4 3" xfId="23416" xr:uid="{7104CE87-7598-470E-9C4B-2093E9523059}"/>
    <cellStyle name="Normal 2 3 2 5 5" xfId="23417" xr:uid="{0C4E4E20-22DD-47B0-BC75-C07169C2EE8C}"/>
    <cellStyle name="Normal 2 3 2 5 5 2" xfId="23418" xr:uid="{CB0312C0-2C66-4882-9190-157A0D697083}"/>
    <cellStyle name="Normal 2 3 2 5 6" xfId="23419" xr:uid="{BCA95E72-2263-45B9-9FC4-9B4239249E04}"/>
    <cellStyle name="Normal 2 3 2 6" xfId="23420" xr:uid="{A903D6B8-8A0F-4FBC-A268-7B8D226A8D4D}"/>
    <cellStyle name="Normal 2 3 2 6 2" xfId="23421" xr:uid="{F2CE8F76-8F70-48B9-90CE-6E2FC2929C92}"/>
    <cellStyle name="Normal 2 3 2 6 2 2" xfId="23422" xr:uid="{A93622A7-3107-4D75-AF5E-1770F1E36C35}"/>
    <cellStyle name="Normal 2 3 2 6 2 2 2" xfId="23423" xr:uid="{843CE79F-D9BC-478D-A0CC-28B3BA7E37EA}"/>
    <cellStyle name="Normal 2 3 2 6 2 3" xfId="23424" xr:uid="{A098051C-4AE7-423E-BBC5-AB967BE3AC04}"/>
    <cellStyle name="Normal 2 3 2 6 3" xfId="23425" xr:uid="{155A0BD4-C85F-422F-8803-383A79C44243}"/>
    <cellStyle name="Normal 2 3 2 6 3 2" xfId="23426" xr:uid="{ACD9DD26-91CC-419C-BFB7-2328916F8698}"/>
    <cellStyle name="Normal 2 3 2 6 4" xfId="23427" xr:uid="{8E9A1ADE-01A2-4A4B-9A2C-6F40E0B21C9F}"/>
    <cellStyle name="Normal 2 3 2 7" xfId="23428" xr:uid="{4766F9DB-5AFE-4938-B1C0-5A7C81855364}"/>
    <cellStyle name="Normal 2 3 2 7 2" xfId="23429" xr:uid="{E6EA9B34-E3AA-4457-9030-2EA09B37550A}"/>
    <cellStyle name="Normal 2 3 2 7 2 2" xfId="23430" xr:uid="{F5170E36-5CB3-4F42-A416-710918A15DEF}"/>
    <cellStyle name="Normal 2 3 2 7 2 2 2" xfId="23431" xr:uid="{34354F7A-74BF-4799-A564-842EF674826F}"/>
    <cellStyle name="Normal 2 3 2 7 2 3" xfId="23432" xr:uid="{3AC12ECD-A3A0-4B80-8425-A65E5BE8FCAC}"/>
    <cellStyle name="Normal 2 3 2 7 3" xfId="23433" xr:uid="{38D9A44E-1C2F-490F-B45A-A44DFA519E28}"/>
    <cellStyle name="Normal 2 3 2 7 3 2" xfId="23434" xr:uid="{97127ADB-2DF8-47A7-A31A-7F86C651D871}"/>
    <cellStyle name="Normal 2 3 2 7 4" xfId="23435" xr:uid="{D167418F-5A81-4874-BFC7-B99CFAB982B0}"/>
    <cellStyle name="Normal 2 3 2 8" xfId="23436" xr:uid="{381DCC0A-A635-496A-AAD8-684F428BFEC1}"/>
    <cellStyle name="Normal 2 3 2 8 2" xfId="23437" xr:uid="{6C69F4AD-437A-40DA-891F-F84EB0862DF0}"/>
    <cellStyle name="Normal 2 3 2 8 2 2" xfId="23438" xr:uid="{A6D76F74-A040-4EC4-BB50-8CF8844ADC47}"/>
    <cellStyle name="Normal 2 3 2 8 3" xfId="23439" xr:uid="{A9785946-2F64-49CE-99DD-CA3AC2BB50CD}"/>
    <cellStyle name="Normal 2 3 2 9" xfId="23440" xr:uid="{F1D2D7AE-950D-4E2B-A672-EED41148A738}"/>
    <cellStyle name="Normal 2 3 2 9 2" xfId="23441" xr:uid="{F2EC9864-0A49-480A-8FFF-19EE09CF2BBE}"/>
    <cellStyle name="Normal 2 3 3" xfId="23442" xr:uid="{4007BE96-C9DC-4E97-AC44-59AC60DFEAA6}"/>
    <cellStyle name="Normal 2 3 3 2" xfId="23443" xr:uid="{22354264-7D23-4FCA-8A3A-0A9415273D8D}"/>
    <cellStyle name="Normal 2 3 3 3" xfId="23444" xr:uid="{B4CE1F88-87BA-46A1-9B93-E7C1DB8167C4}"/>
    <cellStyle name="Normal 2 3 3 3 2" xfId="23445" xr:uid="{C008F01F-29EF-4E3A-A7E8-B25D59576623}"/>
    <cellStyle name="Normal 2 3 3 3 2 2" xfId="23446" xr:uid="{DB39DC6B-6237-4F10-9447-5E63B6427C29}"/>
    <cellStyle name="Normal 2 3 3 3 2 2 2" xfId="23447" xr:uid="{0EE2D6FA-8C44-4664-BD89-9987C4BCD00A}"/>
    <cellStyle name="Normal 2 3 3 3 2 2 2 2" xfId="23448" xr:uid="{50F74C05-D026-4D7D-80A6-193FEEEFE053}"/>
    <cellStyle name="Normal 2 3 3 3 2 2 3" xfId="23449" xr:uid="{A20424E7-F913-4E38-A528-0EF0C86D1208}"/>
    <cellStyle name="Normal 2 3 3 3 2 3" xfId="23450" xr:uid="{313B1007-3F24-4395-BDFA-6C062272A3F6}"/>
    <cellStyle name="Normal 2 3 3 3 2 3 2" xfId="23451" xr:uid="{20B9E212-15E4-48B5-AC1B-CB1A77631A39}"/>
    <cellStyle name="Normal 2 3 3 3 2 4" xfId="23452" xr:uid="{F3C59C2A-B870-4DDD-94F0-9B1BFF634424}"/>
    <cellStyle name="Normal 2 3 3 3 3" xfId="23453" xr:uid="{FEA3C70C-7BDE-41CB-B93A-BF895E5122A7}"/>
    <cellStyle name="Normal 2 3 3 3 3 2" xfId="23454" xr:uid="{5A1FAF2E-44DF-4588-ABB6-1A4F9161C1F1}"/>
    <cellStyle name="Normal 2 3 3 3 3 2 2" xfId="23455" xr:uid="{B7DA0E11-EFEE-4C47-B397-E3B21EC929CE}"/>
    <cellStyle name="Normal 2 3 3 3 3 2 2 2" xfId="23456" xr:uid="{6E2E8744-9DBD-4953-8085-EAC22D76BCA3}"/>
    <cellStyle name="Normal 2 3 3 3 3 2 3" xfId="23457" xr:uid="{FD9FD2E5-2EF1-43E6-A531-0DC81706D084}"/>
    <cellStyle name="Normal 2 3 3 3 3 3" xfId="23458" xr:uid="{DD90D4E6-803F-404C-BD47-B0AF7A9B5FE7}"/>
    <cellStyle name="Normal 2 3 3 3 3 3 2" xfId="23459" xr:uid="{81311BF8-7FB3-46B5-8E9E-E6CF0DB49833}"/>
    <cellStyle name="Normal 2 3 3 3 3 4" xfId="23460" xr:uid="{F8B5FD63-9D3D-4EF5-B9F7-57F00CDDA035}"/>
    <cellStyle name="Normal 2 3 3 3 4" xfId="23461" xr:uid="{0AE5A24B-27BE-4415-8838-BFBCE88F4431}"/>
    <cellStyle name="Normal 2 3 3 3 4 2" xfId="23462" xr:uid="{B8370753-5662-46DF-9F4F-728A7D26CBFD}"/>
    <cellStyle name="Normal 2 3 3 3 4 2 2" xfId="23463" xr:uid="{A70B40CB-7E1C-4467-BCB5-4CCB88B2A21A}"/>
    <cellStyle name="Normal 2 3 3 3 4 3" xfId="23464" xr:uid="{96247174-425D-41F0-A49D-C5872D4FE398}"/>
    <cellStyle name="Normal 2 3 3 3 5" xfId="23465" xr:uid="{E6C04375-BE29-4E0C-9A39-3FB4A001ECBE}"/>
    <cellStyle name="Normal 2 3 3 3 5 2" xfId="23466" xr:uid="{31EDE659-83F5-4D80-80E4-F9758C90AB28}"/>
    <cellStyle name="Normal 2 3 3 3 6" xfId="23467" xr:uid="{EE8B7962-C9EF-4B6A-87D4-D0102F28E78F}"/>
    <cellStyle name="Normal 2 3 3 4" xfId="23468" xr:uid="{20E1637D-8D78-49A6-942B-F46BCB737748}"/>
    <cellStyle name="Normal 2 3 3 4 2" xfId="23469" xr:uid="{49EF0388-C61F-46CA-9BB0-1AD191EEDD5D}"/>
    <cellStyle name="Normal 2 3 3 4 2 2" xfId="23470" xr:uid="{7DDBAB10-39F1-45A5-9337-7A1C01520A81}"/>
    <cellStyle name="Normal 2 3 3 4 2 2 2" xfId="23471" xr:uid="{7B3204EC-B28D-4457-A2A3-8B954C7B2419}"/>
    <cellStyle name="Normal 2 3 3 4 2 3" xfId="23472" xr:uid="{453D6380-7009-4619-9B75-BD2903C31BE8}"/>
    <cellStyle name="Normal 2 3 3 4 3" xfId="23473" xr:uid="{8C65672D-1D33-4D75-BC49-EAB6A065B1D2}"/>
    <cellStyle name="Normal 2 3 3 4 3 2" xfId="23474" xr:uid="{D886F4A7-B916-4ACB-91E0-A19F36632DA0}"/>
    <cellStyle name="Normal 2 3 3 4 4" xfId="23475" xr:uid="{40B5871D-AAC5-4FB4-91FF-B443F39EBB93}"/>
    <cellStyle name="Normal 2 3 3 5" xfId="23476" xr:uid="{26E137A4-9332-4BDA-803F-E70F7D2A6571}"/>
    <cellStyle name="Normal 2 3 3 5 2" xfId="23477" xr:uid="{B526266B-F139-4FD5-B488-972F4050A8FE}"/>
    <cellStyle name="Normal 2 3 3 5 2 2" xfId="23478" xr:uid="{D6105474-89F8-42A6-B8EA-0767A38D5BB4}"/>
    <cellStyle name="Normal 2 3 3 5 2 2 2" xfId="23479" xr:uid="{27D81425-EEE2-45BD-8642-849C70A64AB8}"/>
    <cellStyle name="Normal 2 3 3 5 2 3" xfId="23480" xr:uid="{DCBDB31C-8F0B-485C-AF49-796FAABB1C91}"/>
    <cellStyle name="Normal 2 3 3 5 3" xfId="23481" xr:uid="{2CA7912A-3AB0-4448-84F0-49C42BFA4128}"/>
    <cellStyle name="Normal 2 3 3 5 3 2" xfId="23482" xr:uid="{A8D2C954-77ED-4C40-A06E-2BD16C6704D1}"/>
    <cellStyle name="Normal 2 3 3 5 4" xfId="23483" xr:uid="{71ED95CA-287F-4771-8429-39EA195EB9CB}"/>
    <cellStyle name="Normal 2 3 3 6" xfId="23484" xr:uid="{5811BE8A-4F02-46B4-A9FD-5217D01B6967}"/>
    <cellStyle name="Normal 2 3 3 6 2" xfId="23485" xr:uid="{E28BC011-1531-45A3-9F2E-0C616C579AF7}"/>
    <cellStyle name="Normal 2 3 3 6 2 2" xfId="23486" xr:uid="{89E2BD3C-CF5E-4CE1-A56E-4EBE04B5FE7A}"/>
    <cellStyle name="Normal 2 3 3 6 3" xfId="23487" xr:uid="{2566973B-730D-4B5C-86C9-2592FBB1471C}"/>
    <cellStyle name="Normal 2 3 3 7" xfId="23488" xr:uid="{F48567B7-35F8-4704-8D44-A4315A0B68E7}"/>
    <cellStyle name="Normal 2 3 3 7 2" xfId="23489" xr:uid="{3CCBEB5B-64BD-45D1-9E1F-AE7951FFAA59}"/>
    <cellStyle name="Normal 2 3 3 8" xfId="23490" xr:uid="{3F2D63E8-CDED-4933-8C25-DF0CB86F66D1}"/>
    <cellStyle name="Normal 2 3 4" xfId="23491" xr:uid="{97A3FBF6-3678-4D10-B27B-71829B07C79E}"/>
    <cellStyle name="Normal 2 3 4 2" xfId="23492" xr:uid="{65C0796D-531E-4E30-BE45-DD79352E370C}"/>
    <cellStyle name="Normal 2 3 4 3" xfId="23493" xr:uid="{7CF07B67-C744-4102-B28F-0E465FD01DDF}"/>
    <cellStyle name="Normal 2 3 4 3 2" xfId="23494" xr:uid="{1576D06D-B2A7-47A8-BB91-23BA653A51DE}"/>
    <cellStyle name="Normal 2 3 4 3 2 2" xfId="23495" xr:uid="{B2ABED6C-9102-4560-AE3F-72AAE66DBF3E}"/>
    <cellStyle name="Normal 2 3 4 3 2 2 2" xfId="23496" xr:uid="{910FDF5B-452E-4E0D-81C4-6C00B909EEF2}"/>
    <cellStyle name="Normal 2 3 4 3 2 2 2 2" xfId="23497" xr:uid="{F7471AFB-A3AC-4888-8A22-980F58229426}"/>
    <cellStyle name="Normal 2 3 4 3 2 2 3" xfId="23498" xr:uid="{7D106DEC-1D6B-4539-9EC5-ED7637D3F472}"/>
    <cellStyle name="Normal 2 3 4 3 2 3" xfId="23499" xr:uid="{97236996-F63A-4D08-8F90-E1EA710D9987}"/>
    <cellStyle name="Normal 2 3 4 3 2 3 2" xfId="23500" xr:uid="{987A0C03-9D19-40A3-91A3-265CED8438F0}"/>
    <cellStyle name="Normal 2 3 4 3 2 4" xfId="23501" xr:uid="{CA8A642D-A74C-487D-AB2F-86A9A5AE5FDD}"/>
    <cellStyle name="Normal 2 3 4 3 3" xfId="23502" xr:uid="{9412A16C-837F-47FF-A1E2-4D2B50F93342}"/>
    <cellStyle name="Normal 2 3 4 3 3 2" xfId="23503" xr:uid="{933A4D3E-3403-4F84-95B6-7CADE7BE4556}"/>
    <cellStyle name="Normal 2 3 4 3 3 2 2" xfId="23504" xr:uid="{6E65425F-33BD-41E8-9060-3A09B8A2476D}"/>
    <cellStyle name="Normal 2 3 4 3 3 2 2 2" xfId="23505" xr:uid="{E98BF138-BE38-4E53-A32C-0DD54A38D444}"/>
    <cellStyle name="Normal 2 3 4 3 3 2 3" xfId="23506" xr:uid="{9E094623-2901-48EA-9AD9-2FF4E22F85E8}"/>
    <cellStyle name="Normal 2 3 4 3 3 3" xfId="23507" xr:uid="{ADA8F0A6-B7B1-424F-A268-06D1E6D60D1D}"/>
    <cellStyle name="Normal 2 3 4 3 3 3 2" xfId="23508" xr:uid="{D4F73D02-61AC-4D85-90DE-8A94115A8959}"/>
    <cellStyle name="Normal 2 3 4 3 3 4" xfId="23509" xr:uid="{0A0A3F99-A816-4ABB-9FA7-903C42B03249}"/>
    <cellStyle name="Normal 2 3 4 3 4" xfId="23510" xr:uid="{79F84017-0C88-4CDD-8732-A86B77BFB067}"/>
    <cellStyle name="Normal 2 3 4 3 4 2" xfId="23511" xr:uid="{6FBFD4BB-93A7-4556-9EFE-2B95F3CFEA3F}"/>
    <cellStyle name="Normal 2 3 4 3 4 2 2" xfId="23512" xr:uid="{E077D3FD-6443-4AF9-A8FA-64BF3D2E8FF1}"/>
    <cellStyle name="Normal 2 3 4 3 4 3" xfId="23513" xr:uid="{5E4090BD-6C9D-4313-9374-BAA63AD30B14}"/>
    <cellStyle name="Normal 2 3 4 3 5" xfId="23514" xr:uid="{41436947-6DE4-4D2B-8C5C-0A300DE24B6E}"/>
    <cellStyle name="Normal 2 3 4 3 5 2" xfId="23515" xr:uid="{00B2F276-CA6B-4D26-AD75-719A4B8E9C3B}"/>
    <cellStyle name="Normal 2 3 4 3 6" xfId="23516" xr:uid="{BE9E184A-87B3-41A4-A2A2-ACE6B1BE7E3A}"/>
    <cellStyle name="Normal 2 3 4 4" xfId="23517" xr:uid="{87BBA27C-7697-4A97-9BC2-5AD8F753BA2B}"/>
    <cellStyle name="Normal 2 3 4 4 2" xfId="23518" xr:uid="{BA0D2067-4A4B-4ED9-BB75-CFA3212FFE42}"/>
    <cellStyle name="Normal 2 3 4 4 2 2" xfId="23519" xr:uid="{5599A5A4-CEBF-44EC-839C-2716F560BFCD}"/>
    <cellStyle name="Normal 2 3 4 4 2 2 2" xfId="23520" xr:uid="{06E17CEC-7CBB-42CE-B369-F0ED5B5580CB}"/>
    <cellStyle name="Normal 2 3 4 4 2 3" xfId="23521" xr:uid="{40D7B4DD-B71A-462B-B6EE-89C829934309}"/>
    <cellStyle name="Normal 2 3 4 4 3" xfId="23522" xr:uid="{CF90B6D6-3EDC-4982-A995-FFCC660217CE}"/>
    <cellStyle name="Normal 2 3 4 4 3 2" xfId="23523" xr:uid="{86A9F574-11CF-447B-9F59-88E50D47E3BD}"/>
    <cellStyle name="Normal 2 3 4 4 4" xfId="23524" xr:uid="{CCA308F6-3FDF-49FB-92D7-93D109491AA6}"/>
    <cellStyle name="Normal 2 3 4 5" xfId="23525" xr:uid="{8DF2353E-237D-484D-B511-6D9917312F47}"/>
    <cellStyle name="Normal 2 3 4 5 2" xfId="23526" xr:uid="{35F7785A-2552-4CE2-8A06-41773FF81ACE}"/>
    <cellStyle name="Normal 2 3 4 5 2 2" xfId="23527" xr:uid="{D82537EC-6F7B-4184-BF26-B06A6C284E09}"/>
    <cellStyle name="Normal 2 3 4 5 2 2 2" xfId="23528" xr:uid="{67E4274C-ED8C-460E-BF74-CE56F333A2BE}"/>
    <cellStyle name="Normal 2 3 4 5 2 3" xfId="23529" xr:uid="{37471EC7-0016-44CD-9231-70B0EB193E35}"/>
    <cellStyle name="Normal 2 3 4 5 3" xfId="23530" xr:uid="{F5918907-6068-43C0-9281-6FE7CFD8F064}"/>
    <cellStyle name="Normal 2 3 4 5 3 2" xfId="23531" xr:uid="{06FE3F38-E4F6-45F8-A9D0-84A4B96B971E}"/>
    <cellStyle name="Normal 2 3 4 5 4" xfId="23532" xr:uid="{32052830-3287-4E5F-B591-C64A69C063DA}"/>
    <cellStyle name="Normal 2 3 4 6" xfId="23533" xr:uid="{28A0F415-7617-4448-95CF-B32ADCF7AFBA}"/>
    <cellStyle name="Normal 2 3 4 6 2" xfId="23534" xr:uid="{52DFE98A-DF40-49A1-AE77-5C66F1889142}"/>
    <cellStyle name="Normal 2 3 4 6 2 2" xfId="23535" xr:uid="{104ED7C1-4746-4BA7-9375-2A58099B29F4}"/>
    <cellStyle name="Normal 2 3 4 6 3" xfId="23536" xr:uid="{6421E91E-BFAF-4463-909E-3102F06C6082}"/>
    <cellStyle name="Normal 2 3 4 7" xfId="23537" xr:uid="{F2927249-A54B-4775-8E8C-A4DD5D46F081}"/>
    <cellStyle name="Normal 2 3 4 7 2" xfId="23538" xr:uid="{DF1775D2-E2B8-480B-8659-F41A4B36E31F}"/>
    <cellStyle name="Normal 2 3 4 8" xfId="23539" xr:uid="{CEFF5C46-01EB-42D3-8493-BA697319C972}"/>
    <cellStyle name="Normal 2 3 5" xfId="23540" xr:uid="{39475728-3665-43B7-8FA9-A231FD10DFB9}"/>
    <cellStyle name="Normal 2 3 6" xfId="23541" xr:uid="{82CC829B-83E1-453D-AC98-90C1B1E7AAB3}"/>
    <cellStyle name="Normal 2 3 6 2" xfId="23542" xr:uid="{B4FC4314-D106-463D-B5D6-B2A8DC9F586A}"/>
    <cellStyle name="Normal 2 3 6 2 2" xfId="23543" xr:uid="{5829E178-0B29-412E-9691-846F720A16E5}"/>
    <cellStyle name="Normal 2 3 6 2 2 2" xfId="23544" xr:uid="{C1784F15-0011-4416-BCE4-22A238E5A822}"/>
    <cellStyle name="Normal 2 3 6 2 2 2 2" xfId="23545" xr:uid="{4F534384-E1B7-42CB-AF0C-C678D3BE244B}"/>
    <cellStyle name="Normal 2 3 6 2 2 3" xfId="23546" xr:uid="{1B74116F-9361-43E8-B531-9B199451D8DB}"/>
    <cellStyle name="Normal 2 3 6 2 3" xfId="23547" xr:uid="{9165EFA9-BD98-480C-A8F5-F1DE08B5C978}"/>
    <cellStyle name="Normal 2 3 6 2 3 2" xfId="23548" xr:uid="{56E85D4F-9887-45A8-8FC8-3B4BE7068809}"/>
    <cellStyle name="Normal 2 3 6 2 4" xfId="23549" xr:uid="{703531A2-A53A-4737-A3E3-B85170BAFD88}"/>
    <cellStyle name="Normal 2 3 6 3" xfId="23550" xr:uid="{12257776-F4FC-4A23-BF9F-746337E3C9C1}"/>
    <cellStyle name="Normal 2 3 6 3 2" xfId="23551" xr:uid="{AF155BF2-0C7F-4EB4-86B2-60557D2CEA5A}"/>
    <cellStyle name="Normal 2 3 6 3 2 2" xfId="23552" xr:uid="{0E70FC9D-69A9-4ABB-832C-950585DF963D}"/>
    <cellStyle name="Normal 2 3 6 3 2 2 2" xfId="23553" xr:uid="{7FA9652E-988A-41D7-9AB4-D87B8C4914B6}"/>
    <cellStyle name="Normal 2 3 6 3 2 3" xfId="23554" xr:uid="{DC25C742-D5BD-41A7-BE80-7912CDDEAA1B}"/>
    <cellStyle name="Normal 2 3 6 3 3" xfId="23555" xr:uid="{C02B1212-4B68-43A4-8291-514F2F41EBC8}"/>
    <cellStyle name="Normal 2 3 6 3 3 2" xfId="23556" xr:uid="{A3E1271B-8ED9-490D-B7BD-92E6C671B120}"/>
    <cellStyle name="Normal 2 3 6 3 4" xfId="23557" xr:uid="{A7AA30FC-8F8C-465D-AB32-D2529FE387F3}"/>
    <cellStyle name="Normal 2 3 6 4" xfId="23558" xr:uid="{5008DBBB-0F12-4F50-BD76-9969F3F15307}"/>
    <cellStyle name="Normal 2 3 6 4 2" xfId="23559" xr:uid="{68392623-A1CD-4D1B-8A92-E85742430761}"/>
    <cellStyle name="Normal 2 3 6 4 2 2" xfId="23560" xr:uid="{B5B47DEF-508D-4B2B-AD39-0B0E48C9E351}"/>
    <cellStyle name="Normal 2 3 6 4 3" xfId="23561" xr:uid="{EE100142-752C-4CC9-AE08-FEC90AC1A412}"/>
    <cellStyle name="Normal 2 3 6 5" xfId="23562" xr:uid="{CBF83B57-3D7A-43CD-B09A-2400E18A9E2F}"/>
    <cellStyle name="Normal 2 3 6 5 2" xfId="23563" xr:uid="{974C5675-8C04-4916-80B0-F1BA52B8C29E}"/>
    <cellStyle name="Normal 2 3 6 6" xfId="23564" xr:uid="{1341C19E-FD93-42E4-8B7B-5E9E344DA20A}"/>
    <cellStyle name="Normal 2 3 7" xfId="23565" xr:uid="{CC490C05-139D-4D1A-97E5-06D130058E68}"/>
    <cellStyle name="Normal 2 3 7 2" xfId="23566" xr:uid="{5E99ECE6-361B-4EE9-B9AC-A7B8EFEC3E3F}"/>
    <cellStyle name="Normal 2 3 7 2 2" xfId="23567" xr:uid="{6ED010A0-AC12-43ED-AD22-DAF70277019B}"/>
    <cellStyle name="Normal 2 3 7 2 2 2" xfId="23568" xr:uid="{82EDAA19-87DB-46B2-A2A7-172C6D98DCA9}"/>
    <cellStyle name="Normal 2 3 7 2 3" xfId="23569" xr:uid="{5D7619E3-57E5-4EFC-8520-1EC6B897D2ED}"/>
    <cellStyle name="Normal 2 3 7 3" xfId="23570" xr:uid="{F6247100-82A7-4305-B549-82C618295F48}"/>
    <cellStyle name="Normal 2 3 7 3 2" xfId="23571" xr:uid="{D8C3719B-4798-4E68-8928-987F1E484786}"/>
    <cellStyle name="Normal 2 3 7 4" xfId="23572" xr:uid="{B7D5FF11-A6C8-4570-AA6D-786C329FFEB8}"/>
    <cellStyle name="Normal 2 3 8" xfId="23573" xr:uid="{E651E1B5-78D5-44D4-A129-27F820DE9C85}"/>
    <cellStyle name="Normal 2 3 8 2" xfId="23574" xr:uid="{EC256156-D907-4BFC-B8E3-F955479ED10B}"/>
    <cellStyle name="Normal 2 3 8 2 2" xfId="23575" xr:uid="{2B17E054-1216-4BE3-BAAF-52DD78529497}"/>
    <cellStyle name="Normal 2 3 8 2 2 2" xfId="23576" xr:uid="{650DF7BD-C502-4B01-8ED2-BC1BB6763C30}"/>
    <cellStyle name="Normal 2 3 8 2 3" xfId="23577" xr:uid="{9721D605-7A76-488F-B5AB-8712B506C56A}"/>
    <cellStyle name="Normal 2 3 8 3" xfId="23578" xr:uid="{4F57AF46-C945-4F8E-99E9-349F52292BDB}"/>
    <cellStyle name="Normal 2 3 8 3 2" xfId="23579" xr:uid="{1ED83381-1177-4782-B2ED-B418D3371E59}"/>
    <cellStyle name="Normal 2 3 8 4" xfId="23580" xr:uid="{B42B8526-976A-45D4-B202-A94BDD576EAE}"/>
    <cellStyle name="Normal 2 3 9" xfId="23581" xr:uid="{165A7D19-9937-41DD-A1DE-728D1B838216}"/>
    <cellStyle name="Normal 2 3 9 2" xfId="23582" xr:uid="{8D6BD12A-939B-4FC6-B9A0-945F42601C9C}"/>
    <cellStyle name="Normal 2 3 9 2 2" xfId="23583" xr:uid="{37383027-DBFC-4191-A8C6-FDFB1B0CA6F0}"/>
    <cellStyle name="Normal 2 3 9 3" xfId="23584" xr:uid="{3FE14B60-99DD-4DF5-ABEF-4811A8244623}"/>
    <cellStyle name="Normal 2 4" xfId="23585" xr:uid="{F21CEBDF-C309-49F4-9F00-876DA4C4F056}"/>
    <cellStyle name="Normal 2 4 10" xfId="23586" xr:uid="{CC655E72-C717-4A0D-AB22-74348F6C5CE8}"/>
    <cellStyle name="Normal 2 4 11" xfId="23587" xr:uid="{5B660779-A86B-4BFB-8595-0E8C0F2C4971}"/>
    <cellStyle name="Normal 2 4 2" xfId="23588" xr:uid="{C5DE85A0-0354-4A7F-8D35-4E35BAC13FA4}"/>
    <cellStyle name="Normal 2 4 2 2" xfId="23589" xr:uid="{19F21556-BD93-42C7-BDFB-EEC35BB9CC56}"/>
    <cellStyle name="Normal 2 4 2 2 2" xfId="23590" xr:uid="{142B03BD-44FE-451B-A3A5-3173AF23E152}"/>
    <cellStyle name="Normal 2 4 2 2 2 2" xfId="23591" xr:uid="{38F71B15-5531-4F35-AE72-960573FE461A}"/>
    <cellStyle name="Normal 2 4 2 2 2 2 2" xfId="23592" xr:uid="{235036FB-B46A-4C1D-95F5-BD073005707C}"/>
    <cellStyle name="Normal 2 4 2 2 2 2 2 2" xfId="23593" xr:uid="{8E1C33CD-0015-499E-A754-5A25C2AC7E6F}"/>
    <cellStyle name="Normal 2 4 2 2 2 2 2 2 2" xfId="23594" xr:uid="{AD49750A-307B-405D-BC09-0DB88C22B749}"/>
    <cellStyle name="Normal 2 4 2 2 2 2 2 3" xfId="23595" xr:uid="{177A8763-D4C2-4194-AB57-6584EF860DB0}"/>
    <cellStyle name="Normal 2 4 2 2 2 2 3" xfId="23596" xr:uid="{7CF62F4E-83D8-451B-B1AE-72C8B2A8FAF3}"/>
    <cellStyle name="Normal 2 4 2 2 2 2 3 2" xfId="23597" xr:uid="{C1651E3A-8A26-4FC8-8EA6-FFFDA4D07B4D}"/>
    <cellStyle name="Normal 2 4 2 2 2 2 4" xfId="23598" xr:uid="{35979612-9539-420D-96AD-36C826A2A63A}"/>
    <cellStyle name="Normal 2 4 2 2 2 3" xfId="23599" xr:uid="{08832C56-6C4F-487C-810D-DA9863E285CD}"/>
    <cellStyle name="Normal 2 4 2 2 2 3 2" xfId="23600" xr:uid="{9E32BF73-C8BA-4E6C-85DA-1A8C6280EE90}"/>
    <cellStyle name="Normal 2 4 2 2 2 3 2 2" xfId="23601" xr:uid="{65469A6F-75AB-4B75-B7B8-0F246CB69EB5}"/>
    <cellStyle name="Normal 2 4 2 2 2 3 2 2 2" xfId="23602" xr:uid="{69F08CEA-28D2-4E7A-8C88-F41D31A53724}"/>
    <cellStyle name="Normal 2 4 2 2 2 3 2 3" xfId="23603" xr:uid="{8604215D-001C-40D6-ABC6-722FF6FA8898}"/>
    <cellStyle name="Normal 2 4 2 2 2 3 3" xfId="23604" xr:uid="{F1081F20-3D7C-4D25-B330-3B32BFF46F9E}"/>
    <cellStyle name="Normal 2 4 2 2 2 3 3 2" xfId="23605" xr:uid="{2BBBF17F-E490-4617-8997-19B1C5EDC54D}"/>
    <cellStyle name="Normal 2 4 2 2 2 3 4" xfId="23606" xr:uid="{894DB5D0-1B88-48E1-9623-5756ABFD771B}"/>
    <cellStyle name="Normal 2 4 2 2 2 4" xfId="23607" xr:uid="{2B078051-B637-4DDD-82E4-53D80A418547}"/>
    <cellStyle name="Normal 2 4 2 2 2 4 2" xfId="23608" xr:uid="{9FCF8046-ABBA-4F44-B832-44CA481116F8}"/>
    <cellStyle name="Normal 2 4 2 2 2 4 2 2" xfId="23609" xr:uid="{C0397C94-ED50-405E-B512-38DAFA772BC2}"/>
    <cellStyle name="Normal 2 4 2 2 2 4 3" xfId="23610" xr:uid="{B9B2AE33-6760-464F-84BB-60A64F2DBAAF}"/>
    <cellStyle name="Normal 2 4 2 2 2 5" xfId="23611" xr:uid="{2CB6BDDF-A3DB-40DA-ABD0-32B445E5573A}"/>
    <cellStyle name="Normal 2 4 2 2 2 5 2" xfId="23612" xr:uid="{8D6C127F-BC01-4254-89F0-E1BCD8CF2371}"/>
    <cellStyle name="Normal 2 4 2 2 2 6" xfId="23613" xr:uid="{64316ACB-B3A5-4FA5-8F12-9D3B52BB5B27}"/>
    <cellStyle name="Normal 2 4 2 2 3" xfId="23614" xr:uid="{3F6BFA36-BE95-4CE4-8364-056ACA1E3197}"/>
    <cellStyle name="Normal 2 4 2 2 3 2" xfId="23615" xr:uid="{669BB9CB-414E-4138-BFB8-1F6CF18FDB6F}"/>
    <cellStyle name="Normal 2 4 2 2 3 2 2" xfId="23616" xr:uid="{5E3CEF9D-117A-4B2D-8E64-0FE74CA228ED}"/>
    <cellStyle name="Normal 2 4 2 2 3 2 2 2" xfId="23617" xr:uid="{479FF1D7-1006-48B9-AE0B-E2AF06CA9308}"/>
    <cellStyle name="Normal 2 4 2 2 3 2 3" xfId="23618" xr:uid="{4082CD94-48FA-4ACA-A20D-F7E09270FFB3}"/>
    <cellStyle name="Normal 2 4 2 2 3 3" xfId="23619" xr:uid="{DAD0F172-D3AB-417E-89E0-730580A6B8FE}"/>
    <cellStyle name="Normal 2 4 2 2 3 3 2" xfId="23620" xr:uid="{8E838B60-C8B8-4C5B-A4B0-562A0271CB89}"/>
    <cellStyle name="Normal 2 4 2 2 3 4" xfId="23621" xr:uid="{7EBBF4ED-AB29-4D5C-978A-9906FA5EB195}"/>
    <cellStyle name="Normal 2 4 2 2 4" xfId="23622" xr:uid="{43035938-9C1F-4380-BECE-D5FF478B1709}"/>
    <cellStyle name="Normal 2 4 2 2 4 2" xfId="23623" xr:uid="{5AABEF6D-2C13-400D-84DB-B236CBE300CC}"/>
    <cellStyle name="Normal 2 4 2 2 4 2 2" xfId="23624" xr:uid="{CC171154-49C3-425B-B851-B0431D04168A}"/>
    <cellStyle name="Normal 2 4 2 2 4 2 2 2" xfId="23625" xr:uid="{9B24DD07-237C-494C-8584-30F5E105C393}"/>
    <cellStyle name="Normal 2 4 2 2 4 2 3" xfId="23626" xr:uid="{6E3BECA0-C68C-49B0-860D-2E4AB277BD82}"/>
    <cellStyle name="Normal 2 4 2 2 4 3" xfId="23627" xr:uid="{0B80EC7A-DF8A-4844-9162-316DA4BFFD54}"/>
    <cellStyle name="Normal 2 4 2 2 4 3 2" xfId="23628" xr:uid="{CCFD956C-081D-41B4-8B1A-F8D565BC5819}"/>
    <cellStyle name="Normal 2 4 2 2 4 4" xfId="23629" xr:uid="{CA956E30-B08B-4AE2-A2DA-347BFD027B53}"/>
    <cellStyle name="Normal 2 4 2 2 5" xfId="23630" xr:uid="{B5A90836-3291-4BC0-A825-4C422BAE4189}"/>
    <cellStyle name="Normal 2 4 2 2 5 2" xfId="23631" xr:uid="{3ECD89C1-0774-4B8B-BC60-F3077BD7D24F}"/>
    <cellStyle name="Normal 2 4 2 2 5 2 2" xfId="23632" xr:uid="{E236212C-D919-4E60-9C68-E87C4A9D4034}"/>
    <cellStyle name="Normal 2 4 2 2 5 3" xfId="23633" xr:uid="{86BC2847-B89B-4502-B301-F732AE1DFF2E}"/>
    <cellStyle name="Normal 2 4 2 2 6" xfId="23634" xr:uid="{6DF5B965-AF8D-45B2-83C5-645A22780EEC}"/>
    <cellStyle name="Normal 2 4 2 2 6 2" xfId="23635" xr:uid="{B8470B0D-2C99-4593-B107-8B83F03DD95B}"/>
    <cellStyle name="Normal 2 4 2 2 7" xfId="23636" xr:uid="{0A27D580-45FA-401B-BFAA-4714638FA09D}"/>
    <cellStyle name="Normal 2 4 2 3" xfId="23637" xr:uid="{F3C2FFDA-7B78-47C8-8C46-753D5908FAB8}"/>
    <cellStyle name="Normal 2 4 2 3 2" xfId="23638" xr:uid="{13EEDFD9-78A5-4844-A424-EBC79756A44F}"/>
    <cellStyle name="Normal 2 4 2 3 2 2" xfId="23639" xr:uid="{D1225114-8C17-4A5B-B2F1-65338EE22F3E}"/>
    <cellStyle name="Normal 2 4 2 3 2 2 2" xfId="23640" xr:uid="{A91F792F-B40E-45D8-B753-DE75FFEBB7BA}"/>
    <cellStyle name="Normal 2 4 2 3 2 2 2 2" xfId="23641" xr:uid="{1851E6AB-1E96-4FA4-8BEA-2262DAFDAB99}"/>
    <cellStyle name="Normal 2 4 2 3 2 2 3" xfId="23642" xr:uid="{480B6249-0A87-4185-A8C0-226FB583F28F}"/>
    <cellStyle name="Normal 2 4 2 3 2 3" xfId="23643" xr:uid="{C3C16F00-74B4-457C-A5DB-FC4D3E55CE0B}"/>
    <cellStyle name="Normal 2 4 2 3 2 3 2" xfId="23644" xr:uid="{1FA933A4-6BF8-4145-AEB7-8BC5512BAA89}"/>
    <cellStyle name="Normal 2 4 2 3 2 4" xfId="23645" xr:uid="{B5603A9C-1D5F-4649-B0CB-40248B7C2EF0}"/>
    <cellStyle name="Normal 2 4 2 3 3" xfId="23646" xr:uid="{820F7C50-2332-4046-A157-A6E0E55A665D}"/>
    <cellStyle name="Normal 2 4 2 3 3 2" xfId="23647" xr:uid="{4F11BE75-4220-4900-A6B7-2A527BD99ED9}"/>
    <cellStyle name="Normal 2 4 2 3 3 2 2" xfId="23648" xr:uid="{8452871A-5888-4B38-AB3D-15DEF1BBF16C}"/>
    <cellStyle name="Normal 2 4 2 3 3 2 2 2" xfId="23649" xr:uid="{216D81E2-D541-4991-8A12-6077DE7F869D}"/>
    <cellStyle name="Normal 2 4 2 3 3 2 3" xfId="23650" xr:uid="{BE9282F3-20EF-470A-B2FC-E6622AF0653D}"/>
    <cellStyle name="Normal 2 4 2 3 3 3" xfId="23651" xr:uid="{19894ECF-645D-451B-8EFF-366285743905}"/>
    <cellStyle name="Normal 2 4 2 3 3 3 2" xfId="23652" xr:uid="{A3CFB6D8-2317-4C49-B087-676993BFD076}"/>
    <cellStyle name="Normal 2 4 2 3 3 4" xfId="23653" xr:uid="{45428DB4-0253-494C-85D4-FA7C2B33A0DD}"/>
    <cellStyle name="Normal 2 4 2 3 4" xfId="23654" xr:uid="{533C2B49-9E07-44B9-A865-C3A474DD29D6}"/>
    <cellStyle name="Normal 2 4 2 3 4 2" xfId="23655" xr:uid="{1C90E95E-FADB-4ED7-AB0E-894373D2A746}"/>
    <cellStyle name="Normal 2 4 2 3 4 2 2" xfId="23656" xr:uid="{E66502CE-C58B-4109-A10D-E9CEB5A8F0BB}"/>
    <cellStyle name="Normal 2 4 2 3 4 3" xfId="23657" xr:uid="{FFC50287-72D5-44FA-B549-E07678F39532}"/>
    <cellStyle name="Normal 2 4 2 3 5" xfId="23658" xr:uid="{DE159C56-625D-4EFB-A65E-3249549069D3}"/>
    <cellStyle name="Normal 2 4 2 3 5 2" xfId="23659" xr:uid="{DBE1F5BB-E73E-4B7B-8AC3-BAF7445B2142}"/>
    <cellStyle name="Normal 2 4 2 3 6" xfId="23660" xr:uid="{DEBF3937-9B95-4437-B54C-DAE9E81A6F70}"/>
    <cellStyle name="Normal 2 4 2 4" xfId="23661" xr:uid="{398D94CD-EFD3-4B84-950D-22901D3A0936}"/>
    <cellStyle name="Normal 2 4 2 4 2" xfId="23662" xr:uid="{38839C58-E9F6-4A1A-963C-3CAE89F84876}"/>
    <cellStyle name="Normal 2 4 2 4 2 2" xfId="23663" xr:uid="{E50FD486-9B79-4BE2-8F27-3C54A56025DB}"/>
    <cellStyle name="Normal 2 4 2 4 2 2 2" xfId="23664" xr:uid="{1648F679-3298-487A-A6DC-FA4EE3B7A792}"/>
    <cellStyle name="Normal 2 4 2 4 2 3" xfId="23665" xr:uid="{10960FC2-F04F-4FD2-B911-A2B3AB6A79A5}"/>
    <cellStyle name="Normal 2 4 2 4 3" xfId="23666" xr:uid="{78BD9785-F4B2-4624-8CEF-572228F64034}"/>
    <cellStyle name="Normal 2 4 2 4 3 2" xfId="23667" xr:uid="{F3B59831-93F0-4FC2-A80E-B6632D71C2B1}"/>
    <cellStyle name="Normal 2 4 2 4 4" xfId="23668" xr:uid="{4CC69E75-606A-4E5F-AF1E-272A09E9B064}"/>
    <cellStyle name="Normal 2 4 2 5" xfId="23669" xr:uid="{EC4A430A-1728-484D-8DA3-0A2AFDD3506C}"/>
    <cellStyle name="Normal 2 4 2 5 2" xfId="23670" xr:uid="{11F9AE4F-EAC9-4DD1-A6DB-60EFE618AC1D}"/>
    <cellStyle name="Normal 2 4 2 5 2 2" xfId="23671" xr:uid="{0F22D501-1D25-4BE8-B2C4-7EA23DD46880}"/>
    <cellStyle name="Normal 2 4 2 5 2 2 2" xfId="23672" xr:uid="{376B2F3A-5D85-4F60-A46D-1909FECCE690}"/>
    <cellStyle name="Normal 2 4 2 5 2 3" xfId="23673" xr:uid="{00475CB0-F30E-41E3-B917-68096E10AAE6}"/>
    <cellStyle name="Normal 2 4 2 5 3" xfId="23674" xr:uid="{AD9BF9B0-EDA9-4737-B51E-65F41D9A48C4}"/>
    <cellStyle name="Normal 2 4 2 5 3 2" xfId="23675" xr:uid="{875A1079-48A7-45F3-B9E8-8FDECBBB7D00}"/>
    <cellStyle name="Normal 2 4 2 5 4" xfId="23676" xr:uid="{969354B8-2FFE-45F0-97CC-574A71BAB446}"/>
    <cellStyle name="Normal 2 4 2 6" xfId="23677" xr:uid="{1D16B90B-E71C-40AE-A962-6AFC19EF3F66}"/>
    <cellStyle name="Normal 2 4 2 6 2" xfId="23678" xr:uid="{A6D44F61-241A-4593-B254-32A0B577BCFA}"/>
    <cellStyle name="Normal 2 4 2 6 2 2" xfId="23679" xr:uid="{BC959DAA-ACD9-4B7C-A3F8-07C1E9D54ED2}"/>
    <cellStyle name="Normal 2 4 2 6 3" xfId="23680" xr:uid="{EF4B5838-8E48-42BC-85FE-72097AB48E2D}"/>
    <cellStyle name="Normal 2 4 2 7" xfId="23681" xr:uid="{03FC9FA7-259A-41EA-B4F0-983409CA00C8}"/>
    <cellStyle name="Normal 2 4 2 7 2" xfId="23682" xr:uid="{B6D09703-F7C0-4243-8362-1CEBDDF63132}"/>
    <cellStyle name="Normal 2 4 2 8" xfId="23683" xr:uid="{2704C928-774D-4BB7-AE6F-6388407B7D89}"/>
    <cellStyle name="Normal 2 4 3" xfId="23684" xr:uid="{A198F2C9-BE83-4A4C-886F-738BF877805E}"/>
    <cellStyle name="Normal 2 4 3 2" xfId="23685" xr:uid="{47DD5CC0-A864-499B-8C44-1FBDA5DF7FEB}"/>
    <cellStyle name="Normal 2 4 3 2 2" xfId="23686" xr:uid="{9B7361D5-C439-4FAF-9068-8DC68074618B}"/>
    <cellStyle name="Normal 2 4 3 2 2 2" xfId="23687" xr:uid="{6974B4D7-42BC-4485-B88D-EEDAA93D8239}"/>
    <cellStyle name="Normal 2 4 3 2 2 2 2" xfId="23688" xr:uid="{17F2EAF5-2C78-4C95-828B-9B355E522BEA}"/>
    <cellStyle name="Normal 2 4 3 2 2 2 2 2" xfId="23689" xr:uid="{A209D742-883A-4E7D-A850-793968C8FF79}"/>
    <cellStyle name="Normal 2 4 3 2 2 2 2 2 2" xfId="23690" xr:uid="{0E1B2A89-8FE3-4009-8DA2-EDD6B76DB71C}"/>
    <cellStyle name="Normal 2 4 3 2 2 2 2 3" xfId="23691" xr:uid="{0E089826-7E56-4549-8917-E422A8477BBC}"/>
    <cellStyle name="Normal 2 4 3 2 2 2 3" xfId="23692" xr:uid="{C04B589C-AD49-4777-8A12-005F386438D5}"/>
    <cellStyle name="Normal 2 4 3 2 2 2 3 2" xfId="23693" xr:uid="{93EF7E0D-498B-4797-8865-532A7C65CD4D}"/>
    <cellStyle name="Normal 2 4 3 2 2 2 4" xfId="23694" xr:uid="{F890F1EA-690D-4BEA-A740-E47A36A871F6}"/>
    <cellStyle name="Normal 2 4 3 2 2 3" xfId="23695" xr:uid="{D19F03D3-C9B2-4425-909B-1C8118EE3116}"/>
    <cellStyle name="Normal 2 4 3 2 2 3 2" xfId="23696" xr:uid="{7B517EBA-E9DA-41F8-A8F1-393711C1AE92}"/>
    <cellStyle name="Normal 2 4 3 2 2 3 2 2" xfId="23697" xr:uid="{6B9BF623-A932-4B62-86BC-CAD82FB4B46B}"/>
    <cellStyle name="Normal 2 4 3 2 2 3 2 2 2" xfId="23698" xr:uid="{C2B43911-6F7B-41A5-AC97-7821FC7AF759}"/>
    <cellStyle name="Normal 2 4 3 2 2 3 2 3" xfId="23699" xr:uid="{25453E5C-11D4-4FED-B2B1-9AC3983A0533}"/>
    <cellStyle name="Normal 2 4 3 2 2 3 3" xfId="23700" xr:uid="{7118AB32-1CC8-433B-9E53-263DFF0EC937}"/>
    <cellStyle name="Normal 2 4 3 2 2 3 3 2" xfId="23701" xr:uid="{F19BAF5D-DADA-4B4A-82E0-AA0D16322884}"/>
    <cellStyle name="Normal 2 4 3 2 2 3 4" xfId="23702" xr:uid="{DC47B4AE-3CE9-48EB-9435-5B2CC670FB23}"/>
    <cellStyle name="Normal 2 4 3 2 2 4" xfId="23703" xr:uid="{954D58FC-53EA-41AC-B3A4-4BA6B0D29A17}"/>
    <cellStyle name="Normal 2 4 3 2 2 4 2" xfId="23704" xr:uid="{68196C65-F408-41E8-94C1-4D258F5F7EDC}"/>
    <cellStyle name="Normal 2 4 3 2 2 4 2 2" xfId="23705" xr:uid="{417E4CBA-7C7D-4AEC-BA88-FF7DA4360522}"/>
    <cellStyle name="Normal 2 4 3 2 2 4 3" xfId="23706" xr:uid="{22F11D1F-E16B-426B-9B47-E1901E30D2AC}"/>
    <cellStyle name="Normal 2 4 3 2 2 5" xfId="23707" xr:uid="{D116DF1D-3E00-4976-A711-8C3856A5EE53}"/>
    <cellStyle name="Normal 2 4 3 2 2 5 2" xfId="23708" xr:uid="{14115F7C-58CB-44A4-83DE-86B3826C503A}"/>
    <cellStyle name="Normal 2 4 3 2 2 6" xfId="23709" xr:uid="{59A77496-8D25-4364-825A-E12DBBF5BF3C}"/>
    <cellStyle name="Normal 2 4 3 2 3" xfId="23710" xr:uid="{B0654C4A-8B09-426D-9E30-23DC5FDB3020}"/>
    <cellStyle name="Normal 2 4 3 2 3 2" xfId="23711" xr:uid="{471800B0-E016-400A-8DA3-32369055B596}"/>
    <cellStyle name="Normal 2 4 3 2 3 2 2" xfId="23712" xr:uid="{CF06248B-63BF-4D8F-ACE7-195442F7819D}"/>
    <cellStyle name="Normal 2 4 3 2 3 2 2 2" xfId="23713" xr:uid="{5BB55D28-0D6A-41DF-B65D-5C18EB61F712}"/>
    <cellStyle name="Normal 2 4 3 2 3 2 3" xfId="23714" xr:uid="{0CBE6AB2-3773-4AD4-959D-7456154F1D87}"/>
    <cellStyle name="Normal 2 4 3 2 3 3" xfId="23715" xr:uid="{172754DC-9D75-4DA8-9AEA-3120445F88A0}"/>
    <cellStyle name="Normal 2 4 3 2 3 3 2" xfId="23716" xr:uid="{6A8D4C57-6135-4F13-96F7-C0AB2346BA32}"/>
    <cellStyle name="Normal 2 4 3 2 3 4" xfId="23717" xr:uid="{73CC5822-DE17-453E-BC2F-2F4436E22C8F}"/>
    <cellStyle name="Normal 2 4 3 2 4" xfId="23718" xr:uid="{A811D06F-E905-4357-A3F9-C9D7C5790F03}"/>
    <cellStyle name="Normal 2 4 3 2 4 2" xfId="23719" xr:uid="{177E2B1E-E194-451C-BE30-713DC1DC4961}"/>
    <cellStyle name="Normal 2 4 3 2 4 2 2" xfId="23720" xr:uid="{279EB6DA-CD95-426A-86FB-F99B6C78366B}"/>
    <cellStyle name="Normal 2 4 3 2 4 2 2 2" xfId="23721" xr:uid="{B963C727-7B17-499A-9741-B268CB1073E3}"/>
    <cellStyle name="Normal 2 4 3 2 4 2 3" xfId="23722" xr:uid="{2E0AEAFD-6518-4F73-8338-0627A0565864}"/>
    <cellStyle name="Normal 2 4 3 2 4 3" xfId="23723" xr:uid="{7592AA24-258B-4A59-9A00-6D61F18C7073}"/>
    <cellStyle name="Normal 2 4 3 2 4 3 2" xfId="23724" xr:uid="{740FFC44-842B-4AA8-8AE8-67DE1975C708}"/>
    <cellStyle name="Normal 2 4 3 2 4 4" xfId="23725" xr:uid="{A709A2AE-205A-4C8D-90C0-5CFD5BC313AE}"/>
    <cellStyle name="Normal 2 4 3 2 5" xfId="23726" xr:uid="{30F24197-486F-455F-BABB-5FD00185B093}"/>
    <cellStyle name="Normal 2 4 3 2 5 2" xfId="23727" xr:uid="{BED535D1-0068-406C-8338-9F9134CBC112}"/>
    <cellStyle name="Normal 2 4 3 2 5 2 2" xfId="23728" xr:uid="{DA870A5E-3CFD-4DAE-93E7-ACD6E72AA492}"/>
    <cellStyle name="Normal 2 4 3 2 5 3" xfId="23729" xr:uid="{260714CE-06B6-4255-81E1-9B833FE4767A}"/>
    <cellStyle name="Normal 2 4 3 2 6" xfId="23730" xr:uid="{5A9A40D6-52F9-45E6-93F6-EB730C0DF21B}"/>
    <cellStyle name="Normal 2 4 3 2 6 2" xfId="23731" xr:uid="{9E991A73-1524-476A-9BDF-E62634EEDBAA}"/>
    <cellStyle name="Normal 2 4 3 2 7" xfId="23732" xr:uid="{F1E6FE07-09D7-421F-9BBB-F568A2C8B89D}"/>
    <cellStyle name="Normal 2 4 3 3" xfId="23733" xr:uid="{C0439962-2854-49E7-9DD0-B542CC9CFA43}"/>
    <cellStyle name="Normal 2 4 3 3 2" xfId="23734" xr:uid="{9D4A3261-DEDB-4FF9-A485-67B95B48CFB7}"/>
    <cellStyle name="Normal 2 4 3 3 2 2" xfId="23735" xr:uid="{428D7B97-7389-4980-A10E-97F2D73EDD07}"/>
    <cellStyle name="Normal 2 4 3 3 2 2 2" xfId="23736" xr:uid="{236D788C-1395-49C4-900F-91B1A43A7653}"/>
    <cellStyle name="Normal 2 4 3 3 2 2 2 2" xfId="23737" xr:uid="{CF939831-B4C5-465D-B634-51FEC1F71953}"/>
    <cellStyle name="Normal 2 4 3 3 2 2 3" xfId="23738" xr:uid="{7B48FD8F-72CB-4A41-BE19-CEAEF217AB3D}"/>
    <cellStyle name="Normal 2 4 3 3 2 3" xfId="23739" xr:uid="{B1BDC6C4-DD6C-4686-B0D8-0E09C0D4FB05}"/>
    <cellStyle name="Normal 2 4 3 3 2 3 2" xfId="23740" xr:uid="{459EB33B-0E6F-408C-B28F-1DF4CDBA2F0F}"/>
    <cellStyle name="Normal 2 4 3 3 2 4" xfId="23741" xr:uid="{F72F8130-9D95-423E-8A60-F91BFC1BADA6}"/>
    <cellStyle name="Normal 2 4 3 3 3" xfId="23742" xr:uid="{81BC130C-2308-4F23-BC98-E2F147BB0588}"/>
    <cellStyle name="Normal 2 4 3 3 3 2" xfId="23743" xr:uid="{3649547F-3676-4BEE-9992-50AE8DD29399}"/>
    <cellStyle name="Normal 2 4 3 3 3 2 2" xfId="23744" xr:uid="{9685C6A4-7ABB-4A24-9B8A-9210AC2E7804}"/>
    <cellStyle name="Normal 2 4 3 3 3 2 2 2" xfId="23745" xr:uid="{9084DCB8-E8C1-48A3-8EBF-0D1DA0B0A6EC}"/>
    <cellStyle name="Normal 2 4 3 3 3 2 3" xfId="23746" xr:uid="{9795EA8D-4184-49CC-9AAA-63B42750A694}"/>
    <cellStyle name="Normal 2 4 3 3 3 3" xfId="23747" xr:uid="{AB6C98DC-3AA2-4DB1-878F-9383CE9CC689}"/>
    <cellStyle name="Normal 2 4 3 3 3 3 2" xfId="23748" xr:uid="{6234C269-9F69-4EA8-9B8D-B407169DF7C1}"/>
    <cellStyle name="Normal 2 4 3 3 3 4" xfId="23749" xr:uid="{015E640C-FA05-455A-9976-815011C24909}"/>
    <cellStyle name="Normal 2 4 3 3 4" xfId="23750" xr:uid="{CB99DB5D-2205-4A3A-AA8B-BCFAE5C14CAB}"/>
    <cellStyle name="Normal 2 4 3 3 4 2" xfId="23751" xr:uid="{5DF23F50-57FC-45E9-AD6B-6AA56AA42E6E}"/>
    <cellStyle name="Normal 2 4 3 3 4 2 2" xfId="23752" xr:uid="{B90A0C79-6CF1-4627-ACCD-84D1D79EC895}"/>
    <cellStyle name="Normal 2 4 3 3 4 3" xfId="23753" xr:uid="{734DAAFC-F470-4BEA-97E6-2E56A965ADE7}"/>
    <cellStyle name="Normal 2 4 3 3 5" xfId="23754" xr:uid="{3AB7D8D8-B609-4B35-BF33-0AD681D766C3}"/>
    <cellStyle name="Normal 2 4 3 3 5 2" xfId="23755" xr:uid="{DD80A86C-CDE3-4239-AF86-D2353C87B587}"/>
    <cellStyle name="Normal 2 4 3 3 6" xfId="23756" xr:uid="{940BA9B0-DF52-4E2B-B504-B56A9D022D7F}"/>
    <cellStyle name="Normal 2 4 3 4" xfId="23757" xr:uid="{9C77E389-A8FE-4B2F-B993-1A54FBB59D51}"/>
    <cellStyle name="Normal 2 4 3 4 2" xfId="23758" xr:uid="{E257580A-5761-47DA-BA72-5A926307A5D2}"/>
    <cellStyle name="Normal 2 4 3 4 2 2" xfId="23759" xr:uid="{7AB250C0-4D51-41CC-B1F8-0F590CD2ADFC}"/>
    <cellStyle name="Normal 2 4 3 4 2 2 2" xfId="23760" xr:uid="{4BC20492-6945-4020-B41E-B62F6879DAD2}"/>
    <cellStyle name="Normal 2 4 3 4 2 3" xfId="23761" xr:uid="{521C8F6B-00A9-4146-B77C-E11B0503C6F0}"/>
    <cellStyle name="Normal 2 4 3 4 3" xfId="23762" xr:uid="{BE988AD6-0015-4357-AAAF-D37260DBF647}"/>
    <cellStyle name="Normal 2 4 3 4 3 2" xfId="23763" xr:uid="{1AB8A8EE-CA04-403A-946C-9D1979139D94}"/>
    <cellStyle name="Normal 2 4 3 4 4" xfId="23764" xr:uid="{EF242C7A-D8BF-48E5-BD14-A7D04E58F27B}"/>
    <cellStyle name="Normal 2 4 3 5" xfId="23765" xr:uid="{433096E1-5974-4728-B65E-A7641C932089}"/>
    <cellStyle name="Normal 2 4 3 5 2" xfId="23766" xr:uid="{73ED862E-6449-4096-8366-89F6D5C628B2}"/>
    <cellStyle name="Normal 2 4 3 5 2 2" xfId="23767" xr:uid="{E67297CE-67A5-4F61-9E0C-4C2CCE66F0C5}"/>
    <cellStyle name="Normal 2 4 3 5 2 2 2" xfId="23768" xr:uid="{C2A2407C-870E-406D-8242-35AF73A84175}"/>
    <cellStyle name="Normal 2 4 3 5 2 3" xfId="23769" xr:uid="{4495B2B2-9436-4C67-A658-7DA58B892486}"/>
    <cellStyle name="Normal 2 4 3 5 3" xfId="23770" xr:uid="{AE0B8D6A-E8A8-4586-AFFA-185109DA1036}"/>
    <cellStyle name="Normal 2 4 3 5 3 2" xfId="23771" xr:uid="{3D38510C-3953-4E61-ACCD-24F230855B0F}"/>
    <cellStyle name="Normal 2 4 3 5 4" xfId="23772" xr:uid="{D89836E1-F003-43B9-A87D-33D1BB8827E2}"/>
    <cellStyle name="Normal 2 4 3 6" xfId="23773" xr:uid="{55CFA062-D2C3-451B-9447-006A97529729}"/>
    <cellStyle name="Normal 2 4 3 6 2" xfId="23774" xr:uid="{BCFD3E4F-0287-4FF9-9C34-237063E18FBE}"/>
    <cellStyle name="Normal 2 4 3 6 2 2" xfId="23775" xr:uid="{09278750-CF3F-4DBF-BE69-580B50488E16}"/>
    <cellStyle name="Normal 2 4 3 6 3" xfId="23776" xr:uid="{C64477BD-5BA3-462B-94EE-3AD03D81F148}"/>
    <cellStyle name="Normal 2 4 3 7" xfId="23777" xr:uid="{657D00B8-F515-4D97-A1A0-79CBA4B1979B}"/>
    <cellStyle name="Normal 2 4 3 7 2" xfId="23778" xr:uid="{D2A52602-990E-400E-AF8E-0F6A1E64637C}"/>
    <cellStyle name="Normal 2 4 3 8" xfId="23779" xr:uid="{3D9F0CC3-4658-41E4-8E22-D4D4DCA55622}"/>
    <cellStyle name="Normal 2 4 4" xfId="23780" xr:uid="{95DC2A73-F229-46D8-85D5-3BFAB5988420}"/>
    <cellStyle name="Normal 2 4 4 2" xfId="23781" xr:uid="{C32DE37A-3122-49D7-AB6F-AEFCC11A60DD}"/>
    <cellStyle name="Normal 2 4 4 2 2" xfId="23782" xr:uid="{F7BA519B-71BE-4D88-8FF0-F1E002CCF119}"/>
    <cellStyle name="Normal 2 4 4 2 2 2" xfId="23783" xr:uid="{643DF3DD-226C-449A-BEA9-510BCB22989C}"/>
    <cellStyle name="Normal 2 4 4 2 2 2 2" xfId="23784" xr:uid="{023B80FB-CA43-4406-AA3E-0A83462E0839}"/>
    <cellStyle name="Normal 2 4 4 2 2 2 2 2" xfId="23785" xr:uid="{62DC0A0E-48B6-4547-A79B-C844D946CBBA}"/>
    <cellStyle name="Normal 2 4 4 2 2 2 2 2 2" xfId="23786" xr:uid="{725A5B2E-2179-4326-BFE3-A5012F359BB7}"/>
    <cellStyle name="Normal 2 4 4 2 2 2 2 3" xfId="23787" xr:uid="{BC55F3E9-74C2-4231-9AE0-DB2F64356698}"/>
    <cellStyle name="Normal 2 4 4 2 2 2 3" xfId="23788" xr:uid="{A82CBD4D-733F-4D93-9B4F-2BE5F216F3F4}"/>
    <cellStyle name="Normal 2 4 4 2 2 2 3 2" xfId="23789" xr:uid="{A180C93F-7993-4060-A355-276A3AA6A9BA}"/>
    <cellStyle name="Normal 2 4 4 2 2 2 4" xfId="23790" xr:uid="{2A722538-CF1E-4854-A020-20083A441D46}"/>
    <cellStyle name="Normal 2 4 4 2 2 3" xfId="23791" xr:uid="{83633A89-C470-4B87-AECA-E85DADE6A210}"/>
    <cellStyle name="Normal 2 4 4 2 2 3 2" xfId="23792" xr:uid="{C122AE07-B66E-4105-BB11-23E28ED70E9E}"/>
    <cellStyle name="Normal 2 4 4 2 2 3 2 2" xfId="23793" xr:uid="{74439FCE-F2F5-4AA1-86B3-68226618C307}"/>
    <cellStyle name="Normal 2 4 4 2 2 3 2 2 2" xfId="23794" xr:uid="{103096AC-5504-40AF-BF68-DEDBF6608ABB}"/>
    <cellStyle name="Normal 2 4 4 2 2 3 2 3" xfId="23795" xr:uid="{00039C09-0F99-4D20-94E8-98E2AEB844E9}"/>
    <cellStyle name="Normal 2 4 4 2 2 3 3" xfId="23796" xr:uid="{93498E22-C20B-4938-8992-004D63B82300}"/>
    <cellStyle name="Normal 2 4 4 2 2 3 3 2" xfId="23797" xr:uid="{9F777357-6406-4BA1-85FD-7B85BFE4EE24}"/>
    <cellStyle name="Normal 2 4 4 2 2 3 4" xfId="23798" xr:uid="{073AA743-F0F4-49D8-80D7-F93A0D5DF5E7}"/>
    <cellStyle name="Normal 2 4 4 2 2 4" xfId="23799" xr:uid="{41B1E2CE-8E68-44CD-868E-3CEE18A46CFD}"/>
    <cellStyle name="Normal 2 4 4 2 2 4 2" xfId="23800" xr:uid="{A07E3285-3BB0-4EAF-9B0D-AF02BD632388}"/>
    <cellStyle name="Normal 2 4 4 2 2 4 2 2" xfId="23801" xr:uid="{3A2FA597-B7ED-4BAC-B81E-38CBC95A458B}"/>
    <cellStyle name="Normal 2 4 4 2 2 4 3" xfId="23802" xr:uid="{A5B8313F-6063-4CCD-8C7A-96BFDE9DF57D}"/>
    <cellStyle name="Normal 2 4 4 2 2 5" xfId="23803" xr:uid="{64687B23-293E-4EF7-A250-41BF25559A07}"/>
    <cellStyle name="Normal 2 4 4 2 2 5 2" xfId="23804" xr:uid="{8C11574B-7441-47B4-AA78-A8A644BFCA14}"/>
    <cellStyle name="Normal 2 4 4 2 2 6" xfId="23805" xr:uid="{87D9B3F1-FA74-444A-A579-46C4434AB7BA}"/>
    <cellStyle name="Normal 2 4 4 2 3" xfId="23806" xr:uid="{F8FB66BF-3C12-42B3-A622-84753890D87C}"/>
    <cellStyle name="Normal 2 4 4 2 3 2" xfId="23807" xr:uid="{9345BCEA-B3DC-498B-AB17-DFD23B049B57}"/>
    <cellStyle name="Normal 2 4 4 2 3 2 2" xfId="23808" xr:uid="{DAC7E164-CE7A-4679-B095-AA55DAE0651D}"/>
    <cellStyle name="Normal 2 4 4 2 3 2 2 2" xfId="23809" xr:uid="{F036D759-0473-451A-9423-130C2D327EA1}"/>
    <cellStyle name="Normal 2 4 4 2 3 2 3" xfId="23810" xr:uid="{757CB9A4-06CE-444F-9481-66ACE66D31FC}"/>
    <cellStyle name="Normal 2 4 4 2 3 3" xfId="23811" xr:uid="{08694510-869A-40A3-AF38-16F9085678BF}"/>
    <cellStyle name="Normal 2 4 4 2 3 3 2" xfId="23812" xr:uid="{B19D00DE-8ACE-4581-B89A-0023EC2DA1F2}"/>
    <cellStyle name="Normal 2 4 4 2 3 4" xfId="23813" xr:uid="{807D79EA-96D6-403A-B96E-436388DAB199}"/>
    <cellStyle name="Normal 2 4 4 2 4" xfId="23814" xr:uid="{77CCAC71-0DAA-46EF-B14C-18484FE68CDA}"/>
    <cellStyle name="Normal 2 4 4 2 4 2" xfId="23815" xr:uid="{61C70220-D9F7-4600-935D-5B62797F9311}"/>
    <cellStyle name="Normal 2 4 4 2 4 2 2" xfId="23816" xr:uid="{BEBDD6FC-B389-459B-A421-7E7D56EBE30C}"/>
    <cellStyle name="Normal 2 4 4 2 4 2 2 2" xfId="23817" xr:uid="{F3C169FE-C66E-4BF1-BF22-D135DB280BD5}"/>
    <cellStyle name="Normal 2 4 4 2 4 2 3" xfId="23818" xr:uid="{2089D656-698A-4B5F-9BD6-ED0296CBF0ED}"/>
    <cellStyle name="Normal 2 4 4 2 4 3" xfId="23819" xr:uid="{9A1522D4-B161-4481-BEB5-2755CAF8CF1C}"/>
    <cellStyle name="Normal 2 4 4 2 4 3 2" xfId="23820" xr:uid="{CB3E4ECF-1209-440E-885E-C8B834F2B65E}"/>
    <cellStyle name="Normal 2 4 4 2 4 4" xfId="23821" xr:uid="{5E51AEE4-CA74-44CE-822B-378C23432C08}"/>
    <cellStyle name="Normal 2 4 4 2 5" xfId="23822" xr:uid="{CA6B8D98-2DD0-4301-8760-B1FEDA562964}"/>
    <cellStyle name="Normal 2 4 4 2 5 2" xfId="23823" xr:uid="{8D0A46ED-1B03-48A2-A6D1-7B6B50747222}"/>
    <cellStyle name="Normal 2 4 4 2 5 2 2" xfId="23824" xr:uid="{224229C3-472F-4148-B2C2-254D8C937D5E}"/>
    <cellStyle name="Normal 2 4 4 2 5 3" xfId="23825" xr:uid="{4D36E37E-3433-4437-896E-11DD605E963D}"/>
    <cellStyle name="Normal 2 4 4 2 6" xfId="23826" xr:uid="{611905C8-629A-44A8-9482-5243849F9A28}"/>
    <cellStyle name="Normal 2 4 4 2 6 2" xfId="23827" xr:uid="{BCA69B5E-8079-438E-8043-5CC92218B5CD}"/>
    <cellStyle name="Normal 2 4 4 2 7" xfId="23828" xr:uid="{BB4C3F3B-B79F-49B2-9830-CB12CE42B30A}"/>
    <cellStyle name="Normal 2 4 4 3" xfId="23829" xr:uid="{04852656-1716-400C-BAFE-84D6259DC317}"/>
    <cellStyle name="Normal 2 4 4 3 2" xfId="23830" xr:uid="{F05A0640-546E-49F4-B027-42DC20879484}"/>
    <cellStyle name="Normal 2 4 4 3 2 2" xfId="23831" xr:uid="{06A40C4D-36B8-4694-97EA-891E5DFC7BB7}"/>
    <cellStyle name="Normal 2 4 4 3 2 2 2" xfId="23832" xr:uid="{29E2DED7-CE3E-43C5-9D17-62CF1968798C}"/>
    <cellStyle name="Normal 2 4 4 3 2 2 2 2" xfId="23833" xr:uid="{EEA4D7C9-CA23-423D-9FBC-C42F645987E5}"/>
    <cellStyle name="Normal 2 4 4 3 2 2 3" xfId="23834" xr:uid="{89C01CCD-55FF-4369-81A5-7A65694A0EE8}"/>
    <cellStyle name="Normal 2 4 4 3 2 3" xfId="23835" xr:uid="{279DD332-AB2A-481C-854B-DA4A6169FB9B}"/>
    <cellStyle name="Normal 2 4 4 3 2 3 2" xfId="23836" xr:uid="{BE21CD68-C360-4541-9C36-A0F75DFF3460}"/>
    <cellStyle name="Normal 2 4 4 3 2 4" xfId="23837" xr:uid="{7D13FAAB-7C6B-415F-B8C9-8C42351D2E4A}"/>
    <cellStyle name="Normal 2 4 4 3 3" xfId="23838" xr:uid="{9715883F-7665-49A2-9DBE-CFD3C27C229C}"/>
    <cellStyle name="Normal 2 4 4 3 3 2" xfId="23839" xr:uid="{F49FAFD7-6728-4409-B8B8-F0936CBABD14}"/>
    <cellStyle name="Normal 2 4 4 3 3 2 2" xfId="23840" xr:uid="{2ECBB743-20BB-4E4E-9224-48ACB47D7732}"/>
    <cellStyle name="Normal 2 4 4 3 3 2 2 2" xfId="23841" xr:uid="{C4E00322-9162-4ECF-9B96-E8B1AD52B05E}"/>
    <cellStyle name="Normal 2 4 4 3 3 2 3" xfId="23842" xr:uid="{6A3A27D4-C855-4E1B-BEA0-A6A64D7BB39E}"/>
    <cellStyle name="Normal 2 4 4 3 3 3" xfId="23843" xr:uid="{5283504B-ECD5-486B-AFE9-CB52FD402C77}"/>
    <cellStyle name="Normal 2 4 4 3 3 3 2" xfId="23844" xr:uid="{2FBFFA7A-FB09-43B2-A3F9-731BD1C4C8B8}"/>
    <cellStyle name="Normal 2 4 4 3 3 4" xfId="23845" xr:uid="{3A2ECD83-C569-4CBA-803A-B24D7371081F}"/>
    <cellStyle name="Normal 2 4 4 3 4" xfId="23846" xr:uid="{EC50F38D-1514-4459-B484-221B32F7423E}"/>
    <cellStyle name="Normal 2 4 4 3 4 2" xfId="23847" xr:uid="{3D918020-0768-4496-8777-6959781F32AF}"/>
    <cellStyle name="Normal 2 4 4 3 4 2 2" xfId="23848" xr:uid="{32B355A2-1CF2-4F38-A589-FE4BB5B934C6}"/>
    <cellStyle name="Normal 2 4 4 3 4 3" xfId="23849" xr:uid="{1192F37E-59FD-48F9-8E68-6A3000757016}"/>
    <cellStyle name="Normal 2 4 4 3 5" xfId="23850" xr:uid="{EEA33017-FD95-4F35-919D-37AB4A6C4B12}"/>
    <cellStyle name="Normal 2 4 4 3 5 2" xfId="23851" xr:uid="{431A6CC9-0D04-43A7-970C-E7E719DD8C49}"/>
    <cellStyle name="Normal 2 4 4 3 6" xfId="23852" xr:uid="{6CA69FE2-3A85-4088-A9F6-2F796A267720}"/>
    <cellStyle name="Normal 2 4 4 4" xfId="23853" xr:uid="{8C9F7E6D-49DA-4E30-B944-F1B412BE008B}"/>
    <cellStyle name="Normal 2 4 4 4 2" xfId="23854" xr:uid="{0DFC1088-A48C-4C0E-8EAD-7EC04B9B054E}"/>
    <cellStyle name="Normal 2 4 4 4 2 2" xfId="23855" xr:uid="{FBF26E4A-E6B6-4B92-8ECE-868B925569C4}"/>
    <cellStyle name="Normal 2 4 4 4 2 2 2" xfId="23856" xr:uid="{68D7478A-6C1A-4584-83F3-3B47226504ED}"/>
    <cellStyle name="Normal 2 4 4 4 2 3" xfId="23857" xr:uid="{EF82BEC3-35DD-43E9-8A2F-5A53362A1AE4}"/>
    <cellStyle name="Normal 2 4 4 4 3" xfId="23858" xr:uid="{005C8F5A-30A7-4195-AFC6-46574F656550}"/>
    <cellStyle name="Normal 2 4 4 4 3 2" xfId="23859" xr:uid="{B2EDE8B6-58DE-4F1E-A06B-331AA6E90FBC}"/>
    <cellStyle name="Normal 2 4 4 4 4" xfId="23860" xr:uid="{0764C2D1-7A11-46D1-A543-5D359B2E47B5}"/>
    <cellStyle name="Normal 2 4 4 5" xfId="23861" xr:uid="{CE486613-11E8-4C54-A8AB-D48D842ACF61}"/>
    <cellStyle name="Normal 2 4 4 5 2" xfId="23862" xr:uid="{BCC4AAFA-2CA7-4C5F-9469-D8E5D9505938}"/>
    <cellStyle name="Normal 2 4 4 5 2 2" xfId="23863" xr:uid="{3B21C689-B942-4DEE-A761-E9EA3C6BC82D}"/>
    <cellStyle name="Normal 2 4 4 5 2 2 2" xfId="23864" xr:uid="{15CEF409-3024-40B8-9F74-2097A9F6E988}"/>
    <cellStyle name="Normal 2 4 4 5 2 3" xfId="23865" xr:uid="{6242D001-7852-4B64-B15E-9D1434BC3D0D}"/>
    <cellStyle name="Normal 2 4 4 5 3" xfId="23866" xr:uid="{47BBC66C-18DB-40C6-9064-3622EF83A690}"/>
    <cellStyle name="Normal 2 4 4 5 3 2" xfId="23867" xr:uid="{36906905-3DB9-4C2C-88EE-01EA3796C496}"/>
    <cellStyle name="Normal 2 4 4 5 4" xfId="23868" xr:uid="{A174E59B-2B94-4F4B-B32C-3646DE829F6A}"/>
    <cellStyle name="Normal 2 4 4 6" xfId="23869" xr:uid="{0E5F5027-AFC4-4D01-8035-0BC0186F47F9}"/>
    <cellStyle name="Normal 2 4 4 6 2" xfId="23870" xr:uid="{52CF1075-9B0D-4155-82D6-0922C65CF159}"/>
    <cellStyle name="Normal 2 4 4 6 2 2" xfId="23871" xr:uid="{731F67AE-6F1C-48AF-AAAD-95B4BAD1EE1F}"/>
    <cellStyle name="Normal 2 4 4 6 3" xfId="23872" xr:uid="{0E7C3595-7635-460B-8181-5FE37EA4C0AB}"/>
    <cellStyle name="Normal 2 4 4 7" xfId="23873" xr:uid="{52945018-19AF-4912-99DA-93F6DDB0DA2A}"/>
    <cellStyle name="Normal 2 4 4 7 2" xfId="23874" xr:uid="{A32BDC83-EEB4-40ED-8EE5-C24376A28A9B}"/>
    <cellStyle name="Normal 2 4 4 8" xfId="23875" xr:uid="{DAE8D7D8-5F66-4C6C-B302-DDFE49193AE6}"/>
    <cellStyle name="Normal 2 4 5" xfId="23876" xr:uid="{04A0E7EC-2E60-4F59-A9B2-DA4CA0049C5A}"/>
    <cellStyle name="Normal 2 4 5 2" xfId="23877" xr:uid="{2F27AF11-E14A-47C3-AC33-D8E8B7443BC1}"/>
    <cellStyle name="Normal 2 4 5 2 2" xfId="23878" xr:uid="{F60334DD-60C2-4DA9-91E2-D09486CACA8E}"/>
    <cellStyle name="Normal 2 4 5 2 2 2" xfId="23879" xr:uid="{00F4CBEE-DEC7-4121-BC09-5F6A9539801A}"/>
    <cellStyle name="Normal 2 4 5 2 2 2 2" xfId="23880" xr:uid="{30B0CED6-9F0B-4D7E-A1C8-01C1F9254A30}"/>
    <cellStyle name="Normal 2 4 5 2 2 2 2 2" xfId="23881" xr:uid="{6CBDEA97-B593-43B9-AC1B-79946DD2B44C}"/>
    <cellStyle name="Normal 2 4 5 2 2 2 2 2 2" xfId="23882" xr:uid="{EEDEDE6B-5945-4F0D-87E0-AF74088BD188}"/>
    <cellStyle name="Normal 2 4 5 2 2 2 2 3" xfId="23883" xr:uid="{018C17E9-35CE-42DE-ABBB-7023FB0D0447}"/>
    <cellStyle name="Normal 2 4 5 2 2 2 3" xfId="23884" xr:uid="{7D5BB078-2BBF-4DAA-A1D0-C07CD8C343C7}"/>
    <cellStyle name="Normal 2 4 5 2 2 2 3 2" xfId="23885" xr:uid="{C3650132-0D4C-4AAA-BD1F-21CC8BCED585}"/>
    <cellStyle name="Normal 2 4 5 2 2 2 4" xfId="23886" xr:uid="{5E07A1DD-054D-4F5A-B36C-82A6B3167F02}"/>
    <cellStyle name="Normal 2 4 5 2 2 3" xfId="23887" xr:uid="{5F55D5CF-DE4B-4BAA-BAE0-2833BEBD82FC}"/>
    <cellStyle name="Normal 2 4 5 2 2 3 2" xfId="23888" xr:uid="{9A2FC854-12D6-49D9-9EBE-FF3E85063F3F}"/>
    <cellStyle name="Normal 2 4 5 2 2 3 2 2" xfId="23889" xr:uid="{500AF15C-4056-40A8-82A3-71E755C334C8}"/>
    <cellStyle name="Normal 2 4 5 2 2 3 2 2 2" xfId="23890" xr:uid="{6365111D-40F1-4885-AC21-844659E513A5}"/>
    <cellStyle name="Normal 2 4 5 2 2 3 2 3" xfId="23891" xr:uid="{D5C62760-5022-4D41-84AA-ADC450B41BB9}"/>
    <cellStyle name="Normal 2 4 5 2 2 3 3" xfId="23892" xr:uid="{13CFCF64-9C93-44ED-8943-A4EF4A68E866}"/>
    <cellStyle name="Normal 2 4 5 2 2 3 3 2" xfId="23893" xr:uid="{1BFD4122-1C49-47EE-A87F-E18A5A7D19E5}"/>
    <cellStyle name="Normal 2 4 5 2 2 3 4" xfId="23894" xr:uid="{6B5B35CD-9D92-4D88-A9D4-B7AC104E53D7}"/>
    <cellStyle name="Normal 2 4 5 2 2 4" xfId="23895" xr:uid="{8858F9AF-94E5-4600-9A3D-4C05D1C8D7F2}"/>
    <cellStyle name="Normal 2 4 5 2 2 4 2" xfId="23896" xr:uid="{28C6F348-D7DD-46C1-97DB-6FA04200AA9D}"/>
    <cellStyle name="Normal 2 4 5 2 2 4 2 2" xfId="23897" xr:uid="{79628B40-B734-4E05-AE42-F4F7EBE634D4}"/>
    <cellStyle name="Normal 2 4 5 2 2 4 3" xfId="23898" xr:uid="{1B887011-8A8D-4CD1-A07E-43602F894498}"/>
    <cellStyle name="Normal 2 4 5 2 2 5" xfId="23899" xr:uid="{CE2FC50F-BA02-487E-A753-888C129AAB05}"/>
    <cellStyle name="Normal 2 4 5 2 2 5 2" xfId="23900" xr:uid="{BDE510D3-2166-42F6-8147-B856C990E80E}"/>
    <cellStyle name="Normal 2 4 5 2 2 6" xfId="23901" xr:uid="{335F7909-3059-4207-8AB7-42CA4FFF6C1A}"/>
    <cellStyle name="Normal 2 4 5 2 3" xfId="23902" xr:uid="{D55A5F24-0044-4027-9B43-5A92AF8C01B1}"/>
    <cellStyle name="Normal 2 4 5 2 3 2" xfId="23903" xr:uid="{31C705D1-1A79-4CA6-B99E-600617C35085}"/>
    <cellStyle name="Normal 2 4 5 2 3 2 2" xfId="23904" xr:uid="{449C8B87-FAC8-49BD-B4F5-21CD706E7AC0}"/>
    <cellStyle name="Normal 2 4 5 2 3 2 2 2" xfId="23905" xr:uid="{EA55D27C-5594-40BB-B7CD-50410F06ABDF}"/>
    <cellStyle name="Normal 2 4 5 2 3 2 3" xfId="23906" xr:uid="{5E051392-84E2-407D-8EA2-BDA222C8FBC8}"/>
    <cellStyle name="Normal 2 4 5 2 3 3" xfId="23907" xr:uid="{600F628F-6C5B-4EA5-B6EB-BADCA96995E7}"/>
    <cellStyle name="Normal 2 4 5 2 3 3 2" xfId="23908" xr:uid="{20A57180-9CCD-4129-AB8B-D87E5E2E706C}"/>
    <cellStyle name="Normal 2 4 5 2 3 4" xfId="23909" xr:uid="{32332701-7115-4CD6-8F96-296796578EC5}"/>
    <cellStyle name="Normal 2 4 5 2 4" xfId="23910" xr:uid="{978B4F0C-C52C-417C-87FB-B74B10ED8CF7}"/>
    <cellStyle name="Normal 2 4 5 2 4 2" xfId="23911" xr:uid="{CFFE982E-40D9-4753-A688-0EEA77B9DD72}"/>
    <cellStyle name="Normal 2 4 5 2 4 2 2" xfId="23912" xr:uid="{00CCEE68-2BDA-41BB-A388-1828D59019C2}"/>
    <cellStyle name="Normal 2 4 5 2 4 2 2 2" xfId="23913" xr:uid="{9F1031C8-0F65-4B01-960F-17B86F4C6601}"/>
    <cellStyle name="Normal 2 4 5 2 4 2 3" xfId="23914" xr:uid="{02F5E2A7-99CF-4C34-A1C0-3C1B2B601130}"/>
    <cellStyle name="Normal 2 4 5 2 4 3" xfId="23915" xr:uid="{24E7C715-CAF7-4172-BBF5-471E7C36E2DB}"/>
    <cellStyle name="Normal 2 4 5 2 4 3 2" xfId="23916" xr:uid="{C8FB2293-73EE-415B-8EAE-CDFD74F05A51}"/>
    <cellStyle name="Normal 2 4 5 2 4 4" xfId="23917" xr:uid="{0564AD6D-0C15-4867-8D95-3B656CC15488}"/>
    <cellStyle name="Normal 2 4 5 2 5" xfId="23918" xr:uid="{6237EB1C-8651-4FF1-AF58-299BA17D0B31}"/>
    <cellStyle name="Normal 2 4 5 2 5 2" xfId="23919" xr:uid="{A3729105-2123-4DDF-87AC-1C6398DE145D}"/>
    <cellStyle name="Normal 2 4 5 2 5 2 2" xfId="23920" xr:uid="{EBB36BE3-D72C-4B9A-88C2-2D051EC11327}"/>
    <cellStyle name="Normal 2 4 5 2 5 3" xfId="23921" xr:uid="{23F76FE0-53D6-4895-AE57-71204BBBA84A}"/>
    <cellStyle name="Normal 2 4 5 2 6" xfId="23922" xr:uid="{9D439515-3FA5-4D94-9DD2-3ED03A627007}"/>
    <cellStyle name="Normal 2 4 5 2 6 2" xfId="23923" xr:uid="{A6ED4C91-F3E5-4F29-8FC8-BC57953A4A14}"/>
    <cellStyle name="Normal 2 4 5 2 7" xfId="23924" xr:uid="{D0CD7233-9221-42D3-91A7-3538B03BDF8A}"/>
    <cellStyle name="Normal 2 4 5 3" xfId="23925" xr:uid="{E4BD119C-11C3-4EA2-A56B-455E93E023FF}"/>
    <cellStyle name="Normal 2 4 5 3 2" xfId="23926" xr:uid="{EE458A7B-243C-4174-A0EA-63CE2ACBA834}"/>
    <cellStyle name="Normal 2 4 5 3 2 2" xfId="23927" xr:uid="{FE43278F-2A83-4D1B-A464-72502C4B5213}"/>
    <cellStyle name="Normal 2 4 5 3 2 2 2" xfId="23928" xr:uid="{70B75F37-8C71-4E47-A774-146B81CA4DC4}"/>
    <cellStyle name="Normal 2 4 5 3 2 2 2 2" xfId="23929" xr:uid="{3AFDA090-32B3-48F7-887A-4C2E1DEBCAD8}"/>
    <cellStyle name="Normal 2 4 5 3 2 2 3" xfId="23930" xr:uid="{F310F012-AADA-46FC-ABD7-4AD7568FCF2E}"/>
    <cellStyle name="Normal 2 4 5 3 2 3" xfId="23931" xr:uid="{0937AA53-363F-409E-8051-F405EDA408F4}"/>
    <cellStyle name="Normal 2 4 5 3 2 3 2" xfId="23932" xr:uid="{AAC6CB56-4537-4B39-85D0-E1919DE201C3}"/>
    <cellStyle name="Normal 2 4 5 3 2 4" xfId="23933" xr:uid="{E755722D-0BDF-4E30-83A8-B9951BA8A41D}"/>
    <cellStyle name="Normal 2 4 5 3 3" xfId="23934" xr:uid="{3530D4D6-FA2A-4B4C-9DE8-34F9E24C12F5}"/>
    <cellStyle name="Normal 2 4 5 3 3 2" xfId="23935" xr:uid="{C225AC69-955F-46E3-922D-4FF469F376FD}"/>
    <cellStyle name="Normal 2 4 5 3 3 2 2" xfId="23936" xr:uid="{2DF545D4-474B-46AF-B17F-5474A4B3ADC6}"/>
    <cellStyle name="Normal 2 4 5 3 3 2 2 2" xfId="23937" xr:uid="{0B8337BA-B891-47EA-9DFE-7A352788C547}"/>
    <cellStyle name="Normal 2 4 5 3 3 2 3" xfId="23938" xr:uid="{CC7EB20C-0EC0-4204-A51D-8A90EA73C6B4}"/>
    <cellStyle name="Normal 2 4 5 3 3 3" xfId="23939" xr:uid="{BC6938A7-CA02-49D5-B654-FF263B5F5C3E}"/>
    <cellStyle name="Normal 2 4 5 3 3 3 2" xfId="23940" xr:uid="{623B0F79-CBF7-4D61-9FF5-04AEE5989118}"/>
    <cellStyle name="Normal 2 4 5 3 3 4" xfId="23941" xr:uid="{D0DC65C2-85A9-416D-9B38-0AFD1B1EDBBF}"/>
    <cellStyle name="Normal 2 4 5 3 4" xfId="23942" xr:uid="{54F23D72-FC95-4973-A241-740D419C544B}"/>
    <cellStyle name="Normal 2 4 5 3 4 2" xfId="23943" xr:uid="{1BD86820-51BF-418A-BB2C-711F2323F917}"/>
    <cellStyle name="Normal 2 4 5 3 4 2 2" xfId="23944" xr:uid="{F78AFAD2-FF88-4220-8590-9A3CD3A03AEE}"/>
    <cellStyle name="Normal 2 4 5 3 4 3" xfId="23945" xr:uid="{19BD972F-56B6-4AB0-A1F4-1A3CA80BB975}"/>
    <cellStyle name="Normal 2 4 5 3 5" xfId="23946" xr:uid="{45B91947-C255-433A-A39C-429AC8A3EFF8}"/>
    <cellStyle name="Normal 2 4 5 3 5 2" xfId="23947" xr:uid="{C2393636-E8C4-4FE3-BB64-3EA9831A84BD}"/>
    <cellStyle name="Normal 2 4 5 3 6" xfId="23948" xr:uid="{B6617ABE-BD27-4F3B-9CA5-12B681B8EDFA}"/>
    <cellStyle name="Normal 2 4 5 4" xfId="23949" xr:uid="{F19A30B7-B71C-4854-9DFE-E4AC444610DC}"/>
    <cellStyle name="Normal 2 4 5 4 2" xfId="23950" xr:uid="{5A935DDE-EC3F-49BE-842A-E0824ED7AEEF}"/>
    <cellStyle name="Normal 2 4 5 4 2 2" xfId="23951" xr:uid="{14356D80-347F-4A28-B34A-6A2BD2D8DDE5}"/>
    <cellStyle name="Normal 2 4 5 4 2 2 2" xfId="23952" xr:uid="{0C9A0907-A0F9-493F-9242-3D2C3AC72028}"/>
    <cellStyle name="Normal 2 4 5 4 2 3" xfId="23953" xr:uid="{D6667F1F-04B3-4D69-9A95-6EF866EA7FAC}"/>
    <cellStyle name="Normal 2 4 5 4 3" xfId="23954" xr:uid="{B6FA173C-0C07-4EE8-8AD5-62171D54FEDD}"/>
    <cellStyle name="Normal 2 4 5 4 3 2" xfId="23955" xr:uid="{EE9D0CEC-4E17-4EBF-842B-D7135DB46FA1}"/>
    <cellStyle name="Normal 2 4 5 4 4" xfId="23956" xr:uid="{5C83D71F-C70E-4084-98F5-FEA6AD14C8AD}"/>
    <cellStyle name="Normal 2 4 5 5" xfId="23957" xr:uid="{B300F37D-78DF-44DC-B3B5-DF7B2B54A445}"/>
    <cellStyle name="Normal 2 4 5 5 2" xfId="23958" xr:uid="{0786C6BC-8019-49A7-85D5-C951E815ADA2}"/>
    <cellStyle name="Normal 2 4 5 5 2 2" xfId="23959" xr:uid="{A79F19D6-1078-4025-B9FD-E5CA69C9E8F2}"/>
    <cellStyle name="Normal 2 4 5 5 2 2 2" xfId="23960" xr:uid="{F3E358BA-3D27-4167-9469-65D0449553E7}"/>
    <cellStyle name="Normal 2 4 5 5 2 3" xfId="23961" xr:uid="{6529EA8E-A599-4AD8-928F-1FECEBEC70DE}"/>
    <cellStyle name="Normal 2 4 5 5 3" xfId="23962" xr:uid="{2490E9AC-E228-4C77-B5FB-6E5FC487304F}"/>
    <cellStyle name="Normal 2 4 5 5 3 2" xfId="23963" xr:uid="{89331A6D-3EA9-486C-BF1A-419087E672BA}"/>
    <cellStyle name="Normal 2 4 5 5 4" xfId="23964" xr:uid="{EDF77D5E-DF81-4278-9792-E9D6141772ED}"/>
    <cellStyle name="Normal 2 4 5 6" xfId="23965" xr:uid="{21A047BF-8A6A-43D4-A75D-FC83F968BB24}"/>
    <cellStyle name="Normal 2 4 5 6 2" xfId="23966" xr:uid="{E87A535A-213E-4E44-A47F-A659DEBBF253}"/>
    <cellStyle name="Normal 2 4 5 6 2 2" xfId="23967" xr:uid="{D260C21B-E734-464E-BF51-CDFB3DF4AC74}"/>
    <cellStyle name="Normal 2 4 5 6 3" xfId="23968" xr:uid="{829ECE7D-5C08-4356-852E-6CE3D5333160}"/>
    <cellStyle name="Normal 2 4 5 7" xfId="23969" xr:uid="{3B114DA3-5FD6-4E45-9EB4-A4796B3BB9FC}"/>
    <cellStyle name="Normal 2 4 5 7 2" xfId="23970" xr:uid="{F1AD5794-FA5C-4FF8-A307-5FE857D5BBDD}"/>
    <cellStyle name="Normal 2 4 5 8" xfId="23971" xr:uid="{D6E9FA21-54C2-4D97-A7B5-20F4B51C6B3A}"/>
    <cellStyle name="Normal 2 4 6" xfId="23972" xr:uid="{8DAD017D-7820-45C7-85AE-FCD995ED4770}"/>
    <cellStyle name="Normal 2 4 6 2" xfId="23973" xr:uid="{923198A3-DEFD-4DFB-9C70-6B52A858CA0C}"/>
    <cellStyle name="Normal 2 4 6 2 2" xfId="23974" xr:uid="{1087338A-99C2-473C-B45F-50A84812BB27}"/>
    <cellStyle name="Normal 2 4 6 2 2 2" xfId="23975" xr:uid="{A59A47EB-0242-46E0-A36A-407716B76753}"/>
    <cellStyle name="Normal 2 4 6 2 2 2 2" xfId="23976" xr:uid="{07FAC55F-4615-4EF5-A51A-1149328900C9}"/>
    <cellStyle name="Normal 2 4 6 2 2 2 2 2" xfId="23977" xr:uid="{D98CBED8-A26E-46A8-9AB1-257435583B39}"/>
    <cellStyle name="Normal 2 4 6 2 2 2 2 2 2" xfId="23978" xr:uid="{E87CC621-A733-48DE-8586-48F1EE2D5624}"/>
    <cellStyle name="Normal 2 4 6 2 2 2 2 3" xfId="23979" xr:uid="{00B7EF52-DDC4-4FA7-BC80-7044B397A908}"/>
    <cellStyle name="Normal 2 4 6 2 2 2 3" xfId="23980" xr:uid="{9E76EC69-EAA7-45AB-BDED-E61B1F48BE9A}"/>
    <cellStyle name="Normal 2 4 6 2 2 2 3 2" xfId="23981" xr:uid="{A7B50494-D7C5-4CDD-BC79-9FD3F906E97F}"/>
    <cellStyle name="Normal 2 4 6 2 2 2 4" xfId="23982" xr:uid="{7B6B60BE-A1FE-4733-96E1-7E35CE3DE815}"/>
    <cellStyle name="Normal 2 4 6 2 2 3" xfId="23983" xr:uid="{AA8959FC-8B58-4000-B85B-12FA19EA670A}"/>
    <cellStyle name="Normal 2 4 6 2 2 3 2" xfId="23984" xr:uid="{F3DC0EF9-785E-44A4-A9B4-845FB806DB79}"/>
    <cellStyle name="Normal 2 4 6 2 2 3 2 2" xfId="23985" xr:uid="{F6173B1B-B4DB-48A6-ACCD-4A8858C02B8B}"/>
    <cellStyle name="Normal 2 4 6 2 2 3 2 2 2" xfId="23986" xr:uid="{982C744E-47C1-46E5-B7EF-B46E344A2987}"/>
    <cellStyle name="Normal 2 4 6 2 2 3 2 3" xfId="23987" xr:uid="{CADA97E0-2B10-4678-97FC-AE400BF7054B}"/>
    <cellStyle name="Normal 2 4 6 2 2 3 3" xfId="23988" xr:uid="{46FA9744-39CF-4FA1-85D4-948AA903823D}"/>
    <cellStyle name="Normal 2 4 6 2 2 3 3 2" xfId="23989" xr:uid="{B8D9F10C-77CC-4B87-BAAF-CA4A0791DD8E}"/>
    <cellStyle name="Normal 2 4 6 2 2 3 4" xfId="23990" xr:uid="{5EAA5CF4-1671-454F-AE99-F832A3AF5BCE}"/>
    <cellStyle name="Normal 2 4 6 2 2 4" xfId="23991" xr:uid="{65968D07-D578-4D67-BB68-D60EEA6BAF9F}"/>
    <cellStyle name="Normal 2 4 6 2 2 4 2" xfId="23992" xr:uid="{26756C86-22F2-4731-BCF8-13CC72116E48}"/>
    <cellStyle name="Normal 2 4 6 2 2 4 2 2" xfId="23993" xr:uid="{31BB4BCE-6B61-4E94-B205-1FC0F7C676AE}"/>
    <cellStyle name="Normal 2 4 6 2 2 4 3" xfId="23994" xr:uid="{3CA78A2F-56AB-47B8-9079-93F5DC3BAED0}"/>
    <cellStyle name="Normal 2 4 6 2 2 5" xfId="23995" xr:uid="{514A16C6-01FB-4C30-A879-D39FCC5D9F42}"/>
    <cellStyle name="Normal 2 4 6 2 2 5 2" xfId="23996" xr:uid="{3F0B8D72-8A23-4867-965C-9420CC6E2731}"/>
    <cellStyle name="Normal 2 4 6 2 2 6" xfId="23997" xr:uid="{296AF810-5860-466C-97B0-BB99385D1DE8}"/>
    <cellStyle name="Normal 2 4 6 2 3" xfId="23998" xr:uid="{A7011D79-E0CC-4374-88C0-94695B766202}"/>
    <cellStyle name="Normal 2 4 6 2 3 2" xfId="23999" xr:uid="{11413A96-C690-424D-B9D7-2D6561EEC472}"/>
    <cellStyle name="Normal 2 4 6 2 3 2 2" xfId="24000" xr:uid="{117E9899-E175-4890-BC3E-25A54DE87084}"/>
    <cellStyle name="Normal 2 4 6 2 3 2 2 2" xfId="24001" xr:uid="{B0480A5D-148E-44F9-B6DD-418C693771A3}"/>
    <cellStyle name="Normal 2 4 6 2 3 2 3" xfId="24002" xr:uid="{8EF4C308-C9B4-4620-8E09-B7FC6AA7AFDE}"/>
    <cellStyle name="Normal 2 4 6 2 3 3" xfId="24003" xr:uid="{B7C2EB62-2380-4D11-9935-FC11CB993D28}"/>
    <cellStyle name="Normal 2 4 6 2 3 3 2" xfId="24004" xr:uid="{DE7C46EC-216A-49C9-A36E-481BE77EFA96}"/>
    <cellStyle name="Normal 2 4 6 2 3 4" xfId="24005" xr:uid="{16BC9CE2-B798-4BAB-A985-820F991ADB12}"/>
    <cellStyle name="Normal 2 4 6 2 4" xfId="24006" xr:uid="{A87C8274-788A-49BD-83D7-1179F1E069D2}"/>
    <cellStyle name="Normal 2 4 6 2 4 2" xfId="24007" xr:uid="{773D5527-B341-4411-B7E2-5CAAB1085A61}"/>
    <cellStyle name="Normal 2 4 6 2 4 2 2" xfId="24008" xr:uid="{E7D1A91E-8EEF-4AFF-A81B-238EC8B0D4C1}"/>
    <cellStyle name="Normal 2 4 6 2 4 2 2 2" xfId="24009" xr:uid="{C54A940A-73D7-457C-8EA5-C59091CDDEFC}"/>
    <cellStyle name="Normal 2 4 6 2 4 2 3" xfId="24010" xr:uid="{4086C31C-FF1E-41F2-8F00-47BE8A9DEAB1}"/>
    <cellStyle name="Normal 2 4 6 2 4 3" xfId="24011" xr:uid="{81C4EDDD-3031-4BD8-857C-478E3E89B574}"/>
    <cellStyle name="Normal 2 4 6 2 4 3 2" xfId="24012" xr:uid="{D80101CA-86E2-4479-B0DD-27F7D4A3FB3F}"/>
    <cellStyle name="Normal 2 4 6 2 4 4" xfId="24013" xr:uid="{1B488C1B-D603-4045-90E0-E4E04AB119EF}"/>
    <cellStyle name="Normal 2 4 6 2 5" xfId="24014" xr:uid="{158DB6B5-0019-485C-B8B1-3C0FA5233559}"/>
    <cellStyle name="Normal 2 4 6 2 5 2" xfId="24015" xr:uid="{A5D2AF02-2581-407C-87EA-E6580C691356}"/>
    <cellStyle name="Normal 2 4 6 2 5 2 2" xfId="24016" xr:uid="{624F671C-A648-4B92-B687-27154D153306}"/>
    <cellStyle name="Normal 2 4 6 2 5 3" xfId="24017" xr:uid="{26AFF359-6AFC-40F4-BD1A-049EB1FCDE58}"/>
    <cellStyle name="Normal 2 4 6 2 6" xfId="24018" xr:uid="{5AB498C5-F41D-4280-81E7-78E83D3737F0}"/>
    <cellStyle name="Normal 2 4 6 2 6 2" xfId="24019" xr:uid="{F4C0CC1F-A0EE-4796-AC7D-3CAD223A0CC3}"/>
    <cellStyle name="Normal 2 4 6 2 7" xfId="24020" xr:uid="{32654C9F-A283-44C6-8EAA-166ED7418669}"/>
    <cellStyle name="Normal 2 4 6 3" xfId="24021" xr:uid="{A27E2885-B6AD-4BC3-A411-84D6FD0126B0}"/>
    <cellStyle name="Normal 2 4 6 3 2" xfId="24022" xr:uid="{0EF8B0B7-FF95-4AC9-A620-B4D98B33A75B}"/>
    <cellStyle name="Normal 2 4 6 3 2 2" xfId="24023" xr:uid="{D9F0D921-50CB-4E28-BFBC-91CC0DB366FB}"/>
    <cellStyle name="Normal 2 4 6 3 2 2 2" xfId="24024" xr:uid="{829DA0B0-59B0-4C70-8BDA-62277F1F0FE1}"/>
    <cellStyle name="Normal 2 4 6 3 2 2 2 2" xfId="24025" xr:uid="{6E600883-C2D7-4183-BC94-3E650E6092F0}"/>
    <cellStyle name="Normal 2 4 6 3 2 2 3" xfId="24026" xr:uid="{9E0478FC-1472-4475-B708-AF7F0998CA61}"/>
    <cellStyle name="Normal 2 4 6 3 2 3" xfId="24027" xr:uid="{81F1EE39-9E91-4DD7-9EB9-8583CCE4A4D8}"/>
    <cellStyle name="Normal 2 4 6 3 2 3 2" xfId="24028" xr:uid="{6840B4C3-7494-4612-92B8-3D65056CD3BF}"/>
    <cellStyle name="Normal 2 4 6 3 2 4" xfId="24029" xr:uid="{A12FE7BC-3488-465B-A77D-837269954A07}"/>
    <cellStyle name="Normal 2 4 6 3 3" xfId="24030" xr:uid="{052D6E3D-5AC9-4A37-AF95-BA18C732F2C9}"/>
    <cellStyle name="Normal 2 4 6 3 3 2" xfId="24031" xr:uid="{0963BEF9-3AF5-406F-9433-D5B6AD9D12AB}"/>
    <cellStyle name="Normal 2 4 6 3 3 2 2" xfId="24032" xr:uid="{757831B4-806F-4A46-B126-5F24F0E0A584}"/>
    <cellStyle name="Normal 2 4 6 3 3 2 2 2" xfId="24033" xr:uid="{D06BD4FF-920D-4DC6-BE41-ED1A01B75A6C}"/>
    <cellStyle name="Normal 2 4 6 3 3 2 3" xfId="24034" xr:uid="{DF58D81F-7B28-489D-AC03-2D4756C56547}"/>
    <cellStyle name="Normal 2 4 6 3 3 3" xfId="24035" xr:uid="{4CCAD8FE-57F3-4B17-8392-A04781FF2AEE}"/>
    <cellStyle name="Normal 2 4 6 3 3 3 2" xfId="24036" xr:uid="{D6E3AEE5-124D-461A-8CDD-F82F58735459}"/>
    <cellStyle name="Normal 2 4 6 3 3 4" xfId="24037" xr:uid="{6E21ABE1-A883-44A1-819E-DD6BA28FD383}"/>
    <cellStyle name="Normal 2 4 6 3 4" xfId="24038" xr:uid="{99A13C02-B10E-4805-8139-07794279F56E}"/>
    <cellStyle name="Normal 2 4 6 3 4 2" xfId="24039" xr:uid="{31734BD3-DDE9-456E-B39C-8AD9C91A7A14}"/>
    <cellStyle name="Normal 2 4 6 3 4 2 2" xfId="24040" xr:uid="{C81F4F2B-2B62-4FB3-899B-2D5B8C79FF37}"/>
    <cellStyle name="Normal 2 4 6 3 4 3" xfId="24041" xr:uid="{E3DFB85D-E409-4020-849B-C49BFB09572E}"/>
    <cellStyle name="Normal 2 4 6 3 5" xfId="24042" xr:uid="{ADC33916-BBAE-4575-862B-2A7BF7095EB4}"/>
    <cellStyle name="Normal 2 4 6 3 5 2" xfId="24043" xr:uid="{505C0439-4533-4BB8-AA13-62FB5F7B8BDA}"/>
    <cellStyle name="Normal 2 4 6 3 6" xfId="24044" xr:uid="{A42FF2A5-4A88-4149-8813-551198480614}"/>
    <cellStyle name="Normal 2 4 6 4" xfId="24045" xr:uid="{210C4EB1-ACF9-477D-A99A-9D2B38D6B2AE}"/>
    <cellStyle name="Normal 2 4 6 4 2" xfId="24046" xr:uid="{4D7A0F18-42FA-4DCE-8055-F9E292E941C2}"/>
    <cellStyle name="Normal 2 4 6 4 2 2" xfId="24047" xr:uid="{AD498696-2B17-405B-BC67-743C78F6ABC0}"/>
    <cellStyle name="Normal 2 4 6 4 2 2 2" xfId="24048" xr:uid="{D5460653-2096-4B17-935B-53D8F436C34F}"/>
    <cellStyle name="Normal 2 4 6 4 2 3" xfId="24049" xr:uid="{921571BD-68D0-4766-AB61-DAD5AC83A6CA}"/>
    <cellStyle name="Normal 2 4 6 4 3" xfId="24050" xr:uid="{2509BA10-2D42-4625-AE13-1FF695654765}"/>
    <cellStyle name="Normal 2 4 6 4 3 2" xfId="24051" xr:uid="{CFC1630E-C3F4-4167-BEEA-8000319AC0D8}"/>
    <cellStyle name="Normal 2 4 6 4 4" xfId="24052" xr:uid="{AF207B1E-708C-4C83-BD6D-389541CE132D}"/>
    <cellStyle name="Normal 2 4 6 5" xfId="24053" xr:uid="{A245AEA5-71EA-460A-8203-33A31A9FDC5F}"/>
    <cellStyle name="Normal 2 4 6 5 2" xfId="24054" xr:uid="{F981AF49-6339-46AC-A5AB-588A714425A9}"/>
    <cellStyle name="Normal 2 4 6 5 2 2" xfId="24055" xr:uid="{263A2169-B3DD-48A1-AAD2-3EB6B2734EE6}"/>
    <cellStyle name="Normal 2 4 6 5 2 2 2" xfId="24056" xr:uid="{718D625B-75E6-45EF-92A4-5FE82E1E5C78}"/>
    <cellStyle name="Normal 2 4 6 5 2 3" xfId="24057" xr:uid="{B964DA91-B601-4595-B0AB-63E5431CE6E6}"/>
    <cellStyle name="Normal 2 4 6 5 3" xfId="24058" xr:uid="{F6E75552-BB8A-496E-8F3E-10E968FFBD5A}"/>
    <cellStyle name="Normal 2 4 6 5 3 2" xfId="24059" xr:uid="{1DF9F1D1-5C70-4FFC-AECD-0C67184809EC}"/>
    <cellStyle name="Normal 2 4 6 5 4" xfId="24060" xr:uid="{9F6C898D-228C-4FC5-BF1C-A7C54C36DA53}"/>
    <cellStyle name="Normal 2 4 6 6" xfId="24061" xr:uid="{1A62435F-BE83-44C0-8413-75955B359769}"/>
    <cellStyle name="Normal 2 4 6 6 2" xfId="24062" xr:uid="{B0AF4138-4795-463E-962A-D1F88D075B9E}"/>
    <cellStyle name="Normal 2 4 6 6 2 2" xfId="24063" xr:uid="{0036D424-25E2-4E76-A91A-480D8B6FE4A1}"/>
    <cellStyle name="Normal 2 4 6 6 3" xfId="24064" xr:uid="{EF55BE88-BCA5-450B-9B50-5C77A8296C5F}"/>
    <cellStyle name="Normal 2 4 6 7" xfId="24065" xr:uid="{D746FF34-1248-452D-A5DC-871187F3A4F9}"/>
    <cellStyle name="Normal 2 4 6 7 2" xfId="24066" xr:uid="{361FF1D2-00FB-4112-8626-F33D01D5F38D}"/>
    <cellStyle name="Normal 2 4 6 8" xfId="24067" xr:uid="{0572C957-EF92-4077-8912-0E3B6F2ABCA2}"/>
    <cellStyle name="Normal 2 4 7" xfId="24068" xr:uid="{BDD2BCFE-6203-4FEA-875C-D1B4F0C47ADD}"/>
    <cellStyle name="Normal 2 4 7 2" xfId="24069" xr:uid="{7E38D906-A121-4F76-9118-DAE3317CD8D0}"/>
    <cellStyle name="Normal 2 4 7 2 2" xfId="24070" xr:uid="{A7B421BA-30ED-46DB-B1E8-47A029BF4BB0}"/>
    <cellStyle name="Normal 2 4 7 2 2 2" xfId="24071" xr:uid="{8B44E406-849D-4377-80AE-E0347DA1F962}"/>
    <cellStyle name="Normal 2 4 7 2 2 2 2" xfId="24072" xr:uid="{0AB08FE1-3FD4-4532-98B4-8DA234F79E03}"/>
    <cellStyle name="Normal 2 4 7 2 2 2 2 2" xfId="24073" xr:uid="{C9823B71-62A0-47FF-BD34-DB77E32FD208}"/>
    <cellStyle name="Normal 2 4 7 2 2 2 3" xfId="24074" xr:uid="{AE499118-8D3F-45D5-A460-3EBC78C0DC80}"/>
    <cellStyle name="Normal 2 4 7 2 2 3" xfId="24075" xr:uid="{20AA7F58-E4E7-45B8-AB9F-9E590ED44B00}"/>
    <cellStyle name="Normal 2 4 7 2 2 3 2" xfId="24076" xr:uid="{2614D342-4078-4341-95B2-2D755CD66FCF}"/>
    <cellStyle name="Normal 2 4 7 2 2 4" xfId="24077" xr:uid="{84824A53-4D27-44B4-A66D-34F569FD0AA3}"/>
    <cellStyle name="Normal 2 4 7 2 3" xfId="24078" xr:uid="{8B33423C-5C53-481C-9C71-88840784FF2E}"/>
    <cellStyle name="Normal 2 4 7 2 3 2" xfId="24079" xr:uid="{AFCE8520-AC14-4D73-8D60-B1C81C2C18D3}"/>
    <cellStyle name="Normal 2 4 7 2 3 2 2" xfId="24080" xr:uid="{49C50152-B986-4380-8BE4-4A1137625654}"/>
    <cellStyle name="Normal 2 4 7 2 3 2 2 2" xfId="24081" xr:uid="{AFDFC121-6647-4663-A679-104FE2DA522B}"/>
    <cellStyle name="Normal 2 4 7 2 3 2 3" xfId="24082" xr:uid="{52F6E7B7-E31E-4A30-BA28-20453AF3A5B9}"/>
    <cellStyle name="Normal 2 4 7 2 3 3" xfId="24083" xr:uid="{AFB2BA40-789E-4148-A6D3-03AAA1B04DB7}"/>
    <cellStyle name="Normal 2 4 7 2 3 3 2" xfId="24084" xr:uid="{92683A70-EF1C-46CE-A43F-687CA18EBFA5}"/>
    <cellStyle name="Normal 2 4 7 2 3 4" xfId="24085" xr:uid="{DE20C7E3-599F-44B6-B9F8-DAE85E163BF1}"/>
    <cellStyle name="Normal 2 4 7 2 4" xfId="24086" xr:uid="{67AB570C-2052-4685-BCAF-9D0C1380D4DD}"/>
    <cellStyle name="Normal 2 4 7 2 4 2" xfId="24087" xr:uid="{8FF6BA79-1351-4A5E-ACC2-9A54A396278D}"/>
    <cellStyle name="Normal 2 4 7 2 4 2 2" xfId="24088" xr:uid="{A38BDF71-61DE-4DF0-9168-0C5B98F3C835}"/>
    <cellStyle name="Normal 2 4 7 2 4 3" xfId="24089" xr:uid="{DFF6CC7F-8647-4B83-B2F9-1200AC384132}"/>
    <cellStyle name="Normal 2 4 7 2 5" xfId="24090" xr:uid="{306E5C6A-9220-4A17-AD8A-7D32944FB585}"/>
    <cellStyle name="Normal 2 4 7 2 5 2" xfId="24091" xr:uid="{F71DF0F6-37FF-461B-B79D-6A2B635C761A}"/>
    <cellStyle name="Normal 2 4 7 2 6" xfId="24092" xr:uid="{44BC1842-54D0-47D4-AA48-F51C5649D706}"/>
    <cellStyle name="Normal 2 4 7 3" xfId="24093" xr:uid="{62902342-1A6A-40C0-9178-FB1C8AAE6EF8}"/>
    <cellStyle name="Normal 2 4 7 3 2" xfId="24094" xr:uid="{9522DA39-B42D-4075-B17E-0A7A974C43DC}"/>
    <cellStyle name="Normal 2 4 7 3 2 2" xfId="24095" xr:uid="{1B517276-194B-4A9C-B048-21D2A97C546F}"/>
    <cellStyle name="Normal 2 4 7 3 2 2 2" xfId="24096" xr:uid="{7A367719-56DD-4C41-981F-69974492A30D}"/>
    <cellStyle name="Normal 2 4 7 3 2 3" xfId="24097" xr:uid="{C0A49D04-2046-43E8-A73F-337B2FB2F593}"/>
    <cellStyle name="Normal 2 4 7 3 3" xfId="24098" xr:uid="{AF97213B-A24D-4A63-8E72-BE9F88C82894}"/>
    <cellStyle name="Normal 2 4 7 3 3 2" xfId="24099" xr:uid="{A73C512E-4D92-4C10-AE69-DDD38DF09CD8}"/>
    <cellStyle name="Normal 2 4 7 3 4" xfId="24100" xr:uid="{8B090FA7-8057-46DE-ACF7-08BB39146E14}"/>
    <cellStyle name="Normal 2 4 7 4" xfId="24101" xr:uid="{B3A5CF22-621D-45F5-80A6-C32B96F39BEE}"/>
    <cellStyle name="Normal 2 4 7 4 2" xfId="24102" xr:uid="{102F937F-FFE8-4E10-86DC-EB41995E6403}"/>
    <cellStyle name="Normal 2 4 7 4 2 2" xfId="24103" xr:uid="{4805EB87-4ED4-421C-B12E-B27E02391385}"/>
    <cellStyle name="Normal 2 4 7 4 2 2 2" xfId="24104" xr:uid="{4A4A2EAB-222D-4129-AF62-6872C2855A97}"/>
    <cellStyle name="Normal 2 4 7 4 2 3" xfId="24105" xr:uid="{67345DCB-8579-4424-A6A6-7F8F08FF9773}"/>
    <cellStyle name="Normal 2 4 7 4 3" xfId="24106" xr:uid="{A7111D4C-E46E-4A39-BC7B-554D50B92A1B}"/>
    <cellStyle name="Normal 2 4 7 4 3 2" xfId="24107" xr:uid="{9C0FA46E-9EEA-46C9-A4B8-EC04177BEA88}"/>
    <cellStyle name="Normal 2 4 7 4 4" xfId="24108" xr:uid="{88306950-3F4F-43CD-B6F2-ACD7DEDA0A21}"/>
    <cellStyle name="Normal 2 4 7 5" xfId="24109" xr:uid="{5ABF0010-B16C-437A-A921-DD088024B9FA}"/>
    <cellStyle name="Normal 2 4 7 5 2" xfId="24110" xr:uid="{C63119B9-39BA-4A43-AACF-887D4EFE6277}"/>
    <cellStyle name="Normal 2 4 7 5 2 2" xfId="24111" xr:uid="{9A0A040A-DE9E-478D-BF09-F2F93DDF33AE}"/>
    <cellStyle name="Normal 2 4 7 5 3" xfId="24112" xr:uid="{2A31C4BF-538F-4268-BEEF-F7E053D191CD}"/>
    <cellStyle name="Normal 2 4 7 6" xfId="24113" xr:uid="{38BC52E2-14A5-48FF-BF34-4F7599F647AA}"/>
    <cellStyle name="Normal 2 4 7 6 2" xfId="24114" xr:uid="{FB048571-1938-4C70-96DE-00E6CB55CAB8}"/>
    <cellStyle name="Normal 2 4 7 7" xfId="24115" xr:uid="{25E0AD30-50C7-4D34-B1C3-412DF154EC9A}"/>
    <cellStyle name="Normal 2 4 8" xfId="24116" xr:uid="{8A7C9EF8-1D4A-482E-9A77-7C5A529D975F}"/>
    <cellStyle name="Normal 2 4 8 2" xfId="24117" xr:uid="{5B2989B1-9C4B-4920-97C0-CBEEFBA8BF21}"/>
    <cellStyle name="Normal 2 4 8 2 2" xfId="24118" xr:uid="{B075226C-43E8-4C44-8594-10C6D697AF7A}"/>
    <cellStyle name="Normal 2 4 8 2 2 2" xfId="24119" xr:uid="{D1CC663F-02F1-44FB-A122-C86A76F10914}"/>
    <cellStyle name="Normal 2 4 8 2 2 2 2" xfId="24120" xr:uid="{EBF78806-26CD-497D-ABCE-2C78E3F9D7E7}"/>
    <cellStyle name="Normal 2 4 8 2 2 2 2 2" xfId="24121" xr:uid="{FF149C7B-1B77-44C8-8B34-8AF503C24780}"/>
    <cellStyle name="Normal 2 4 8 2 2 2 3" xfId="24122" xr:uid="{75E8F6F0-B580-4665-A1DE-0937E7788CF8}"/>
    <cellStyle name="Normal 2 4 8 2 2 3" xfId="24123" xr:uid="{D31D192D-1830-483A-9745-BB6134C0F693}"/>
    <cellStyle name="Normal 2 4 8 2 2 3 2" xfId="24124" xr:uid="{8B4CE0A6-4CC6-49EF-A84B-69802FE91325}"/>
    <cellStyle name="Normal 2 4 8 2 2 4" xfId="24125" xr:uid="{0D2667A5-E2B5-482C-BDB1-E3D1C3697C97}"/>
    <cellStyle name="Normal 2 4 8 2 3" xfId="24126" xr:uid="{484FBCC0-4073-4BC4-A522-02D815E0F5BF}"/>
    <cellStyle name="Normal 2 4 8 2 3 2" xfId="24127" xr:uid="{FFF1F6DB-DA46-40D7-8435-7E1B3F13E41F}"/>
    <cellStyle name="Normal 2 4 8 2 3 2 2" xfId="24128" xr:uid="{2A52B8FF-8F53-4328-8129-4E901A48FF28}"/>
    <cellStyle name="Normal 2 4 8 2 3 2 2 2" xfId="24129" xr:uid="{15599A85-825B-4E2A-B600-A6F8B20330DD}"/>
    <cellStyle name="Normal 2 4 8 2 3 2 3" xfId="24130" xr:uid="{25586B29-DD97-4A72-A976-98AE6A45F232}"/>
    <cellStyle name="Normal 2 4 8 2 3 3" xfId="24131" xr:uid="{86E8A400-1659-46E1-871D-5BB7B0F087FD}"/>
    <cellStyle name="Normal 2 4 8 2 3 3 2" xfId="24132" xr:uid="{C2D60950-4462-4D30-B1C7-EE9375C2413C}"/>
    <cellStyle name="Normal 2 4 8 2 3 4" xfId="24133" xr:uid="{789D85F5-420A-4C1B-A20D-1FC149B9057F}"/>
    <cellStyle name="Normal 2 4 8 2 4" xfId="24134" xr:uid="{A6A12AF7-F5EC-4E0C-BB38-144750CD423B}"/>
    <cellStyle name="Normal 2 4 8 2 4 2" xfId="24135" xr:uid="{55D0AF19-E8C5-46C6-B334-5F46F3E29649}"/>
    <cellStyle name="Normal 2 4 8 2 4 2 2" xfId="24136" xr:uid="{1DA599A1-ABBD-41E6-8CDC-45130DC96108}"/>
    <cellStyle name="Normal 2 4 8 2 4 3" xfId="24137" xr:uid="{6D4C7852-269C-4B73-BC27-294C81994B17}"/>
    <cellStyle name="Normal 2 4 8 2 5" xfId="24138" xr:uid="{59F91EC4-96C7-4584-A214-7C3A929158BC}"/>
    <cellStyle name="Normal 2 4 8 2 5 2" xfId="24139" xr:uid="{0A2EBE2A-77E6-4E84-83C5-6A214D150310}"/>
    <cellStyle name="Normal 2 4 8 2 6" xfId="24140" xr:uid="{5BDBCAF1-3EA5-4913-8AA6-3ABE0F82FEFE}"/>
    <cellStyle name="Normal 2 4 8 3" xfId="24141" xr:uid="{CBA52EFF-EDA1-4A24-812C-15B7116E43E8}"/>
    <cellStyle name="Normal 2 4 8 3 2" xfId="24142" xr:uid="{EF10D092-9E14-4727-AF7D-D7FD8BFC884C}"/>
    <cellStyle name="Normal 2 4 8 3 2 2" xfId="24143" xr:uid="{7735A9AD-FBD4-48D9-B11A-3ED1CC53D5DE}"/>
    <cellStyle name="Normal 2 4 8 3 2 2 2" xfId="24144" xr:uid="{A96114C3-4A05-4946-80A6-3B8B07D81D42}"/>
    <cellStyle name="Normal 2 4 8 3 2 3" xfId="24145" xr:uid="{6BBBAD09-9B70-485A-9F0A-2641BF083674}"/>
    <cellStyle name="Normal 2 4 8 3 3" xfId="24146" xr:uid="{41162557-43A3-4EE1-B88A-2FC05A06F8AC}"/>
    <cellStyle name="Normal 2 4 8 3 3 2" xfId="24147" xr:uid="{C192C3EE-1D54-47C0-83D4-32D8B448D5FA}"/>
    <cellStyle name="Normal 2 4 8 3 4" xfId="24148" xr:uid="{EE90AF6C-D254-4C31-ACD4-E851B6BFA3D3}"/>
    <cellStyle name="Normal 2 4 8 4" xfId="24149" xr:uid="{1315146F-60FA-4EDC-B105-49656941C4D5}"/>
    <cellStyle name="Normal 2 4 8 4 2" xfId="24150" xr:uid="{78F720EC-F404-453C-8BDA-4B605E721DE4}"/>
    <cellStyle name="Normal 2 4 8 4 2 2" xfId="24151" xr:uid="{1022E1AB-DDA0-45F3-AF12-3B6CCE03FF61}"/>
    <cellStyle name="Normal 2 4 8 4 2 2 2" xfId="24152" xr:uid="{85CD7306-A7D9-4CB1-BC31-9EC77483A9BB}"/>
    <cellStyle name="Normal 2 4 8 4 2 3" xfId="24153" xr:uid="{53AD6C00-296A-472F-8F92-942CC58EB56B}"/>
    <cellStyle name="Normal 2 4 8 4 3" xfId="24154" xr:uid="{2F9C4A04-FFB7-43D1-8D7F-BDE60CA903E8}"/>
    <cellStyle name="Normal 2 4 8 4 3 2" xfId="24155" xr:uid="{FA0CBEC6-222D-40EE-94C7-52B32EB923F5}"/>
    <cellStyle name="Normal 2 4 8 4 4" xfId="24156" xr:uid="{F0A4F736-16C8-486C-A122-D64287778794}"/>
    <cellStyle name="Normal 2 4 8 5" xfId="24157" xr:uid="{B27A1E7C-AFAE-4512-A1E8-FDBFA146E894}"/>
    <cellStyle name="Normal 2 4 8 5 2" xfId="24158" xr:uid="{FA663909-1A0C-4A7D-ACE5-36C23AAA241F}"/>
    <cellStyle name="Normal 2 4 8 5 2 2" xfId="24159" xr:uid="{C18F2E95-6680-4F8F-A303-A25205EA7027}"/>
    <cellStyle name="Normal 2 4 8 5 3" xfId="24160" xr:uid="{DC6F0309-CC06-432E-A514-BE37FA5D7777}"/>
    <cellStyle name="Normal 2 4 8 6" xfId="24161" xr:uid="{87CA27A4-4645-4683-AD7E-76D36A32CAE1}"/>
    <cellStyle name="Normal 2 4 8 6 2" xfId="24162" xr:uid="{B914FBEE-A6C7-4E42-99B3-17A064EF75A3}"/>
    <cellStyle name="Normal 2 4 8 7" xfId="24163" xr:uid="{D258042A-FFCF-4224-A350-6F77439D9D34}"/>
    <cellStyle name="Normal 2 4 9" xfId="24164" xr:uid="{60949B95-788F-48F6-9441-E0827E6ADB88}"/>
    <cellStyle name="Normal 2 5" xfId="24165" xr:uid="{15FAB8D1-9EDC-4009-AB32-DB95F8156F35}"/>
    <cellStyle name="Normal 2 5 2" xfId="24166" xr:uid="{12BA19DC-F9AA-40D3-A1F3-A934EA03A2E6}"/>
    <cellStyle name="Normal 2 5 3" xfId="24167" xr:uid="{56D898E1-93D3-444E-A50A-16035BEB1612}"/>
    <cellStyle name="Normal 2 5 4" xfId="24168" xr:uid="{54EFB5DF-E05F-498B-B692-D45BBE2E186C}"/>
    <cellStyle name="Normal 2 6" xfId="24169" xr:uid="{C598B9B4-A607-4658-805D-411843974A98}"/>
    <cellStyle name="Normal 2 6 2" xfId="24170" xr:uid="{E8429F20-4137-4B6D-A132-6760A0494FC6}"/>
    <cellStyle name="Normal 2 6 2 2" xfId="24171" xr:uid="{40AE87D9-7CD6-490A-954A-36F73069157C}"/>
    <cellStyle name="Normal 2 6 2 2 2" xfId="24172" xr:uid="{11788FB5-5EC7-48BF-AB31-EFDF8D0CC7CC}"/>
    <cellStyle name="Normal 2 6 2 2 2 2" xfId="24173" xr:uid="{5B6F627C-77E8-45D7-8CC7-D57D09B2C0F7}"/>
    <cellStyle name="Normal 2 6 2 2 2 2 2" xfId="24174" xr:uid="{7263C05C-5FF1-456C-80C0-37410B4C8969}"/>
    <cellStyle name="Normal 2 6 2 2 2 2 2 2" xfId="24175" xr:uid="{667E9CB8-79C9-43C8-ABF6-2F6852F1C96A}"/>
    <cellStyle name="Normal 2 6 2 2 2 2 3" xfId="24176" xr:uid="{DAB367E0-B27D-405D-8B93-2E67CF82C70A}"/>
    <cellStyle name="Normal 2 6 2 2 2 3" xfId="24177" xr:uid="{9638DA17-D671-41AD-B623-F98D272D0BDF}"/>
    <cellStyle name="Normal 2 6 2 2 2 3 2" xfId="24178" xr:uid="{A44617E8-CD79-4044-9D16-77C0532F43D2}"/>
    <cellStyle name="Normal 2 6 2 2 2 4" xfId="24179" xr:uid="{232C5909-48B0-4021-803D-3FED5025B9AD}"/>
    <cellStyle name="Normal 2 6 2 2 3" xfId="24180" xr:uid="{74D1CF0A-950F-413B-B82A-57FF2E92E16E}"/>
    <cellStyle name="Normal 2 6 2 2 3 2" xfId="24181" xr:uid="{BBD0C169-019F-4406-BF61-9A313E7B9A4C}"/>
    <cellStyle name="Normal 2 6 2 2 3 2 2" xfId="24182" xr:uid="{A519E3F8-AFDB-42BB-B7B5-E6E6474D00ED}"/>
    <cellStyle name="Normal 2 6 2 2 3 2 2 2" xfId="24183" xr:uid="{9C0479EC-5998-4EE5-9DC6-A3C6A2BFF9EB}"/>
    <cellStyle name="Normal 2 6 2 2 3 2 3" xfId="24184" xr:uid="{51375B66-1B50-40D6-AF77-1B28A83460F8}"/>
    <cellStyle name="Normal 2 6 2 2 3 3" xfId="24185" xr:uid="{EB53491A-A12F-47CD-A412-0C42FBD44BAD}"/>
    <cellStyle name="Normal 2 6 2 2 3 3 2" xfId="24186" xr:uid="{789E74A5-A75E-4945-8C29-DC2BDF5B45DA}"/>
    <cellStyle name="Normal 2 6 2 2 3 4" xfId="24187" xr:uid="{B9FB56E9-1DA2-4FCF-BC23-E3F0379A9959}"/>
    <cellStyle name="Normal 2 6 2 2 4" xfId="24188" xr:uid="{94E22E68-3F7B-4236-BF6F-9CC5DAF5DE3A}"/>
    <cellStyle name="Normal 2 6 2 2 4 2" xfId="24189" xr:uid="{60971651-1B0E-4E97-B9F0-9AB45682C58C}"/>
    <cellStyle name="Normal 2 6 2 2 4 2 2" xfId="24190" xr:uid="{CD30A38D-2C5C-48C7-B485-809D45C44E02}"/>
    <cellStyle name="Normal 2 6 2 2 4 3" xfId="24191" xr:uid="{CC10F672-FB8F-4DF8-AC27-F851F9B57B6C}"/>
    <cellStyle name="Normal 2 6 2 2 5" xfId="24192" xr:uid="{A09B28F8-613E-49A9-BFDA-FDA417B95DB2}"/>
    <cellStyle name="Normal 2 6 2 2 5 2" xfId="24193" xr:uid="{4586B443-7C71-487B-8858-C8810C5AA9A6}"/>
    <cellStyle name="Normal 2 6 2 2 6" xfId="24194" xr:uid="{F54EA489-6DD4-4983-B4CB-0D01A61C71FB}"/>
    <cellStyle name="Normal 2 6 2 3" xfId="24195" xr:uid="{7E0E31BC-E10C-4154-8F04-2BA9EB24F628}"/>
    <cellStyle name="Normal 2 6 2 3 2" xfId="24196" xr:uid="{6A9EE421-2BC1-48E1-9CB4-A3C9542B9D84}"/>
    <cellStyle name="Normal 2 6 2 3 2 2" xfId="24197" xr:uid="{6C7696D6-F97C-4E3F-883F-9D1D22EA9C96}"/>
    <cellStyle name="Normal 2 6 2 3 2 2 2" xfId="24198" xr:uid="{1092F590-954F-493F-AF5E-1F047003C43D}"/>
    <cellStyle name="Normal 2 6 2 3 2 3" xfId="24199" xr:uid="{81C5C7A5-21F7-4A2D-88CB-4FE689FA14B5}"/>
    <cellStyle name="Normal 2 6 2 3 3" xfId="24200" xr:uid="{26BB442B-193E-44D9-901F-B8B325686A3A}"/>
    <cellStyle name="Normal 2 6 2 3 3 2" xfId="24201" xr:uid="{E244DA3A-7190-495E-90FF-F55BAFA7DB51}"/>
    <cellStyle name="Normal 2 6 2 3 4" xfId="24202" xr:uid="{B7E8A63A-1E49-4632-BBA4-81E0DD872941}"/>
    <cellStyle name="Normal 2 6 2 4" xfId="24203" xr:uid="{6E99CF9C-C3D5-4063-BB64-483523D12255}"/>
    <cellStyle name="Normal 2 6 2 4 2" xfId="24204" xr:uid="{EC2B40AF-64AB-42C7-8EA7-E1825AB48B60}"/>
    <cellStyle name="Normal 2 6 2 4 2 2" xfId="24205" xr:uid="{A88401AD-3B1D-4BD0-AB02-8870EFD49FDC}"/>
    <cellStyle name="Normal 2 6 2 4 2 2 2" xfId="24206" xr:uid="{B13305FB-617C-4252-8F38-E2F6AB5DA555}"/>
    <cellStyle name="Normal 2 6 2 4 2 3" xfId="24207" xr:uid="{96536E71-DE5D-459B-9BBA-C48A572BC604}"/>
    <cellStyle name="Normal 2 6 2 4 3" xfId="24208" xr:uid="{21F57681-10FF-4FCF-9740-F16DD39DBF29}"/>
    <cellStyle name="Normal 2 6 2 4 3 2" xfId="24209" xr:uid="{7DABC1E8-DB9C-426B-A1A6-5480205B1D65}"/>
    <cellStyle name="Normal 2 6 2 4 4" xfId="24210" xr:uid="{90C20089-CC47-4D20-8227-8C35E92D1EE0}"/>
    <cellStyle name="Normal 2 6 2 5" xfId="24211" xr:uid="{0A6DA182-A8AF-4147-8624-EF510E2844F6}"/>
    <cellStyle name="Normal 2 6 2 5 2" xfId="24212" xr:uid="{197FC5C6-18D3-4FED-821D-96F81734031D}"/>
    <cellStyle name="Normal 2 6 2 5 2 2" xfId="24213" xr:uid="{8897A60F-7670-4C67-A2BD-062620404CFF}"/>
    <cellStyle name="Normal 2 6 2 5 3" xfId="24214" xr:uid="{C6A3C5B1-3FD2-4AF7-BD6E-4308CD9BC370}"/>
    <cellStyle name="Normal 2 6 2 6" xfId="24215" xr:uid="{7F7F6994-F9BC-44D2-B817-B7A7B512B2E7}"/>
    <cellStyle name="Normal 2 6 2 6 2" xfId="24216" xr:uid="{B02CFEB0-B86B-408D-94BC-2CFE842DD6C2}"/>
    <cellStyle name="Normal 2 6 2 7" xfId="24217" xr:uid="{48CE7DC3-6092-4E6F-84F9-DEE0717D0349}"/>
    <cellStyle name="Normal 2 6 3" xfId="24218" xr:uid="{76DE4021-97C0-42F3-B1F6-E4BFC7B39299}"/>
    <cellStyle name="Normal 2 6 3 2" xfId="24219" xr:uid="{09E0E35A-303B-4A7C-B806-8FB386B20E75}"/>
    <cellStyle name="Normal 2 6 3 2 2" xfId="24220" xr:uid="{7DF004FF-EFD7-4783-823F-C43C79CD67A7}"/>
    <cellStyle name="Normal 2 6 3 2 2 2" xfId="24221" xr:uid="{0813DD79-9B91-481B-B222-DAC6DBF67EAA}"/>
    <cellStyle name="Normal 2 6 3 2 2 2 2" xfId="24222" xr:uid="{73BD354B-CD75-46C9-AB7E-DD0126C497C3}"/>
    <cellStyle name="Normal 2 6 3 2 2 2 2 2" xfId="24223" xr:uid="{5F48EC97-28C6-4830-9857-59BE4C42FD07}"/>
    <cellStyle name="Normal 2 6 3 2 2 2 3" xfId="24224" xr:uid="{78701D06-CA32-4B1C-A1C2-6DD9E25CCFFD}"/>
    <cellStyle name="Normal 2 6 3 2 2 3" xfId="24225" xr:uid="{6B955AD7-8E00-4DB9-BAA3-596C1C44149B}"/>
    <cellStyle name="Normal 2 6 3 2 2 3 2" xfId="24226" xr:uid="{9BC47F4B-2921-4378-A8A0-99342B0DABE5}"/>
    <cellStyle name="Normal 2 6 3 2 2 4" xfId="24227" xr:uid="{E6B18524-F5C1-4C23-8CA8-E244E57AB1DC}"/>
    <cellStyle name="Normal 2 6 3 2 3" xfId="24228" xr:uid="{8027D807-E646-4AA0-89F0-37EF7CCBA83F}"/>
    <cellStyle name="Normal 2 6 3 2 3 2" xfId="24229" xr:uid="{E34D9718-04B5-4AA7-9ECC-34EE0E70A8E5}"/>
    <cellStyle name="Normal 2 6 3 2 3 2 2" xfId="24230" xr:uid="{F12B8848-74D2-43F8-8907-FBC526DD8623}"/>
    <cellStyle name="Normal 2 6 3 2 3 2 2 2" xfId="24231" xr:uid="{F30B7C5F-A0EE-4F58-A7D6-A79357E011AF}"/>
    <cellStyle name="Normal 2 6 3 2 3 2 3" xfId="24232" xr:uid="{D130CE6D-717B-4278-AE41-22915AFA9EE8}"/>
    <cellStyle name="Normal 2 6 3 2 3 3" xfId="24233" xr:uid="{DF9CDC2D-04C2-40A2-8C84-2BB96B9F6D7E}"/>
    <cellStyle name="Normal 2 6 3 2 3 3 2" xfId="24234" xr:uid="{B5ACAC27-0353-4F2E-AFE9-F98119E8941F}"/>
    <cellStyle name="Normal 2 6 3 2 3 4" xfId="24235" xr:uid="{1AE3BEE3-EEC4-42AC-860A-6E41F6889BB2}"/>
    <cellStyle name="Normal 2 6 3 2 4" xfId="24236" xr:uid="{46D4C2AE-1873-4F39-A715-E26A31D34722}"/>
    <cellStyle name="Normal 2 6 3 2 4 2" xfId="24237" xr:uid="{7A630BA7-E577-4577-8700-82B878F74C32}"/>
    <cellStyle name="Normal 2 6 3 2 4 2 2" xfId="24238" xr:uid="{A65CEA67-383F-475F-A48C-F377B6B459B3}"/>
    <cellStyle name="Normal 2 6 3 2 4 3" xfId="24239" xr:uid="{07420FE2-A8DA-4B3C-8D29-7C9712FF1566}"/>
    <cellStyle name="Normal 2 6 3 2 5" xfId="24240" xr:uid="{1638EF0C-07CC-4128-BA81-3A813C5BFDAA}"/>
    <cellStyle name="Normal 2 6 3 2 5 2" xfId="24241" xr:uid="{7E6DC230-5D15-42AB-858B-42C4A1F447BE}"/>
    <cellStyle name="Normal 2 6 3 2 6" xfId="24242" xr:uid="{2BF67156-B183-4FE8-99EB-2D03F938423C}"/>
    <cellStyle name="Normal 2 6 3 3" xfId="24243" xr:uid="{C1562251-88D4-48E1-B901-8DA33D63AD1B}"/>
    <cellStyle name="Normal 2 6 3 3 2" xfId="24244" xr:uid="{00C53206-13BC-4E0A-96CC-48D3CE5397EA}"/>
    <cellStyle name="Normal 2 6 3 3 2 2" xfId="24245" xr:uid="{FFF58311-A6F9-4ED4-966F-9219AFD44D46}"/>
    <cellStyle name="Normal 2 6 3 3 2 2 2" xfId="24246" xr:uid="{9B8A1148-82F8-4167-BD4C-314D9B7D1A61}"/>
    <cellStyle name="Normal 2 6 3 3 2 3" xfId="24247" xr:uid="{B8C3B778-BD7E-4374-9C0C-0E45003A9DE5}"/>
    <cellStyle name="Normal 2 6 3 3 3" xfId="24248" xr:uid="{BAF2C04A-4D83-44EF-8837-1EA7A34135B3}"/>
    <cellStyle name="Normal 2 6 3 3 3 2" xfId="24249" xr:uid="{85C3E79C-2472-4D25-B15F-53A453840960}"/>
    <cellStyle name="Normal 2 6 3 3 4" xfId="24250" xr:uid="{B1B7341A-5CE9-4B79-B1A5-D90579BCCB70}"/>
    <cellStyle name="Normal 2 6 3 4" xfId="24251" xr:uid="{1D352693-B6B6-4B03-84C0-FC3CE7FDFBE5}"/>
    <cellStyle name="Normal 2 6 3 4 2" xfId="24252" xr:uid="{AFC6FA14-902B-4D07-BD86-A98B8E8C8DE7}"/>
    <cellStyle name="Normal 2 6 3 4 2 2" xfId="24253" xr:uid="{5D490C4E-8724-472F-93CB-14F577745819}"/>
    <cellStyle name="Normal 2 6 3 4 2 2 2" xfId="24254" xr:uid="{325C50A9-F15F-480F-A052-0CEAB77F9C6E}"/>
    <cellStyle name="Normal 2 6 3 4 2 3" xfId="24255" xr:uid="{3A50CC8B-B0F7-46ED-9E38-736176429A8D}"/>
    <cellStyle name="Normal 2 6 3 4 3" xfId="24256" xr:uid="{193FB69E-6133-4465-9C34-D23742576358}"/>
    <cellStyle name="Normal 2 6 3 4 3 2" xfId="24257" xr:uid="{664168D6-8B67-4F58-B673-07A82E3665B1}"/>
    <cellStyle name="Normal 2 6 3 4 4" xfId="24258" xr:uid="{A69021D6-7A5F-4650-975B-63C408056F2C}"/>
    <cellStyle name="Normal 2 6 3 5" xfId="24259" xr:uid="{15D4C6B0-FC3C-4853-86D1-868CD282FFF2}"/>
    <cellStyle name="Normal 2 6 3 5 2" xfId="24260" xr:uid="{A820035F-CE42-4E39-BA21-60E461B3AA99}"/>
    <cellStyle name="Normal 2 6 3 5 2 2" xfId="24261" xr:uid="{48CB32E5-A324-4778-92A2-BFD2043CCA57}"/>
    <cellStyle name="Normal 2 6 3 5 3" xfId="24262" xr:uid="{D4C2ED1C-279B-46B2-B910-F4B1538082DA}"/>
    <cellStyle name="Normal 2 6 3 6" xfId="24263" xr:uid="{45387D70-19BD-498B-AA8D-53D8A2B7A01B}"/>
    <cellStyle name="Normal 2 6 3 6 2" xfId="24264" xr:uid="{C2985362-6092-4365-857C-AF3D1A42060B}"/>
    <cellStyle name="Normal 2 6 3 7" xfId="24265" xr:uid="{A8F59E64-0282-4366-A26B-F5CE30308757}"/>
    <cellStyle name="Normal 2 6 4" xfId="24266" xr:uid="{702C7D13-498B-4999-A93C-3A0DBCB09EED}"/>
    <cellStyle name="Normal 2 6 5" xfId="24267" xr:uid="{392A7338-2B0E-41B6-A429-A5B381D50112}"/>
    <cellStyle name="Normal 2 6 6" xfId="24268" xr:uid="{BCB168D4-F02D-4894-AB94-4AE20796A314}"/>
    <cellStyle name="Normal 2 7" xfId="24269" xr:uid="{D6359E99-3739-4C13-AA21-FA0F97EAF8E8}"/>
    <cellStyle name="Normal 2 7 2" xfId="24270" xr:uid="{D60DA0D0-0459-4C9F-BB9E-20E6B08825E6}"/>
    <cellStyle name="Normal 2 7 3" xfId="24271" xr:uid="{9CA0F184-FE33-4CE1-8874-4852E796B588}"/>
    <cellStyle name="Normal 2 7 3 2" xfId="24272" xr:uid="{10964B17-CCA7-4B0E-AB09-4157490F3E5C}"/>
    <cellStyle name="Normal 2 7 3 2 2" xfId="24273" xr:uid="{01833A09-3A5E-4D7F-A17F-8D1B9B0059AD}"/>
    <cellStyle name="Normal 2 7 3 2 2 2" xfId="24274" xr:uid="{AEC258BE-9A0E-4D1D-8B1E-FB2AB606B4B6}"/>
    <cellStyle name="Normal 2 7 3 2 2 2 2" xfId="24275" xr:uid="{B60E1850-DB5C-46FC-BB46-895FE601876E}"/>
    <cellStyle name="Normal 2 7 3 2 2 3" xfId="24276" xr:uid="{AC007177-DA39-44B1-AE36-226B8209CF73}"/>
    <cellStyle name="Normal 2 7 3 2 3" xfId="24277" xr:uid="{07942380-A98D-4DCB-AA0D-4BF4718E3011}"/>
    <cellStyle name="Normal 2 7 3 2 3 2" xfId="24278" xr:uid="{9CDE943A-13F7-4EB9-9C95-4F14EECDB2BB}"/>
    <cellStyle name="Normal 2 7 3 2 4" xfId="24279" xr:uid="{9D0D5D7D-550F-4431-96BD-0C2E09504D03}"/>
    <cellStyle name="Normal 2 7 3 3" xfId="24280" xr:uid="{EB995496-63F0-43A2-8012-18706778BC7E}"/>
    <cellStyle name="Normal 2 7 3 3 2" xfId="24281" xr:uid="{0FC9D782-A68F-4E30-8C21-E25A3942751D}"/>
    <cellStyle name="Normal 2 7 3 3 2 2" xfId="24282" xr:uid="{F0C3D025-E573-4B98-8B64-EF9B92B7FB4A}"/>
    <cellStyle name="Normal 2 7 3 3 2 2 2" xfId="24283" xr:uid="{FA401EEB-EC3D-413C-853D-5D2BF132408D}"/>
    <cellStyle name="Normal 2 7 3 3 2 3" xfId="24284" xr:uid="{2838A811-A800-4AA6-A1E3-505614981C5C}"/>
    <cellStyle name="Normal 2 7 3 3 3" xfId="24285" xr:uid="{42E633D2-1E04-4EAB-B86C-7627605B05D0}"/>
    <cellStyle name="Normal 2 7 3 3 3 2" xfId="24286" xr:uid="{B69182FC-B927-4DE9-97F4-83D0C75D9A9D}"/>
    <cellStyle name="Normal 2 7 3 3 4" xfId="24287" xr:uid="{3B0A2340-3CD0-45DE-A064-EEF69564EAD7}"/>
    <cellStyle name="Normal 2 7 3 4" xfId="24288" xr:uid="{2DC51C8B-7875-45F9-8B67-A550FFF182D3}"/>
    <cellStyle name="Normal 2 7 3 4 2" xfId="24289" xr:uid="{AE89F48E-8722-4DBD-8B58-0FBA8D4AFAE5}"/>
    <cellStyle name="Normal 2 7 3 4 2 2" xfId="24290" xr:uid="{4356B0A7-C8BD-4ED7-ABA5-EE9A46D7121F}"/>
    <cellStyle name="Normal 2 7 3 4 3" xfId="24291" xr:uid="{2C10BFBE-471E-410D-B48B-455EB2543A15}"/>
    <cellStyle name="Normal 2 7 3 5" xfId="24292" xr:uid="{024692F9-81CF-4BBF-9A57-6243E43FE8FF}"/>
    <cellStyle name="Normal 2 7 3 5 2" xfId="24293" xr:uid="{1DF6AF8B-04D4-40FD-A617-8CAD7DD79AEC}"/>
    <cellStyle name="Normal 2 7 3 6" xfId="24294" xr:uid="{9BD7369C-ADDE-4A75-B469-1245E82EC177}"/>
    <cellStyle name="Normal 2 8" xfId="24295" xr:uid="{1C76F146-F4A4-496A-82C3-019AAEC23C2F}"/>
    <cellStyle name="Normal 2 9" xfId="24296" xr:uid="{E78C6806-0BD0-4614-A2FA-BAA4D87F79D3}"/>
    <cellStyle name="Normal 20" xfId="24297" xr:uid="{DAC3354F-8642-46A8-BD69-B55732DC673E}"/>
    <cellStyle name="Normal 20 2" xfId="24298" xr:uid="{5C7A683C-8520-43C1-B5AD-44CA0D528D0E}"/>
    <cellStyle name="Normal 20 2 2" xfId="24299" xr:uid="{2B93F302-69E8-4C8C-8656-88624AFA537E}"/>
    <cellStyle name="Normal 20 2 2 2" xfId="24300" xr:uid="{88AB4EC0-83B6-4EDD-8947-92D3736B2F65}"/>
    <cellStyle name="Normal 20 2 2 2 2" xfId="24301" xr:uid="{3EFAD005-9DFB-4D8A-823D-C839D3399B6B}"/>
    <cellStyle name="Normal 20 2 2 2 2 2" xfId="24302" xr:uid="{FA2161E2-83F2-4490-8BEB-6DCBCCF5CDFA}"/>
    <cellStyle name="Normal 20 2 2 2 2 2 2" xfId="24303" xr:uid="{78BAB56A-41EB-4CCA-9596-DA31C286C652}"/>
    <cellStyle name="Normal 20 2 2 2 2 2 2 2" xfId="24304" xr:uid="{74E843CB-1070-408E-A423-8DBB48EFF4F9}"/>
    <cellStyle name="Normal 20 2 2 2 2 2 2 2 2" xfId="24305" xr:uid="{739E4117-1027-45B7-82F7-A49017E6777C}"/>
    <cellStyle name="Normal 20 2 2 2 2 2 2 3" xfId="24306" xr:uid="{63EC353D-72DF-41B1-8686-574DC8B0882C}"/>
    <cellStyle name="Normal 20 2 2 2 2 2 3" xfId="24307" xr:uid="{AEB41B20-510D-4BD1-8516-9B5A6C934220}"/>
    <cellStyle name="Normal 20 2 2 2 2 2 3 2" xfId="24308" xr:uid="{FBBFA15C-CD96-4760-A12A-E771448C83C1}"/>
    <cellStyle name="Normal 20 2 2 2 2 2 4" xfId="24309" xr:uid="{FDA6A57F-4C19-40DF-ADA6-050FF452CA6A}"/>
    <cellStyle name="Normal 20 2 2 2 2 3" xfId="24310" xr:uid="{F9B7D647-9EFA-42B6-8A97-FF3ED620ED9C}"/>
    <cellStyle name="Normal 20 2 2 2 2 3 2" xfId="24311" xr:uid="{5C4CB392-B962-43C6-A809-F5DBDB59887D}"/>
    <cellStyle name="Normal 20 2 2 2 2 3 2 2" xfId="24312" xr:uid="{C6853CA3-787A-43F0-8633-3A007225F8B7}"/>
    <cellStyle name="Normal 20 2 2 2 2 3 2 2 2" xfId="24313" xr:uid="{83080C01-B735-4858-90EA-B503AC1F6671}"/>
    <cellStyle name="Normal 20 2 2 2 2 3 2 3" xfId="24314" xr:uid="{99432811-1D22-4B98-B1D9-76BF2819CC3C}"/>
    <cellStyle name="Normal 20 2 2 2 2 3 3" xfId="24315" xr:uid="{64E29A11-19F6-46D9-A861-789F321CC74F}"/>
    <cellStyle name="Normal 20 2 2 2 2 3 3 2" xfId="24316" xr:uid="{DD049CE7-163B-4F12-9056-905C0CAADD24}"/>
    <cellStyle name="Normal 20 2 2 2 2 3 4" xfId="24317" xr:uid="{929E4860-47CD-4842-A29F-BDD32AAA6388}"/>
    <cellStyle name="Normal 20 2 2 2 2 4" xfId="24318" xr:uid="{357A1174-1641-4ADB-8D26-7F79A77B71F9}"/>
    <cellStyle name="Normal 20 2 2 2 2 4 2" xfId="24319" xr:uid="{06268B6A-D52B-471F-B912-7235711DD9C2}"/>
    <cellStyle name="Normal 20 2 2 2 2 4 2 2" xfId="24320" xr:uid="{230CF617-8458-412B-9998-ABA8DB0C9CE2}"/>
    <cellStyle name="Normal 20 2 2 2 2 4 3" xfId="24321" xr:uid="{5923DD52-9F27-4BB1-AD4D-801D7BD05D5F}"/>
    <cellStyle name="Normal 20 2 2 2 2 5" xfId="24322" xr:uid="{30616BA2-A51E-4946-8445-A8F4147B6EC3}"/>
    <cellStyle name="Normal 20 2 2 2 2 5 2" xfId="24323" xr:uid="{EC108072-6ECD-464C-9722-7FDD3517ECDE}"/>
    <cellStyle name="Normal 20 2 2 2 2 6" xfId="24324" xr:uid="{FAEC073B-4842-441C-B011-41D16B33375E}"/>
    <cellStyle name="Normal 20 2 2 2 3" xfId="24325" xr:uid="{1069D3E3-D5FC-4867-84FF-9A9B3A9364DB}"/>
    <cellStyle name="Normal 20 2 2 2 3 2" xfId="24326" xr:uid="{2D1E7210-C45D-4DE7-B90A-2BF8E2E8C6DA}"/>
    <cellStyle name="Normal 20 2 2 2 3 2 2" xfId="24327" xr:uid="{40B7C02A-9FF4-4288-BB0A-890FF22BC8ED}"/>
    <cellStyle name="Normal 20 2 2 2 3 2 2 2" xfId="24328" xr:uid="{51DEC0BA-EAEE-4E7A-812F-B9FA23DC94D6}"/>
    <cellStyle name="Normal 20 2 2 2 3 2 3" xfId="24329" xr:uid="{A4B670B3-49B7-4DFD-AE99-A7196A342656}"/>
    <cellStyle name="Normal 20 2 2 2 3 3" xfId="24330" xr:uid="{15F5CA5D-19A7-4344-BE23-199697AC6415}"/>
    <cellStyle name="Normal 20 2 2 2 3 3 2" xfId="24331" xr:uid="{7F1D3B4E-C1E6-4A68-94AC-64402A6E66A2}"/>
    <cellStyle name="Normal 20 2 2 2 3 4" xfId="24332" xr:uid="{FA4AB15A-BEBD-4ABF-8D93-9553C8A1985F}"/>
    <cellStyle name="Normal 20 2 2 2 4" xfId="24333" xr:uid="{5EF2CB83-F5CD-4541-B7E6-D83538169CF8}"/>
    <cellStyle name="Normal 20 2 2 2 4 2" xfId="24334" xr:uid="{01FDFAFF-43A1-481A-816C-6439CC6D1C59}"/>
    <cellStyle name="Normal 20 2 2 2 4 2 2" xfId="24335" xr:uid="{46E5A99D-B68F-4CB1-AA81-C79E6428062D}"/>
    <cellStyle name="Normal 20 2 2 2 4 2 2 2" xfId="24336" xr:uid="{12C25BC8-BD61-4420-9F25-D06055839811}"/>
    <cellStyle name="Normal 20 2 2 2 4 2 3" xfId="24337" xr:uid="{5F0030FC-684C-4723-B425-00A2368F5D37}"/>
    <cellStyle name="Normal 20 2 2 2 4 3" xfId="24338" xr:uid="{26E9D34E-3D33-4039-AFA3-9BC2BEF95625}"/>
    <cellStyle name="Normal 20 2 2 2 4 3 2" xfId="24339" xr:uid="{8DD8EFE9-A98C-4C7D-A109-C7B6A63FC05B}"/>
    <cellStyle name="Normal 20 2 2 2 4 4" xfId="24340" xr:uid="{B52ED07E-ABF5-4BFC-A12C-81127C51DA03}"/>
    <cellStyle name="Normal 20 2 2 2 5" xfId="24341" xr:uid="{4E1B7D24-8A99-4159-871B-BF0C475CC84A}"/>
    <cellStyle name="Normal 20 2 2 2 5 2" xfId="24342" xr:uid="{168346B3-CE57-4D27-8A50-E4ADBB4BEFE9}"/>
    <cellStyle name="Normal 20 2 2 2 5 2 2" xfId="24343" xr:uid="{F65DE1E6-5622-474B-8CE7-C66C6B7F9814}"/>
    <cellStyle name="Normal 20 2 2 2 5 3" xfId="24344" xr:uid="{0B5F7CA2-4577-4A3D-BE95-A1B4474EA331}"/>
    <cellStyle name="Normal 20 2 2 2 6" xfId="24345" xr:uid="{7D23C773-14C7-405D-B76D-1AC2AD1599C4}"/>
    <cellStyle name="Normal 20 2 2 2 6 2" xfId="24346" xr:uid="{ECCE6B98-6CE3-4DC5-A14F-0F47B4BB22B5}"/>
    <cellStyle name="Normal 20 2 2 2 7" xfId="24347" xr:uid="{A9FF95C4-FE1C-4793-BF91-13FE9269F574}"/>
    <cellStyle name="Normal 20 2 2 3" xfId="24348" xr:uid="{169F6E84-4A46-4C3B-9A1B-A10628B85363}"/>
    <cellStyle name="Normal 20 2 2 3 2" xfId="24349" xr:uid="{E5DE839C-3172-414C-8B1A-8D1D7FAD04EF}"/>
    <cellStyle name="Normal 20 2 2 3 2 2" xfId="24350" xr:uid="{B038F5F2-0F5F-416D-8CC9-BACBEA504782}"/>
    <cellStyle name="Normal 20 2 2 3 2 2 2" xfId="24351" xr:uid="{AF21B9FA-EBF9-4FC6-954E-AD567AACA1C1}"/>
    <cellStyle name="Normal 20 2 2 3 2 2 2 2" xfId="24352" xr:uid="{374BF221-6624-43F8-8A87-CB0989C0C4C0}"/>
    <cellStyle name="Normal 20 2 2 3 2 2 3" xfId="24353" xr:uid="{63AFA176-1A26-4234-B2BF-513519C260AA}"/>
    <cellStyle name="Normal 20 2 2 3 2 3" xfId="24354" xr:uid="{085EB820-0663-41F6-A823-2DB5A3ABC3E4}"/>
    <cellStyle name="Normal 20 2 2 3 2 3 2" xfId="24355" xr:uid="{FE4EA564-58EA-4214-B9E4-7EB1D201A550}"/>
    <cellStyle name="Normal 20 2 2 3 2 4" xfId="24356" xr:uid="{0716DC95-D27F-485F-8AA2-EE363A348090}"/>
    <cellStyle name="Normal 20 2 2 3 3" xfId="24357" xr:uid="{E1A50063-5D37-4F41-8F5D-6A3A3D6EC73E}"/>
    <cellStyle name="Normal 20 2 2 3 3 2" xfId="24358" xr:uid="{92A0ECBA-7B3D-4DCE-B6CB-F5C180044F89}"/>
    <cellStyle name="Normal 20 2 2 3 3 2 2" xfId="24359" xr:uid="{FDC84D9E-D397-40FC-A7CE-1449B63D1CC8}"/>
    <cellStyle name="Normal 20 2 2 3 3 2 2 2" xfId="24360" xr:uid="{A76E17B2-2A9B-4874-9251-20B6ACCFE9B8}"/>
    <cellStyle name="Normal 20 2 2 3 3 2 3" xfId="24361" xr:uid="{D2FE787E-CC8C-4B71-AAB9-6EB493C348E3}"/>
    <cellStyle name="Normal 20 2 2 3 3 3" xfId="24362" xr:uid="{694BC828-1C76-408E-A74C-489F9F69B710}"/>
    <cellStyle name="Normal 20 2 2 3 3 3 2" xfId="24363" xr:uid="{568597D7-4E11-45A9-B965-0934C781154B}"/>
    <cellStyle name="Normal 20 2 2 3 3 4" xfId="24364" xr:uid="{AC267B82-B5AD-441A-81E8-77B7089ED508}"/>
    <cellStyle name="Normal 20 2 2 3 4" xfId="24365" xr:uid="{65375C1B-D2E9-4F4B-91DA-7A5FC9D9FC74}"/>
    <cellStyle name="Normal 20 2 2 3 4 2" xfId="24366" xr:uid="{54ABD3A9-4699-46A2-999D-ED4ECB86CE16}"/>
    <cellStyle name="Normal 20 2 2 3 4 2 2" xfId="24367" xr:uid="{D284A651-CBA5-4F54-837A-D9D8555657D5}"/>
    <cellStyle name="Normal 20 2 2 3 4 3" xfId="24368" xr:uid="{FEC2F6EE-2C56-45A0-9B76-88C2C28E2997}"/>
    <cellStyle name="Normal 20 2 2 3 5" xfId="24369" xr:uid="{7A74B90C-6FB0-49D3-AB17-D8824D756191}"/>
    <cellStyle name="Normal 20 2 2 3 5 2" xfId="24370" xr:uid="{E73A583E-AD9A-4E78-AE6F-EF8932CB2241}"/>
    <cellStyle name="Normal 20 2 2 3 6" xfId="24371" xr:uid="{6B66B7BF-A47B-483E-8D9D-74BA6F11C848}"/>
    <cellStyle name="Normal 20 2 2 4" xfId="24372" xr:uid="{58921C5A-11CE-4041-B197-C8F44A2C13D4}"/>
    <cellStyle name="Normal 20 2 2 4 2" xfId="24373" xr:uid="{6C3DEBB0-045E-4AAB-9B42-A1488C2FB6BE}"/>
    <cellStyle name="Normal 20 2 2 4 2 2" xfId="24374" xr:uid="{8EB66FC1-E7CA-43F2-92F3-EA5FB881191E}"/>
    <cellStyle name="Normal 20 2 2 4 2 2 2" xfId="24375" xr:uid="{A06B3AE8-C5C9-41EF-8BF3-14E6794C4A3B}"/>
    <cellStyle name="Normal 20 2 2 4 2 3" xfId="24376" xr:uid="{0F9A4D27-4D53-470B-B8D4-481406B957F4}"/>
    <cellStyle name="Normal 20 2 2 4 3" xfId="24377" xr:uid="{914416CE-0083-40EB-A9AB-7FCA164C5D71}"/>
    <cellStyle name="Normal 20 2 2 4 3 2" xfId="24378" xr:uid="{6A716E57-82CC-4B77-8413-D8CFF63C5F89}"/>
    <cellStyle name="Normal 20 2 2 4 4" xfId="24379" xr:uid="{1CC8F689-852B-4865-A267-19661BD5D81F}"/>
    <cellStyle name="Normal 20 2 2 5" xfId="24380" xr:uid="{FCBA23B6-2FA8-49B4-BBDC-745289743EB7}"/>
    <cellStyle name="Normal 20 2 2 5 2" xfId="24381" xr:uid="{F3A233FF-44B5-4384-B953-8102B71343F3}"/>
    <cellStyle name="Normal 20 2 2 5 2 2" xfId="24382" xr:uid="{AC72A616-F5F7-43BB-9C4C-D3B99901A4DC}"/>
    <cellStyle name="Normal 20 2 2 5 2 2 2" xfId="24383" xr:uid="{9089D83D-E5DC-4780-8F52-60EA20A2D735}"/>
    <cellStyle name="Normal 20 2 2 5 2 3" xfId="24384" xr:uid="{3DC0DDC3-7B08-4C55-AA23-C8C990F0D2B5}"/>
    <cellStyle name="Normal 20 2 2 5 3" xfId="24385" xr:uid="{13EA3AFA-3C32-4AE1-801C-E77AF4AEA273}"/>
    <cellStyle name="Normal 20 2 2 5 3 2" xfId="24386" xr:uid="{776BE689-E946-4377-A3D5-208CFD798237}"/>
    <cellStyle name="Normal 20 2 2 5 4" xfId="24387" xr:uid="{FFC74CC9-A6EF-4476-BD5F-6D67A35C8923}"/>
    <cellStyle name="Normal 20 2 2 6" xfId="24388" xr:uid="{51953797-642D-4567-B037-10A0785DCAD2}"/>
    <cellStyle name="Normal 20 2 2 6 2" xfId="24389" xr:uid="{81D0A8DD-DF0A-41B1-BF89-8B37B0DEB425}"/>
    <cellStyle name="Normal 20 2 2 6 2 2" xfId="24390" xr:uid="{963E6B3F-15BD-4C45-99D7-C022CFCE94E0}"/>
    <cellStyle name="Normal 20 2 2 6 3" xfId="24391" xr:uid="{8F095284-1310-4B0F-8595-8075C2480BE1}"/>
    <cellStyle name="Normal 20 2 2 7" xfId="24392" xr:uid="{28704430-5D49-4255-B361-CC4AC14DEB00}"/>
    <cellStyle name="Normal 20 2 2 7 2" xfId="24393" xr:uid="{877A4D52-D6B2-4135-9976-C79CBEEC9469}"/>
    <cellStyle name="Normal 20 2 2 8" xfId="24394" xr:uid="{16CDD519-D1B4-4F61-8991-5530BA78F01D}"/>
    <cellStyle name="Normal 20 2 3" xfId="24395" xr:uid="{5D535264-CB3F-44D8-82AA-16060535F904}"/>
    <cellStyle name="Normal 20 2 3 2" xfId="24396" xr:uid="{E6D801E4-757E-4A44-B508-F3803CC542CC}"/>
    <cellStyle name="Normal 20 2 3 2 2" xfId="24397" xr:uid="{C83236B9-1856-4A91-B462-4464B3ED820A}"/>
    <cellStyle name="Normal 20 2 3 2 2 2" xfId="24398" xr:uid="{B901DA5B-40F5-42EB-8386-823BAD2D19E8}"/>
    <cellStyle name="Normal 20 2 3 2 2 2 2" xfId="24399" xr:uid="{7B0A88FE-2C7D-4FC1-A19E-1BC99EA0F79E}"/>
    <cellStyle name="Normal 20 2 3 2 2 2 2 2" xfId="24400" xr:uid="{D011677B-146E-4FB3-91AC-50D1789C1BC0}"/>
    <cellStyle name="Normal 20 2 3 2 2 2 3" xfId="24401" xr:uid="{B98A51C6-CAE2-48CF-A836-560D1338140C}"/>
    <cellStyle name="Normal 20 2 3 2 2 3" xfId="24402" xr:uid="{33D20F54-F49B-417C-B553-EE8F8D8E43D4}"/>
    <cellStyle name="Normal 20 2 3 2 2 3 2" xfId="24403" xr:uid="{ABB41273-EAFC-489E-A7CB-03B303F5BDD3}"/>
    <cellStyle name="Normal 20 2 3 2 2 4" xfId="24404" xr:uid="{7B137D61-4013-4B45-A002-87CDB3FE3F93}"/>
    <cellStyle name="Normal 20 2 3 2 3" xfId="24405" xr:uid="{E4E71CCC-10B7-48B1-A7D9-0ACE67FFC47E}"/>
    <cellStyle name="Normal 20 2 3 2 3 2" xfId="24406" xr:uid="{C37987EA-E6C3-4B29-A5D6-23E3F8B40214}"/>
    <cellStyle name="Normal 20 2 3 2 3 2 2" xfId="24407" xr:uid="{05DDF285-CC7F-41D9-89EB-08C582300176}"/>
    <cellStyle name="Normal 20 2 3 2 3 2 2 2" xfId="24408" xr:uid="{7BE1524A-2B75-4824-9A8C-987F2424C0B7}"/>
    <cellStyle name="Normal 20 2 3 2 3 2 3" xfId="24409" xr:uid="{3BF9C6C9-6F41-47BC-A409-45EB6C559FB3}"/>
    <cellStyle name="Normal 20 2 3 2 3 3" xfId="24410" xr:uid="{534A1ED0-6178-4C64-B20A-59033C9F0CC0}"/>
    <cellStyle name="Normal 20 2 3 2 3 3 2" xfId="24411" xr:uid="{EAC71FC3-6772-4BB3-8FAD-EBF85333CF99}"/>
    <cellStyle name="Normal 20 2 3 2 3 4" xfId="24412" xr:uid="{541A795A-4C56-4290-898F-75B64B46420D}"/>
    <cellStyle name="Normal 20 2 3 2 4" xfId="24413" xr:uid="{246757D4-8169-4422-9694-FD9C292E21E4}"/>
    <cellStyle name="Normal 20 2 3 2 4 2" xfId="24414" xr:uid="{BA7BC23A-2E41-4268-BEE1-187255A45D81}"/>
    <cellStyle name="Normal 20 2 3 2 4 2 2" xfId="24415" xr:uid="{3680DB4E-BFEA-4F6A-BD9C-A0570396A721}"/>
    <cellStyle name="Normal 20 2 3 2 4 3" xfId="24416" xr:uid="{945DB0D1-788D-4611-8149-A5E5EA187F51}"/>
    <cellStyle name="Normal 20 2 3 2 5" xfId="24417" xr:uid="{4CCB9772-82E3-4B6A-B266-28A3FEAF2174}"/>
    <cellStyle name="Normal 20 2 3 2 5 2" xfId="24418" xr:uid="{298AA9B3-B31B-48B3-A930-936BD1409773}"/>
    <cellStyle name="Normal 20 2 3 2 6" xfId="24419" xr:uid="{30F7BD33-9680-44EB-93B9-C95CBC1EE65F}"/>
    <cellStyle name="Normal 20 2 3 3" xfId="24420" xr:uid="{C67A6F4F-77F9-46E2-AE65-D8657E15F0B6}"/>
    <cellStyle name="Normal 20 2 3 3 2" xfId="24421" xr:uid="{AF00BF90-3766-42C9-BEA6-7B71136211FD}"/>
    <cellStyle name="Normal 20 2 3 3 2 2" xfId="24422" xr:uid="{C280BE6A-8789-420C-8097-7020C4692225}"/>
    <cellStyle name="Normal 20 2 3 3 2 2 2" xfId="24423" xr:uid="{8797E21E-CA75-48F2-828F-3A3AA6031761}"/>
    <cellStyle name="Normal 20 2 3 3 2 3" xfId="24424" xr:uid="{214512CF-DEBE-41F8-B321-F155F1770A3A}"/>
    <cellStyle name="Normal 20 2 3 3 3" xfId="24425" xr:uid="{057E6CCD-E90C-4A7F-8CE7-0CF25D96FCC4}"/>
    <cellStyle name="Normal 20 2 3 3 3 2" xfId="24426" xr:uid="{9459E37D-B6C1-4D58-893E-098ED46BCC69}"/>
    <cellStyle name="Normal 20 2 3 3 4" xfId="24427" xr:uid="{C861565F-EC0E-4418-873F-B3E900C02ABA}"/>
    <cellStyle name="Normal 20 2 3 4" xfId="24428" xr:uid="{2D3DBE32-7F0E-4F32-BC7E-75B0B49E3FBC}"/>
    <cellStyle name="Normal 20 2 3 4 2" xfId="24429" xr:uid="{6F2C53E3-C32F-44B4-B958-E210BC369A94}"/>
    <cellStyle name="Normal 20 2 3 4 2 2" xfId="24430" xr:uid="{933CFD77-0E5C-4BEF-ABFC-2568A5A72347}"/>
    <cellStyle name="Normal 20 2 3 4 2 2 2" xfId="24431" xr:uid="{6D2B896C-4D5A-47E7-823B-91C59E2AEA9A}"/>
    <cellStyle name="Normal 20 2 3 4 2 3" xfId="24432" xr:uid="{422C495C-D5C2-4BEB-B008-E3F799CA4E27}"/>
    <cellStyle name="Normal 20 2 3 4 3" xfId="24433" xr:uid="{C100460B-21AF-4BEE-BB01-A0D638009C18}"/>
    <cellStyle name="Normal 20 2 3 4 3 2" xfId="24434" xr:uid="{99731BF2-7554-4964-B37E-A41D97E2B1FD}"/>
    <cellStyle name="Normal 20 2 3 4 4" xfId="24435" xr:uid="{3D46B3FE-0FC9-45D0-ACBC-595569CF9F7F}"/>
    <cellStyle name="Normal 20 2 3 5" xfId="24436" xr:uid="{CFCF1538-6DF3-4B66-A855-0468C89B23D6}"/>
    <cellStyle name="Normal 20 2 3 5 2" xfId="24437" xr:uid="{9CD60E52-F653-41C4-A11E-4ECC75A32793}"/>
    <cellStyle name="Normal 20 2 3 5 2 2" xfId="24438" xr:uid="{E258522B-DF1B-446E-B50F-E568C1AAB992}"/>
    <cellStyle name="Normal 20 2 3 5 3" xfId="24439" xr:uid="{49DCD53A-025C-4D49-87C2-E3D2BCBCA25D}"/>
    <cellStyle name="Normal 20 2 3 6" xfId="24440" xr:uid="{8D2BDD73-B0A4-4DD8-B688-CD5963307876}"/>
    <cellStyle name="Normal 20 2 3 6 2" xfId="24441" xr:uid="{D1E7FAB0-1A17-44B8-AEBC-80F79D6328D6}"/>
    <cellStyle name="Normal 20 2 3 7" xfId="24442" xr:uid="{5A28BC9E-1783-4585-A84F-9F0A16658D52}"/>
    <cellStyle name="Normal 20 2 4" xfId="24443" xr:uid="{410593B9-963D-4093-8B56-06494F1BA909}"/>
    <cellStyle name="Normal 20 2 4 2" xfId="24444" xr:uid="{CFA5EAA8-60C1-4417-899B-CEB490A10A4C}"/>
    <cellStyle name="Normal 20 2 4 2 2" xfId="24445" xr:uid="{C2E23626-1FF6-4C68-A2EB-AD9F596C2097}"/>
    <cellStyle name="Normal 20 2 4 2 2 2" xfId="24446" xr:uid="{10E43F13-CBF1-4F21-90EE-962CDE7988BB}"/>
    <cellStyle name="Normal 20 2 4 2 2 2 2" xfId="24447" xr:uid="{9C861299-677C-42F2-B46E-E33429E777CA}"/>
    <cellStyle name="Normal 20 2 4 2 2 3" xfId="24448" xr:uid="{CB79BBBA-2103-4E9D-AEBD-F70A5CBDB411}"/>
    <cellStyle name="Normal 20 2 4 2 3" xfId="24449" xr:uid="{31C8B175-3A55-4E25-A693-60F9B1D65784}"/>
    <cellStyle name="Normal 20 2 4 2 3 2" xfId="24450" xr:uid="{0ECA6DDB-CBA8-4848-B558-4DE993FB3C5C}"/>
    <cellStyle name="Normal 20 2 4 2 4" xfId="24451" xr:uid="{E4B748AE-BA32-4700-AD99-D4F13019B27B}"/>
    <cellStyle name="Normal 20 2 4 3" xfId="24452" xr:uid="{8EC24258-F246-4405-ABB6-DB867BD8EDBA}"/>
    <cellStyle name="Normal 20 2 4 3 2" xfId="24453" xr:uid="{AC633BC0-431A-46BB-ACC3-010D9BCA2A0C}"/>
    <cellStyle name="Normal 20 2 4 3 2 2" xfId="24454" xr:uid="{3A8F954E-6EA5-4FD3-ABEE-2B2A741EA822}"/>
    <cellStyle name="Normal 20 2 4 3 2 2 2" xfId="24455" xr:uid="{3820422F-B55A-4F3A-A9AE-99E07721A6E1}"/>
    <cellStyle name="Normal 20 2 4 3 2 3" xfId="24456" xr:uid="{7F94F193-1A48-42CD-A2CE-95EC1912FD72}"/>
    <cellStyle name="Normal 20 2 4 3 3" xfId="24457" xr:uid="{9DB4A4CC-5BCF-4E5D-963E-87A38EE6C78D}"/>
    <cellStyle name="Normal 20 2 4 3 3 2" xfId="24458" xr:uid="{0D4F5DC6-12D0-4288-AB85-0BC55F18BADC}"/>
    <cellStyle name="Normal 20 2 4 3 4" xfId="24459" xr:uid="{1F9404EF-E977-441A-9477-20C6CF60100E}"/>
    <cellStyle name="Normal 20 2 4 4" xfId="24460" xr:uid="{032F19D0-6B96-436A-B823-B51DB6BD1BF7}"/>
    <cellStyle name="Normal 20 2 4 4 2" xfId="24461" xr:uid="{F88B5DB5-A8FF-4C86-8FE9-03657826E297}"/>
    <cellStyle name="Normal 20 2 4 4 2 2" xfId="24462" xr:uid="{949909AB-D3B5-4685-ADEF-0B8671749DA3}"/>
    <cellStyle name="Normal 20 2 4 4 3" xfId="24463" xr:uid="{444927EC-4E92-4BAB-B205-C02482A13CE9}"/>
    <cellStyle name="Normal 20 2 4 5" xfId="24464" xr:uid="{2C712B24-94B8-4C72-A202-A46EB12564F9}"/>
    <cellStyle name="Normal 20 2 4 5 2" xfId="24465" xr:uid="{050D80DB-4EDD-4D6E-839A-34D3BE888354}"/>
    <cellStyle name="Normal 20 2 4 6" xfId="24466" xr:uid="{79BE2428-04A5-4A07-A6FE-D1478EF93680}"/>
    <cellStyle name="Normal 20 2 5" xfId="24467" xr:uid="{484E6F33-6AF2-4422-8895-573D9C184C19}"/>
    <cellStyle name="Normal 20 2 5 2" xfId="24468" xr:uid="{553ACE08-E3A3-444B-9B06-7DB35FACD9DC}"/>
    <cellStyle name="Normal 20 2 5 2 2" xfId="24469" xr:uid="{F4B4499F-4AC9-4AED-B78F-0D503FF6E0AF}"/>
    <cellStyle name="Normal 20 2 5 2 2 2" xfId="24470" xr:uid="{78DCCBAF-AFBD-42CA-A5DF-B800C1A37A3C}"/>
    <cellStyle name="Normal 20 2 5 2 3" xfId="24471" xr:uid="{EB951271-9114-40C8-8722-5E5335A1891A}"/>
    <cellStyle name="Normal 20 2 5 3" xfId="24472" xr:uid="{CF724E61-FBD4-4D96-9C1D-455499C286D3}"/>
    <cellStyle name="Normal 20 2 5 3 2" xfId="24473" xr:uid="{33530AE2-5E74-44A3-AA4F-C52E2E33B137}"/>
    <cellStyle name="Normal 20 2 5 4" xfId="24474" xr:uid="{B34628E8-FECD-49D4-BDE6-0583119195A0}"/>
    <cellStyle name="Normal 20 2 6" xfId="24475" xr:uid="{984BE61C-45ED-4B87-8568-1867F5897049}"/>
    <cellStyle name="Normal 20 2 6 2" xfId="24476" xr:uid="{3608857F-FF77-4E1A-8BBB-92937DF6C361}"/>
    <cellStyle name="Normal 20 2 6 2 2" xfId="24477" xr:uid="{CD6CD24E-48AA-4B46-BEC4-3529B0BC8378}"/>
    <cellStyle name="Normal 20 2 6 2 2 2" xfId="24478" xr:uid="{9D94DDC6-BE51-4503-ACF4-4B8214A07629}"/>
    <cellStyle name="Normal 20 2 6 2 3" xfId="24479" xr:uid="{79616563-81FB-433B-B92C-E8055F8366B6}"/>
    <cellStyle name="Normal 20 2 6 3" xfId="24480" xr:uid="{B8AC68DC-E8C5-437B-853A-2346F1D96865}"/>
    <cellStyle name="Normal 20 2 6 3 2" xfId="24481" xr:uid="{A924C818-22D6-4899-AB16-6CE125094303}"/>
    <cellStyle name="Normal 20 2 6 4" xfId="24482" xr:uid="{D57F55C8-A0DC-45C7-948F-9435462A409D}"/>
    <cellStyle name="Normal 20 2 7" xfId="24483" xr:uid="{2744FE47-9860-4338-B125-E96DA60F49BC}"/>
    <cellStyle name="Normal 20 2 7 2" xfId="24484" xr:uid="{F6E2823C-E719-4443-9C87-C246AE031C7A}"/>
    <cellStyle name="Normal 20 2 7 2 2" xfId="24485" xr:uid="{0E5C8B7D-6FCA-4E7B-AD0C-3C82C2D56FE0}"/>
    <cellStyle name="Normal 20 2 7 3" xfId="24486" xr:uid="{16AF8A95-D59B-455E-9A1E-8D78E017C49F}"/>
    <cellStyle name="Normal 20 2 8" xfId="24487" xr:uid="{19EA7619-3BE1-4516-9861-0163EDD1F8A4}"/>
    <cellStyle name="Normal 20 2 8 2" xfId="24488" xr:uid="{E16CAB08-CB69-4516-8437-27524BD0B275}"/>
    <cellStyle name="Normal 20 2 9" xfId="24489" xr:uid="{C65E6666-5825-4008-805D-98EB86E34FFA}"/>
    <cellStyle name="Normal 20 3" xfId="24490" xr:uid="{0E0807BD-560F-41EA-BC91-E0B4B743507C}"/>
    <cellStyle name="Normal 20 3 2" xfId="24491" xr:uid="{70A77F5F-DD67-493B-BB5B-2C5F59836452}"/>
    <cellStyle name="Normal 20 3 2 2" xfId="24492" xr:uid="{07E6F0DD-CC84-4C0E-8A95-24B4130F6077}"/>
    <cellStyle name="Normal 20 3 2 2 2" xfId="24493" xr:uid="{CFFA5598-D17F-4CC6-89B1-9FC25243C23E}"/>
    <cellStyle name="Normal 20 3 2 2 2 2" xfId="24494" xr:uid="{2CBD0044-A6DA-46CB-88E4-8FE771070344}"/>
    <cellStyle name="Normal 20 3 2 2 2 2 2" xfId="24495" xr:uid="{178B722C-4CE4-4B44-A6C3-A8105B03117F}"/>
    <cellStyle name="Normal 20 3 2 2 2 2 2 2" xfId="24496" xr:uid="{69A8420A-72AA-45A1-A75B-10C7E4F0C71F}"/>
    <cellStyle name="Normal 20 3 2 2 2 2 3" xfId="24497" xr:uid="{E8CAA8E1-8DC9-4081-B53F-4FB9301C39D7}"/>
    <cellStyle name="Normal 20 3 2 2 2 3" xfId="24498" xr:uid="{942C18C9-155A-40C0-9A44-8280251679EE}"/>
    <cellStyle name="Normal 20 3 2 2 2 3 2" xfId="24499" xr:uid="{8FD54507-600B-4130-AC11-D1385DBADC30}"/>
    <cellStyle name="Normal 20 3 2 2 2 4" xfId="24500" xr:uid="{971581FB-E9D7-4FBD-A730-63132171D40C}"/>
    <cellStyle name="Normal 20 3 2 2 3" xfId="24501" xr:uid="{D32D4D08-5A33-4262-BBE9-DE2E0FB3B07D}"/>
    <cellStyle name="Normal 20 3 2 2 3 2" xfId="24502" xr:uid="{DA7B1CEA-0497-4387-B40B-7EBA646FB269}"/>
    <cellStyle name="Normal 20 3 2 2 3 2 2" xfId="24503" xr:uid="{4ACC4BCA-70A9-4226-8CF8-58CAA3A350A9}"/>
    <cellStyle name="Normal 20 3 2 2 3 2 2 2" xfId="24504" xr:uid="{173548FD-B938-4BF2-BCC0-9402FE6160F5}"/>
    <cellStyle name="Normal 20 3 2 2 3 2 3" xfId="24505" xr:uid="{180B8DD6-5647-48E0-893D-3757F01D8293}"/>
    <cellStyle name="Normal 20 3 2 2 3 3" xfId="24506" xr:uid="{25883D85-C5E4-4842-AFD4-E13CF33CA3B9}"/>
    <cellStyle name="Normal 20 3 2 2 3 3 2" xfId="24507" xr:uid="{DC0FC3AE-2033-49AF-8569-33C7E0DCD707}"/>
    <cellStyle name="Normal 20 3 2 2 3 4" xfId="24508" xr:uid="{DB2097C8-D1E7-42DE-A2EE-E46FB7109DC9}"/>
    <cellStyle name="Normal 20 3 2 2 4" xfId="24509" xr:uid="{CE25B5C1-3A13-4852-84BA-0866B461A7B7}"/>
    <cellStyle name="Normal 20 3 2 2 4 2" xfId="24510" xr:uid="{85E9E3E9-F5C8-4A89-86F7-A0BFBF2B47E7}"/>
    <cellStyle name="Normal 20 3 2 2 4 2 2" xfId="24511" xr:uid="{DD1B05B6-6F31-4E46-A3D2-30B9461D3FB7}"/>
    <cellStyle name="Normal 20 3 2 2 4 3" xfId="24512" xr:uid="{19BCC061-F0CD-4B16-9437-228795FAA3A1}"/>
    <cellStyle name="Normal 20 3 2 2 5" xfId="24513" xr:uid="{451B2C7B-F79F-4B01-8B44-5BED682E6E53}"/>
    <cellStyle name="Normal 20 3 2 2 5 2" xfId="24514" xr:uid="{AB4883CC-5226-4B1A-A8C5-9C4110D59D0A}"/>
    <cellStyle name="Normal 20 3 2 2 6" xfId="24515" xr:uid="{AFD856B4-7E2E-4B11-A789-21FC09CCFA95}"/>
    <cellStyle name="Normal 20 3 2 3" xfId="24516" xr:uid="{4119B487-9B91-4B24-A1F6-B17169C4C05A}"/>
    <cellStyle name="Normal 20 3 2 3 2" xfId="24517" xr:uid="{357C26E3-8B04-41DE-A7A9-4F97E54D3C2C}"/>
    <cellStyle name="Normal 20 3 2 3 2 2" xfId="24518" xr:uid="{10D9E919-E464-4AF0-ACE2-7399C6879E01}"/>
    <cellStyle name="Normal 20 3 2 3 2 2 2" xfId="24519" xr:uid="{4BF38480-12B8-4E7B-9686-7956820DC033}"/>
    <cellStyle name="Normal 20 3 2 3 2 3" xfId="24520" xr:uid="{12C41164-CB5D-45E8-A445-942106923BA7}"/>
    <cellStyle name="Normal 20 3 2 3 3" xfId="24521" xr:uid="{DD257CCF-69A6-4892-A982-BC566CA0FB57}"/>
    <cellStyle name="Normal 20 3 2 3 3 2" xfId="24522" xr:uid="{82C18537-69E6-4D4C-8388-3FD2DD1D628D}"/>
    <cellStyle name="Normal 20 3 2 3 4" xfId="24523" xr:uid="{276A4278-CA36-4D75-BD09-3078AAD23AD5}"/>
    <cellStyle name="Normal 20 3 2 4" xfId="24524" xr:uid="{EDDA5D2D-7D9E-46A4-8E6A-A935D2A2544E}"/>
    <cellStyle name="Normal 20 3 2 4 2" xfId="24525" xr:uid="{CFC3C445-D0EE-4300-9DFA-3D9B82F8DD74}"/>
    <cellStyle name="Normal 20 3 2 4 2 2" xfId="24526" xr:uid="{03C4733B-5229-43A6-8335-65C480074080}"/>
    <cellStyle name="Normal 20 3 2 4 2 2 2" xfId="24527" xr:uid="{5D2258C9-C892-4CAD-8B48-A4F2396CEED0}"/>
    <cellStyle name="Normal 20 3 2 4 2 3" xfId="24528" xr:uid="{D2CB03AB-0C8E-4610-91F5-D50DD9AACBFE}"/>
    <cellStyle name="Normal 20 3 2 4 3" xfId="24529" xr:uid="{90C93117-23F6-4B51-843A-1FF45B58AB66}"/>
    <cellStyle name="Normal 20 3 2 4 3 2" xfId="24530" xr:uid="{3D5C14A5-6822-43F0-96EB-08C5B9A12602}"/>
    <cellStyle name="Normal 20 3 2 4 4" xfId="24531" xr:uid="{0FC8ABF7-FD68-4427-99F8-B8F3B08AB99B}"/>
    <cellStyle name="Normal 20 3 2 5" xfId="24532" xr:uid="{8D757D65-3AF6-41F9-A693-A44E06BC708F}"/>
    <cellStyle name="Normal 20 3 2 5 2" xfId="24533" xr:uid="{CF6244E5-57C1-45E3-80FE-D15FA0D8E05E}"/>
    <cellStyle name="Normal 20 3 2 5 2 2" xfId="24534" xr:uid="{DA5A0FFD-6FBB-47B5-A133-91DB65085E2B}"/>
    <cellStyle name="Normal 20 3 2 5 3" xfId="24535" xr:uid="{B0294A2B-8C99-4336-B3CF-71C1CE84DFB3}"/>
    <cellStyle name="Normal 20 3 2 6" xfId="24536" xr:uid="{C6ACC8DD-3E82-4BBF-A115-F244A62033E1}"/>
    <cellStyle name="Normal 20 3 2 6 2" xfId="24537" xr:uid="{9E5138DF-B174-4DCF-ABA6-E38A77C7E1FB}"/>
    <cellStyle name="Normal 20 3 2 7" xfId="24538" xr:uid="{E953A1EC-5C99-4B60-BAFA-1BD4239B58D7}"/>
    <cellStyle name="Normal 20 3 3" xfId="24539" xr:uid="{2588E4B0-01FC-4952-BA99-66BC5B0C8C4F}"/>
    <cellStyle name="Normal 20 3 3 2" xfId="24540" xr:uid="{1A19F9FE-48C5-4809-91DC-5D846AC11C3D}"/>
    <cellStyle name="Normal 20 3 3 2 2" xfId="24541" xr:uid="{3D012AE0-8D99-4C6F-95EE-828546216B53}"/>
    <cellStyle name="Normal 20 3 3 2 2 2" xfId="24542" xr:uid="{4B66AF49-FB83-4818-8C54-C41A9D770E8D}"/>
    <cellStyle name="Normal 20 3 3 2 2 2 2" xfId="24543" xr:uid="{1367315A-2698-4354-BDEA-65500306AA88}"/>
    <cellStyle name="Normal 20 3 3 2 2 3" xfId="24544" xr:uid="{53EB34AC-3DF1-488C-AD21-CCBD6A18BDDD}"/>
    <cellStyle name="Normal 20 3 3 2 3" xfId="24545" xr:uid="{4496B040-F958-40D6-B30C-5F6329C2E927}"/>
    <cellStyle name="Normal 20 3 3 2 3 2" xfId="24546" xr:uid="{04458AA4-B239-4394-8367-BBE9F08E15ED}"/>
    <cellStyle name="Normal 20 3 3 2 4" xfId="24547" xr:uid="{CAFE5965-547A-4277-A7F2-9356CF7502D2}"/>
    <cellStyle name="Normal 20 3 3 3" xfId="24548" xr:uid="{85E988B6-CB46-4C64-AB96-FA9DCBCDDA35}"/>
    <cellStyle name="Normal 20 3 3 3 2" xfId="24549" xr:uid="{5915A43B-0CA4-491D-915B-A90D54438040}"/>
    <cellStyle name="Normal 20 3 3 3 2 2" xfId="24550" xr:uid="{0D83B1B3-F38B-4DB9-8C0A-1064E556DB9F}"/>
    <cellStyle name="Normal 20 3 3 3 2 2 2" xfId="24551" xr:uid="{BA444B8A-CEF3-4489-A3D5-25329F9D998A}"/>
    <cellStyle name="Normal 20 3 3 3 2 3" xfId="24552" xr:uid="{B9F68FDD-6787-4DFD-9F88-9B1E311B11AA}"/>
    <cellStyle name="Normal 20 3 3 3 3" xfId="24553" xr:uid="{C7C037CE-D1A8-4916-B4F0-BA6264950AB9}"/>
    <cellStyle name="Normal 20 3 3 3 3 2" xfId="24554" xr:uid="{DE8213A1-0539-4650-BA2F-CA6147F7D098}"/>
    <cellStyle name="Normal 20 3 3 3 4" xfId="24555" xr:uid="{27B018E3-7877-46D4-9DF7-93F5233A9751}"/>
    <cellStyle name="Normal 20 3 3 4" xfId="24556" xr:uid="{52BFDB81-73BE-4CAC-89B0-D9334DD0B962}"/>
    <cellStyle name="Normal 20 3 3 4 2" xfId="24557" xr:uid="{C75CFDB7-99F2-4867-A485-FE9D59AC4280}"/>
    <cellStyle name="Normal 20 3 3 4 2 2" xfId="24558" xr:uid="{5C6D582A-AA42-4F85-AC7C-C86090592937}"/>
    <cellStyle name="Normal 20 3 3 4 3" xfId="24559" xr:uid="{BE867DC6-1648-4ABD-A4D3-13432A000FAC}"/>
    <cellStyle name="Normal 20 3 3 5" xfId="24560" xr:uid="{D8F00552-9223-44A9-BC51-EADD80DA595E}"/>
    <cellStyle name="Normal 20 3 3 5 2" xfId="24561" xr:uid="{6B27FC37-2BB8-4D5D-9484-3B379F3D9B06}"/>
    <cellStyle name="Normal 20 3 3 6" xfId="24562" xr:uid="{08795A8A-BB02-425A-9B29-C04BE0B6D312}"/>
    <cellStyle name="Normal 20 3 4" xfId="24563" xr:uid="{F7A7E8B7-BA11-492E-AE80-DEB3C85EB106}"/>
    <cellStyle name="Normal 20 3 4 2" xfId="24564" xr:uid="{DA5780CE-8441-4808-AEF9-9B2CD838EC1E}"/>
    <cellStyle name="Normal 20 3 4 2 2" xfId="24565" xr:uid="{1E2248B6-F259-4952-A0F1-6154F21A5743}"/>
    <cellStyle name="Normal 20 3 4 2 2 2" xfId="24566" xr:uid="{DD517F50-4961-46EA-B8AE-CE11F71CA99C}"/>
    <cellStyle name="Normal 20 3 4 2 3" xfId="24567" xr:uid="{A3751F55-4EE3-4991-8DFB-5BB1D951E060}"/>
    <cellStyle name="Normal 20 3 4 3" xfId="24568" xr:uid="{EB1FEBEF-F1C1-4D2C-BD7F-B360CCDD848A}"/>
    <cellStyle name="Normal 20 3 4 3 2" xfId="24569" xr:uid="{826C74C0-753F-4690-B16A-F9E9059D4AFE}"/>
    <cellStyle name="Normal 20 3 4 4" xfId="24570" xr:uid="{4D1B833D-C002-42A8-A779-0EB5DA901FB0}"/>
    <cellStyle name="Normal 20 3 5" xfId="24571" xr:uid="{E5D4468F-9DDB-421F-83E1-447F7876F9A2}"/>
    <cellStyle name="Normal 20 3 5 2" xfId="24572" xr:uid="{0EF29875-2BFC-44F3-8AFE-D02A03DCB082}"/>
    <cellStyle name="Normal 20 3 5 2 2" xfId="24573" xr:uid="{964D18C0-C3C4-453A-A89C-AFFAEAB32D4F}"/>
    <cellStyle name="Normal 20 3 5 2 2 2" xfId="24574" xr:uid="{48D2C0FB-8950-4BF9-9073-2A32D46C0578}"/>
    <cellStyle name="Normal 20 3 5 2 3" xfId="24575" xr:uid="{970B8F06-FE39-421A-9331-3DA01A21651A}"/>
    <cellStyle name="Normal 20 3 5 3" xfId="24576" xr:uid="{0FBFC1ED-2EFD-4FE1-920F-85DC58282C74}"/>
    <cellStyle name="Normal 20 3 5 3 2" xfId="24577" xr:uid="{D8FA9808-FBA6-487A-B38E-C130CA91F9DC}"/>
    <cellStyle name="Normal 20 3 5 4" xfId="24578" xr:uid="{83E13A81-522E-4DE6-A7D9-D484CEC0B631}"/>
    <cellStyle name="Normal 20 3 6" xfId="24579" xr:uid="{0769871B-974E-4217-89AB-59AFCA4FFC40}"/>
    <cellStyle name="Normal 20 3 6 2" xfId="24580" xr:uid="{4EC679D7-CE94-4B29-9A37-F231391F5CFF}"/>
    <cellStyle name="Normal 20 3 6 2 2" xfId="24581" xr:uid="{1676854B-F594-4948-A178-25D1420712AC}"/>
    <cellStyle name="Normal 20 3 6 3" xfId="24582" xr:uid="{AEF8428D-7E7C-49CE-ABA7-73FDCFF5825B}"/>
    <cellStyle name="Normal 20 3 7" xfId="24583" xr:uid="{4F6D12D5-1CAB-437E-96AF-1AB2F5F2E034}"/>
    <cellStyle name="Normal 20 3 7 2" xfId="24584" xr:uid="{C2DD40F5-1A3E-4AA4-ABFD-705723AE5C07}"/>
    <cellStyle name="Normal 20 3 8" xfId="24585" xr:uid="{BD034A70-4C30-406A-9D53-F6AFDDD5DAC9}"/>
    <cellStyle name="Normal 20 4" xfId="24586" xr:uid="{1D86FB93-BE70-48F0-8BB4-DE939E614FCB}"/>
    <cellStyle name="Normal 20 4 2" xfId="24587" xr:uid="{7FDAEB2F-4097-4829-98BB-313B8F4A51D1}"/>
    <cellStyle name="Normal 20 4 2 2" xfId="24588" xr:uid="{E891755B-B8FE-4E91-8A59-DCD518F003D4}"/>
    <cellStyle name="Normal 20 4 2 2 2" xfId="24589" xr:uid="{E33EF7EB-BC6A-4681-B2F3-3100807DF1DB}"/>
    <cellStyle name="Normal 20 4 2 2 2 2" xfId="24590" xr:uid="{3DF3DABD-49E0-408D-AD6C-561C7F844A3A}"/>
    <cellStyle name="Normal 20 4 2 2 2 2 2" xfId="24591" xr:uid="{C2BBCF47-243E-4E82-B5E1-85F737C74A4F}"/>
    <cellStyle name="Normal 20 4 2 2 2 2 2 2" xfId="24592" xr:uid="{44D2395A-D0B4-4881-99AF-AC3445F410D6}"/>
    <cellStyle name="Normal 20 4 2 2 2 2 3" xfId="24593" xr:uid="{F9E39B56-A5D0-49C0-BB49-B638F34FDBA4}"/>
    <cellStyle name="Normal 20 4 2 2 2 3" xfId="24594" xr:uid="{D10C0AEF-AA02-47CC-A234-36C4BAA3BCB6}"/>
    <cellStyle name="Normal 20 4 2 2 2 3 2" xfId="24595" xr:uid="{9A4F93FE-BA80-43D9-94A2-D63C0BB2D0C5}"/>
    <cellStyle name="Normal 20 4 2 2 2 4" xfId="24596" xr:uid="{B88D33BF-67AA-49DA-B58C-C5830B9E9763}"/>
    <cellStyle name="Normal 20 4 2 2 3" xfId="24597" xr:uid="{92268BD5-A4F1-41D4-8584-265261F143BC}"/>
    <cellStyle name="Normal 20 4 2 2 3 2" xfId="24598" xr:uid="{BCA78062-A2D2-4DF3-AF39-FE4422AFA29B}"/>
    <cellStyle name="Normal 20 4 2 2 3 2 2" xfId="24599" xr:uid="{3140E051-35C4-4903-BC53-6D36BF3BA02A}"/>
    <cellStyle name="Normal 20 4 2 2 3 2 2 2" xfId="24600" xr:uid="{66C02308-1196-4F31-BA3E-C08B5B1057DF}"/>
    <cellStyle name="Normal 20 4 2 2 3 2 3" xfId="24601" xr:uid="{CAAF90A5-FDED-4339-96A4-DFF9CB564D21}"/>
    <cellStyle name="Normal 20 4 2 2 3 3" xfId="24602" xr:uid="{D88D006A-83EA-4AB5-9C9A-DB4400003482}"/>
    <cellStyle name="Normal 20 4 2 2 3 3 2" xfId="24603" xr:uid="{5D7E8D23-26FA-4D3A-B3DC-12033B35B681}"/>
    <cellStyle name="Normal 20 4 2 2 3 4" xfId="24604" xr:uid="{F44D92E2-7BC9-435C-9FC6-09BB4E5A236B}"/>
    <cellStyle name="Normal 20 4 2 2 4" xfId="24605" xr:uid="{02C5E7DD-4955-402C-B429-277AABEADEBA}"/>
    <cellStyle name="Normal 20 4 2 2 4 2" xfId="24606" xr:uid="{CF269CB9-72FC-4A71-B40B-7C2916061095}"/>
    <cellStyle name="Normal 20 4 2 2 4 2 2" xfId="24607" xr:uid="{8FF4EA79-EB15-4902-B3E3-3AF6BFF2FEA0}"/>
    <cellStyle name="Normal 20 4 2 2 4 3" xfId="24608" xr:uid="{9FBA49FD-5752-4DC5-95D5-EB4FF04658FD}"/>
    <cellStyle name="Normal 20 4 2 2 5" xfId="24609" xr:uid="{8651E502-FF0B-47E0-B96F-BAE2D126F22A}"/>
    <cellStyle name="Normal 20 4 2 2 5 2" xfId="24610" xr:uid="{E13D2869-478A-457A-8ACE-6AD121263A17}"/>
    <cellStyle name="Normal 20 4 2 2 6" xfId="24611" xr:uid="{B4AD4772-CE31-4C8C-8A70-966104C5B5ED}"/>
    <cellStyle name="Normal 20 4 2 3" xfId="24612" xr:uid="{91EE919B-36D0-47D6-8509-C2297ACBD8D4}"/>
    <cellStyle name="Normal 20 4 2 3 2" xfId="24613" xr:uid="{79FD4EC8-9CA2-4B68-80BB-C6B9AE1A3E6C}"/>
    <cellStyle name="Normal 20 4 2 3 2 2" xfId="24614" xr:uid="{0619F49A-9CEC-4177-9036-62114350AA1E}"/>
    <cellStyle name="Normal 20 4 2 3 2 2 2" xfId="24615" xr:uid="{B188DC0E-4068-47A4-AA7E-0AE87842A44F}"/>
    <cellStyle name="Normal 20 4 2 3 2 3" xfId="24616" xr:uid="{583CBCDD-2D79-4355-886A-115198C1D03C}"/>
    <cellStyle name="Normal 20 4 2 3 3" xfId="24617" xr:uid="{393EC907-DEDF-4F00-B55D-1C3E22F876EC}"/>
    <cellStyle name="Normal 20 4 2 3 3 2" xfId="24618" xr:uid="{A5329902-BD3A-47E5-80B7-71F942A88179}"/>
    <cellStyle name="Normal 20 4 2 3 4" xfId="24619" xr:uid="{7DFFF955-8D0E-4F2E-8ABD-508D391C5DCD}"/>
    <cellStyle name="Normal 20 4 2 4" xfId="24620" xr:uid="{268E63F7-5C2B-4EBC-9274-4EF0E5B40DBA}"/>
    <cellStyle name="Normal 20 4 2 4 2" xfId="24621" xr:uid="{F73EEBEC-9A58-434E-A89B-DAC86E9F7327}"/>
    <cellStyle name="Normal 20 4 2 4 2 2" xfId="24622" xr:uid="{0BE73AAC-A2BD-45C7-90BB-AFA6D64B21E0}"/>
    <cellStyle name="Normal 20 4 2 4 2 2 2" xfId="24623" xr:uid="{3C6BC88F-1AE3-4469-AB05-003F36B48B44}"/>
    <cellStyle name="Normal 20 4 2 4 2 3" xfId="24624" xr:uid="{2BB46B01-3EEB-495D-BF28-E4240D007C78}"/>
    <cellStyle name="Normal 20 4 2 4 3" xfId="24625" xr:uid="{ABF195AA-773E-46B8-A40F-40E49F7E9683}"/>
    <cellStyle name="Normal 20 4 2 4 3 2" xfId="24626" xr:uid="{240D682E-0AA0-40BA-9F63-D424F25D347E}"/>
    <cellStyle name="Normal 20 4 2 4 4" xfId="24627" xr:uid="{510DD750-5411-479B-A5AA-D9976CB737DF}"/>
    <cellStyle name="Normal 20 4 2 5" xfId="24628" xr:uid="{ACBEEE3D-A8DB-4C52-93ED-0BE26D080EBB}"/>
    <cellStyle name="Normal 20 4 2 5 2" xfId="24629" xr:uid="{B72ECA46-0123-4906-896F-36353A4604BB}"/>
    <cellStyle name="Normal 20 4 2 5 2 2" xfId="24630" xr:uid="{A6DE32DD-BAAC-4379-83F5-D55DD085EF27}"/>
    <cellStyle name="Normal 20 4 2 5 3" xfId="24631" xr:uid="{0FB887C2-30FF-4963-90C1-EE3212D88CE7}"/>
    <cellStyle name="Normal 20 4 2 6" xfId="24632" xr:uid="{734FA73C-CB22-43B6-B560-7CC9D7E76142}"/>
    <cellStyle name="Normal 20 4 2 6 2" xfId="24633" xr:uid="{178605E0-9393-46AD-895A-31EA3FC813E7}"/>
    <cellStyle name="Normal 20 4 2 7" xfId="24634" xr:uid="{3985BF91-5071-4A2A-8918-627171E211BB}"/>
    <cellStyle name="Normal 20 4 3" xfId="24635" xr:uid="{9E60E8F8-7593-4EFF-ADFA-8D71764E3620}"/>
    <cellStyle name="Normal 20 4 3 2" xfId="24636" xr:uid="{96121D7C-E948-4F8E-8254-CD047E143818}"/>
    <cellStyle name="Normal 20 4 3 2 2" xfId="24637" xr:uid="{8E10B2A1-DEA6-4060-802A-BB33242D1B7A}"/>
    <cellStyle name="Normal 20 4 3 2 2 2" xfId="24638" xr:uid="{CA0E0901-E977-4545-83B1-E7DD4C18FA36}"/>
    <cellStyle name="Normal 20 4 3 2 2 2 2" xfId="24639" xr:uid="{4AD73FFF-658A-4BB3-BF13-8E054A4D6863}"/>
    <cellStyle name="Normal 20 4 3 2 2 3" xfId="24640" xr:uid="{741291C4-61A9-49FB-B61A-D709615DA1BF}"/>
    <cellStyle name="Normal 20 4 3 2 3" xfId="24641" xr:uid="{B8171F89-2007-4C5E-AE67-6590169CBE8A}"/>
    <cellStyle name="Normal 20 4 3 2 3 2" xfId="24642" xr:uid="{8A4D79EE-02F9-4195-828F-998C47E67458}"/>
    <cellStyle name="Normal 20 4 3 2 4" xfId="24643" xr:uid="{6BEA7DB7-6335-4A12-859C-C67867F9FE20}"/>
    <cellStyle name="Normal 20 4 3 3" xfId="24644" xr:uid="{D4FE7CF4-C24F-4609-9257-EF39BEE1D4C8}"/>
    <cellStyle name="Normal 20 4 3 3 2" xfId="24645" xr:uid="{A72DE832-3ABB-48A7-90A1-0FC64EC1A0DD}"/>
    <cellStyle name="Normal 20 4 3 3 2 2" xfId="24646" xr:uid="{D4468895-1E04-4CF0-B30F-619CC407EBC9}"/>
    <cellStyle name="Normal 20 4 3 3 2 2 2" xfId="24647" xr:uid="{1F534E8B-F7CA-4AB7-8022-B373A9944293}"/>
    <cellStyle name="Normal 20 4 3 3 2 3" xfId="24648" xr:uid="{B5F83927-6D15-44E6-AE43-229BF410CD41}"/>
    <cellStyle name="Normal 20 4 3 3 3" xfId="24649" xr:uid="{FF4DD7A8-4203-4B26-AB90-38F0E505BE81}"/>
    <cellStyle name="Normal 20 4 3 3 3 2" xfId="24650" xr:uid="{1512CDE2-B97F-4F3C-99EA-80DE80BFBA5A}"/>
    <cellStyle name="Normal 20 4 3 3 4" xfId="24651" xr:uid="{DC16813D-9875-4E7A-8ECF-86B209E2618C}"/>
    <cellStyle name="Normal 20 4 3 4" xfId="24652" xr:uid="{7C4C2942-6B7C-47E4-8D54-B618B0F2C173}"/>
    <cellStyle name="Normal 20 4 3 4 2" xfId="24653" xr:uid="{8B7777C9-1437-4CF0-A9AD-68F70D0E0426}"/>
    <cellStyle name="Normal 20 4 3 4 2 2" xfId="24654" xr:uid="{C80E0CC8-C21E-4378-AD1F-6528A9575EFE}"/>
    <cellStyle name="Normal 20 4 3 4 3" xfId="24655" xr:uid="{D2967F44-7807-4534-9CB0-840403D337A4}"/>
    <cellStyle name="Normal 20 4 3 5" xfId="24656" xr:uid="{DBFCB4AA-11F7-4DF1-BC4A-9E86CEA9D566}"/>
    <cellStyle name="Normal 20 4 3 5 2" xfId="24657" xr:uid="{D44A1D29-FF21-4F7E-BB15-EAC16C8A8B15}"/>
    <cellStyle name="Normal 20 4 3 6" xfId="24658" xr:uid="{2A189A4C-0EDE-41C2-9863-81FD9F8301F0}"/>
    <cellStyle name="Normal 20 4 4" xfId="24659" xr:uid="{4CD46F91-2A3A-423B-A4B9-98DB66835EEE}"/>
    <cellStyle name="Normal 20 4 4 2" xfId="24660" xr:uid="{54391EDE-D693-42FD-9DBE-0F8D4342337E}"/>
    <cellStyle name="Normal 20 4 4 2 2" xfId="24661" xr:uid="{4D86627F-C527-48AD-8583-BF3AA2E306D6}"/>
    <cellStyle name="Normal 20 4 4 2 2 2" xfId="24662" xr:uid="{9EBF6A4A-5026-410F-A6F0-77438BEFB80E}"/>
    <cellStyle name="Normal 20 4 4 2 3" xfId="24663" xr:uid="{01B83057-FF53-4FC9-8F2B-DEC3FBEEAA9E}"/>
    <cellStyle name="Normal 20 4 4 3" xfId="24664" xr:uid="{B9C7DFB2-6ECF-4D84-8B76-433BECAB1767}"/>
    <cellStyle name="Normal 20 4 4 3 2" xfId="24665" xr:uid="{E191F9E9-75AA-4D9F-87CA-72A2FD3BDB3B}"/>
    <cellStyle name="Normal 20 4 4 4" xfId="24666" xr:uid="{2430AB04-B43E-4092-BCE3-F209572E55C6}"/>
    <cellStyle name="Normal 20 4 5" xfId="24667" xr:uid="{0EA2A616-2999-4E61-8546-D405BF6E55DB}"/>
    <cellStyle name="Normal 20 4 5 2" xfId="24668" xr:uid="{E0AA6237-40CC-441D-AE14-1ED9D9F332DE}"/>
    <cellStyle name="Normal 20 4 5 2 2" xfId="24669" xr:uid="{25E27F4E-54BC-494B-9CC8-8F766297AC0F}"/>
    <cellStyle name="Normal 20 4 5 2 2 2" xfId="24670" xr:uid="{F3EEA642-C470-4B92-958D-CE2A0F777ED5}"/>
    <cellStyle name="Normal 20 4 5 2 3" xfId="24671" xr:uid="{698C8638-DAD6-41B5-88D8-B4B494B94500}"/>
    <cellStyle name="Normal 20 4 5 3" xfId="24672" xr:uid="{984AE7F1-152D-499A-9F11-F7D4C82A095A}"/>
    <cellStyle name="Normal 20 4 5 3 2" xfId="24673" xr:uid="{B90C29CA-238F-422E-932B-EDE2C02AAC2A}"/>
    <cellStyle name="Normal 20 4 5 4" xfId="24674" xr:uid="{866EFB3E-3298-4DCF-B43A-C622C77279C8}"/>
    <cellStyle name="Normal 20 4 6" xfId="24675" xr:uid="{CAF3C496-B10C-42E0-A809-A93953B0007C}"/>
    <cellStyle name="Normal 20 4 6 2" xfId="24676" xr:uid="{CD80FCD4-1DFF-4EAE-BB30-9E81D2C5E6B2}"/>
    <cellStyle name="Normal 20 4 6 2 2" xfId="24677" xr:uid="{7216A8E9-2E0C-4C1B-ACD6-3C3C4285FF21}"/>
    <cellStyle name="Normal 20 4 6 3" xfId="24678" xr:uid="{9FE48A09-FB08-4BB3-88CD-808DFE49062B}"/>
    <cellStyle name="Normal 20 4 7" xfId="24679" xr:uid="{A50C1F01-A5A5-4153-AAB1-764E5A863C1A}"/>
    <cellStyle name="Normal 20 4 7 2" xfId="24680" xr:uid="{9531896E-8C6C-439A-AE9E-774514CB0835}"/>
    <cellStyle name="Normal 20 4 8" xfId="24681" xr:uid="{D06E56C3-373F-485C-98BC-BDCA567D06F3}"/>
    <cellStyle name="Normal 20 5" xfId="24682" xr:uid="{8E0FA135-8394-4DFB-A75C-0DD00F3B8C31}"/>
    <cellStyle name="Normal 20 5 2" xfId="24683" xr:uid="{161A342F-941C-4E58-8758-624E0455DF1E}"/>
    <cellStyle name="Normal 20 5 2 2" xfId="24684" xr:uid="{8C49E333-5AD5-4310-B4B6-DE05AAAEE305}"/>
    <cellStyle name="Normal 20 5 2 2 2" xfId="24685" xr:uid="{8DAF391B-0612-48BF-A59C-BEB7623C47FC}"/>
    <cellStyle name="Normal 20 5 2 2 2 2" xfId="24686" xr:uid="{EE9EAABF-3C21-4023-83FF-7E3B5AB0C27D}"/>
    <cellStyle name="Normal 20 5 2 2 2 2 2" xfId="24687" xr:uid="{029125B3-57A5-49EB-81D0-C31F6193E8C2}"/>
    <cellStyle name="Normal 20 5 2 2 2 2 2 2" xfId="24688" xr:uid="{DD939609-E856-4C22-9CCF-C6C1DC62F566}"/>
    <cellStyle name="Normal 20 5 2 2 2 2 3" xfId="24689" xr:uid="{0616E179-1C99-49A3-BDD3-77360E2BD65D}"/>
    <cellStyle name="Normal 20 5 2 2 2 3" xfId="24690" xr:uid="{690C2E03-9767-46E2-9FB1-45A2A88FC5F7}"/>
    <cellStyle name="Normal 20 5 2 2 2 3 2" xfId="24691" xr:uid="{8569C528-BC38-4FCC-8D84-8034B15AB2EA}"/>
    <cellStyle name="Normal 20 5 2 2 2 4" xfId="24692" xr:uid="{FA7FFF9C-7962-43B1-9CEA-23E36A2B4EDC}"/>
    <cellStyle name="Normal 20 5 2 2 3" xfId="24693" xr:uid="{22F0BC0A-2CE7-4DEE-BE18-BCF9629784AA}"/>
    <cellStyle name="Normal 20 5 2 2 3 2" xfId="24694" xr:uid="{0B560CF5-D890-409B-9B34-46651E4CD959}"/>
    <cellStyle name="Normal 20 5 2 2 3 2 2" xfId="24695" xr:uid="{C0CF8FB0-C02D-4CCB-BE4B-4DFE6EA72A0E}"/>
    <cellStyle name="Normal 20 5 2 2 3 2 2 2" xfId="24696" xr:uid="{52EF00D1-8319-4FD0-AE1D-7C13CFED095C}"/>
    <cellStyle name="Normal 20 5 2 2 3 2 3" xfId="24697" xr:uid="{3488CFAB-7FA6-4A98-8EEE-0D9FDF0949BF}"/>
    <cellStyle name="Normal 20 5 2 2 3 3" xfId="24698" xr:uid="{087EE482-A686-4956-99E3-603979EAD08B}"/>
    <cellStyle name="Normal 20 5 2 2 3 3 2" xfId="24699" xr:uid="{3217FF09-1F78-4BF1-BEAF-F5D7719C3D82}"/>
    <cellStyle name="Normal 20 5 2 2 3 4" xfId="24700" xr:uid="{C069E4AA-4891-469C-82A7-52334AF6C4C5}"/>
    <cellStyle name="Normal 20 5 2 2 4" xfId="24701" xr:uid="{93184B77-4E66-4F4C-95E7-0C85C5B9CB63}"/>
    <cellStyle name="Normal 20 5 2 2 4 2" xfId="24702" xr:uid="{770C915B-6EC9-4B73-8B64-046B39C0FF2A}"/>
    <cellStyle name="Normal 20 5 2 2 4 2 2" xfId="24703" xr:uid="{66B03DDA-4458-43A9-A6C3-01ABFDEA5D34}"/>
    <cellStyle name="Normal 20 5 2 2 4 3" xfId="24704" xr:uid="{9D65D9BC-690D-497C-9C06-5E300382A094}"/>
    <cellStyle name="Normal 20 5 2 2 5" xfId="24705" xr:uid="{C9542216-D82E-4D35-9C79-41E88A375785}"/>
    <cellStyle name="Normal 20 5 2 2 5 2" xfId="24706" xr:uid="{9882AB98-584A-4399-A577-3FCFC63354EE}"/>
    <cellStyle name="Normal 20 5 2 2 6" xfId="24707" xr:uid="{E372D335-4338-439D-AAAE-F1A0406688E6}"/>
    <cellStyle name="Normal 20 5 2 3" xfId="24708" xr:uid="{FAD791D6-CF7C-40FB-B98E-6B2BD4CB14F9}"/>
    <cellStyle name="Normal 20 5 2 3 2" xfId="24709" xr:uid="{DEB00A8E-2D0C-48EA-8334-D53D2F7F0A75}"/>
    <cellStyle name="Normal 20 5 2 3 2 2" xfId="24710" xr:uid="{9E91F849-8C7B-4875-968E-7CAAC5F88408}"/>
    <cellStyle name="Normal 20 5 2 3 2 2 2" xfId="24711" xr:uid="{DFE64B88-F036-47DF-9A01-88F8696A6AAF}"/>
    <cellStyle name="Normal 20 5 2 3 2 3" xfId="24712" xr:uid="{10859E06-5858-46BB-A35C-AC4935180DB6}"/>
    <cellStyle name="Normal 20 5 2 3 3" xfId="24713" xr:uid="{C206D406-C4BF-4E01-96DD-0F43EE01A020}"/>
    <cellStyle name="Normal 20 5 2 3 3 2" xfId="24714" xr:uid="{E21F9490-338E-4CEA-9A93-64DE1745CF67}"/>
    <cellStyle name="Normal 20 5 2 3 4" xfId="24715" xr:uid="{0F7CF793-D491-48AE-8CD9-B012A94328F4}"/>
    <cellStyle name="Normal 20 5 2 4" xfId="24716" xr:uid="{B17380E6-8D98-401C-8E7B-5F1AB1DFC399}"/>
    <cellStyle name="Normal 20 5 2 4 2" xfId="24717" xr:uid="{B8634F84-4F84-4F6B-B6DE-7987F5226332}"/>
    <cellStyle name="Normal 20 5 2 4 2 2" xfId="24718" xr:uid="{435172AA-B2BC-4FB3-850F-E2ED910261B5}"/>
    <cellStyle name="Normal 20 5 2 4 2 2 2" xfId="24719" xr:uid="{0B5BA5E3-C4B6-4D3D-A8C3-016F93945D04}"/>
    <cellStyle name="Normal 20 5 2 4 2 3" xfId="24720" xr:uid="{DA575C38-726D-4C81-8912-1FDA635FB0D5}"/>
    <cellStyle name="Normal 20 5 2 4 3" xfId="24721" xr:uid="{043525DF-436F-43BA-B160-49A410AD9D87}"/>
    <cellStyle name="Normal 20 5 2 4 3 2" xfId="24722" xr:uid="{305262FB-DEB8-414E-81B1-C2B8AFECB766}"/>
    <cellStyle name="Normal 20 5 2 4 4" xfId="24723" xr:uid="{87CDE961-57A6-4059-8370-2EA8A5FAB6D4}"/>
    <cellStyle name="Normal 20 5 2 5" xfId="24724" xr:uid="{232F36E4-3694-461D-A14F-F5534920DDBC}"/>
    <cellStyle name="Normal 20 5 2 5 2" xfId="24725" xr:uid="{56E67EC8-C9AB-467A-B35E-AC71A75B5737}"/>
    <cellStyle name="Normal 20 5 2 5 2 2" xfId="24726" xr:uid="{163530A9-54B6-4838-A36D-81D570A199E6}"/>
    <cellStyle name="Normal 20 5 2 5 3" xfId="24727" xr:uid="{849EB734-48F1-4586-B0AC-634AC884764F}"/>
    <cellStyle name="Normal 20 5 2 6" xfId="24728" xr:uid="{750D2D46-6BA6-40C5-9832-AA81943D330B}"/>
    <cellStyle name="Normal 20 5 2 6 2" xfId="24729" xr:uid="{A1C2D84B-F1F7-4AC7-AB62-63EA7EAECACF}"/>
    <cellStyle name="Normal 20 5 2 7" xfId="24730" xr:uid="{1BAC5A63-40E8-4AAB-A655-233A88917319}"/>
    <cellStyle name="Normal 20 5 3" xfId="24731" xr:uid="{E2063D9E-7091-45F1-9B2B-1ED681DF585D}"/>
    <cellStyle name="Normal 20 5 3 2" xfId="24732" xr:uid="{415B2099-EDB0-4AF5-8C74-CB27A6D033A2}"/>
    <cellStyle name="Normal 20 5 3 2 2" xfId="24733" xr:uid="{313E0AB1-3FAD-459E-B0F1-7093C630B9DF}"/>
    <cellStyle name="Normal 20 5 3 2 2 2" xfId="24734" xr:uid="{62AD39E7-1F20-4358-8BA9-83C48D74134F}"/>
    <cellStyle name="Normal 20 5 3 2 2 2 2" xfId="24735" xr:uid="{93105460-A7FC-489E-9EFF-D4EFC440B0A0}"/>
    <cellStyle name="Normal 20 5 3 2 2 3" xfId="24736" xr:uid="{28ABA5AC-060A-455D-AF18-9DE085A6C05F}"/>
    <cellStyle name="Normal 20 5 3 2 3" xfId="24737" xr:uid="{8F62E97D-222B-4426-AEDE-B75E0562D217}"/>
    <cellStyle name="Normal 20 5 3 2 3 2" xfId="24738" xr:uid="{79DA4DD7-4A24-4543-805E-4370B2ACF103}"/>
    <cellStyle name="Normal 20 5 3 2 4" xfId="24739" xr:uid="{2C24DAC7-4940-42EC-AE6B-161F0726BE11}"/>
    <cellStyle name="Normal 20 5 3 3" xfId="24740" xr:uid="{05D85055-9846-48A6-8B04-E8B24D8D8FC4}"/>
    <cellStyle name="Normal 20 5 3 3 2" xfId="24741" xr:uid="{2DCF20DC-4400-42FC-B76E-04546BE1C395}"/>
    <cellStyle name="Normal 20 5 3 3 2 2" xfId="24742" xr:uid="{C86B128A-D4DA-42AD-8E00-363D4CCAF52E}"/>
    <cellStyle name="Normal 20 5 3 3 2 2 2" xfId="24743" xr:uid="{4D03B169-F05D-4962-9179-605D9460DF17}"/>
    <cellStyle name="Normal 20 5 3 3 2 3" xfId="24744" xr:uid="{BEC0FCAF-49DA-4845-A66A-030498F697FA}"/>
    <cellStyle name="Normal 20 5 3 3 3" xfId="24745" xr:uid="{09E3106B-5015-41A8-BB0C-462CCB023F42}"/>
    <cellStyle name="Normal 20 5 3 3 3 2" xfId="24746" xr:uid="{ECD226A5-3747-4760-B815-798F5FDE96A9}"/>
    <cellStyle name="Normal 20 5 3 3 4" xfId="24747" xr:uid="{62B1FF2C-9942-4AEA-B637-3C5CC4631F9A}"/>
    <cellStyle name="Normal 20 5 3 4" xfId="24748" xr:uid="{4E2E28D0-F4F8-4A21-B4C1-8643AB946C7C}"/>
    <cellStyle name="Normal 20 5 3 4 2" xfId="24749" xr:uid="{0A3977B6-E922-458D-83B2-6E0C7E8FEF0C}"/>
    <cellStyle name="Normal 20 5 3 4 2 2" xfId="24750" xr:uid="{BD49ACDB-D708-48C0-8280-F7CFE3959DA7}"/>
    <cellStyle name="Normal 20 5 3 4 3" xfId="24751" xr:uid="{26D627D5-567D-4DD8-B745-F8A86FC14125}"/>
    <cellStyle name="Normal 20 5 3 5" xfId="24752" xr:uid="{B7F85834-1141-4614-A1F9-49D01AD0F829}"/>
    <cellStyle name="Normal 20 5 3 5 2" xfId="24753" xr:uid="{BDE11B65-2AFB-474F-AD14-C05F70C3FF2D}"/>
    <cellStyle name="Normal 20 5 3 6" xfId="24754" xr:uid="{58450B89-674D-41C1-ADC3-DDF104463206}"/>
    <cellStyle name="Normal 20 5 4" xfId="24755" xr:uid="{381A6CBB-D408-44FF-9B9C-5F2AF425A981}"/>
    <cellStyle name="Normal 20 5 4 2" xfId="24756" xr:uid="{501DEEBE-7813-4B34-AD92-3A84C7BE19F1}"/>
    <cellStyle name="Normal 20 5 4 2 2" xfId="24757" xr:uid="{99FFB37C-B951-4DF8-BDC5-F3032D84ACFA}"/>
    <cellStyle name="Normal 20 5 4 2 2 2" xfId="24758" xr:uid="{61FE7D21-1FF4-4587-A7FB-27CAF7FA0C08}"/>
    <cellStyle name="Normal 20 5 4 2 3" xfId="24759" xr:uid="{E41C633D-0D47-48F4-B3BD-9CA44BE44375}"/>
    <cellStyle name="Normal 20 5 4 3" xfId="24760" xr:uid="{B8707392-BA35-41F5-92EB-53ED762B0692}"/>
    <cellStyle name="Normal 20 5 4 3 2" xfId="24761" xr:uid="{498FF181-A8C8-43DD-A4F4-825E382A47EB}"/>
    <cellStyle name="Normal 20 5 4 4" xfId="24762" xr:uid="{2CFC56B7-2BA2-4715-AB38-AAF835D7FC80}"/>
    <cellStyle name="Normal 20 5 5" xfId="24763" xr:uid="{4ABBA0B1-0C75-4ABB-97AB-F6D1BD0D2335}"/>
    <cellStyle name="Normal 20 5 5 2" xfId="24764" xr:uid="{C0256F95-BEDC-45F8-9377-44779CC0A27A}"/>
    <cellStyle name="Normal 20 5 5 2 2" xfId="24765" xr:uid="{6460710B-B7D3-4CBA-AEB5-46ECECED2852}"/>
    <cellStyle name="Normal 20 5 5 2 2 2" xfId="24766" xr:uid="{9D943816-C90B-4B4B-8FAF-CBA75BA21D64}"/>
    <cellStyle name="Normal 20 5 5 2 3" xfId="24767" xr:uid="{E6E9F965-1CFB-432D-8B05-99C27885C05A}"/>
    <cellStyle name="Normal 20 5 5 3" xfId="24768" xr:uid="{8C9A5011-984E-4806-8A95-5093FF665C96}"/>
    <cellStyle name="Normal 20 5 5 3 2" xfId="24769" xr:uid="{0CA7262F-90D9-4D00-A276-E30846EBB91A}"/>
    <cellStyle name="Normal 20 5 5 4" xfId="24770" xr:uid="{E54E541B-EEB5-4220-B18D-68EC4A94740E}"/>
    <cellStyle name="Normal 20 5 6" xfId="24771" xr:uid="{16E96BED-3F47-45D8-919C-0618849A3710}"/>
    <cellStyle name="Normal 20 5 6 2" xfId="24772" xr:uid="{2D87C8A3-B7A2-4552-91DA-ACD92DBB62FF}"/>
    <cellStyle name="Normal 20 5 6 2 2" xfId="24773" xr:uid="{9DB48ADC-64AE-44B5-A1F0-47AB26D0DA05}"/>
    <cellStyle name="Normal 20 5 6 3" xfId="24774" xr:uid="{5CA50C6D-1041-477C-9C57-B9E951F0919D}"/>
    <cellStyle name="Normal 20 5 7" xfId="24775" xr:uid="{4F9EAA27-5F2D-4982-8435-0164002C1CDD}"/>
    <cellStyle name="Normal 20 5 7 2" xfId="24776" xr:uid="{4A906B2B-78A9-4EF1-9000-A1F944FE2FEC}"/>
    <cellStyle name="Normal 20 5 8" xfId="24777" xr:uid="{7898F24F-C1D5-4132-A4A9-0DC26DCCA54D}"/>
    <cellStyle name="Normal 20 6" xfId="24778" xr:uid="{F3C0C704-755F-48D9-887A-3E78D37B233A}"/>
    <cellStyle name="Normal 20 7" xfId="24779" xr:uid="{10960648-7A85-4F3A-A847-DA0A134B1A07}"/>
    <cellStyle name="Normal 20 7 2" xfId="24780" xr:uid="{977AFC39-5AAC-43BB-A66C-1B837A412C25}"/>
    <cellStyle name="Normal 20 7 2 2" xfId="24781" xr:uid="{6F848F1C-EC73-4C48-A1AA-47C4FCBE160F}"/>
    <cellStyle name="Normal 20 7 2 2 2" xfId="24782" xr:uid="{751E262E-F02C-494D-8931-B9BAA6C63E33}"/>
    <cellStyle name="Normal 20 7 2 2 2 2" xfId="24783" xr:uid="{8B4D21D5-E637-43FF-A8D3-F850828C3AC9}"/>
    <cellStyle name="Normal 20 7 2 2 3" xfId="24784" xr:uid="{3DB75902-8A83-4103-BFA7-F8C35F37A868}"/>
    <cellStyle name="Normal 20 7 2 3" xfId="24785" xr:uid="{066E52DB-F30D-48FD-8D73-58DBBF07EB73}"/>
    <cellStyle name="Normal 20 7 2 3 2" xfId="24786" xr:uid="{C2D608DB-7957-4A47-80E1-34DEE0788A7C}"/>
    <cellStyle name="Normal 20 7 2 4" xfId="24787" xr:uid="{B2453C2E-3DA0-4A0B-986A-35728D5F119E}"/>
    <cellStyle name="Normal 20 7 3" xfId="24788" xr:uid="{5A143313-DA97-4710-B64C-3417F34F877A}"/>
    <cellStyle name="Normal 20 7 3 2" xfId="24789" xr:uid="{F90EA66A-7BF7-46DD-BA68-93E4A483415A}"/>
    <cellStyle name="Normal 20 7 3 2 2" xfId="24790" xr:uid="{735CD616-221E-4EBC-9B7C-1D590990DCFC}"/>
    <cellStyle name="Normal 20 7 3 2 2 2" xfId="24791" xr:uid="{86C64515-AE5F-4D3D-BC31-DA53F6621291}"/>
    <cellStyle name="Normal 20 7 3 2 3" xfId="24792" xr:uid="{966572B3-AD4D-4A5D-8016-98D31E647C6B}"/>
    <cellStyle name="Normal 20 7 3 3" xfId="24793" xr:uid="{7DA1C0CA-BC8F-4079-AC63-45A9D31C1CF2}"/>
    <cellStyle name="Normal 20 7 3 3 2" xfId="24794" xr:uid="{E3C4D230-8107-40D4-A516-9FA276A84B70}"/>
    <cellStyle name="Normal 20 7 3 4" xfId="24795" xr:uid="{F56A99A5-022E-4393-AB35-1C59D1ED608B}"/>
    <cellStyle name="Normal 20 7 4" xfId="24796" xr:uid="{D02B45C2-9E8E-4155-843C-730185ABD441}"/>
    <cellStyle name="Normal 20 7 4 2" xfId="24797" xr:uid="{5E630AF3-15B8-4688-B4D3-804A8F97C9E1}"/>
    <cellStyle name="Normal 20 7 4 2 2" xfId="24798" xr:uid="{28F81BB0-5925-45D2-A85B-CF2F64B810F9}"/>
    <cellStyle name="Normal 20 7 4 3" xfId="24799" xr:uid="{DFB40526-4345-4326-8434-3B508FE27BF9}"/>
    <cellStyle name="Normal 20 7 5" xfId="24800" xr:uid="{CB3CEA92-E604-4136-A00C-F94AC133322C}"/>
    <cellStyle name="Normal 20 7 5 2" xfId="24801" xr:uid="{745BE91D-51A8-4157-9A7B-81FDD4AC7B22}"/>
    <cellStyle name="Normal 20 7 6" xfId="24802" xr:uid="{80C5F415-E5BE-4C66-AD4C-E80D1D997DCB}"/>
    <cellStyle name="Normal 20 8" xfId="24803" xr:uid="{F00915FA-29FB-46FD-9FB1-048EEF9F308D}"/>
    <cellStyle name="Normal 21" xfId="24804" xr:uid="{56E13CDD-805F-4D15-BBD0-63F0D9C058AA}"/>
    <cellStyle name="Normal 21 2" xfId="24805" xr:uid="{147233FA-CAB7-4E35-A7EC-A4C2E694647A}"/>
    <cellStyle name="Normal 21 2 2" xfId="24806" xr:uid="{CFFE58DC-B62F-4132-9015-C2E4921C9636}"/>
    <cellStyle name="Normal 21 2 2 2" xfId="24807" xr:uid="{BD3BE29A-264E-4C53-9DDA-DCECEF2CB5F2}"/>
    <cellStyle name="Normal 21 2 2 2 2" xfId="24808" xr:uid="{795A1FA5-5FBC-4BE8-81E9-EE21FE84EFB4}"/>
    <cellStyle name="Normal 21 2 2 2 2 2" xfId="24809" xr:uid="{1027A8E2-751A-48A9-8C48-A56ACAD45948}"/>
    <cellStyle name="Normal 21 2 2 2 2 2 2" xfId="24810" xr:uid="{7787AAAA-06CA-4DA5-8096-24FEB73B1595}"/>
    <cellStyle name="Normal 21 2 2 2 2 2 2 2" xfId="24811" xr:uid="{0E5051A4-3D31-4E59-ADDD-AE8A23229265}"/>
    <cellStyle name="Normal 21 2 2 2 2 2 2 2 2" xfId="24812" xr:uid="{1BDEFAC0-29DC-495A-B4A3-1990BD88509C}"/>
    <cellStyle name="Normal 21 2 2 2 2 2 2 3" xfId="24813" xr:uid="{4658D3B6-53E4-4DA5-9209-EF2F2B3E7417}"/>
    <cellStyle name="Normal 21 2 2 2 2 2 3" xfId="24814" xr:uid="{94490132-CC6B-4663-840D-42A93C3500C6}"/>
    <cellStyle name="Normal 21 2 2 2 2 2 3 2" xfId="24815" xr:uid="{DD7811C7-527B-40C1-B145-0CEE89FD7184}"/>
    <cellStyle name="Normal 21 2 2 2 2 2 4" xfId="24816" xr:uid="{4D81EFB6-8FEB-4485-A773-A1B042FB072D}"/>
    <cellStyle name="Normal 21 2 2 2 2 3" xfId="24817" xr:uid="{7DF3CD16-6089-4005-B585-218FCDA2A607}"/>
    <cellStyle name="Normal 21 2 2 2 2 3 2" xfId="24818" xr:uid="{EC410598-7420-4C71-915E-A2392B3979B4}"/>
    <cellStyle name="Normal 21 2 2 2 2 3 2 2" xfId="24819" xr:uid="{14DD0D59-E41E-477A-A1ED-8BCB3D070F1F}"/>
    <cellStyle name="Normal 21 2 2 2 2 3 2 2 2" xfId="24820" xr:uid="{DDA8D043-10C8-4CB9-BC9A-F13FBED6CBDB}"/>
    <cellStyle name="Normal 21 2 2 2 2 3 2 3" xfId="24821" xr:uid="{3C2426D9-512C-4F67-BD0D-E25449B37757}"/>
    <cellStyle name="Normal 21 2 2 2 2 3 3" xfId="24822" xr:uid="{854E415D-F2E9-4681-958E-78B26431CC5E}"/>
    <cellStyle name="Normal 21 2 2 2 2 3 3 2" xfId="24823" xr:uid="{791C9462-4ECF-4370-B609-E69D356BF938}"/>
    <cellStyle name="Normal 21 2 2 2 2 3 4" xfId="24824" xr:uid="{F86B01CB-0AC0-4507-81CB-2E39CEE99C61}"/>
    <cellStyle name="Normal 21 2 2 2 2 4" xfId="24825" xr:uid="{7D08FF77-2FF4-4354-8128-C22784A64E48}"/>
    <cellStyle name="Normal 21 2 2 2 2 4 2" xfId="24826" xr:uid="{FF025BE2-1D6A-4F39-9FCC-69897EE56E75}"/>
    <cellStyle name="Normal 21 2 2 2 2 4 2 2" xfId="24827" xr:uid="{752A2126-275C-49F3-9559-070735D6F1E0}"/>
    <cellStyle name="Normal 21 2 2 2 2 4 3" xfId="24828" xr:uid="{89AAF6F3-687E-4A88-B4E2-D8D6F3B75FAD}"/>
    <cellStyle name="Normal 21 2 2 2 2 5" xfId="24829" xr:uid="{DB6D47FD-B974-4A6E-AFD1-2FD041A837DC}"/>
    <cellStyle name="Normal 21 2 2 2 2 5 2" xfId="24830" xr:uid="{629D2BA8-7666-4915-BE2D-5CD927DFDD2B}"/>
    <cellStyle name="Normal 21 2 2 2 2 6" xfId="24831" xr:uid="{0E47B588-8824-4FEF-9FEF-CB483DAAD5B0}"/>
    <cellStyle name="Normal 21 2 2 2 3" xfId="24832" xr:uid="{9EAFA770-812C-4EEB-8BA2-F3C36F6AE34B}"/>
    <cellStyle name="Normal 21 2 2 2 3 2" xfId="24833" xr:uid="{F46EFED8-3FCB-4669-B6AF-399261365A48}"/>
    <cellStyle name="Normal 21 2 2 2 3 2 2" xfId="24834" xr:uid="{4C8EF326-B534-4A9A-B1AD-A6BECD26F1AA}"/>
    <cellStyle name="Normal 21 2 2 2 3 2 2 2" xfId="24835" xr:uid="{34B53355-9909-437E-9BA0-DCDC8F41FE4C}"/>
    <cellStyle name="Normal 21 2 2 2 3 2 3" xfId="24836" xr:uid="{36F50788-397F-46DA-B706-4B09031B39D6}"/>
    <cellStyle name="Normal 21 2 2 2 3 3" xfId="24837" xr:uid="{19658E8F-08B0-4052-A6BB-25C5C28F3792}"/>
    <cellStyle name="Normal 21 2 2 2 3 3 2" xfId="24838" xr:uid="{BD1BF9ED-9B13-4B95-9756-3534E54FE495}"/>
    <cellStyle name="Normal 21 2 2 2 3 4" xfId="24839" xr:uid="{0616284C-1FA1-417B-AAAD-4AF6CDA6E0BF}"/>
    <cellStyle name="Normal 21 2 2 2 4" xfId="24840" xr:uid="{3D662BC7-5E11-4C6E-B09A-062F9F3754E8}"/>
    <cellStyle name="Normal 21 2 2 2 4 2" xfId="24841" xr:uid="{29C24937-E602-47F2-A1FE-88ACA30F5F83}"/>
    <cellStyle name="Normal 21 2 2 2 4 2 2" xfId="24842" xr:uid="{6E4A738F-B328-44AB-85A5-F8B920BE3657}"/>
    <cellStyle name="Normal 21 2 2 2 4 2 2 2" xfId="24843" xr:uid="{17A41E9C-C6A5-4271-9A1E-9CCB9577EEB4}"/>
    <cellStyle name="Normal 21 2 2 2 4 2 3" xfId="24844" xr:uid="{DED0E268-3C64-42B3-821F-5D5F816F2EAB}"/>
    <cellStyle name="Normal 21 2 2 2 4 3" xfId="24845" xr:uid="{F0376AAB-1CE4-4962-9E1B-6DCF31084810}"/>
    <cellStyle name="Normal 21 2 2 2 4 3 2" xfId="24846" xr:uid="{55701CDD-BE52-46B6-8CCD-31073F6D4F43}"/>
    <cellStyle name="Normal 21 2 2 2 4 4" xfId="24847" xr:uid="{F92083AC-5A85-42CE-AECF-002958D2A8CC}"/>
    <cellStyle name="Normal 21 2 2 2 5" xfId="24848" xr:uid="{3C04C480-1E3D-4610-A71B-95C12CBC097B}"/>
    <cellStyle name="Normal 21 2 2 2 5 2" xfId="24849" xr:uid="{A46E1FE5-0398-4F68-85B4-4E132D7C8985}"/>
    <cellStyle name="Normal 21 2 2 2 5 2 2" xfId="24850" xr:uid="{4BF430AB-759A-4CCD-86C6-B60FDA656694}"/>
    <cellStyle name="Normal 21 2 2 2 5 3" xfId="24851" xr:uid="{261FEBEF-83EB-4EA8-95B4-38411FB0C1C1}"/>
    <cellStyle name="Normal 21 2 2 2 6" xfId="24852" xr:uid="{3DDDB896-50AA-43CF-94E8-B376148BDAE8}"/>
    <cellStyle name="Normal 21 2 2 2 6 2" xfId="24853" xr:uid="{46BFEF37-59B5-4A5B-AA2E-2DF746266AC6}"/>
    <cellStyle name="Normal 21 2 2 2 7" xfId="24854" xr:uid="{B4F67BDE-B67C-40F1-B042-2C302D5523DA}"/>
    <cellStyle name="Normal 21 2 2 3" xfId="24855" xr:uid="{6F7ADBF8-88F3-452E-9FF8-D6A29D3C748D}"/>
    <cellStyle name="Normal 21 2 2 3 2" xfId="24856" xr:uid="{1084DFE5-149D-4DC5-AF94-91BDC853644F}"/>
    <cellStyle name="Normal 21 2 2 3 2 2" xfId="24857" xr:uid="{003F329B-B128-4D2B-9D98-B9C7206308F8}"/>
    <cellStyle name="Normal 21 2 2 3 2 2 2" xfId="24858" xr:uid="{84DECAA3-A3CE-42BD-A4EB-8BA471359E3D}"/>
    <cellStyle name="Normal 21 2 2 3 2 2 2 2" xfId="24859" xr:uid="{E2C941B6-A57D-44E9-92F9-06644864EC47}"/>
    <cellStyle name="Normal 21 2 2 3 2 2 3" xfId="24860" xr:uid="{60F7AFF9-9DDA-4166-846A-0C27859054D8}"/>
    <cellStyle name="Normal 21 2 2 3 2 3" xfId="24861" xr:uid="{09759433-6ED9-48ED-851E-3FB8E7E0F9F3}"/>
    <cellStyle name="Normal 21 2 2 3 2 3 2" xfId="24862" xr:uid="{97D00069-9850-45DC-A91D-E523129F0554}"/>
    <cellStyle name="Normal 21 2 2 3 2 4" xfId="24863" xr:uid="{BFD16F7D-CFA5-49A8-87DE-8D6F351EC8BE}"/>
    <cellStyle name="Normal 21 2 2 3 3" xfId="24864" xr:uid="{469D90E0-9659-4EE1-B841-C952B98D87A4}"/>
    <cellStyle name="Normal 21 2 2 3 3 2" xfId="24865" xr:uid="{51D88A48-87C3-40A7-AE05-827EA40144F2}"/>
    <cellStyle name="Normal 21 2 2 3 3 2 2" xfId="24866" xr:uid="{EEFC045D-6944-4921-B9FA-D753B7101E08}"/>
    <cellStyle name="Normal 21 2 2 3 3 2 2 2" xfId="24867" xr:uid="{528804C7-BCC3-40A1-A197-9DB58485E54C}"/>
    <cellStyle name="Normal 21 2 2 3 3 2 3" xfId="24868" xr:uid="{D9A58638-AC53-4972-956B-D29605E587BA}"/>
    <cellStyle name="Normal 21 2 2 3 3 3" xfId="24869" xr:uid="{55D98666-573C-4D2B-9681-94EBCF548CC2}"/>
    <cellStyle name="Normal 21 2 2 3 3 3 2" xfId="24870" xr:uid="{8E4AD084-7B81-4303-9AD9-A84C094D0C4C}"/>
    <cellStyle name="Normal 21 2 2 3 3 4" xfId="24871" xr:uid="{8C89EA6D-4A58-4A80-A22D-FA091E7F1F1E}"/>
    <cellStyle name="Normal 21 2 2 3 4" xfId="24872" xr:uid="{8BC3D309-E7F9-4DD1-9C10-4EA1D4A9D776}"/>
    <cellStyle name="Normal 21 2 2 3 4 2" xfId="24873" xr:uid="{C0D7694E-AD9E-42AB-99AA-B89AABFACCA2}"/>
    <cellStyle name="Normal 21 2 2 3 4 2 2" xfId="24874" xr:uid="{BEBA5E06-A7E9-403B-9FC0-2BC2894AEF80}"/>
    <cellStyle name="Normal 21 2 2 3 4 3" xfId="24875" xr:uid="{D752AB6F-6E59-4BE2-8B2E-AAD32E156208}"/>
    <cellStyle name="Normal 21 2 2 3 5" xfId="24876" xr:uid="{B548413D-CECB-4764-963F-62FB2D74A727}"/>
    <cellStyle name="Normal 21 2 2 3 5 2" xfId="24877" xr:uid="{45E1C7F5-0A87-417F-B46F-B8AB329C2C52}"/>
    <cellStyle name="Normal 21 2 2 3 6" xfId="24878" xr:uid="{F603C2B5-6320-45E7-8BD4-9A1D7592BF25}"/>
    <cellStyle name="Normal 21 2 2 4" xfId="24879" xr:uid="{1C0F4458-75E8-468B-9DB1-B7829E7BCCE5}"/>
    <cellStyle name="Normal 21 2 2 4 2" xfId="24880" xr:uid="{FF0EFBB2-0DF8-4F01-AE97-8252708DA02B}"/>
    <cellStyle name="Normal 21 2 2 4 2 2" xfId="24881" xr:uid="{B93F4515-BFC3-47D6-AEC4-18CDF34AFD64}"/>
    <cellStyle name="Normal 21 2 2 4 2 2 2" xfId="24882" xr:uid="{C82DF0F7-8779-469E-A6FD-EA48E60F5F7D}"/>
    <cellStyle name="Normal 21 2 2 4 2 3" xfId="24883" xr:uid="{88480B9C-2F11-4C90-9EE1-543E27672BE0}"/>
    <cellStyle name="Normal 21 2 2 4 3" xfId="24884" xr:uid="{6DBEA594-6B17-430D-AB8E-B3E429507885}"/>
    <cellStyle name="Normal 21 2 2 4 3 2" xfId="24885" xr:uid="{2C76A442-BA64-457E-A357-614225D65959}"/>
    <cellStyle name="Normal 21 2 2 4 4" xfId="24886" xr:uid="{0A0DDDF7-9E13-4BB8-A093-DB96341C31DA}"/>
    <cellStyle name="Normal 21 2 2 5" xfId="24887" xr:uid="{3106A411-A651-4BC8-B724-DB6EACCFF714}"/>
    <cellStyle name="Normal 21 2 2 5 2" xfId="24888" xr:uid="{F3CBDAA1-FC65-4B12-BCB4-60AE4CFBD84E}"/>
    <cellStyle name="Normal 21 2 2 5 2 2" xfId="24889" xr:uid="{E8EE56B6-2064-4DC8-9977-FAEF330FBF96}"/>
    <cellStyle name="Normal 21 2 2 5 2 2 2" xfId="24890" xr:uid="{4CBE3771-7B80-4616-AB19-E1C38EEEFF92}"/>
    <cellStyle name="Normal 21 2 2 5 2 3" xfId="24891" xr:uid="{FA177467-3831-498C-AFCE-309E02BAB350}"/>
    <cellStyle name="Normal 21 2 2 5 3" xfId="24892" xr:uid="{CBA2CF3C-3480-4962-8320-D3CA1A1BF9A6}"/>
    <cellStyle name="Normal 21 2 2 5 3 2" xfId="24893" xr:uid="{CB247A64-9F38-4809-8695-D4B8844334FF}"/>
    <cellStyle name="Normal 21 2 2 5 4" xfId="24894" xr:uid="{6EAD0462-6202-4149-A81B-E6C7609E8074}"/>
    <cellStyle name="Normal 21 2 2 6" xfId="24895" xr:uid="{A8ED1812-9D7D-47E1-8C11-A31D77E934F4}"/>
    <cellStyle name="Normal 21 2 2 6 2" xfId="24896" xr:uid="{4711F669-5037-435A-853B-0A58670D98AB}"/>
    <cellStyle name="Normal 21 2 2 6 2 2" xfId="24897" xr:uid="{3983DDA5-DD19-47B2-B4EA-CF77F090B562}"/>
    <cellStyle name="Normal 21 2 2 6 3" xfId="24898" xr:uid="{2002D50F-9969-4677-A691-D14CC6B26A8B}"/>
    <cellStyle name="Normal 21 2 2 7" xfId="24899" xr:uid="{0F6D7667-2B5D-45A0-BE2D-4BC6588E71F3}"/>
    <cellStyle name="Normal 21 2 2 7 2" xfId="24900" xr:uid="{325C3BC4-8EEC-47A9-9D68-FF3F3A7EEF79}"/>
    <cellStyle name="Normal 21 2 2 8" xfId="24901" xr:uid="{21073EAA-AB70-4590-87FB-B90CAFBD776F}"/>
    <cellStyle name="Normal 21 2 3" xfId="24902" xr:uid="{228D34EC-6162-4476-A049-47AF97380245}"/>
    <cellStyle name="Normal 21 2 3 2" xfId="24903" xr:uid="{4822E4D3-3739-4585-9EB0-CB2785CE2F3D}"/>
    <cellStyle name="Normal 21 2 3 2 2" xfId="24904" xr:uid="{E2AFD8BF-B5E3-4FF8-8138-1A5CB903FE20}"/>
    <cellStyle name="Normal 21 2 3 2 2 2" xfId="24905" xr:uid="{B24872F5-EEEF-4BC9-BA99-A479062B1C5C}"/>
    <cellStyle name="Normal 21 2 3 2 2 2 2" xfId="24906" xr:uid="{08363E53-C57F-4904-B13B-E2DF0FD3ABEB}"/>
    <cellStyle name="Normal 21 2 3 2 2 2 2 2" xfId="24907" xr:uid="{8617BE1A-B4AA-4AD5-9321-956FA4D4E337}"/>
    <cellStyle name="Normal 21 2 3 2 2 2 3" xfId="24908" xr:uid="{A87D9AD3-A73A-4958-9803-A332BA0C173E}"/>
    <cellStyle name="Normal 21 2 3 2 2 3" xfId="24909" xr:uid="{DFC4AAA6-15F5-4707-A1B9-C1F100397E7B}"/>
    <cellStyle name="Normal 21 2 3 2 2 3 2" xfId="24910" xr:uid="{5878C695-367D-4B85-9BAC-6B3C399E7B59}"/>
    <cellStyle name="Normal 21 2 3 2 2 4" xfId="24911" xr:uid="{3CA84D98-2AD1-4748-B764-07C7D4506DF4}"/>
    <cellStyle name="Normal 21 2 3 2 3" xfId="24912" xr:uid="{6F14B9C6-610B-4487-850A-DEF78E88986A}"/>
    <cellStyle name="Normal 21 2 3 2 3 2" xfId="24913" xr:uid="{94A06972-95AE-41CF-B2F3-E530AAEFC24F}"/>
    <cellStyle name="Normal 21 2 3 2 3 2 2" xfId="24914" xr:uid="{CB9A9DCC-E8ED-40CD-A013-168B015D9B67}"/>
    <cellStyle name="Normal 21 2 3 2 3 2 2 2" xfId="24915" xr:uid="{172C8B4A-A00E-4D61-9899-35E4A72C0EB4}"/>
    <cellStyle name="Normal 21 2 3 2 3 2 3" xfId="24916" xr:uid="{85517F6A-755C-436D-BC67-D678E2F303F4}"/>
    <cellStyle name="Normal 21 2 3 2 3 3" xfId="24917" xr:uid="{0BF63231-F178-46E3-8297-BD8F511C0172}"/>
    <cellStyle name="Normal 21 2 3 2 3 3 2" xfId="24918" xr:uid="{C122D13B-953F-4CF7-9D2C-3B8A69E6D079}"/>
    <cellStyle name="Normal 21 2 3 2 3 4" xfId="24919" xr:uid="{C9FF1B20-64F7-4C99-A659-6FAF84F9C40F}"/>
    <cellStyle name="Normal 21 2 3 2 4" xfId="24920" xr:uid="{8346B47D-7150-497D-9FA9-FD4441E73B7E}"/>
    <cellStyle name="Normal 21 2 3 2 4 2" xfId="24921" xr:uid="{5D6F3F90-C79F-419D-A9BE-DC24062BE1C2}"/>
    <cellStyle name="Normal 21 2 3 2 4 2 2" xfId="24922" xr:uid="{3E5C021A-DCBD-4209-8F07-F8D348B45D74}"/>
    <cellStyle name="Normal 21 2 3 2 4 3" xfId="24923" xr:uid="{97F3D704-C639-452C-8458-7A1488ACD4CD}"/>
    <cellStyle name="Normal 21 2 3 2 5" xfId="24924" xr:uid="{23F8FD45-9944-451B-AC91-B93AF354C5E3}"/>
    <cellStyle name="Normal 21 2 3 2 5 2" xfId="24925" xr:uid="{42EC7498-963B-4F3F-8ECC-8853063A9BB0}"/>
    <cellStyle name="Normal 21 2 3 2 6" xfId="24926" xr:uid="{FF28D418-07FA-4B29-A1BD-ACDD90270D25}"/>
    <cellStyle name="Normal 21 2 3 3" xfId="24927" xr:uid="{342919B0-8F95-429D-BB96-19BA34D862CF}"/>
    <cellStyle name="Normal 21 2 3 3 2" xfId="24928" xr:uid="{C4BE02A4-E978-4B75-AE42-A49C4BC9F3AC}"/>
    <cellStyle name="Normal 21 2 3 3 2 2" xfId="24929" xr:uid="{44914480-A3A1-44DC-993B-6940594B0C78}"/>
    <cellStyle name="Normal 21 2 3 3 2 2 2" xfId="24930" xr:uid="{B6EEC16B-B23F-406A-ADE2-D45AA1204343}"/>
    <cellStyle name="Normal 21 2 3 3 2 3" xfId="24931" xr:uid="{1114A75E-C070-4857-AA64-187353263BE5}"/>
    <cellStyle name="Normal 21 2 3 3 3" xfId="24932" xr:uid="{28A086B1-31BD-4B7B-B666-FDEC78D82A07}"/>
    <cellStyle name="Normal 21 2 3 3 3 2" xfId="24933" xr:uid="{05085F20-C920-43BC-BAB0-FB89D4EEAD43}"/>
    <cellStyle name="Normal 21 2 3 3 4" xfId="24934" xr:uid="{49499A77-6E51-4BD5-ABAB-0BE4ECC3A033}"/>
    <cellStyle name="Normal 21 2 3 4" xfId="24935" xr:uid="{5736167B-B0FD-400F-8B6C-36F285355655}"/>
    <cellStyle name="Normal 21 2 3 4 2" xfId="24936" xr:uid="{6A664F6B-D864-4309-A5D0-94877620B339}"/>
    <cellStyle name="Normal 21 2 3 4 2 2" xfId="24937" xr:uid="{F900E03C-514D-48E7-B3DC-60C11B1700C7}"/>
    <cellStyle name="Normal 21 2 3 4 2 2 2" xfId="24938" xr:uid="{C11661B9-9A33-489D-B030-A7B461CAAFC9}"/>
    <cellStyle name="Normal 21 2 3 4 2 3" xfId="24939" xr:uid="{990A9AD6-9D8C-4BA1-87BD-E3CA64695F23}"/>
    <cellStyle name="Normal 21 2 3 4 3" xfId="24940" xr:uid="{EB413B68-CBA7-4EE3-8EAB-9F23FA47A4A3}"/>
    <cellStyle name="Normal 21 2 3 4 3 2" xfId="24941" xr:uid="{C715D289-DC33-474B-92E0-9D0D7E18C29F}"/>
    <cellStyle name="Normal 21 2 3 4 4" xfId="24942" xr:uid="{28F1D07A-4226-4ABE-A76D-C5AE2451767B}"/>
    <cellStyle name="Normal 21 2 3 5" xfId="24943" xr:uid="{5366E4F8-85F6-480C-A3A4-BE7394A4B131}"/>
    <cellStyle name="Normal 21 2 3 5 2" xfId="24944" xr:uid="{8C2A9791-A5BB-45AC-868D-0FCB9552DD90}"/>
    <cellStyle name="Normal 21 2 3 5 2 2" xfId="24945" xr:uid="{DA462DAE-E2D3-46A4-9034-0D360C8A95A6}"/>
    <cellStyle name="Normal 21 2 3 5 3" xfId="24946" xr:uid="{72E140FB-C06D-4422-BA4C-A98B785C88F5}"/>
    <cellStyle name="Normal 21 2 3 6" xfId="24947" xr:uid="{AAFC1A16-1C94-498D-B0FA-566AE34BE1EB}"/>
    <cellStyle name="Normal 21 2 3 6 2" xfId="24948" xr:uid="{92C53F7E-FAEC-4BE2-820F-79D1A0572FB8}"/>
    <cellStyle name="Normal 21 2 3 7" xfId="24949" xr:uid="{38C09F20-791C-4F4A-A8C7-19BF2CD75881}"/>
    <cellStyle name="Normal 21 2 4" xfId="24950" xr:uid="{5C446054-26E1-4C20-8414-66B275F06D73}"/>
    <cellStyle name="Normal 21 2 4 2" xfId="24951" xr:uid="{048B616D-8610-499A-95CB-7A3A9CF3E88C}"/>
    <cellStyle name="Normal 21 2 4 2 2" xfId="24952" xr:uid="{3C8B3789-8449-4151-A0F8-E6179B238D8C}"/>
    <cellStyle name="Normal 21 2 4 2 2 2" xfId="24953" xr:uid="{AF409B68-A77A-41B3-8908-FD22D0C797BE}"/>
    <cellStyle name="Normal 21 2 4 2 2 2 2" xfId="24954" xr:uid="{6AF729B9-67C3-4F64-9EAD-F1D1B9D59E87}"/>
    <cellStyle name="Normal 21 2 4 2 2 3" xfId="24955" xr:uid="{E6F95198-3900-4A8C-9081-630C334CCFF2}"/>
    <cellStyle name="Normal 21 2 4 2 3" xfId="24956" xr:uid="{21FB5D85-C6D7-4DFD-9532-6EA8E370E669}"/>
    <cellStyle name="Normal 21 2 4 2 3 2" xfId="24957" xr:uid="{3C95976A-D0B5-4C49-AFA7-5A7080FAA4F1}"/>
    <cellStyle name="Normal 21 2 4 2 4" xfId="24958" xr:uid="{E64BCF68-7C2F-4022-A88E-B943747E64EC}"/>
    <cellStyle name="Normal 21 2 4 3" xfId="24959" xr:uid="{9B72A4F6-C31D-49B5-9F36-9627B486BF89}"/>
    <cellStyle name="Normal 21 2 4 3 2" xfId="24960" xr:uid="{77DB1A03-8582-4BD0-BDA8-76FC09085BEA}"/>
    <cellStyle name="Normal 21 2 4 3 2 2" xfId="24961" xr:uid="{9AE54398-DBDB-4BDF-B8DE-B473FD51DDA4}"/>
    <cellStyle name="Normal 21 2 4 3 2 2 2" xfId="24962" xr:uid="{319A79D2-28AE-483A-ABEE-271DBA322322}"/>
    <cellStyle name="Normal 21 2 4 3 2 3" xfId="24963" xr:uid="{8C3B7DA6-3091-42BF-AC5E-552FFA74A6EE}"/>
    <cellStyle name="Normal 21 2 4 3 3" xfId="24964" xr:uid="{9E39CFDB-A25E-415D-961A-FEC19C0B9B00}"/>
    <cellStyle name="Normal 21 2 4 3 3 2" xfId="24965" xr:uid="{0377EE4E-1BE2-4079-BB75-9DA4AE0D0515}"/>
    <cellStyle name="Normal 21 2 4 3 4" xfId="24966" xr:uid="{193019E2-0451-48B7-B633-C29B7DDCFA2F}"/>
    <cellStyle name="Normal 21 2 4 4" xfId="24967" xr:uid="{66DD48A0-0CD0-423E-8AD8-4539C50C3773}"/>
    <cellStyle name="Normal 21 2 4 4 2" xfId="24968" xr:uid="{8AFB2D65-10D4-435A-9451-B720DF820A5E}"/>
    <cellStyle name="Normal 21 2 4 4 2 2" xfId="24969" xr:uid="{9901C9CB-74DE-4484-82DF-6B655E165CA9}"/>
    <cellStyle name="Normal 21 2 4 4 3" xfId="24970" xr:uid="{05F3D7D6-FA62-4E37-99B5-E6414E2DB1C4}"/>
    <cellStyle name="Normal 21 2 4 5" xfId="24971" xr:uid="{FF5AEC7E-7E0E-4791-B8B3-1D6C5759B0BE}"/>
    <cellStyle name="Normal 21 2 4 5 2" xfId="24972" xr:uid="{E1FB488B-C8D0-4986-97EB-A7E8779685A9}"/>
    <cellStyle name="Normal 21 2 4 6" xfId="24973" xr:uid="{56CA9885-A447-47F2-9680-F2A8F668E8CC}"/>
    <cellStyle name="Normal 21 2 5" xfId="24974" xr:uid="{58054EE3-01A6-456A-8E9B-59A45265D2B2}"/>
    <cellStyle name="Normal 21 2 5 2" xfId="24975" xr:uid="{71047DA3-E38F-4A64-A2CC-E13C10E107A8}"/>
    <cellStyle name="Normal 21 2 5 2 2" xfId="24976" xr:uid="{DA87B906-A7E4-4533-9891-9C513059BADD}"/>
    <cellStyle name="Normal 21 2 5 2 2 2" xfId="24977" xr:uid="{00209D12-E8FA-4C5A-8CBB-C57E254070FE}"/>
    <cellStyle name="Normal 21 2 5 2 3" xfId="24978" xr:uid="{BF0259BA-AC5A-42C7-A419-12191C059E60}"/>
    <cellStyle name="Normal 21 2 5 3" xfId="24979" xr:uid="{FF30B680-9C33-4441-B13E-6D78534C46F2}"/>
    <cellStyle name="Normal 21 2 5 3 2" xfId="24980" xr:uid="{F9E7076F-633D-4AB3-BC19-9DD286632F2B}"/>
    <cellStyle name="Normal 21 2 5 4" xfId="24981" xr:uid="{C7DBFC8C-0570-405D-A080-7858F46F0D94}"/>
    <cellStyle name="Normal 21 2 6" xfId="24982" xr:uid="{ECD15948-5C89-41FE-A350-B299F0A6D689}"/>
    <cellStyle name="Normal 21 2 6 2" xfId="24983" xr:uid="{B8C99BDE-F06A-48C5-8241-049AA1B71C2D}"/>
    <cellStyle name="Normal 21 2 6 2 2" xfId="24984" xr:uid="{9F3F7844-3ADD-48B2-92D1-9FE0DCB40822}"/>
    <cellStyle name="Normal 21 2 6 2 2 2" xfId="24985" xr:uid="{5B90873A-F88B-4F0F-A2C7-E8AFDDAC5BB5}"/>
    <cellStyle name="Normal 21 2 6 2 3" xfId="24986" xr:uid="{A952B376-E34E-4DC4-81BD-759266B8C2B7}"/>
    <cellStyle name="Normal 21 2 6 3" xfId="24987" xr:uid="{F07010A8-BDD0-4CFA-BDCB-7143D69DFE7E}"/>
    <cellStyle name="Normal 21 2 6 3 2" xfId="24988" xr:uid="{07416725-54C6-4802-99E3-AA98A85EC448}"/>
    <cellStyle name="Normal 21 2 6 4" xfId="24989" xr:uid="{F412CBC2-668B-49AF-82B5-8EE28372970B}"/>
    <cellStyle name="Normal 21 2 7" xfId="24990" xr:uid="{38054344-4B70-477F-B7CF-FB5901974EA1}"/>
    <cellStyle name="Normal 21 2 7 2" xfId="24991" xr:uid="{899CE74C-3FF7-402B-B284-F9CD5F25C4E8}"/>
    <cellStyle name="Normal 21 2 7 2 2" xfId="24992" xr:uid="{0E4C2F1F-177A-45BB-82CC-28DE30979142}"/>
    <cellStyle name="Normal 21 2 7 3" xfId="24993" xr:uid="{B7C4E1EF-7716-4643-ADF4-2C054E0E727F}"/>
    <cellStyle name="Normal 21 2 8" xfId="24994" xr:uid="{677A1F38-B9D2-4AB1-92A5-674E185C06D1}"/>
    <cellStyle name="Normal 21 2 8 2" xfId="24995" xr:uid="{83A02640-3811-45AE-B8CE-697F35CC843C}"/>
    <cellStyle name="Normal 21 2 9" xfId="24996" xr:uid="{60228384-2386-421E-853E-7B3393703AFA}"/>
    <cellStyle name="Normal 21 3" xfId="24997" xr:uid="{11E75068-C211-4466-891F-CD3035F94A04}"/>
    <cellStyle name="Normal 21 4" xfId="24998" xr:uid="{99C32BD0-6EA3-4BAB-9BE9-C4B96DD7D571}"/>
    <cellStyle name="Normal 21 4 2" xfId="24999" xr:uid="{28002B80-FE3A-4AEB-B94E-709C848ED6BA}"/>
    <cellStyle name="Normal 21 4 2 2" xfId="25000" xr:uid="{1FFED5AA-8E50-478E-A213-B4B4395F6D32}"/>
    <cellStyle name="Normal 21 4 2 2 2" xfId="25001" xr:uid="{FC526AE7-5639-40D6-A478-4666D617C605}"/>
    <cellStyle name="Normal 21 4 2 2 2 2" xfId="25002" xr:uid="{CE2EFB83-D9E7-4204-AA71-CCFA0AECF3B1}"/>
    <cellStyle name="Normal 21 4 2 2 2 2 2" xfId="25003" xr:uid="{A518E367-7346-4407-97CC-A4D125F9E501}"/>
    <cellStyle name="Normal 21 4 2 2 2 2 2 2" xfId="25004" xr:uid="{4A46FBCC-1A43-4EB2-9C26-D0CB7A776BA0}"/>
    <cellStyle name="Normal 21 4 2 2 2 2 3" xfId="25005" xr:uid="{B97ECA94-9372-4E1D-BBD0-8945EA2C21D9}"/>
    <cellStyle name="Normal 21 4 2 2 2 3" xfId="25006" xr:uid="{19DD07B2-5D4C-4066-A0D3-87D5FA38381D}"/>
    <cellStyle name="Normal 21 4 2 2 2 3 2" xfId="25007" xr:uid="{294652CA-1D07-497A-8AB1-7EF6E61B918A}"/>
    <cellStyle name="Normal 21 4 2 2 2 4" xfId="25008" xr:uid="{32C39A07-7A08-449B-978F-F3C06F1A2B01}"/>
    <cellStyle name="Normal 21 4 2 2 3" xfId="25009" xr:uid="{6770D234-875B-4921-B0B3-0AFEDDF6660A}"/>
    <cellStyle name="Normal 21 4 2 2 3 2" xfId="25010" xr:uid="{B072905A-EFC5-4CCF-AF26-C3354E3C7EF0}"/>
    <cellStyle name="Normal 21 4 2 2 3 2 2" xfId="25011" xr:uid="{44E2B76C-ECA4-4492-A6FB-940AD393BB04}"/>
    <cellStyle name="Normal 21 4 2 2 3 2 2 2" xfId="25012" xr:uid="{76060977-0309-45EF-B5E2-EA7E46AE2458}"/>
    <cellStyle name="Normal 21 4 2 2 3 2 3" xfId="25013" xr:uid="{C3365391-AC5C-4D2F-AFB7-8EFA5306962F}"/>
    <cellStyle name="Normal 21 4 2 2 3 3" xfId="25014" xr:uid="{FBEB09D7-81B5-4B03-BA41-E669C6A9AD9C}"/>
    <cellStyle name="Normal 21 4 2 2 3 3 2" xfId="25015" xr:uid="{63D83889-3AA8-4EEF-8ACB-584B81A40B57}"/>
    <cellStyle name="Normal 21 4 2 2 3 4" xfId="25016" xr:uid="{2AEF9F73-6FBD-4B2D-98C4-5C8588B78E4C}"/>
    <cellStyle name="Normal 21 4 2 2 4" xfId="25017" xr:uid="{2DB5F5C5-221C-4717-9B46-2204026224C5}"/>
    <cellStyle name="Normal 21 4 2 2 4 2" xfId="25018" xr:uid="{5B8110E5-CD4E-42E1-BD8E-11F7D0B8F483}"/>
    <cellStyle name="Normal 21 4 2 2 4 2 2" xfId="25019" xr:uid="{390B0DF9-2A87-4EA4-8751-393C348E9738}"/>
    <cellStyle name="Normal 21 4 2 2 4 3" xfId="25020" xr:uid="{C7494F7A-66CD-4E47-9811-C78AA702431A}"/>
    <cellStyle name="Normal 21 4 2 2 5" xfId="25021" xr:uid="{A29D63F7-A262-4103-AC2E-23A86EEDFDDF}"/>
    <cellStyle name="Normal 21 4 2 2 5 2" xfId="25022" xr:uid="{FE22DF9D-FEEB-4A3B-8739-8F38C0917445}"/>
    <cellStyle name="Normal 21 4 2 2 6" xfId="25023" xr:uid="{25DBCB73-6602-47FB-A360-2C1E4CD16B20}"/>
    <cellStyle name="Normal 21 4 2 3" xfId="25024" xr:uid="{C522156A-41B8-4F41-928B-3CE04DB66586}"/>
    <cellStyle name="Normal 21 4 2 3 2" xfId="25025" xr:uid="{F4317827-343B-4646-A82D-4EB213972F76}"/>
    <cellStyle name="Normal 21 4 2 3 2 2" xfId="25026" xr:uid="{40F8574B-F008-4684-A548-A0D850D6BE47}"/>
    <cellStyle name="Normal 21 4 2 3 2 2 2" xfId="25027" xr:uid="{0BE26A2F-16F0-4B74-B4E8-B97047CBEB7D}"/>
    <cellStyle name="Normal 21 4 2 3 2 3" xfId="25028" xr:uid="{60941FFB-D992-49B4-B10E-23A4EA288752}"/>
    <cellStyle name="Normal 21 4 2 3 3" xfId="25029" xr:uid="{9414C877-6C4A-4A5A-B4C1-76505F048301}"/>
    <cellStyle name="Normal 21 4 2 3 3 2" xfId="25030" xr:uid="{2C03675E-A8AB-43A9-B476-718D11D391E3}"/>
    <cellStyle name="Normal 21 4 2 3 4" xfId="25031" xr:uid="{04186BA0-FC05-4B0C-A1A7-83B5C10141E1}"/>
    <cellStyle name="Normal 21 4 2 4" xfId="25032" xr:uid="{61CDA78F-3144-4881-A54E-FAEFB00D98EC}"/>
    <cellStyle name="Normal 21 4 2 4 2" xfId="25033" xr:uid="{885FC244-304C-4327-813B-2C8052EC8553}"/>
    <cellStyle name="Normal 21 4 2 4 2 2" xfId="25034" xr:uid="{88B573CB-AFF7-4994-B613-7E6C42B86DD3}"/>
    <cellStyle name="Normal 21 4 2 4 2 2 2" xfId="25035" xr:uid="{9E86E6FE-9486-49D7-BC6D-DCCCE6615D5D}"/>
    <cellStyle name="Normal 21 4 2 4 2 3" xfId="25036" xr:uid="{C7744921-9EA5-4957-8D36-B236E275815C}"/>
    <cellStyle name="Normal 21 4 2 4 3" xfId="25037" xr:uid="{6997C130-3925-48AA-BB42-0D016B698994}"/>
    <cellStyle name="Normal 21 4 2 4 3 2" xfId="25038" xr:uid="{AD973169-CCF1-4EDD-A3CD-64FC741A214B}"/>
    <cellStyle name="Normal 21 4 2 4 4" xfId="25039" xr:uid="{B1446A70-F3AB-4693-BE09-1008984DE81C}"/>
    <cellStyle name="Normal 21 4 2 5" xfId="25040" xr:uid="{ADC60096-EC50-42CA-8F6D-9ED62E37B326}"/>
    <cellStyle name="Normal 21 4 2 5 2" xfId="25041" xr:uid="{D024F36B-B6E7-4612-AF68-8EB056F252AB}"/>
    <cellStyle name="Normal 21 4 2 5 2 2" xfId="25042" xr:uid="{8DD42E33-71BF-4813-8ABE-918B3ABCD4AD}"/>
    <cellStyle name="Normal 21 4 2 5 3" xfId="25043" xr:uid="{B3B69EB7-45F2-42B9-919E-7A62F38288F1}"/>
    <cellStyle name="Normal 21 4 2 6" xfId="25044" xr:uid="{58207B56-2923-440F-8DFB-C0C9C67D2760}"/>
    <cellStyle name="Normal 21 4 2 6 2" xfId="25045" xr:uid="{E557E836-6A78-4FC9-8335-788509C3814D}"/>
    <cellStyle name="Normal 21 4 2 7" xfId="25046" xr:uid="{6A702F79-8C70-4CBF-BBC8-C6AFB631238D}"/>
    <cellStyle name="Normal 21 4 3" xfId="25047" xr:uid="{25CE6D97-5170-42FA-9BC3-8336C3275BB1}"/>
    <cellStyle name="Normal 21 4 3 2" xfId="25048" xr:uid="{994A4463-3EAB-478C-8482-E64523AB0C87}"/>
    <cellStyle name="Normal 21 4 3 2 2" xfId="25049" xr:uid="{94276DBB-D9F6-484E-B9FC-8ABDBBA5B354}"/>
    <cellStyle name="Normal 21 4 3 2 2 2" xfId="25050" xr:uid="{19B2077B-A269-4B97-AD81-C11331C37150}"/>
    <cellStyle name="Normal 21 4 3 2 2 2 2" xfId="25051" xr:uid="{15D6B31C-3847-44EE-8A6C-361472FFA98A}"/>
    <cellStyle name="Normal 21 4 3 2 2 3" xfId="25052" xr:uid="{1B3A20B9-F929-402D-BBB5-788178B7D497}"/>
    <cellStyle name="Normal 21 4 3 2 3" xfId="25053" xr:uid="{77B5DE0E-6760-42E3-9282-7014CAEAE698}"/>
    <cellStyle name="Normal 21 4 3 2 3 2" xfId="25054" xr:uid="{0A8A509F-5506-4D41-B571-912EF0479A63}"/>
    <cellStyle name="Normal 21 4 3 2 4" xfId="25055" xr:uid="{8AB10ABA-7847-4974-8937-94130FC3914D}"/>
    <cellStyle name="Normal 21 4 3 3" xfId="25056" xr:uid="{F6AE056C-B43E-491C-9E3C-38CB8226DA3B}"/>
    <cellStyle name="Normal 21 4 3 3 2" xfId="25057" xr:uid="{F4CE01C3-CBAE-4D9B-AC8C-44A5571FD71E}"/>
    <cellStyle name="Normal 21 4 3 3 2 2" xfId="25058" xr:uid="{30BE888B-F7C6-40F8-9411-B3A4545859E7}"/>
    <cellStyle name="Normal 21 4 3 3 2 2 2" xfId="25059" xr:uid="{6A674EE5-8F1E-4B40-A08E-A2E7BDF1A15F}"/>
    <cellStyle name="Normal 21 4 3 3 2 3" xfId="25060" xr:uid="{5B25DBED-0368-4F3E-8126-90264F1679A1}"/>
    <cellStyle name="Normal 21 4 3 3 3" xfId="25061" xr:uid="{B29D826C-139F-4281-99B6-41D6BBA7323F}"/>
    <cellStyle name="Normal 21 4 3 3 3 2" xfId="25062" xr:uid="{6605C884-1889-47FC-A8B0-2C6C98AA7D8D}"/>
    <cellStyle name="Normal 21 4 3 3 4" xfId="25063" xr:uid="{9EC62C48-CB1F-4F55-AFF7-7DCEF4B639DE}"/>
    <cellStyle name="Normal 21 4 3 4" xfId="25064" xr:uid="{FBCCEEB8-D228-45BA-B67B-0A821D5330F8}"/>
    <cellStyle name="Normal 21 4 3 4 2" xfId="25065" xr:uid="{DE20E0DC-12BA-46CF-9296-C0AF680953F6}"/>
    <cellStyle name="Normal 21 4 3 4 2 2" xfId="25066" xr:uid="{7589E7D5-C2F1-4D69-8D2B-2847214C80B0}"/>
    <cellStyle name="Normal 21 4 3 4 3" xfId="25067" xr:uid="{ECEA6CF0-C871-4773-9B3F-308F1A40CF0C}"/>
    <cellStyle name="Normal 21 4 3 5" xfId="25068" xr:uid="{6C3B8EA3-726C-491D-BE6E-6BFAB471E1EB}"/>
    <cellStyle name="Normal 21 4 3 5 2" xfId="25069" xr:uid="{5C8F8AA8-9847-48D5-94B2-67783244515A}"/>
    <cellStyle name="Normal 21 4 3 6" xfId="25070" xr:uid="{556A07F5-253A-4BB7-A93E-EA393E9952CB}"/>
    <cellStyle name="Normal 21 4 4" xfId="25071" xr:uid="{B99F22CC-FB61-42BB-AEB9-019ECD528F4F}"/>
    <cellStyle name="Normal 21 4 4 2" xfId="25072" xr:uid="{5E263039-FD0E-46A2-B91D-F3C394CD7E8A}"/>
    <cellStyle name="Normal 21 4 4 2 2" xfId="25073" xr:uid="{31B1381C-A885-4C9C-A8AE-1700562B015D}"/>
    <cellStyle name="Normal 21 4 4 2 2 2" xfId="25074" xr:uid="{5047B32E-61E5-40D3-BE94-4C69705B413A}"/>
    <cellStyle name="Normal 21 4 4 2 3" xfId="25075" xr:uid="{0CD37702-7003-4983-ABA4-A2150831C31A}"/>
    <cellStyle name="Normal 21 4 4 3" xfId="25076" xr:uid="{017D6B41-B7A6-43BC-B5BC-4862D8E992CA}"/>
    <cellStyle name="Normal 21 4 4 3 2" xfId="25077" xr:uid="{3DF016EF-4D99-46CB-9E06-8A7023FE95F3}"/>
    <cellStyle name="Normal 21 4 4 4" xfId="25078" xr:uid="{D7C41CA0-75A5-4D8C-8610-AC5DBDC1E39B}"/>
    <cellStyle name="Normal 21 4 5" xfId="25079" xr:uid="{4FCE46E5-C554-426C-8D96-62957D68E47D}"/>
    <cellStyle name="Normal 21 4 5 2" xfId="25080" xr:uid="{3D11D929-7C00-4C44-935B-F816371F74A7}"/>
    <cellStyle name="Normal 21 4 5 2 2" xfId="25081" xr:uid="{C2C28BA0-89B5-496E-B466-19E49E662B38}"/>
    <cellStyle name="Normal 21 4 5 2 2 2" xfId="25082" xr:uid="{CA37ABC1-B4C5-4F1D-8FFE-B804D13E1C7E}"/>
    <cellStyle name="Normal 21 4 5 2 3" xfId="25083" xr:uid="{DABF13D7-DD2C-44BA-AD72-670A1D5C8F05}"/>
    <cellStyle name="Normal 21 4 5 3" xfId="25084" xr:uid="{78292BCB-9B84-4597-94FA-8E8206F7BD7F}"/>
    <cellStyle name="Normal 21 4 5 3 2" xfId="25085" xr:uid="{DD18B6E6-9FD5-4E96-8990-41798F0C0B0F}"/>
    <cellStyle name="Normal 21 4 5 4" xfId="25086" xr:uid="{6E6B3FAA-5277-4EA1-B66B-6CE206777357}"/>
    <cellStyle name="Normal 21 4 6" xfId="25087" xr:uid="{CACB2BC6-8901-468E-958F-591C56CBA4DF}"/>
    <cellStyle name="Normal 21 4 6 2" xfId="25088" xr:uid="{6DD5A01C-3A5C-4257-BFD4-2CCE1FCBC221}"/>
    <cellStyle name="Normal 21 4 6 2 2" xfId="25089" xr:uid="{C74CBDC9-6932-4175-B1E3-D9047D8B81EF}"/>
    <cellStyle name="Normal 21 4 6 3" xfId="25090" xr:uid="{67DD0201-387E-41EC-936E-66BE9CDFB511}"/>
    <cellStyle name="Normal 21 4 7" xfId="25091" xr:uid="{7AA9F3F2-8A2B-4492-8AAF-B48075C3E595}"/>
    <cellStyle name="Normal 21 4 7 2" xfId="25092" xr:uid="{F9A4D213-721C-4BA8-9693-70F61DBA108F}"/>
    <cellStyle name="Normal 21 4 8" xfId="25093" xr:uid="{AE7EBE9A-37D7-4F39-9EE9-F184A4E1CC80}"/>
    <cellStyle name="Normal 21 5" xfId="25094" xr:uid="{102341A1-7C69-417A-9BDF-EAB2226B6FC0}"/>
    <cellStyle name="Normal 21 6" xfId="25095" xr:uid="{453AD4D3-8D49-4E04-B814-8B5F2F85749C}"/>
    <cellStyle name="Normal 21 6 2" xfId="25096" xr:uid="{F189807D-A701-4778-8E08-10E4BADEE00F}"/>
    <cellStyle name="Normal 21 6 2 2" xfId="25097" xr:uid="{E0446374-409C-4556-9F6A-1C94B452DA74}"/>
    <cellStyle name="Normal 21 6 2 2 2" xfId="25098" xr:uid="{A33D5A81-1A06-4D88-AEE1-48DAC75CA504}"/>
    <cellStyle name="Normal 21 6 2 2 2 2" xfId="25099" xr:uid="{E4777074-6199-4B66-85A1-BF14D81245A3}"/>
    <cellStyle name="Normal 21 6 2 2 3" xfId="25100" xr:uid="{A35ED544-A0AE-4C4F-9B58-241D2EE7B568}"/>
    <cellStyle name="Normal 21 6 2 3" xfId="25101" xr:uid="{8CB95790-3C85-4CC6-99D1-A9327CF85F3A}"/>
    <cellStyle name="Normal 21 6 2 3 2" xfId="25102" xr:uid="{8BE7E57B-C9F6-49C5-AA5A-20E1880265F4}"/>
    <cellStyle name="Normal 21 6 2 4" xfId="25103" xr:uid="{9A1AFA25-2D7B-4B9B-AAAA-203F87C33824}"/>
    <cellStyle name="Normal 21 6 3" xfId="25104" xr:uid="{C105EC92-F44E-46C6-804D-85972814A5D8}"/>
    <cellStyle name="Normal 21 6 3 2" xfId="25105" xr:uid="{C53983B5-ECAD-42F1-BC92-E350C8DC6520}"/>
    <cellStyle name="Normal 21 6 3 2 2" xfId="25106" xr:uid="{7778DB77-2DA9-4FA7-81C7-56EE24D1761C}"/>
    <cellStyle name="Normal 21 6 3 2 2 2" xfId="25107" xr:uid="{83F58A56-51C3-4253-B856-E77C6E26A956}"/>
    <cellStyle name="Normal 21 6 3 2 3" xfId="25108" xr:uid="{D217224D-5D98-48DA-990E-851674F30013}"/>
    <cellStyle name="Normal 21 6 3 3" xfId="25109" xr:uid="{C8999FEF-AC1F-4670-A1F5-E4AA09E05A0F}"/>
    <cellStyle name="Normal 21 6 3 3 2" xfId="25110" xr:uid="{C2354118-EFA8-436E-8B53-B0F8307CE906}"/>
    <cellStyle name="Normal 21 6 3 4" xfId="25111" xr:uid="{2D29EE42-84A1-408B-A420-1B026DDEEC91}"/>
    <cellStyle name="Normal 21 6 4" xfId="25112" xr:uid="{0CAA927B-4699-4373-9D63-7A79857E3A07}"/>
    <cellStyle name="Normal 21 6 4 2" xfId="25113" xr:uid="{42B017C9-0DEB-43F7-9CDA-BEB4214D651C}"/>
    <cellStyle name="Normal 21 6 4 2 2" xfId="25114" xr:uid="{5DA430BA-D34D-4A04-9324-14D621D5A4C6}"/>
    <cellStyle name="Normal 21 6 4 3" xfId="25115" xr:uid="{238DA0AE-50A4-47E6-9E3A-69E5CCAA45EB}"/>
    <cellStyle name="Normal 21 6 5" xfId="25116" xr:uid="{B7DCB42A-279D-4135-AECA-85BA6AB4CAD6}"/>
    <cellStyle name="Normal 21 6 5 2" xfId="25117" xr:uid="{317C5EFD-DA46-4465-B914-DB2D499D0BDE}"/>
    <cellStyle name="Normal 21 6 6" xfId="25118" xr:uid="{1884B1C6-1E65-4F55-A727-E6FD7682FDEF}"/>
    <cellStyle name="Normal 21 7" xfId="25119" xr:uid="{383F2CCB-995B-4491-8D00-E4ACD236ACBC}"/>
    <cellStyle name="Normal 21 8" xfId="25120" xr:uid="{874FF3F5-4033-4516-87BD-E0F083608381}"/>
    <cellStyle name="Normal 22" xfId="25121" xr:uid="{32316C26-F79F-4E73-BE2E-0503EEBFFB4D}"/>
    <cellStyle name="Normal 22 2" xfId="25122" xr:uid="{F1FFA309-34BF-4A3F-9DE8-3BB6405F0A07}"/>
    <cellStyle name="Normal 22 3" xfId="25123" xr:uid="{7B3645BB-8DDE-4314-9704-8E99582C62BB}"/>
    <cellStyle name="Normal 22 4" xfId="25124" xr:uid="{5DCFEF3C-1211-4305-84EE-E9E0FCF3BE25}"/>
    <cellStyle name="Normal 22 4 2" xfId="25125" xr:uid="{C6C10713-FE4D-4D04-B583-170DE35E1DE4}"/>
    <cellStyle name="Normal 22 4 2 2" xfId="25126" xr:uid="{E7434304-3C19-4D7C-8249-072A2B062646}"/>
    <cellStyle name="Normal 22 4 2 2 2" xfId="25127" xr:uid="{C14C7C4B-08DA-4BD1-8037-E2AE1860469C}"/>
    <cellStyle name="Normal 22 4 2 2 2 2" xfId="25128" xr:uid="{6F45B45C-8B51-4445-A9CB-67FBD31CE01A}"/>
    <cellStyle name="Normal 22 4 2 2 2 2 2" xfId="25129" xr:uid="{6B4988DB-64D5-4BA4-96EF-050CC2C3006C}"/>
    <cellStyle name="Normal 22 4 2 2 2 2 2 2" xfId="25130" xr:uid="{CE01E7A6-ECE8-4654-8379-ECB8F15056BF}"/>
    <cellStyle name="Normal 22 4 2 2 2 2 3" xfId="25131" xr:uid="{0797FA6B-1B94-48FF-86C3-1B35A7CD5DB9}"/>
    <cellStyle name="Normal 22 4 2 2 2 3" xfId="25132" xr:uid="{18D5AEEA-1E32-4724-92C3-017221E9ADA0}"/>
    <cellStyle name="Normal 22 4 2 2 2 3 2" xfId="25133" xr:uid="{B9427134-7D9C-4A82-BB1F-F6E0C7AD920F}"/>
    <cellStyle name="Normal 22 4 2 2 2 4" xfId="25134" xr:uid="{CB71283B-EFB7-4350-8A6A-1B2C8E64BE96}"/>
    <cellStyle name="Normal 22 4 2 2 3" xfId="25135" xr:uid="{4E83DA79-DF65-4287-B9DF-1B1066C4E321}"/>
    <cellStyle name="Normal 22 4 2 2 3 2" xfId="25136" xr:uid="{838C898F-D165-4F8F-8382-5BE5049FAE5F}"/>
    <cellStyle name="Normal 22 4 2 2 3 2 2" xfId="25137" xr:uid="{6D99AC02-EC05-4461-A5AA-17759EC45794}"/>
    <cellStyle name="Normal 22 4 2 2 3 2 2 2" xfId="25138" xr:uid="{2C0A6722-EEAC-49F8-ACCF-E3627BCCE0B2}"/>
    <cellStyle name="Normal 22 4 2 2 3 2 3" xfId="25139" xr:uid="{7BAC22CF-4777-4FBA-A24C-817322C75B4D}"/>
    <cellStyle name="Normal 22 4 2 2 3 3" xfId="25140" xr:uid="{992D0AAD-7952-4A4A-828D-34651643FF41}"/>
    <cellStyle name="Normal 22 4 2 2 3 3 2" xfId="25141" xr:uid="{17B5488C-77D5-4B44-BABF-40A129F86BC9}"/>
    <cellStyle name="Normal 22 4 2 2 3 4" xfId="25142" xr:uid="{728D806E-26FD-47E0-A004-F1CE249E175C}"/>
    <cellStyle name="Normal 22 4 2 2 4" xfId="25143" xr:uid="{0EE1EB7C-5ABE-44BE-A372-E3A75762BA74}"/>
    <cellStyle name="Normal 22 4 2 2 4 2" xfId="25144" xr:uid="{76105148-CE3C-4A07-A0B0-78C7B544D520}"/>
    <cellStyle name="Normal 22 4 2 2 4 2 2" xfId="25145" xr:uid="{4139352A-0E18-4EC5-951A-A8DD8E5D09BF}"/>
    <cellStyle name="Normal 22 4 2 2 4 3" xfId="25146" xr:uid="{7632F10D-5AD6-413A-9350-FEA645A40395}"/>
    <cellStyle name="Normal 22 4 2 2 5" xfId="25147" xr:uid="{025C7E87-ACA6-4E9A-862B-17AB5B77E0AF}"/>
    <cellStyle name="Normal 22 4 2 2 5 2" xfId="25148" xr:uid="{D41308B4-780C-47E5-990E-DD3C3C6460A3}"/>
    <cellStyle name="Normal 22 4 2 2 6" xfId="25149" xr:uid="{808B5AE6-8193-42DD-AB53-38DB5A0F53B4}"/>
    <cellStyle name="Normal 22 4 2 3" xfId="25150" xr:uid="{C7807D98-1189-4E99-9368-E53A4FDBB4B0}"/>
    <cellStyle name="Normal 22 4 2 3 2" xfId="25151" xr:uid="{A4EC990F-0035-4A44-869E-4E71AF867419}"/>
    <cellStyle name="Normal 22 4 2 3 2 2" xfId="25152" xr:uid="{F737B173-658C-4054-A69E-3A868279FE5D}"/>
    <cellStyle name="Normal 22 4 2 3 2 2 2" xfId="25153" xr:uid="{FBFE1BE0-A48C-437C-8C50-8CDF687A6A1F}"/>
    <cellStyle name="Normal 22 4 2 3 2 3" xfId="25154" xr:uid="{4AB4B2FF-4F18-4718-9413-A21287B22B1E}"/>
    <cellStyle name="Normal 22 4 2 3 3" xfId="25155" xr:uid="{EBFDA21B-AD42-438D-A2BC-1CE696390F80}"/>
    <cellStyle name="Normal 22 4 2 3 3 2" xfId="25156" xr:uid="{61CC164D-A9AD-4A93-940D-57AC391BEBBC}"/>
    <cellStyle name="Normal 22 4 2 3 4" xfId="25157" xr:uid="{50EA6F3F-D5C9-49B8-B484-AC882A447B6F}"/>
    <cellStyle name="Normal 22 4 2 4" xfId="25158" xr:uid="{2543960A-5125-4B70-8550-B0E431E72E91}"/>
    <cellStyle name="Normal 22 4 2 4 2" xfId="25159" xr:uid="{4D89CB99-9E4B-4E76-A73D-ED9199514033}"/>
    <cellStyle name="Normal 22 4 2 4 2 2" xfId="25160" xr:uid="{17187748-ED44-4056-A9CF-C23C87AD0F06}"/>
    <cellStyle name="Normal 22 4 2 4 2 2 2" xfId="25161" xr:uid="{D8EBF32C-8A0F-4C5F-9E11-F5ED6FC77B7E}"/>
    <cellStyle name="Normal 22 4 2 4 2 3" xfId="25162" xr:uid="{66A58B6C-3F94-45B0-ADA6-0ED2547B0354}"/>
    <cellStyle name="Normal 22 4 2 4 3" xfId="25163" xr:uid="{FA790C3B-2C6B-40AB-AF00-E04FD1D018C3}"/>
    <cellStyle name="Normal 22 4 2 4 3 2" xfId="25164" xr:uid="{879F5742-A49C-435C-9D8E-1DE0CF612C4F}"/>
    <cellStyle name="Normal 22 4 2 4 4" xfId="25165" xr:uid="{973ADC1E-BC58-4B0A-B82A-4AD6AA35BA82}"/>
    <cellStyle name="Normal 22 4 2 5" xfId="25166" xr:uid="{414489FE-C0EE-44C4-9750-D536A86424C1}"/>
    <cellStyle name="Normal 22 4 2 5 2" xfId="25167" xr:uid="{3B7E8AAF-DC2C-4009-BD03-42D39C527A45}"/>
    <cellStyle name="Normal 22 4 2 5 2 2" xfId="25168" xr:uid="{54ED0C3E-5340-4021-B2E7-E64ADDC29E23}"/>
    <cellStyle name="Normal 22 4 2 5 3" xfId="25169" xr:uid="{5E221993-00B4-4974-96FA-EC0F0200BC0A}"/>
    <cellStyle name="Normal 22 4 2 6" xfId="25170" xr:uid="{01D30820-29AE-4150-81E2-AA50A29F0C29}"/>
    <cellStyle name="Normal 22 4 2 6 2" xfId="25171" xr:uid="{64C67943-5431-4952-8242-2C43B0B8DE3E}"/>
    <cellStyle name="Normal 22 4 2 7" xfId="25172" xr:uid="{A9F84E5A-0BBE-4AA9-9A1F-0D05A96B7D08}"/>
    <cellStyle name="Normal 22 4 3" xfId="25173" xr:uid="{D46194B9-0982-4C30-AF60-C96A9D07A77B}"/>
    <cellStyle name="Normal 22 4 3 2" xfId="25174" xr:uid="{5ECC30EB-8345-4C12-A2E6-BA41854EF085}"/>
    <cellStyle name="Normal 22 4 3 2 2" xfId="25175" xr:uid="{CF602660-15A1-428E-8154-58A92109921D}"/>
    <cellStyle name="Normal 22 4 3 2 2 2" xfId="25176" xr:uid="{0C6F1CE5-5E06-44FB-ACDF-58700A393BCA}"/>
    <cellStyle name="Normal 22 4 3 2 2 2 2" xfId="25177" xr:uid="{50E6F2E3-6319-41FC-9643-6B6916F3AFCF}"/>
    <cellStyle name="Normal 22 4 3 2 2 3" xfId="25178" xr:uid="{FE741D04-9201-4166-B4CB-8189718C259D}"/>
    <cellStyle name="Normal 22 4 3 2 3" xfId="25179" xr:uid="{142DA974-BB37-4E14-A76C-C608FAAA35A5}"/>
    <cellStyle name="Normal 22 4 3 2 3 2" xfId="25180" xr:uid="{98024C45-6BE5-489D-8EDA-309B7D8174A6}"/>
    <cellStyle name="Normal 22 4 3 2 4" xfId="25181" xr:uid="{22FA4D43-531D-42A7-8DDF-839566BCC2C8}"/>
    <cellStyle name="Normal 22 4 3 3" xfId="25182" xr:uid="{C0FA814C-1DCA-44B7-9AC1-A74A08354E2F}"/>
    <cellStyle name="Normal 22 4 3 3 2" xfId="25183" xr:uid="{6D187BF3-4198-4BEC-BE2E-6EDEBE750543}"/>
    <cellStyle name="Normal 22 4 3 3 2 2" xfId="25184" xr:uid="{98E77385-8EF4-4E63-86B5-CA61E38BF2F2}"/>
    <cellStyle name="Normal 22 4 3 3 2 2 2" xfId="25185" xr:uid="{BC37D237-5257-4A33-AFCD-FA6E81C27C8E}"/>
    <cellStyle name="Normal 22 4 3 3 2 3" xfId="25186" xr:uid="{76D6BEB4-8369-44B2-AFFC-072206BFF24C}"/>
    <cellStyle name="Normal 22 4 3 3 3" xfId="25187" xr:uid="{4C6F7E51-1C9E-475A-B52D-2563586885B9}"/>
    <cellStyle name="Normal 22 4 3 3 3 2" xfId="25188" xr:uid="{6EF8B67A-A571-4FEF-B8DB-050E8DEE76EF}"/>
    <cellStyle name="Normal 22 4 3 3 4" xfId="25189" xr:uid="{F5B8BF52-5A78-4A4B-9B9F-48674A1390C6}"/>
    <cellStyle name="Normal 22 4 3 4" xfId="25190" xr:uid="{A30EA756-F4F4-4114-B40E-3E0D388B18DF}"/>
    <cellStyle name="Normal 22 4 3 4 2" xfId="25191" xr:uid="{B5CF83C3-4BA6-4A92-B155-48A70B0D1E96}"/>
    <cellStyle name="Normal 22 4 3 4 2 2" xfId="25192" xr:uid="{8D211AA8-73E2-4247-9348-679FC6DB0DDA}"/>
    <cellStyle name="Normal 22 4 3 4 3" xfId="25193" xr:uid="{37E3D4C9-45E8-4257-BF58-15C8AEE9FFA8}"/>
    <cellStyle name="Normal 22 4 3 5" xfId="25194" xr:uid="{216DEB4A-360B-45F0-93B1-D0DB69627544}"/>
    <cellStyle name="Normal 22 4 3 5 2" xfId="25195" xr:uid="{EC863D0E-8A40-4B9B-911E-99D8A5950F01}"/>
    <cellStyle name="Normal 22 4 3 6" xfId="25196" xr:uid="{1EBDF7C9-BF87-4D8F-B289-5B8A4083196B}"/>
    <cellStyle name="Normal 22 4 4" xfId="25197" xr:uid="{1BF5900C-F2A6-4A94-81CB-E9D4BA842E04}"/>
    <cellStyle name="Normal 22 4 4 2" xfId="25198" xr:uid="{82B6749E-1529-4187-B774-AFB84B11997F}"/>
    <cellStyle name="Normal 22 4 4 2 2" xfId="25199" xr:uid="{4B55DAC5-2128-415B-AA18-0EC292375F89}"/>
    <cellStyle name="Normal 22 4 4 2 2 2" xfId="25200" xr:uid="{1330945F-059F-45C3-90FF-67FF6F33556B}"/>
    <cellStyle name="Normal 22 4 4 2 3" xfId="25201" xr:uid="{0897BD84-5CCE-429E-80A1-F6C4D7BD3FC8}"/>
    <cellStyle name="Normal 22 4 4 3" xfId="25202" xr:uid="{654BD52A-50C1-424F-AF7D-B14F5552496C}"/>
    <cellStyle name="Normal 22 4 4 3 2" xfId="25203" xr:uid="{7D78946B-EF14-4B0F-BDD1-A94E872991ED}"/>
    <cellStyle name="Normal 22 4 4 4" xfId="25204" xr:uid="{CC76D9B9-1DA4-4A07-B200-372EC2B80F65}"/>
    <cellStyle name="Normal 22 4 5" xfId="25205" xr:uid="{19DDFA42-16BD-4E8B-A122-CDAAF70C6499}"/>
    <cellStyle name="Normal 22 4 5 2" xfId="25206" xr:uid="{891A2CBE-9539-4747-924A-5DA31610EFB4}"/>
    <cellStyle name="Normal 22 4 5 2 2" xfId="25207" xr:uid="{385BC9C8-B0D8-45C1-B1B1-8FBBECC614F7}"/>
    <cellStyle name="Normal 22 4 5 2 2 2" xfId="25208" xr:uid="{F6DDEA4E-ED6A-4DAE-BB74-564DD6EF5880}"/>
    <cellStyle name="Normal 22 4 5 2 3" xfId="25209" xr:uid="{593C7D1A-B81B-465B-8B99-E3AEAD5A9149}"/>
    <cellStyle name="Normal 22 4 5 3" xfId="25210" xr:uid="{4C5BD27B-ED06-4B44-B00B-1C9C02B9C24A}"/>
    <cellStyle name="Normal 22 4 5 3 2" xfId="25211" xr:uid="{E7886E72-1284-47B6-A778-70A99EECEAED}"/>
    <cellStyle name="Normal 22 4 5 4" xfId="25212" xr:uid="{1F482C87-F542-48D8-9C52-E95081D78123}"/>
    <cellStyle name="Normal 22 4 6" xfId="25213" xr:uid="{61C4F819-40D8-498E-8EAB-5336BED7FA50}"/>
    <cellStyle name="Normal 22 4 6 2" xfId="25214" xr:uid="{E208D276-614E-43AF-A972-BBC2AFFEBD5B}"/>
    <cellStyle name="Normal 22 4 6 2 2" xfId="25215" xr:uid="{00C9578E-1CEA-4FC3-A4D6-A0187ABAB568}"/>
    <cellStyle name="Normal 22 4 6 3" xfId="25216" xr:uid="{0E835822-3E2F-4AE9-A5C4-7305BFEE4888}"/>
    <cellStyle name="Normal 22 4 7" xfId="25217" xr:uid="{1E434C54-DB32-4669-A232-C1A060A9E98B}"/>
    <cellStyle name="Normal 22 4 7 2" xfId="25218" xr:uid="{F8DA5BCE-1B56-463C-A044-80C1B60F50EB}"/>
    <cellStyle name="Normal 22 4 8" xfId="25219" xr:uid="{3F9DE917-5286-43AE-B3EB-132306A0FA6F}"/>
    <cellStyle name="Normal 22 5" xfId="25220" xr:uid="{E4B8E564-39B7-4A83-95DA-E7E365ACC01C}"/>
    <cellStyle name="Normal 22 5 2" xfId="25221" xr:uid="{262AFDF6-B45D-492F-A5C9-9E1CCE26B20B}"/>
    <cellStyle name="Normal 22 5 2 2" xfId="25222" xr:uid="{3C0873EA-12CA-40B7-BA4B-357808CCC591}"/>
    <cellStyle name="Normal 22 5 2 2 2" xfId="25223" xr:uid="{2ADE9EFD-1AC0-48B0-A8E6-66BEE56A3D16}"/>
    <cellStyle name="Normal 22 5 2 2 2 2" xfId="25224" xr:uid="{3FB88550-9AB8-4443-B633-86185A475301}"/>
    <cellStyle name="Normal 22 5 2 2 2 2 2" xfId="25225" xr:uid="{5DB7EFD2-4208-4C3E-B51F-62EDB6C40BDA}"/>
    <cellStyle name="Normal 22 5 2 2 2 2 2 2" xfId="25226" xr:uid="{B6FF2F00-FCF0-4737-84AE-96FDCF4E68F6}"/>
    <cellStyle name="Normal 22 5 2 2 2 2 3" xfId="25227" xr:uid="{EEDBC922-A3F4-4081-9292-85113B66475C}"/>
    <cellStyle name="Normal 22 5 2 2 2 3" xfId="25228" xr:uid="{49EABEA2-E6A3-46EB-9A0A-840BB4353012}"/>
    <cellStyle name="Normal 22 5 2 2 2 3 2" xfId="25229" xr:uid="{AA6AF1C5-C55E-41AC-A106-5DD6B6DAF1ED}"/>
    <cellStyle name="Normal 22 5 2 2 2 4" xfId="25230" xr:uid="{2BDEC03F-A839-4A43-902C-2D44605CEC8B}"/>
    <cellStyle name="Normal 22 5 2 2 3" xfId="25231" xr:uid="{C02DB149-F2B3-4E07-AAE4-2701D6001E15}"/>
    <cellStyle name="Normal 22 5 2 2 3 2" xfId="25232" xr:uid="{7BA6654C-26C9-4F1E-BB6D-922A2263F492}"/>
    <cellStyle name="Normal 22 5 2 2 3 2 2" xfId="25233" xr:uid="{9150A23B-A06A-47AD-8D9F-B7E8D564071B}"/>
    <cellStyle name="Normal 22 5 2 2 3 2 2 2" xfId="25234" xr:uid="{862D8C0A-217C-4F6C-9E99-F609D9B96F24}"/>
    <cellStyle name="Normal 22 5 2 2 3 2 3" xfId="25235" xr:uid="{96D62845-DEC5-4C08-BA74-FD15CD9F62EF}"/>
    <cellStyle name="Normal 22 5 2 2 3 3" xfId="25236" xr:uid="{8073C5AA-B4F4-4E7B-BA6C-52736696807F}"/>
    <cellStyle name="Normal 22 5 2 2 3 3 2" xfId="25237" xr:uid="{5E5B3444-6F90-473D-875E-AE8C09CC5753}"/>
    <cellStyle name="Normal 22 5 2 2 3 4" xfId="25238" xr:uid="{3EF78F67-4F41-4CE8-A6E4-4FF507C58EA2}"/>
    <cellStyle name="Normal 22 5 2 2 4" xfId="25239" xr:uid="{04C4BF63-71DD-4E6D-8A29-DE0E728055A4}"/>
    <cellStyle name="Normal 22 5 2 2 4 2" xfId="25240" xr:uid="{DC08E250-EE8F-4F39-882E-FB00B1A6B68E}"/>
    <cellStyle name="Normal 22 5 2 2 4 2 2" xfId="25241" xr:uid="{6FACE502-CE4B-48FF-B979-A983472E8735}"/>
    <cellStyle name="Normal 22 5 2 2 4 3" xfId="25242" xr:uid="{22400408-EE59-4070-A846-0FB6599FB544}"/>
    <cellStyle name="Normal 22 5 2 2 5" xfId="25243" xr:uid="{E4907AA7-DE3A-4D9A-B6F1-3CE06B4B64B9}"/>
    <cellStyle name="Normal 22 5 2 2 5 2" xfId="25244" xr:uid="{587E4FED-E5FF-42CE-BFB6-B316B39981E3}"/>
    <cellStyle name="Normal 22 5 2 2 6" xfId="25245" xr:uid="{F36DB6D6-AD99-4FF9-B0E9-22E91E592853}"/>
    <cellStyle name="Normal 22 5 2 3" xfId="25246" xr:uid="{9E1065B0-2A13-438C-B89F-A8790CFD65A9}"/>
    <cellStyle name="Normal 22 5 2 3 2" xfId="25247" xr:uid="{41E99F50-DF8A-407D-A628-074872AD6EFE}"/>
    <cellStyle name="Normal 22 5 2 3 2 2" xfId="25248" xr:uid="{E7307A96-4D12-4761-A3AC-37FF9003431D}"/>
    <cellStyle name="Normal 22 5 2 3 2 2 2" xfId="25249" xr:uid="{0F2C6D32-3B57-40D8-99D9-E6438F9D6BAB}"/>
    <cellStyle name="Normal 22 5 2 3 2 3" xfId="25250" xr:uid="{DE8F9EE3-438B-47A4-B948-A5366BE6FC77}"/>
    <cellStyle name="Normal 22 5 2 3 3" xfId="25251" xr:uid="{BCC7EF0F-853F-42F9-ADAF-4FAA4FAA4697}"/>
    <cellStyle name="Normal 22 5 2 3 3 2" xfId="25252" xr:uid="{E28A8388-C59C-463C-BB50-A4B84E00FC15}"/>
    <cellStyle name="Normal 22 5 2 3 4" xfId="25253" xr:uid="{A3AFAB0A-C96C-4CBD-B642-F19C2ED3E39A}"/>
    <cellStyle name="Normal 22 5 2 4" xfId="25254" xr:uid="{B2DFC2FD-BA05-4B96-8AFB-69BE9B7CA9D3}"/>
    <cellStyle name="Normal 22 5 2 4 2" xfId="25255" xr:uid="{BF826CE1-46E3-4BF2-8A3A-516B20192E93}"/>
    <cellStyle name="Normal 22 5 2 4 2 2" xfId="25256" xr:uid="{6B89FE93-AD93-4CD3-B215-97A30016C8B4}"/>
    <cellStyle name="Normal 22 5 2 4 2 2 2" xfId="25257" xr:uid="{31A80ACF-FD2B-449A-BCFC-B5113A8B2D1F}"/>
    <cellStyle name="Normal 22 5 2 4 2 3" xfId="25258" xr:uid="{49513103-E14E-4158-BC31-3C4AE9777601}"/>
    <cellStyle name="Normal 22 5 2 4 3" xfId="25259" xr:uid="{429AAADF-124A-46C2-BB50-157D0E4E4A20}"/>
    <cellStyle name="Normal 22 5 2 4 3 2" xfId="25260" xr:uid="{1E766870-DC3E-41C6-BD1B-B49D6C1026B8}"/>
    <cellStyle name="Normal 22 5 2 4 4" xfId="25261" xr:uid="{EBC57C9C-9BAC-4A38-BC15-167F2674D73E}"/>
    <cellStyle name="Normal 22 5 2 5" xfId="25262" xr:uid="{C51900AA-2A6C-4339-92F5-E64313E72983}"/>
    <cellStyle name="Normal 22 5 2 5 2" xfId="25263" xr:uid="{A136B204-D1AA-4884-A122-B6963C8B1175}"/>
    <cellStyle name="Normal 22 5 2 5 2 2" xfId="25264" xr:uid="{8BF624C1-211E-414D-BF21-B0F02B58652E}"/>
    <cellStyle name="Normal 22 5 2 5 3" xfId="25265" xr:uid="{5C823BB2-9BFB-4B61-92C0-986C0128395C}"/>
    <cellStyle name="Normal 22 5 2 6" xfId="25266" xr:uid="{5D7C2F21-1EB8-4EC1-8D61-2EB7C87AE121}"/>
    <cellStyle name="Normal 22 5 2 6 2" xfId="25267" xr:uid="{344B985A-9AC4-485B-9E82-BF1327802388}"/>
    <cellStyle name="Normal 22 5 2 7" xfId="25268" xr:uid="{F4F50973-4644-4C9A-A269-282811119EE3}"/>
    <cellStyle name="Normal 22 5 3" xfId="25269" xr:uid="{993631EA-79B9-4CFC-9DFC-7106848043D9}"/>
    <cellStyle name="Normal 22 5 3 2" xfId="25270" xr:uid="{9A499738-F9F8-4F46-AB20-57571D0709CB}"/>
    <cellStyle name="Normal 22 5 3 2 2" xfId="25271" xr:uid="{157CAEA0-7B9A-426A-805B-FA8631B10FEF}"/>
    <cellStyle name="Normal 22 5 3 2 2 2" xfId="25272" xr:uid="{EEF38EEA-25F3-4DFD-8958-74457C66661D}"/>
    <cellStyle name="Normal 22 5 3 2 2 2 2" xfId="25273" xr:uid="{599345E1-5E4D-4A40-84D3-4A093FCFFA65}"/>
    <cellStyle name="Normal 22 5 3 2 2 3" xfId="25274" xr:uid="{B14D0B92-4AC4-4F6D-A686-50C99D4DDD12}"/>
    <cellStyle name="Normal 22 5 3 2 3" xfId="25275" xr:uid="{8A928D12-E18A-4098-8805-D15ED1E3B20B}"/>
    <cellStyle name="Normal 22 5 3 2 3 2" xfId="25276" xr:uid="{2530714B-DDC8-445B-84C5-791004E10257}"/>
    <cellStyle name="Normal 22 5 3 2 4" xfId="25277" xr:uid="{B9494B06-74A2-4DC7-941E-0B16B10D9245}"/>
    <cellStyle name="Normal 22 5 3 3" xfId="25278" xr:uid="{F4389155-33EC-4980-A328-8D9413276EDD}"/>
    <cellStyle name="Normal 22 5 3 3 2" xfId="25279" xr:uid="{41F3A1F5-39F4-4165-9EF0-A922424FC4DF}"/>
    <cellStyle name="Normal 22 5 3 3 2 2" xfId="25280" xr:uid="{AC1ED61D-8593-441E-A719-0185F1E46B9E}"/>
    <cellStyle name="Normal 22 5 3 3 2 2 2" xfId="25281" xr:uid="{857DEF13-DBFB-44D2-B821-0982E661F2E4}"/>
    <cellStyle name="Normal 22 5 3 3 2 3" xfId="25282" xr:uid="{2B65BA63-807C-400A-A5F4-CD78168A4A47}"/>
    <cellStyle name="Normal 22 5 3 3 3" xfId="25283" xr:uid="{EC54DD9E-CFAD-4ED5-B561-2CC9C646F1D8}"/>
    <cellStyle name="Normal 22 5 3 3 3 2" xfId="25284" xr:uid="{F6E32C16-72B8-4A7D-9BE6-13E6008E0C1A}"/>
    <cellStyle name="Normal 22 5 3 3 4" xfId="25285" xr:uid="{E7B85EA0-59AD-47B2-B6EA-4BE24376D4D0}"/>
    <cellStyle name="Normal 22 5 3 4" xfId="25286" xr:uid="{94796B89-754D-4257-BF09-203AF1024D4B}"/>
    <cellStyle name="Normal 22 5 3 4 2" xfId="25287" xr:uid="{0CBFBC7A-08E9-4864-8317-1F1771E811C2}"/>
    <cellStyle name="Normal 22 5 3 4 2 2" xfId="25288" xr:uid="{5AD6527E-1B48-4F28-B5D6-2C1E19A6AB1E}"/>
    <cellStyle name="Normal 22 5 3 4 3" xfId="25289" xr:uid="{D8B62948-9993-447F-81CE-4358EBFB032C}"/>
    <cellStyle name="Normal 22 5 3 5" xfId="25290" xr:uid="{E106DD33-F7F9-4A09-8FFA-33862966BF6A}"/>
    <cellStyle name="Normal 22 5 3 5 2" xfId="25291" xr:uid="{6916A3F2-4D79-45B3-8532-FA4A91DBA205}"/>
    <cellStyle name="Normal 22 5 3 6" xfId="25292" xr:uid="{D2EBEAD8-9170-433C-B91A-754D5C91C909}"/>
    <cellStyle name="Normal 22 5 4" xfId="25293" xr:uid="{C780B983-D07A-41A8-8DC3-4DFD30358996}"/>
    <cellStyle name="Normal 22 5 4 2" xfId="25294" xr:uid="{085836B1-65E9-4F13-9F2A-AACDE476F1EF}"/>
    <cellStyle name="Normal 22 5 4 2 2" xfId="25295" xr:uid="{485991B9-8F42-405D-8418-3A2AEEC04B6B}"/>
    <cellStyle name="Normal 22 5 4 2 2 2" xfId="25296" xr:uid="{F51DD24E-315B-42CE-9E47-54BBB0E900F4}"/>
    <cellStyle name="Normal 22 5 4 2 3" xfId="25297" xr:uid="{B3D67FBC-B819-4F5A-ABD5-42799D1CC3B4}"/>
    <cellStyle name="Normal 22 5 4 3" xfId="25298" xr:uid="{02E44AD4-0432-4F9A-997D-1ED4811CCE58}"/>
    <cellStyle name="Normal 22 5 4 3 2" xfId="25299" xr:uid="{D85108B6-EAB6-433E-86A5-18880CD61A62}"/>
    <cellStyle name="Normal 22 5 4 4" xfId="25300" xr:uid="{52923BE9-5790-4953-9607-8DA50D30292E}"/>
    <cellStyle name="Normal 22 5 5" xfId="25301" xr:uid="{6F0017E7-567C-48CE-8C46-B12BF4102E9F}"/>
    <cellStyle name="Normal 22 5 5 2" xfId="25302" xr:uid="{CF9E8D8F-992A-4A31-A4F5-71CAF0C1B561}"/>
    <cellStyle name="Normal 22 5 5 2 2" xfId="25303" xr:uid="{AA321B98-62EE-4F35-8F5A-8801896D1C50}"/>
    <cellStyle name="Normal 22 5 5 2 2 2" xfId="25304" xr:uid="{B66079E3-D84E-46C7-883F-B5B31B846A5A}"/>
    <cellStyle name="Normal 22 5 5 2 3" xfId="25305" xr:uid="{736CE7F2-9272-4E52-B4A5-906DCDAF10A3}"/>
    <cellStyle name="Normal 22 5 5 3" xfId="25306" xr:uid="{4DD12820-DD0F-45A4-8E89-CD9EB894D251}"/>
    <cellStyle name="Normal 22 5 5 3 2" xfId="25307" xr:uid="{0969A61A-5F52-4D49-8A5E-5A8CF643E64F}"/>
    <cellStyle name="Normal 22 5 5 4" xfId="25308" xr:uid="{105EB32E-07BB-45DD-AD64-6376EC216541}"/>
    <cellStyle name="Normal 22 5 6" xfId="25309" xr:uid="{70F44F1A-3139-4DEB-BE9A-DD6659CAF92E}"/>
    <cellStyle name="Normal 22 5 6 2" xfId="25310" xr:uid="{F36E0A2E-62DB-4D73-9A49-77BBAF7588D8}"/>
    <cellStyle name="Normal 22 5 6 2 2" xfId="25311" xr:uid="{5F811D78-C4E0-4942-80CF-D7C529D7A852}"/>
    <cellStyle name="Normal 22 5 6 3" xfId="25312" xr:uid="{732A4880-17A9-4A28-9E15-7DF20A9A3AFA}"/>
    <cellStyle name="Normal 22 5 7" xfId="25313" xr:uid="{B19D213F-48F1-428E-BFD5-A3D67BD5E03C}"/>
    <cellStyle name="Normal 22 5 7 2" xfId="25314" xr:uid="{72CE96FC-D401-4FD6-B6BE-410912DF33ED}"/>
    <cellStyle name="Normal 22 5 8" xfId="25315" xr:uid="{470C1752-9DD8-44AC-8792-B72717F82B58}"/>
    <cellStyle name="Normal 22 6" xfId="25316" xr:uid="{2268B14E-5548-4182-BBD4-E6C51546B6F5}"/>
    <cellStyle name="Normal 22 7" xfId="25317" xr:uid="{D2E8385C-395C-47D3-A50F-FCBB8A3DE354}"/>
    <cellStyle name="Normal 22 7 2" xfId="25318" xr:uid="{D05B3766-C9B7-465A-B09E-2F03E0F337A4}"/>
    <cellStyle name="Normal 22 7 2 2" xfId="25319" xr:uid="{2B134D56-CD28-4C34-A32F-B55375A75CED}"/>
    <cellStyle name="Normal 22 7 2 2 2" xfId="25320" xr:uid="{C714B0F5-68AB-46B5-8C7E-599C334A87F4}"/>
    <cellStyle name="Normal 22 7 2 2 2 2" xfId="25321" xr:uid="{74023CD5-C9F4-47CD-BCEB-510DF069EBF4}"/>
    <cellStyle name="Normal 22 7 2 2 3" xfId="25322" xr:uid="{F571BD72-A55A-4B8E-8AD2-A5201DFF31EA}"/>
    <cellStyle name="Normal 22 7 2 3" xfId="25323" xr:uid="{94A40F49-A04A-4497-94B2-B7E0E8D7182A}"/>
    <cellStyle name="Normal 22 7 2 3 2" xfId="25324" xr:uid="{863D2C81-A25A-450B-9FE3-05AAAD2E1635}"/>
    <cellStyle name="Normal 22 7 2 4" xfId="25325" xr:uid="{70076A44-5E06-4C2B-9841-9921520C38FA}"/>
    <cellStyle name="Normal 22 7 3" xfId="25326" xr:uid="{DF6274EE-42B0-40AB-BEE6-BE819374129F}"/>
    <cellStyle name="Normal 22 7 3 2" xfId="25327" xr:uid="{E88878EA-882F-423B-850A-F76DCEC2AA19}"/>
    <cellStyle name="Normal 22 7 3 2 2" xfId="25328" xr:uid="{D1E5B564-E04A-4671-83B4-66927D94A8D1}"/>
    <cellStyle name="Normal 22 7 3 2 2 2" xfId="25329" xr:uid="{36AFC7CF-458F-4111-9876-FC72C13C263A}"/>
    <cellStyle name="Normal 22 7 3 2 3" xfId="25330" xr:uid="{59ADDED4-F9D9-4395-8496-70FE720084B4}"/>
    <cellStyle name="Normal 22 7 3 3" xfId="25331" xr:uid="{362B511B-7FFC-4502-8905-AB9ED8A98765}"/>
    <cellStyle name="Normal 22 7 3 3 2" xfId="25332" xr:uid="{49BA6E74-093E-4BD7-AB2C-9933A4F6B025}"/>
    <cellStyle name="Normal 22 7 3 4" xfId="25333" xr:uid="{EA0E8BE5-D72B-4424-898B-D64F530E64F6}"/>
    <cellStyle name="Normal 22 7 4" xfId="25334" xr:uid="{FDE24FE4-4931-4EF9-9279-EA6D28F65220}"/>
    <cellStyle name="Normal 22 7 4 2" xfId="25335" xr:uid="{48B7AEC5-6738-4452-9E7B-DB186DB353C8}"/>
    <cellStyle name="Normal 22 7 4 2 2" xfId="25336" xr:uid="{E6C0E5C6-FFE1-423A-AD3D-48C03E542523}"/>
    <cellStyle name="Normal 22 7 4 3" xfId="25337" xr:uid="{E3CF4471-B32D-43B0-9E9C-F24F9A1B34C5}"/>
    <cellStyle name="Normal 22 7 5" xfId="25338" xr:uid="{14AEDA1E-B760-4307-8F6F-54E2D1AEB30F}"/>
    <cellStyle name="Normal 22 7 5 2" xfId="25339" xr:uid="{3CDDC928-2401-4BE6-BAF1-959352C1CC66}"/>
    <cellStyle name="Normal 22 7 6" xfId="25340" xr:uid="{684A96D0-AEA6-477C-B089-778CC41AA0DD}"/>
    <cellStyle name="Normal 23" xfId="25341" xr:uid="{0A156997-ED70-46B3-B0D8-943460043C64}"/>
    <cellStyle name="Normal 23 2" xfId="25342" xr:uid="{C4835694-9BA5-40E4-A035-F5B80B19A004}"/>
    <cellStyle name="Normal 23 3" xfId="25343" xr:uid="{7C0C6166-C374-40C2-BABF-291269A336BC}"/>
    <cellStyle name="Normal 23 4" xfId="25344" xr:uid="{634237A9-71F0-40A4-AD09-8CAEF3808003}"/>
    <cellStyle name="Normal 23 4 2" xfId="25345" xr:uid="{C4AE0CD5-0028-44AE-BB44-CFAB0579D87A}"/>
    <cellStyle name="Normal 23 4 2 2" xfId="25346" xr:uid="{C6091251-1453-4BDA-95B6-2F25ED101C1B}"/>
    <cellStyle name="Normal 23 4 2 2 2" xfId="25347" xr:uid="{5CF57277-EACD-4993-968E-F2C3A3B0E6AC}"/>
    <cellStyle name="Normal 23 4 2 2 2 2" xfId="25348" xr:uid="{358CB8F3-B5D4-4860-8029-3348FBEAA621}"/>
    <cellStyle name="Normal 23 4 2 2 2 2 2" xfId="25349" xr:uid="{07A02CE4-4783-4058-A65C-6BCB88216DBE}"/>
    <cellStyle name="Normal 23 4 2 2 2 2 2 2" xfId="25350" xr:uid="{F9529A8F-2790-4AF6-994F-C2E9F758F144}"/>
    <cellStyle name="Normal 23 4 2 2 2 2 3" xfId="25351" xr:uid="{A87AEF05-A8EF-4F99-9E18-A855A847F6F1}"/>
    <cellStyle name="Normal 23 4 2 2 2 3" xfId="25352" xr:uid="{1EF40E1B-83D4-4E5F-9733-BB407DCCAC9F}"/>
    <cellStyle name="Normal 23 4 2 2 2 3 2" xfId="25353" xr:uid="{E0B8CF7D-B238-425F-9BBA-D6372B013F68}"/>
    <cellStyle name="Normal 23 4 2 2 2 4" xfId="25354" xr:uid="{A59D23F3-196A-4474-88CA-2778BAB4F6C3}"/>
    <cellStyle name="Normal 23 4 2 2 3" xfId="25355" xr:uid="{521D4348-8795-4EE5-A460-95124083A6C1}"/>
    <cellStyle name="Normal 23 4 2 2 3 2" xfId="25356" xr:uid="{49D1E37A-057F-4594-B16E-C118AB55AA5C}"/>
    <cellStyle name="Normal 23 4 2 2 3 2 2" xfId="25357" xr:uid="{93A7AF2C-9EB6-403D-80A3-1AC06CA64B42}"/>
    <cellStyle name="Normal 23 4 2 2 3 2 2 2" xfId="25358" xr:uid="{E860EAB8-8E48-4E39-981E-7E2BB6ADF84D}"/>
    <cellStyle name="Normal 23 4 2 2 3 2 3" xfId="25359" xr:uid="{9EC13878-DF04-4F29-823A-334179204CBA}"/>
    <cellStyle name="Normal 23 4 2 2 3 3" xfId="25360" xr:uid="{08123B39-6E96-4CAF-AC30-6D6A6A350059}"/>
    <cellStyle name="Normal 23 4 2 2 3 3 2" xfId="25361" xr:uid="{DF797813-1B85-4019-8E55-25E29B048D93}"/>
    <cellStyle name="Normal 23 4 2 2 3 4" xfId="25362" xr:uid="{0BA3527C-0257-4EAE-AEEB-0F14414B6FD2}"/>
    <cellStyle name="Normal 23 4 2 2 4" xfId="25363" xr:uid="{65BD3390-40D7-4FFF-9643-F8E3F63A37B6}"/>
    <cellStyle name="Normal 23 4 2 2 4 2" xfId="25364" xr:uid="{A5240F6D-DDB4-42FE-95F5-5368D6E2FC62}"/>
    <cellStyle name="Normal 23 4 2 2 4 2 2" xfId="25365" xr:uid="{3CB27ABA-9695-4412-A5C9-5E2F3C51CE69}"/>
    <cellStyle name="Normal 23 4 2 2 4 3" xfId="25366" xr:uid="{0DD1CB52-BF89-4AF1-8C6E-422BF989D96C}"/>
    <cellStyle name="Normal 23 4 2 2 5" xfId="25367" xr:uid="{71FEA212-ADFD-4BA6-9815-F8F45F1B5AAF}"/>
    <cellStyle name="Normal 23 4 2 2 5 2" xfId="25368" xr:uid="{4B43AE50-AF17-4FBA-A1BD-21A54164C7CC}"/>
    <cellStyle name="Normal 23 4 2 2 6" xfId="25369" xr:uid="{548A09B6-0200-44A6-8B61-B1D2E260E4A6}"/>
    <cellStyle name="Normal 23 4 2 3" xfId="25370" xr:uid="{4C61B1B8-9061-4A9C-AF67-C085ACF813B9}"/>
    <cellStyle name="Normal 23 4 2 3 2" xfId="25371" xr:uid="{314BBB17-EF6C-4E6B-BAC9-70B1A841F13D}"/>
    <cellStyle name="Normal 23 4 2 3 2 2" xfId="25372" xr:uid="{9339B825-6FBC-4152-B698-891404CBA719}"/>
    <cellStyle name="Normal 23 4 2 3 2 2 2" xfId="25373" xr:uid="{198A91CC-2390-42A2-BECC-CDEB33A0FC1C}"/>
    <cellStyle name="Normal 23 4 2 3 2 3" xfId="25374" xr:uid="{E799C4F0-D650-4AA0-9373-256F5CA9AA89}"/>
    <cellStyle name="Normal 23 4 2 3 3" xfId="25375" xr:uid="{9EFF31F8-5F0D-41C2-8849-A2306045FC46}"/>
    <cellStyle name="Normal 23 4 2 3 3 2" xfId="25376" xr:uid="{92132E02-E99E-4834-975C-A47C6A963B0A}"/>
    <cellStyle name="Normal 23 4 2 3 4" xfId="25377" xr:uid="{EC0D7D1A-97FF-4E72-8F50-BB1A9725E388}"/>
    <cellStyle name="Normal 23 4 2 4" xfId="25378" xr:uid="{6421D170-0133-45EF-BB9A-C2DBD15C44D2}"/>
    <cellStyle name="Normal 23 4 2 4 2" xfId="25379" xr:uid="{19D20E2B-AA21-408E-BB8D-6947193CEC20}"/>
    <cellStyle name="Normal 23 4 2 4 2 2" xfId="25380" xr:uid="{96C2D306-FC07-4EAE-8D74-8DD874991254}"/>
    <cellStyle name="Normal 23 4 2 4 2 2 2" xfId="25381" xr:uid="{F8A18118-BCEB-4A41-B54B-328A6DE005E8}"/>
    <cellStyle name="Normal 23 4 2 4 2 3" xfId="25382" xr:uid="{B3F8C2BF-4E6A-46E6-8E1F-9911183D4147}"/>
    <cellStyle name="Normal 23 4 2 4 3" xfId="25383" xr:uid="{6ADFD949-8755-489D-89DE-D4C2232E2355}"/>
    <cellStyle name="Normal 23 4 2 4 3 2" xfId="25384" xr:uid="{3702FB11-0F17-414F-8308-CEBF7DCAFCCF}"/>
    <cellStyle name="Normal 23 4 2 4 4" xfId="25385" xr:uid="{DD85809E-ABA6-4242-A990-364D9899554D}"/>
    <cellStyle name="Normal 23 4 2 5" xfId="25386" xr:uid="{EF59DBE6-188D-4BEC-A3F7-8949413475D2}"/>
    <cellStyle name="Normal 23 4 2 5 2" xfId="25387" xr:uid="{DA66C06D-BEA4-4DB5-8BB7-2433F3823E1C}"/>
    <cellStyle name="Normal 23 4 2 5 2 2" xfId="25388" xr:uid="{8210F8A5-4B15-43CD-9C0F-07C1A4437F01}"/>
    <cellStyle name="Normal 23 4 2 5 3" xfId="25389" xr:uid="{9B20C1E6-F6FE-4252-B7BC-3D36225284B6}"/>
    <cellStyle name="Normal 23 4 2 6" xfId="25390" xr:uid="{6753587A-F078-44DD-8851-7F9DEF001568}"/>
    <cellStyle name="Normal 23 4 2 6 2" xfId="25391" xr:uid="{63899152-D05C-498A-983B-2A715F48C40F}"/>
    <cellStyle name="Normal 23 4 2 7" xfId="25392" xr:uid="{069AD1E9-15A5-4331-8DB5-3556EEF92D34}"/>
    <cellStyle name="Normal 23 4 3" xfId="25393" xr:uid="{22DF5755-E115-4C1C-B6BF-D45D7FD1EBEB}"/>
    <cellStyle name="Normal 23 4 3 2" xfId="25394" xr:uid="{ADDB1153-293B-41F0-A2A1-0611920FFE0E}"/>
    <cellStyle name="Normal 23 4 3 2 2" xfId="25395" xr:uid="{2BD76E34-DB87-4402-A680-4A751433A56C}"/>
    <cellStyle name="Normal 23 4 3 2 2 2" xfId="25396" xr:uid="{2D04AA86-4789-4116-AABA-6D61B050F173}"/>
    <cellStyle name="Normal 23 4 3 2 2 2 2" xfId="25397" xr:uid="{9FF9FD92-3596-4D38-8872-F459668E1DF6}"/>
    <cellStyle name="Normal 23 4 3 2 2 3" xfId="25398" xr:uid="{2766173D-4D32-49F6-B0EE-DC51D9662F1A}"/>
    <cellStyle name="Normal 23 4 3 2 3" xfId="25399" xr:uid="{BADB52D5-A26E-434B-9982-3807FA271B23}"/>
    <cellStyle name="Normal 23 4 3 2 3 2" xfId="25400" xr:uid="{D398A4FC-EA5D-4537-B689-7D3CA14EDB98}"/>
    <cellStyle name="Normal 23 4 3 2 4" xfId="25401" xr:uid="{DA7DBAFE-487F-41AB-AE6C-8834BEA5C417}"/>
    <cellStyle name="Normal 23 4 3 3" xfId="25402" xr:uid="{0290A6CC-CF34-4E16-AF31-C7F52761C0ED}"/>
    <cellStyle name="Normal 23 4 3 3 2" xfId="25403" xr:uid="{3F7FA738-6B76-4C93-82AE-CE252EC49F6B}"/>
    <cellStyle name="Normal 23 4 3 3 2 2" xfId="25404" xr:uid="{041E27C3-C944-4EDA-8ED5-8314A5EB2E2E}"/>
    <cellStyle name="Normal 23 4 3 3 2 2 2" xfId="25405" xr:uid="{BF3D3E0F-194F-4BE3-B78A-5A92D3F82A11}"/>
    <cellStyle name="Normal 23 4 3 3 2 3" xfId="25406" xr:uid="{F1918E03-E61F-4C79-B2B4-0FADB6BD5070}"/>
    <cellStyle name="Normal 23 4 3 3 3" xfId="25407" xr:uid="{5AB13E84-D19E-43A5-B63C-4B9A002DF294}"/>
    <cellStyle name="Normal 23 4 3 3 3 2" xfId="25408" xr:uid="{7611673B-BDC6-4E1A-B483-9DFC37ACC4C4}"/>
    <cellStyle name="Normal 23 4 3 3 4" xfId="25409" xr:uid="{8EBF2915-F5A6-4BD5-9AAE-33EEA3D967EB}"/>
    <cellStyle name="Normal 23 4 3 4" xfId="25410" xr:uid="{58C6F072-4B5C-4E38-98D3-536E196E78AF}"/>
    <cellStyle name="Normal 23 4 3 4 2" xfId="25411" xr:uid="{44F6C4FD-8616-4BC7-A29C-EEF1B31E17B2}"/>
    <cellStyle name="Normal 23 4 3 4 2 2" xfId="25412" xr:uid="{DFA819C5-B5FF-40B1-A094-56A1E49B33F9}"/>
    <cellStyle name="Normal 23 4 3 4 3" xfId="25413" xr:uid="{5CB84BD0-E2A5-4172-AE47-2C44521433B4}"/>
    <cellStyle name="Normal 23 4 3 5" xfId="25414" xr:uid="{EAAC2826-9987-4527-AAA8-348169DA2368}"/>
    <cellStyle name="Normal 23 4 3 5 2" xfId="25415" xr:uid="{E6F37565-EC48-4167-9FC1-A14B2A03F3CF}"/>
    <cellStyle name="Normal 23 4 3 6" xfId="25416" xr:uid="{E35B4125-59ED-4483-B2E4-50048D6217F2}"/>
    <cellStyle name="Normal 23 4 4" xfId="25417" xr:uid="{70BAD4DA-86F1-4A64-86EA-36A2A51E1F90}"/>
    <cellStyle name="Normal 23 4 4 2" xfId="25418" xr:uid="{05A148A6-45EC-416F-BFC5-14464C920DE4}"/>
    <cellStyle name="Normal 23 4 4 2 2" xfId="25419" xr:uid="{46374B65-378D-48A5-89C8-BC438C9B6897}"/>
    <cellStyle name="Normal 23 4 4 2 2 2" xfId="25420" xr:uid="{143F0158-2EFE-457B-B93B-C971620AE949}"/>
    <cellStyle name="Normal 23 4 4 2 3" xfId="25421" xr:uid="{F9DB8710-0899-4227-9CF3-2D325B7153ED}"/>
    <cellStyle name="Normal 23 4 4 3" xfId="25422" xr:uid="{E3F6CF86-296A-440F-B775-0E2EF8429DAB}"/>
    <cellStyle name="Normal 23 4 4 3 2" xfId="25423" xr:uid="{534FB5EC-E3BE-4E56-A2A9-34F254DCF497}"/>
    <cellStyle name="Normal 23 4 4 4" xfId="25424" xr:uid="{1BB8B061-676E-475B-A527-71EC7F6F4965}"/>
    <cellStyle name="Normal 23 4 5" xfId="25425" xr:uid="{A870DBF1-7BD0-4D32-82D8-8538E86005B9}"/>
    <cellStyle name="Normal 23 4 5 2" xfId="25426" xr:uid="{5C41E5C1-2826-49BC-BEB3-A7EABF3292AA}"/>
    <cellStyle name="Normal 23 4 5 2 2" xfId="25427" xr:uid="{C1B00C09-2703-4042-9D72-63C898D0FDB9}"/>
    <cellStyle name="Normal 23 4 5 2 2 2" xfId="25428" xr:uid="{2DC69254-DA45-4ED4-873E-8AA8BC9B1DA3}"/>
    <cellStyle name="Normal 23 4 5 2 3" xfId="25429" xr:uid="{81A14C52-E9FD-44D1-B44B-A4538397F966}"/>
    <cellStyle name="Normal 23 4 5 3" xfId="25430" xr:uid="{1E26943A-9C64-4245-B5CC-639F0D2C6055}"/>
    <cellStyle name="Normal 23 4 5 3 2" xfId="25431" xr:uid="{0ACBAF8E-D9D9-452C-A7AC-3FC143146C85}"/>
    <cellStyle name="Normal 23 4 5 4" xfId="25432" xr:uid="{B1BD8B70-8D6D-4369-8864-862AA5366BD2}"/>
    <cellStyle name="Normal 23 4 6" xfId="25433" xr:uid="{7C00F7EB-7FAC-4B73-85FF-D963D6C77802}"/>
    <cellStyle name="Normal 23 4 6 2" xfId="25434" xr:uid="{5962F6B1-0545-4C8A-B553-48086AD2594A}"/>
    <cellStyle name="Normal 23 4 6 2 2" xfId="25435" xr:uid="{41E3F1AE-92E6-4313-8092-7A58754F85DC}"/>
    <cellStyle name="Normal 23 4 6 3" xfId="25436" xr:uid="{73A3D558-182A-4577-BE58-C7620C532BC5}"/>
    <cellStyle name="Normal 23 4 7" xfId="25437" xr:uid="{8A719CDB-C597-47F8-B959-4B5D32D5A015}"/>
    <cellStyle name="Normal 23 4 7 2" xfId="25438" xr:uid="{126550B8-52FE-4C25-9EFF-5293BBF428D7}"/>
    <cellStyle name="Normal 23 4 8" xfId="25439" xr:uid="{63A40AA6-229B-499E-821D-3ADC4C7D0260}"/>
    <cellStyle name="Normal 23 5" xfId="25440" xr:uid="{209E880D-A373-452B-AC37-774709B28615}"/>
    <cellStyle name="Normal 23 5 2" xfId="25441" xr:uid="{46845DB6-30DC-45B7-91C9-29659EC8060C}"/>
    <cellStyle name="Normal 23 5 2 2" xfId="25442" xr:uid="{79CD3152-7CC2-41A2-AB21-CA0DC55CD9AA}"/>
    <cellStyle name="Normal 23 5 2 2 2" xfId="25443" xr:uid="{E2922545-A7DD-417D-A1BD-49C3E0F03B8C}"/>
    <cellStyle name="Normal 23 5 2 2 2 2" xfId="25444" xr:uid="{0AC999D5-5EDB-45C9-B04E-7CE217E6E8AB}"/>
    <cellStyle name="Normal 23 5 2 2 2 2 2" xfId="25445" xr:uid="{96EEB4E5-ADBD-47E8-AB3F-5630618F1896}"/>
    <cellStyle name="Normal 23 5 2 2 2 2 2 2" xfId="25446" xr:uid="{527E8DFE-711F-4979-9AB9-41C374E9B270}"/>
    <cellStyle name="Normal 23 5 2 2 2 2 3" xfId="25447" xr:uid="{367B78D9-7F6E-4AA4-ADF8-EDF9090D0BF4}"/>
    <cellStyle name="Normal 23 5 2 2 2 3" xfId="25448" xr:uid="{509CE063-B354-42A2-8B29-5C0A701E61BF}"/>
    <cellStyle name="Normal 23 5 2 2 2 3 2" xfId="25449" xr:uid="{B0243F1A-ACD6-489E-B061-9AF49D97DE7B}"/>
    <cellStyle name="Normal 23 5 2 2 2 4" xfId="25450" xr:uid="{BB7B1CC4-118B-4BB2-80D4-235CF4623A14}"/>
    <cellStyle name="Normal 23 5 2 2 3" xfId="25451" xr:uid="{97A4A4E3-9394-4520-B31B-1B1047BC8CED}"/>
    <cellStyle name="Normal 23 5 2 2 3 2" xfId="25452" xr:uid="{E322D582-8058-42E2-8717-C84B510E239B}"/>
    <cellStyle name="Normal 23 5 2 2 3 2 2" xfId="25453" xr:uid="{80D15436-C39E-44C8-A80B-A39AF3DD8D07}"/>
    <cellStyle name="Normal 23 5 2 2 3 2 2 2" xfId="25454" xr:uid="{94F9C160-BDB4-4B73-9E19-2DE5F8909311}"/>
    <cellStyle name="Normal 23 5 2 2 3 2 3" xfId="25455" xr:uid="{1049D85E-3441-48A5-AADE-F35E47A71715}"/>
    <cellStyle name="Normal 23 5 2 2 3 3" xfId="25456" xr:uid="{BF57BEB2-9ADE-40AF-B21B-DE7B66FE96FF}"/>
    <cellStyle name="Normal 23 5 2 2 3 3 2" xfId="25457" xr:uid="{FD660CEC-6AB8-4D53-AB09-B0835F946F3D}"/>
    <cellStyle name="Normal 23 5 2 2 3 4" xfId="25458" xr:uid="{9146F133-0F4C-4D72-B406-0953C8077B10}"/>
    <cellStyle name="Normal 23 5 2 2 4" xfId="25459" xr:uid="{3C30567C-2269-4E69-8B75-5320BE9948AF}"/>
    <cellStyle name="Normal 23 5 2 2 4 2" xfId="25460" xr:uid="{9890055E-49D1-4004-AB63-EB8CFCE115F1}"/>
    <cellStyle name="Normal 23 5 2 2 4 2 2" xfId="25461" xr:uid="{58F14599-ABA4-4F6E-B1FF-4114FF376A26}"/>
    <cellStyle name="Normal 23 5 2 2 4 3" xfId="25462" xr:uid="{3EC1E96D-3A35-4206-96A2-3E801BEEEF69}"/>
    <cellStyle name="Normal 23 5 2 2 5" xfId="25463" xr:uid="{3C10D888-489A-4908-A73C-FF4D772626C1}"/>
    <cellStyle name="Normal 23 5 2 2 5 2" xfId="25464" xr:uid="{F9D137C9-EA6D-49D5-A95C-FE7A183F5BC7}"/>
    <cellStyle name="Normal 23 5 2 2 6" xfId="25465" xr:uid="{42845A09-85C7-4BD4-B474-D9F708B85C41}"/>
    <cellStyle name="Normal 23 5 2 3" xfId="25466" xr:uid="{F6120620-A20B-43B8-816C-3794301DC7DD}"/>
    <cellStyle name="Normal 23 5 2 3 2" xfId="25467" xr:uid="{86D5AA31-557B-403A-8161-3A7C69C0E573}"/>
    <cellStyle name="Normal 23 5 2 3 2 2" xfId="25468" xr:uid="{4C963F9D-3089-46AF-AB42-C44644415821}"/>
    <cellStyle name="Normal 23 5 2 3 2 2 2" xfId="25469" xr:uid="{3D31C4F2-992D-4C94-8B79-28FEB1A986FA}"/>
    <cellStyle name="Normal 23 5 2 3 2 3" xfId="25470" xr:uid="{3D36AB88-8B58-40C7-9B75-E4B26E7F5B10}"/>
    <cellStyle name="Normal 23 5 2 3 3" xfId="25471" xr:uid="{803807DF-6C3C-4862-9EDC-902A38A03D01}"/>
    <cellStyle name="Normal 23 5 2 3 3 2" xfId="25472" xr:uid="{064C1A47-1E86-4AC1-BF97-F5F1B38906C2}"/>
    <cellStyle name="Normal 23 5 2 3 4" xfId="25473" xr:uid="{3BAB3076-76FE-4E9A-A303-D5AC74BDCFEB}"/>
    <cellStyle name="Normal 23 5 2 4" xfId="25474" xr:uid="{F4FF18F4-BEDF-4BA6-849A-7D2196ED9C7C}"/>
    <cellStyle name="Normal 23 5 2 4 2" xfId="25475" xr:uid="{4D956259-21E8-4DAB-93BD-D2AC234C19D8}"/>
    <cellStyle name="Normal 23 5 2 4 2 2" xfId="25476" xr:uid="{34CC4BB0-D8DE-4C95-830D-3231D9694DB7}"/>
    <cellStyle name="Normal 23 5 2 4 2 2 2" xfId="25477" xr:uid="{1DE056D5-0236-46BA-9F1D-5B923C59AEDA}"/>
    <cellStyle name="Normal 23 5 2 4 2 3" xfId="25478" xr:uid="{14B66AB1-6BE9-43F2-9C07-4999C7B4666A}"/>
    <cellStyle name="Normal 23 5 2 4 3" xfId="25479" xr:uid="{082E5C66-7EE3-4CA0-90C4-01BF322F08D4}"/>
    <cellStyle name="Normal 23 5 2 4 3 2" xfId="25480" xr:uid="{5B170673-CCF7-4D01-A43F-AE16DD8964F3}"/>
    <cellStyle name="Normal 23 5 2 4 4" xfId="25481" xr:uid="{C15EB5ED-FC40-4DBE-A51A-10D481E176B2}"/>
    <cellStyle name="Normal 23 5 2 5" xfId="25482" xr:uid="{80444FB1-42E0-40B1-B3A9-9E7396EF6BFC}"/>
    <cellStyle name="Normal 23 5 2 5 2" xfId="25483" xr:uid="{EF2C2E1A-1C07-4EFE-9864-B0F1DC952A7D}"/>
    <cellStyle name="Normal 23 5 2 5 2 2" xfId="25484" xr:uid="{2CD8BAB9-3413-4217-883D-A67B2E57C24B}"/>
    <cellStyle name="Normal 23 5 2 5 3" xfId="25485" xr:uid="{ECFB8116-4122-4A74-B061-E293E432D2F1}"/>
    <cellStyle name="Normal 23 5 2 6" xfId="25486" xr:uid="{076E3F7D-DEAF-42B4-AA4D-BC798DA19524}"/>
    <cellStyle name="Normal 23 5 2 6 2" xfId="25487" xr:uid="{613B57B2-6D67-4318-BB13-0B7E96F747F8}"/>
    <cellStyle name="Normal 23 5 2 7" xfId="25488" xr:uid="{BF0345B9-73DB-4EB7-9319-BDA317CFD25A}"/>
    <cellStyle name="Normal 23 5 3" xfId="25489" xr:uid="{C6943262-C549-4F6F-BA01-C1F7B6BBACE9}"/>
    <cellStyle name="Normal 23 5 3 2" xfId="25490" xr:uid="{AB83DB4C-3D50-4F05-BB20-5EDD8871E098}"/>
    <cellStyle name="Normal 23 5 3 2 2" xfId="25491" xr:uid="{76D81254-B55E-4D26-BF15-B2759AD852AE}"/>
    <cellStyle name="Normal 23 5 3 2 2 2" xfId="25492" xr:uid="{BA0FBA1E-10D1-4503-A1A1-754EA576494F}"/>
    <cellStyle name="Normal 23 5 3 2 2 2 2" xfId="25493" xr:uid="{C2D34CA6-1A2C-47BE-B921-53F4DCE67F2F}"/>
    <cellStyle name="Normal 23 5 3 2 2 3" xfId="25494" xr:uid="{7A2169AC-A642-4292-9CDE-8B5E1248D614}"/>
    <cellStyle name="Normal 23 5 3 2 3" xfId="25495" xr:uid="{CD7C5FCC-6819-42BD-920B-5A2E5BF0D3A4}"/>
    <cellStyle name="Normal 23 5 3 2 3 2" xfId="25496" xr:uid="{62CD5C74-2DFA-41E0-BE51-4001A246DC44}"/>
    <cellStyle name="Normal 23 5 3 2 4" xfId="25497" xr:uid="{3CE2EC08-0969-4CEC-B178-F7AC50DCB001}"/>
    <cellStyle name="Normal 23 5 3 3" xfId="25498" xr:uid="{615DB5AE-5C6E-4867-9F42-53C3C7DCEB6C}"/>
    <cellStyle name="Normal 23 5 3 3 2" xfId="25499" xr:uid="{BB675E4D-0417-49C6-8C34-9933F3C5F973}"/>
    <cellStyle name="Normal 23 5 3 3 2 2" xfId="25500" xr:uid="{00AFC211-C838-46C5-8329-BA0CF6CAD079}"/>
    <cellStyle name="Normal 23 5 3 3 2 2 2" xfId="25501" xr:uid="{E4F461E0-9D0C-4F1C-8E62-AFCC3EFA04DD}"/>
    <cellStyle name="Normal 23 5 3 3 2 3" xfId="25502" xr:uid="{8A7ADCE5-BE98-4407-A916-264D343990A0}"/>
    <cellStyle name="Normal 23 5 3 3 3" xfId="25503" xr:uid="{641C1638-3C4B-4B61-A557-9E05CB4AEBEB}"/>
    <cellStyle name="Normal 23 5 3 3 3 2" xfId="25504" xr:uid="{92527E4F-6A52-4C85-B629-A5CE82A02AD1}"/>
    <cellStyle name="Normal 23 5 3 3 4" xfId="25505" xr:uid="{B10C056C-5729-431A-A6EC-D06E19202D88}"/>
    <cellStyle name="Normal 23 5 3 4" xfId="25506" xr:uid="{52D79611-1578-4CB4-9197-734E49B5682E}"/>
    <cellStyle name="Normal 23 5 3 4 2" xfId="25507" xr:uid="{77F73A33-008C-4CBA-A306-D2C90FE16C6E}"/>
    <cellStyle name="Normal 23 5 3 4 2 2" xfId="25508" xr:uid="{34B20C93-127A-4F81-B89C-51079A5BD545}"/>
    <cellStyle name="Normal 23 5 3 4 3" xfId="25509" xr:uid="{B597D2FE-75CF-4BF3-9C50-21196E4E9195}"/>
    <cellStyle name="Normal 23 5 3 5" xfId="25510" xr:uid="{35D15738-1482-4CC1-9574-21237B7F776D}"/>
    <cellStyle name="Normal 23 5 3 5 2" xfId="25511" xr:uid="{3DF0277D-3009-4958-BDC4-283772B4E459}"/>
    <cellStyle name="Normal 23 5 3 6" xfId="25512" xr:uid="{9A26FFD2-DB47-493E-B3A6-4816B7C6941C}"/>
    <cellStyle name="Normal 23 5 4" xfId="25513" xr:uid="{541F390E-B6FE-46FF-A495-56948AC56D99}"/>
    <cellStyle name="Normal 23 5 4 2" xfId="25514" xr:uid="{4018E358-3B7D-46CA-94F9-10F9794F1CE4}"/>
    <cellStyle name="Normal 23 5 4 2 2" xfId="25515" xr:uid="{89F7BFBA-36E5-448F-BA69-439F6AB2E28E}"/>
    <cellStyle name="Normal 23 5 4 2 2 2" xfId="25516" xr:uid="{5B72CCB8-48C1-466D-9BB4-A39ECCB3ED58}"/>
    <cellStyle name="Normal 23 5 4 2 3" xfId="25517" xr:uid="{F41CA08C-B1EC-4CB7-9AB0-8A29111D4770}"/>
    <cellStyle name="Normal 23 5 4 3" xfId="25518" xr:uid="{9A4075BF-29BF-4A51-B5F1-0E31A46CD1A0}"/>
    <cellStyle name="Normal 23 5 4 3 2" xfId="25519" xr:uid="{968A0002-B96D-417A-885E-3014532CF6DF}"/>
    <cellStyle name="Normal 23 5 4 4" xfId="25520" xr:uid="{DB2FDCD1-B23E-4175-8962-FFC989F29BE5}"/>
    <cellStyle name="Normal 23 5 5" xfId="25521" xr:uid="{083E8CD0-2AFB-4415-88B4-074FB38047B7}"/>
    <cellStyle name="Normal 23 5 5 2" xfId="25522" xr:uid="{30F57B4A-D44A-4E22-90AA-05ABEBFD6ACB}"/>
    <cellStyle name="Normal 23 5 5 2 2" xfId="25523" xr:uid="{73604A17-62C3-431A-8987-BCD4E18CF872}"/>
    <cellStyle name="Normal 23 5 5 2 2 2" xfId="25524" xr:uid="{0B07155C-E34F-49DE-8D11-816486BBFE5F}"/>
    <cellStyle name="Normal 23 5 5 2 3" xfId="25525" xr:uid="{87CE4886-D137-4569-92F1-319B29D350F5}"/>
    <cellStyle name="Normal 23 5 5 3" xfId="25526" xr:uid="{1BBCAA40-A78E-4E98-A3B9-2A1C6AB9E39C}"/>
    <cellStyle name="Normal 23 5 5 3 2" xfId="25527" xr:uid="{C36C356C-8A17-4A04-BC14-CDF9D4122C52}"/>
    <cellStyle name="Normal 23 5 5 4" xfId="25528" xr:uid="{1736D9E9-6901-4017-88D7-8DD736BED7C8}"/>
    <cellStyle name="Normal 23 5 6" xfId="25529" xr:uid="{0CA40512-725F-49FA-B953-12DE46AF1E89}"/>
    <cellStyle name="Normal 23 5 6 2" xfId="25530" xr:uid="{2BC4C58C-C15E-43DA-B27F-E1B791849D58}"/>
    <cellStyle name="Normal 23 5 6 2 2" xfId="25531" xr:uid="{4597C36A-06F2-4ACB-9D2B-E31CB449F8B1}"/>
    <cellStyle name="Normal 23 5 6 3" xfId="25532" xr:uid="{E13BA0DB-C6A7-4373-BA4D-1C8406EF48BF}"/>
    <cellStyle name="Normal 23 5 7" xfId="25533" xr:uid="{979BF9C4-C909-4C02-BBFE-770C6053917D}"/>
    <cellStyle name="Normal 23 5 7 2" xfId="25534" xr:uid="{9C0F5584-4211-4B01-841F-C8424FE18FC2}"/>
    <cellStyle name="Normal 23 5 8" xfId="25535" xr:uid="{334DF5D6-DF23-46A0-9646-31293D2EE3F0}"/>
    <cellStyle name="Normal 23 6" xfId="25536" xr:uid="{A25CAD5A-765A-46CC-B051-F414D9BAD96C}"/>
    <cellStyle name="Normal 23 7" xfId="25537" xr:uid="{FB2415D2-788E-4983-AB02-0FD2ADC1A1CA}"/>
    <cellStyle name="Normal 23 7 2" xfId="25538" xr:uid="{59F4EF24-ED63-442C-8FB4-B0C825848407}"/>
    <cellStyle name="Normal 23 7 2 2" xfId="25539" xr:uid="{4CC873F2-A447-4B2F-BFE1-6AA429A98934}"/>
    <cellStyle name="Normal 23 7 2 2 2" xfId="25540" xr:uid="{F6D10AF8-F026-480A-82F1-4E390BB4E633}"/>
    <cellStyle name="Normal 23 7 2 2 2 2" xfId="25541" xr:uid="{8ED99E05-9CBE-4D4A-A8CF-D0C5973E8CF0}"/>
    <cellStyle name="Normal 23 7 2 2 3" xfId="25542" xr:uid="{0F88AC54-836B-477D-8393-6D3763BC81A8}"/>
    <cellStyle name="Normal 23 7 2 3" xfId="25543" xr:uid="{A2411228-C496-4C38-B6C1-3715679A6F79}"/>
    <cellStyle name="Normal 23 7 2 3 2" xfId="25544" xr:uid="{060D24B7-E000-4734-B4C8-465314E27852}"/>
    <cellStyle name="Normal 23 7 2 4" xfId="25545" xr:uid="{A7C6371C-3685-4648-870A-A04B66D6E382}"/>
    <cellStyle name="Normal 23 7 3" xfId="25546" xr:uid="{6EAEF916-C1FB-488F-8882-AE856FBA1CF4}"/>
    <cellStyle name="Normal 23 7 3 2" xfId="25547" xr:uid="{AC7DD32F-1E16-4E8F-A5ED-6B3BA9F033EB}"/>
    <cellStyle name="Normal 23 7 3 2 2" xfId="25548" xr:uid="{C00FE934-E7F8-4A02-A077-A8F16A6C7635}"/>
    <cellStyle name="Normal 23 7 3 2 2 2" xfId="25549" xr:uid="{319679B2-7523-4CD9-B51D-2E4A082161D0}"/>
    <cellStyle name="Normal 23 7 3 2 3" xfId="25550" xr:uid="{86766747-1B07-4F65-AAAA-72461AA8CAA9}"/>
    <cellStyle name="Normal 23 7 3 3" xfId="25551" xr:uid="{22025109-6F64-45AD-AA96-3B0F085103BD}"/>
    <cellStyle name="Normal 23 7 3 3 2" xfId="25552" xr:uid="{8A83BF87-D8BB-4DFF-80A3-E7B9AC25A72A}"/>
    <cellStyle name="Normal 23 7 3 4" xfId="25553" xr:uid="{B2D97392-08EC-42F6-9405-EBE3BB87C8D2}"/>
    <cellStyle name="Normal 23 7 4" xfId="25554" xr:uid="{72E5EF00-0B19-4AD9-8CAD-264EE2750438}"/>
    <cellStyle name="Normal 23 7 4 2" xfId="25555" xr:uid="{5669CF64-8BA7-4182-A919-6DB422B04CB8}"/>
    <cellStyle name="Normal 23 7 4 2 2" xfId="25556" xr:uid="{BF41BFFC-215B-4286-9510-9A70F972829E}"/>
    <cellStyle name="Normal 23 7 4 3" xfId="25557" xr:uid="{9400752B-0ADD-4363-A035-D353FF8F9A18}"/>
    <cellStyle name="Normal 23 7 5" xfId="25558" xr:uid="{5F1EA808-E038-481D-A917-CADC1AA9B5D1}"/>
    <cellStyle name="Normal 23 7 5 2" xfId="25559" xr:uid="{2AC4C751-8FE7-4329-9830-EA3826C40CE7}"/>
    <cellStyle name="Normal 23 7 6" xfId="25560" xr:uid="{DACE5F32-EAA8-4310-86B7-053177F829D5}"/>
    <cellStyle name="Normal 24" xfId="25561" xr:uid="{353452D0-55A3-4C1F-84A3-9EE230BFC921}"/>
    <cellStyle name="Normal 24 2" xfId="25562" xr:uid="{62F9AD4A-CD84-44A6-B0CC-0D620C8A1A37}"/>
    <cellStyle name="Normal 24 3" xfId="25563" xr:uid="{F2833209-849E-4BEB-B397-1B28F45CDADE}"/>
    <cellStyle name="Normal 24 4" xfId="25564" xr:uid="{7DCCA3B2-9C96-403D-BC28-E38F1891AEC4}"/>
    <cellStyle name="Normal 24 4 2" xfId="25565" xr:uid="{061B6DEE-E1EC-4EE6-B807-4F2CF00D36B4}"/>
    <cellStyle name="Normal 24 4 2 2" xfId="25566" xr:uid="{F9210566-3AB4-4538-AF18-858A46F85892}"/>
    <cellStyle name="Normal 24 4 2 2 2" xfId="25567" xr:uid="{9F5280E7-5B2F-4252-9A19-8758687F86EC}"/>
    <cellStyle name="Normal 24 4 2 2 2 2" xfId="25568" xr:uid="{62F48634-1329-4A1D-B6E6-4BD4A307684B}"/>
    <cellStyle name="Normal 24 4 2 2 2 2 2" xfId="25569" xr:uid="{99209B1A-F3A2-4FC0-AD4A-B482EB6D24F6}"/>
    <cellStyle name="Normal 24 4 2 2 2 2 2 2" xfId="25570" xr:uid="{E86A229F-0AA8-466E-BE17-98BE23EACB38}"/>
    <cellStyle name="Normal 24 4 2 2 2 2 3" xfId="25571" xr:uid="{9A71A8D4-736E-4371-B258-597D49751203}"/>
    <cellStyle name="Normal 24 4 2 2 2 3" xfId="25572" xr:uid="{FBEC8092-ACBF-42D9-8D0C-515907AE00D4}"/>
    <cellStyle name="Normal 24 4 2 2 2 3 2" xfId="25573" xr:uid="{23141690-6980-4046-9D29-50CB3A2CC6D9}"/>
    <cellStyle name="Normal 24 4 2 2 2 4" xfId="25574" xr:uid="{55A70E42-DE90-49DC-94BB-718D2D69E83C}"/>
    <cellStyle name="Normal 24 4 2 2 3" xfId="25575" xr:uid="{5D19E7FF-542F-4BFF-AC58-223BA13BDA74}"/>
    <cellStyle name="Normal 24 4 2 2 3 2" xfId="25576" xr:uid="{15B49B46-B487-4B8B-869A-976084387C82}"/>
    <cellStyle name="Normal 24 4 2 2 3 2 2" xfId="25577" xr:uid="{4011A63D-1AE1-415C-84DB-0C67F576D7C0}"/>
    <cellStyle name="Normal 24 4 2 2 3 2 2 2" xfId="25578" xr:uid="{35962E0F-A42A-4579-86EC-DF331F72CB5F}"/>
    <cellStyle name="Normal 24 4 2 2 3 2 3" xfId="25579" xr:uid="{8D3ADAC0-C07D-4989-83E4-669F61423112}"/>
    <cellStyle name="Normal 24 4 2 2 3 3" xfId="25580" xr:uid="{BF65418B-7486-4628-B246-55B6C6CE3EBF}"/>
    <cellStyle name="Normal 24 4 2 2 3 3 2" xfId="25581" xr:uid="{8F0146DA-15FB-4402-8D55-8CF986977D44}"/>
    <cellStyle name="Normal 24 4 2 2 3 4" xfId="25582" xr:uid="{34DC38BA-4892-4B8D-A702-CDD90222AA0D}"/>
    <cellStyle name="Normal 24 4 2 2 4" xfId="25583" xr:uid="{9BB1B28B-C675-46EE-8F9A-B0C6498A0832}"/>
    <cellStyle name="Normal 24 4 2 2 4 2" xfId="25584" xr:uid="{FE5556C3-6B49-48E7-B950-81DD4081FBD7}"/>
    <cellStyle name="Normal 24 4 2 2 4 2 2" xfId="25585" xr:uid="{DCF91B89-DC39-40B7-88AF-8C639AB7726E}"/>
    <cellStyle name="Normal 24 4 2 2 4 3" xfId="25586" xr:uid="{5A31771A-3765-4050-B1F6-9027F0A7E50E}"/>
    <cellStyle name="Normal 24 4 2 2 5" xfId="25587" xr:uid="{4986E412-B5D5-4570-8322-5853C28EAED4}"/>
    <cellStyle name="Normal 24 4 2 2 5 2" xfId="25588" xr:uid="{E0EDE939-9429-4716-AAF1-6D5F1C069CAA}"/>
    <cellStyle name="Normal 24 4 2 2 6" xfId="25589" xr:uid="{417C1C11-55B2-4A82-B9F5-CFBA74667CCC}"/>
    <cellStyle name="Normal 24 4 2 3" xfId="25590" xr:uid="{2ECB7EAA-3FEB-4225-A05F-DDF98D2B82C5}"/>
    <cellStyle name="Normal 24 4 2 3 2" xfId="25591" xr:uid="{1C7DC085-0DE8-4626-9959-45DF5BD56D6B}"/>
    <cellStyle name="Normal 24 4 2 3 2 2" xfId="25592" xr:uid="{4B543F6E-B059-4E2E-B7BF-4D93C6111582}"/>
    <cellStyle name="Normal 24 4 2 3 2 2 2" xfId="25593" xr:uid="{544969E4-8124-4E6C-ABE2-20A1FC0D0B8E}"/>
    <cellStyle name="Normal 24 4 2 3 2 3" xfId="25594" xr:uid="{404A23CD-5F22-4B97-8F07-49EAC71D1115}"/>
    <cellStyle name="Normal 24 4 2 3 3" xfId="25595" xr:uid="{56903301-7830-4C39-89FE-84783325BE5C}"/>
    <cellStyle name="Normal 24 4 2 3 3 2" xfId="25596" xr:uid="{CF0B81C9-BD18-40A7-9FC4-80D35D18AFB9}"/>
    <cellStyle name="Normal 24 4 2 3 4" xfId="25597" xr:uid="{2E96E355-CB48-459D-91D0-2A791A73B800}"/>
    <cellStyle name="Normal 24 4 2 4" xfId="25598" xr:uid="{73D829CB-70DA-4719-8F88-151469A1829D}"/>
    <cellStyle name="Normal 24 4 2 4 2" xfId="25599" xr:uid="{1D6B1B21-D51C-4F0C-AE2E-C88A3AC35FD2}"/>
    <cellStyle name="Normal 24 4 2 4 2 2" xfId="25600" xr:uid="{0614C4D5-FD81-4C8C-BDC8-99DA343C1CF0}"/>
    <cellStyle name="Normal 24 4 2 4 2 2 2" xfId="25601" xr:uid="{8FE3E025-0205-4764-8D3E-485FFEEFDDD9}"/>
    <cellStyle name="Normal 24 4 2 4 2 3" xfId="25602" xr:uid="{C7AD4004-E4B0-4B44-A3BA-A52BD2853583}"/>
    <cellStyle name="Normal 24 4 2 4 3" xfId="25603" xr:uid="{B11BDD6A-1179-4D1B-9F3B-2BF2AF32D911}"/>
    <cellStyle name="Normal 24 4 2 4 3 2" xfId="25604" xr:uid="{898BCA16-7A17-4AEE-9B80-70DA3D74F6B3}"/>
    <cellStyle name="Normal 24 4 2 4 4" xfId="25605" xr:uid="{A63D108A-4F34-4D02-9F5A-385F00DA63E3}"/>
    <cellStyle name="Normal 24 4 2 5" xfId="25606" xr:uid="{3D37B398-328C-4968-83CD-2AA2081BACDA}"/>
    <cellStyle name="Normal 24 4 2 5 2" xfId="25607" xr:uid="{2E9C9873-0CBF-49A3-A0EF-0D822D8F8D99}"/>
    <cellStyle name="Normal 24 4 2 5 2 2" xfId="25608" xr:uid="{5030FF65-93EC-42F6-A209-98211E7A1549}"/>
    <cellStyle name="Normal 24 4 2 5 3" xfId="25609" xr:uid="{41FEA832-A74E-4183-AA8F-3964F11FE305}"/>
    <cellStyle name="Normal 24 4 2 6" xfId="25610" xr:uid="{7C24D770-FF33-4411-9A61-9224E8D54717}"/>
    <cellStyle name="Normal 24 4 2 6 2" xfId="25611" xr:uid="{E620DCCD-C077-4D0A-A770-D6796D6EDCC3}"/>
    <cellStyle name="Normal 24 4 2 7" xfId="25612" xr:uid="{E4977224-B7ED-4696-B517-9B14DEB606F3}"/>
    <cellStyle name="Normal 24 4 3" xfId="25613" xr:uid="{40325061-D8BE-4F20-8E54-3CC4BB75FF8E}"/>
    <cellStyle name="Normal 24 4 3 2" xfId="25614" xr:uid="{4F09512C-AE15-4AE4-BDAA-D580B0EBDC0C}"/>
    <cellStyle name="Normal 24 4 3 2 2" xfId="25615" xr:uid="{3822B2A8-B929-4363-9D37-3FC53A7EE5FC}"/>
    <cellStyle name="Normal 24 4 3 2 2 2" xfId="25616" xr:uid="{C0DF3C63-572E-4A44-A4AA-CE84D08F39E5}"/>
    <cellStyle name="Normal 24 4 3 2 2 2 2" xfId="25617" xr:uid="{DFF6AF5C-31CD-475E-A6C8-1797E273D4DE}"/>
    <cellStyle name="Normal 24 4 3 2 2 3" xfId="25618" xr:uid="{E0C9DF96-2B2C-4B61-8413-7BAB36F78063}"/>
    <cellStyle name="Normal 24 4 3 2 3" xfId="25619" xr:uid="{C0C4D348-4926-4B0F-839C-142C8F9269ED}"/>
    <cellStyle name="Normal 24 4 3 2 3 2" xfId="25620" xr:uid="{BDDDD207-B61D-4A2B-8EFE-A5EE1DCF5EE7}"/>
    <cellStyle name="Normal 24 4 3 2 4" xfId="25621" xr:uid="{593B5025-CBEA-43AD-A5A5-295D3A0F4E50}"/>
    <cellStyle name="Normal 24 4 3 3" xfId="25622" xr:uid="{C7EFD11A-A279-4C16-BBCD-5F3BC057AF2C}"/>
    <cellStyle name="Normal 24 4 3 3 2" xfId="25623" xr:uid="{580FF52F-161E-400A-8FF0-79DED1CC32A5}"/>
    <cellStyle name="Normal 24 4 3 3 2 2" xfId="25624" xr:uid="{DB5B002A-CB32-4EF2-A98F-2B67F2F3511A}"/>
    <cellStyle name="Normal 24 4 3 3 2 2 2" xfId="25625" xr:uid="{40FB5C18-9BB2-4D6F-935C-A9B72B9BC29E}"/>
    <cellStyle name="Normal 24 4 3 3 2 3" xfId="25626" xr:uid="{BCF1DD8C-99E7-409A-A0D8-DD36D153FD5B}"/>
    <cellStyle name="Normal 24 4 3 3 3" xfId="25627" xr:uid="{0CEBDBE3-429D-423E-A25D-C58DCDBF5077}"/>
    <cellStyle name="Normal 24 4 3 3 3 2" xfId="25628" xr:uid="{433300AB-A9A2-447D-A230-A834AD995B6B}"/>
    <cellStyle name="Normal 24 4 3 3 4" xfId="25629" xr:uid="{FA270CC6-5E30-4A6C-B542-EA5C3F899983}"/>
    <cellStyle name="Normal 24 4 3 4" xfId="25630" xr:uid="{BA0E58E3-85C9-4588-A988-F22CE354D48D}"/>
    <cellStyle name="Normal 24 4 3 4 2" xfId="25631" xr:uid="{247445E9-1699-4BEC-B0D6-DD345983FFB8}"/>
    <cellStyle name="Normal 24 4 3 4 2 2" xfId="25632" xr:uid="{AAAAD3AC-3C6D-4A36-8B9E-79E6B5932015}"/>
    <cellStyle name="Normal 24 4 3 4 3" xfId="25633" xr:uid="{16E6C752-7ABF-43D3-96AC-B70EBA48EAC6}"/>
    <cellStyle name="Normal 24 4 3 5" xfId="25634" xr:uid="{911CDD27-7A1C-4DC3-B161-184ACAE83A60}"/>
    <cellStyle name="Normal 24 4 3 5 2" xfId="25635" xr:uid="{7869DB8D-EBF9-4430-9530-EA84817615DE}"/>
    <cellStyle name="Normal 24 4 3 6" xfId="25636" xr:uid="{BCCE5236-55BE-41DD-B9E5-D47CAB1F8121}"/>
    <cellStyle name="Normal 24 4 4" xfId="25637" xr:uid="{8F0828E8-A5C4-4395-956C-6DC1747B4775}"/>
    <cellStyle name="Normal 24 4 4 2" xfId="25638" xr:uid="{90078EE5-614A-4E1A-B98C-8474EE0054A9}"/>
    <cellStyle name="Normal 24 4 4 2 2" xfId="25639" xr:uid="{9B1BEA33-ED23-461F-BF5C-6BD2EB58410B}"/>
    <cellStyle name="Normal 24 4 4 2 2 2" xfId="25640" xr:uid="{8E4CAEF5-2984-4EC9-AA40-3D151D20A8E4}"/>
    <cellStyle name="Normal 24 4 4 2 3" xfId="25641" xr:uid="{FBD195EF-1A3F-4977-A06F-8998AE94BDBA}"/>
    <cellStyle name="Normal 24 4 4 3" xfId="25642" xr:uid="{A3FC95CA-4D58-453E-8D28-4F0F677B5E98}"/>
    <cellStyle name="Normal 24 4 4 3 2" xfId="25643" xr:uid="{C2FCC582-3219-4F2E-AEB3-9689EE552DF3}"/>
    <cellStyle name="Normal 24 4 4 4" xfId="25644" xr:uid="{06A6BB9B-246D-45DF-9C3C-B878583197CC}"/>
    <cellStyle name="Normal 24 4 5" xfId="25645" xr:uid="{85E7850D-0244-4717-B192-1E9E4499D8FF}"/>
    <cellStyle name="Normal 24 4 5 2" xfId="25646" xr:uid="{79AE93C1-13FA-4BE2-918D-7A54C33AF6F6}"/>
    <cellStyle name="Normal 24 4 5 2 2" xfId="25647" xr:uid="{F7D73430-6AD2-4EAB-A421-F6A19D7744CE}"/>
    <cellStyle name="Normal 24 4 5 2 2 2" xfId="25648" xr:uid="{6DE817CC-C8A8-4C37-BB65-8C1715DB0A57}"/>
    <cellStyle name="Normal 24 4 5 2 3" xfId="25649" xr:uid="{7919D2DA-EE34-49D0-8346-0E8A330338EC}"/>
    <cellStyle name="Normal 24 4 5 3" xfId="25650" xr:uid="{054BF30B-C4E0-4F13-9EF1-AFBB1FB3BA78}"/>
    <cellStyle name="Normal 24 4 5 3 2" xfId="25651" xr:uid="{479C03A1-B3D9-4376-BCEC-D52488823C21}"/>
    <cellStyle name="Normal 24 4 5 4" xfId="25652" xr:uid="{1DFFFA6D-1908-428E-9C58-5E8B7A91F380}"/>
    <cellStyle name="Normal 24 4 6" xfId="25653" xr:uid="{9FDF8508-4B2D-475D-A388-6E103DCBBA5F}"/>
    <cellStyle name="Normal 24 4 6 2" xfId="25654" xr:uid="{C74B2AF5-40D2-41BF-816F-26104E96BE22}"/>
    <cellStyle name="Normal 24 4 6 2 2" xfId="25655" xr:uid="{ACB9EBFB-14AF-425D-BE1A-1880BA5D3FAF}"/>
    <cellStyle name="Normal 24 4 6 3" xfId="25656" xr:uid="{3CDA9E98-94AE-49B7-A33D-24B0D0DE5740}"/>
    <cellStyle name="Normal 24 4 7" xfId="25657" xr:uid="{0B2BE452-80C3-42B7-949B-8594A0E8ECF2}"/>
    <cellStyle name="Normal 24 4 7 2" xfId="25658" xr:uid="{E1FCC674-80AE-44BC-84C6-819EE96755C6}"/>
    <cellStyle name="Normal 24 4 8" xfId="25659" xr:uid="{1F4CE21E-4E3F-4E6F-94D8-27CEF4F0FE89}"/>
    <cellStyle name="Normal 24 5" xfId="25660" xr:uid="{47F80A20-0A16-4878-943A-28D3AB97C1D7}"/>
    <cellStyle name="Normal 24 5 2" xfId="25661" xr:uid="{49835AA4-4CC2-47AB-B5F3-E9127F5A4958}"/>
    <cellStyle name="Normal 24 5 2 2" xfId="25662" xr:uid="{EEED4262-E1E5-43C7-BF72-BA309DDA56C8}"/>
    <cellStyle name="Normal 24 5 2 2 2" xfId="25663" xr:uid="{0F9B3EAD-D6DB-461A-8BBB-075AE9D18AF6}"/>
    <cellStyle name="Normal 24 5 2 2 2 2" xfId="25664" xr:uid="{001176F6-9A7D-455B-B25D-27E467DD956B}"/>
    <cellStyle name="Normal 24 5 2 2 2 2 2" xfId="25665" xr:uid="{8E7F81F4-4B1F-4540-B140-0873A91DF417}"/>
    <cellStyle name="Normal 24 5 2 2 2 2 2 2" xfId="25666" xr:uid="{21693F11-3163-44CA-8F32-06CA74BF6A34}"/>
    <cellStyle name="Normal 24 5 2 2 2 2 3" xfId="25667" xr:uid="{3AFA7128-D0CC-487B-8D0D-3103869B3309}"/>
    <cellStyle name="Normal 24 5 2 2 2 3" xfId="25668" xr:uid="{D1803CFE-07DD-4AE6-8B83-DED55133CF46}"/>
    <cellStyle name="Normal 24 5 2 2 2 3 2" xfId="25669" xr:uid="{42B53ACA-FB7C-451C-9515-BFAC17BF7C04}"/>
    <cellStyle name="Normal 24 5 2 2 2 4" xfId="25670" xr:uid="{EFC0FBEE-B949-43B4-ACC7-D878ED1EAE4F}"/>
    <cellStyle name="Normal 24 5 2 2 3" xfId="25671" xr:uid="{A9C61ECC-DF6C-4223-8B0E-40D2C378240C}"/>
    <cellStyle name="Normal 24 5 2 2 3 2" xfId="25672" xr:uid="{DA1BE8D5-9C15-4A4B-AE20-D6C4A69BC658}"/>
    <cellStyle name="Normal 24 5 2 2 3 2 2" xfId="25673" xr:uid="{365480CA-E11E-4AF5-B1B9-BCF6DB9B5AAC}"/>
    <cellStyle name="Normal 24 5 2 2 3 2 2 2" xfId="25674" xr:uid="{025AE640-1E0A-4A66-BD3D-4F409636CD80}"/>
    <cellStyle name="Normal 24 5 2 2 3 2 3" xfId="25675" xr:uid="{14DB46A1-3E0F-4B26-8155-22716B179818}"/>
    <cellStyle name="Normal 24 5 2 2 3 3" xfId="25676" xr:uid="{AD187B01-E474-4D20-9257-86C6A5B09456}"/>
    <cellStyle name="Normal 24 5 2 2 3 3 2" xfId="25677" xr:uid="{B5A736F2-8DE6-46DB-A088-645F156A2762}"/>
    <cellStyle name="Normal 24 5 2 2 3 4" xfId="25678" xr:uid="{0390FC8A-A1D4-41FD-BDB3-B892A035E7E0}"/>
    <cellStyle name="Normal 24 5 2 2 4" xfId="25679" xr:uid="{859576CA-1D03-465B-B3FB-430D59817824}"/>
    <cellStyle name="Normal 24 5 2 2 4 2" xfId="25680" xr:uid="{8B06462D-12C8-45C9-9EF6-56A8ADF7C2B9}"/>
    <cellStyle name="Normal 24 5 2 2 4 2 2" xfId="25681" xr:uid="{856B3B37-6D85-4715-9532-DB2FCCCF2FE6}"/>
    <cellStyle name="Normal 24 5 2 2 4 3" xfId="25682" xr:uid="{66FE9880-24E7-4987-96AB-79EAC390D7DF}"/>
    <cellStyle name="Normal 24 5 2 2 5" xfId="25683" xr:uid="{A7373307-46CE-43F8-99B0-5D11765FE10C}"/>
    <cellStyle name="Normal 24 5 2 2 5 2" xfId="25684" xr:uid="{0722614B-0EBF-4153-9028-0229B28F5F71}"/>
    <cellStyle name="Normal 24 5 2 2 6" xfId="25685" xr:uid="{FF8CE0E1-5A9E-4A9C-B500-AA897791D18D}"/>
    <cellStyle name="Normal 24 5 2 3" xfId="25686" xr:uid="{54B338FC-7E67-41D6-9CD9-B7443049AA6C}"/>
    <cellStyle name="Normal 24 5 2 3 2" xfId="25687" xr:uid="{CDDEEED3-66D2-4A06-9724-164A61D41600}"/>
    <cellStyle name="Normal 24 5 2 3 2 2" xfId="25688" xr:uid="{43203E60-66F4-496D-AEEE-D72A50124C2D}"/>
    <cellStyle name="Normal 24 5 2 3 2 2 2" xfId="25689" xr:uid="{31E2FA9A-7361-4B6A-A39C-8D79969F8EF2}"/>
    <cellStyle name="Normal 24 5 2 3 2 3" xfId="25690" xr:uid="{3D291267-F146-4AA4-AB01-4E29581A218D}"/>
    <cellStyle name="Normal 24 5 2 3 3" xfId="25691" xr:uid="{5D1D81CE-4C84-48AE-BD2D-43D539EDF153}"/>
    <cellStyle name="Normal 24 5 2 3 3 2" xfId="25692" xr:uid="{85C89DDB-DB7A-42C9-92D0-696E11C73591}"/>
    <cellStyle name="Normal 24 5 2 3 4" xfId="25693" xr:uid="{7F683DBB-0223-434B-BF78-63D6EDBD1F94}"/>
    <cellStyle name="Normal 24 5 2 4" xfId="25694" xr:uid="{C3D61E95-C804-44BE-8C66-EC9B44D73715}"/>
    <cellStyle name="Normal 24 5 2 4 2" xfId="25695" xr:uid="{947CC5AD-A24C-4BB0-B507-F59ABDE3E9DC}"/>
    <cellStyle name="Normal 24 5 2 4 2 2" xfId="25696" xr:uid="{B780ADE2-65F0-4B8A-972B-D3DE2D7B497A}"/>
    <cellStyle name="Normal 24 5 2 4 2 2 2" xfId="25697" xr:uid="{1ACE24E4-26C1-4828-93E2-6D610852779B}"/>
    <cellStyle name="Normal 24 5 2 4 2 3" xfId="25698" xr:uid="{54F276CA-8623-4ADB-86C5-3380B01DA9DB}"/>
    <cellStyle name="Normal 24 5 2 4 3" xfId="25699" xr:uid="{380E2D41-4370-4E32-82C5-EFC680BE4BA9}"/>
    <cellStyle name="Normal 24 5 2 4 3 2" xfId="25700" xr:uid="{CD15FB49-08EC-46AC-8D1D-20AFFF662602}"/>
    <cellStyle name="Normal 24 5 2 4 4" xfId="25701" xr:uid="{87236D3A-EDFC-4B2E-8E23-A94A4391B1C9}"/>
    <cellStyle name="Normal 24 5 2 5" xfId="25702" xr:uid="{DD800EB4-5785-4B29-81BA-CD6127237590}"/>
    <cellStyle name="Normal 24 5 2 5 2" xfId="25703" xr:uid="{B5E4012F-50B6-4CF5-AEC9-F058557388F2}"/>
    <cellStyle name="Normal 24 5 2 5 2 2" xfId="25704" xr:uid="{ACC9735E-BFD6-4E3A-B90C-5022170D9F7E}"/>
    <cellStyle name="Normal 24 5 2 5 3" xfId="25705" xr:uid="{9189349A-378F-4DD7-8F8B-B7B33DC6F71E}"/>
    <cellStyle name="Normal 24 5 2 6" xfId="25706" xr:uid="{D3E86271-2E2B-4722-B8B2-1AE33C9B777E}"/>
    <cellStyle name="Normal 24 5 2 6 2" xfId="25707" xr:uid="{44988EC7-D293-4EC3-9109-E918DAEC3EA1}"/>
    <cellStyle name="Normal 24 5 2 7" xfId="25708" xr:uid="{5BF4E141-4DC0-4A1A-9850-90F3A3C97D4E}"/>
    <cellStyle name="Normal 24 5 3" xfId="25709" xr:uid="{C314BC60-C510-43E5-A8D7-58CF473CC111}"/>
    <cellStyle name="Normal 24 5 3 2" xfId="25710" xr:uid="{C7958B30-3E8B-4A64-BA1B-BCCC8D14F021}"/>
    <cellStyle name="Normal 24 5 3 2 2" xfId="25711" xr:uid="{6899217C-11A2-4FAD-A88A-CDBBD3A5D1C4}"/>
    <cellStyle name="Normal 24 5 3 2 2 2" xfId="25712" xr:uid="{4BE1304E-1DC6-4EA0-B039-6ACC27A65764}"/>
    <cellStyle name="Normal 24 5 3 2 2 2 2" xfId="25713" xr:uid="{629C9CE8-0658-49D5-B43B-0F675B0FE3A2}"/>
    <cellStyle name="Normal 24 5 3 2 2 3" xfId="25714" xr:uid="{AE91ADB9-B315-48A9-BA32-DF7C48C5AC3F}"/>
    <cellStyle name="Normal 24 5 3 2 3" xfId="25715" xr:uid="{7FDC8910-5147-4837-AC40-B2143CAE6DFC}"/>
    <cellStyle name="Normal 24 5 3 2 3 2" xfId="25716" xr:uid="{E33D515F-C408-46DC-AD8E-C35189628F16}"/>
    <cellStyle name="Normal 24 5 3 2 4" xfId="25717" xr:uid="{5646AFF0-D658-4B0B-A5F4-32F78A45A384}"/>
    <cellStyle name="Normal 24 5 3 3" xfId="25718" xr:uid="{EC927FBE-162F-4F5F-BECC-23355933E29A}"/>
    <cellStyle name="Normal 24 5 3 3 2" xfId="25719" xr:uid="{7CBE6F11-7AE9-4507-86FE-4CB3ECDB438B}"/>
    <cellStyle name="Normal 24 5 3 3 2 2" xfId="25720" xr:uid="{F9E55CD3-9335-46FF-AD36-29A6649421AC}"/>
    <cellStyle name="Normal 24 5 3 3 2 2 2" xfId="25721" xr:uid="{816DAA9D-4C95-45B9-A4F9-6E574AB49CBB}"/>
    <cellStyle name="Normal 24 5 3 3 2 3" xfId="25722" xr:uid="{613A930D-272A-45ED-BE5E-64F95DE08AE2}"/>
    <cellStyle name="Normal 24 5 3 3 3" xfId="25723" xr:uid="{36195624-8458-4023-A2A9-F29C9C910F1E}"/>
    <cellStyle name="Normal 24 5 3 3 3 2" xfId="25724" xr:uid="{CF62E219-6080-43AA-9620-CCB47CBC27E3}"/>
    <cellStyle name="Normal 24 5 3 3 4" xfId="25725" xr:uid="{7E9A3B43-C12E-4A8E-9BF3-001D289D4D39}"/>
    <cellStyle name="Normal 24 5 3 4" xfId="25726" xr:uid="{5124C712-AA55-40FE-8468-CD5260DF605E}"/>
    <cellStyle name="Normal 24 5 3 4 2" xfId="25727" xr:uid="{2EEC2077-FBEF-4E47-BFFC-8EEFDF86B746}"/>
    <cellStyle name="Normal 24 5 3 4 2 2" xfId="25728" xr:uid="{0B04B9B1-FE0B-480A-B247-41D71F1997AF}"/>
    <cellStyle name="Normal 24 5 3 4 3" xfId="25729" xr:uid="{AA71C7D9-5361-42F8-B0F3-9D7DD62B8758}"/>
    <cellStyle name="Normal 24 5 3 5" xfId="25730" xr:uid="{999AA6B3-C931-4047-9591-2BAB7E9B7DA3}"/>
    <cellStyle name="Normal 24 5 3 5 2" xfId="25731" xr:uid="{99451B41-875C-4F22-8892-896F4E227E4C}"/>
    <cellStyle name="Normal 24 5 3 6" xfId="25732" xr:uid="{FCE0621D-9621-49B6-BE98-8C4471BF9AD8}"/>
    <cellStyle name="Normal 24 5 4" xfId="25733" xr:uid="{E5E281D4-A0C0-42EC-A0E1-E8DAEEBF4BE3}"/>
    <cellStyle name="Normal 24 5 4 2" xfId="25734" xr:uid="{3EFA60CA-6FE2-4803-8A84-72BABEF0FAC0}"/>
    <cellStyle name="Normal 24 5 4 2 2" xfId="25735" xr:uid="{94F9F9A0-22AF-47B6-AB63-AF8E4D0A32DD}"/>
    <cellStyle name="Normal 24 5 4 2 2 2" xfId="25736" xr:uid="{4A562C10-9ADE-4109-A5DA-0F534194C084}"/>
    <cellStyle name="Normal 24 5 4 2 3" xfId="25737" xr:uid="{DEB1B075-E747-466F-8485-25039F0525D6}"/>
    <cellStyle name="Normal 24 5 4 3" xfId="25738" xr:uid="{9FB1136E-F807-4250-A563-B0AA4F9F490D}"/>
    <cellStyle name="Normal 24 5 4 3 2" xfId="25739" xr:uid="{18ACF29D-36CB-473D-A5E4-B4E9F516665B}"/>
    <cellStyle name="Normal 24 5 4 4" xfId="25740" xr:uid="{F71880BE-FBE4-4F1C-8203-49AFEE3BC1D9}"/>
    <cellStyle name="Normal 24 5 5" xfId="25741" xr:uid="{901D613C-1BE3-4DF8-9FDD-938E7529D13A}"/>
    <cellStyle name="Normal 24 5 5 2" xfId="25742" xr:uid="{38071140-745F-4A61-972C-4198C3CD59E0}"/>
    <cellStyle name="Normal 24 5 5 2 2" xfId="25743" xr:uid="{085AAA38-88D5-4155-92D5-DFB0CF14F171}"/>
    <cellStyle name="Normal 24 5 5 2 2 2" xfId="25744" xr:uid="{185BF84A-8385-42CB-8001-6C6ABBE596E7}"/>
    <cellStyle name="Normal 24 5 5 2 3" xfId="25745" xr:uid="{B7335641-5523-4A27-877F-70C1798CDF71}"/>
    <cellStyle name="Normal 24 5 5 3" xfId="25746" xr:uid="{4C292964-27EA-4A15-8A99-64B38D442B9C}"/>
    <cellStyle name="Normal 24 5 5 3 2" xfId="25747" xr:uid="{F79277F9-C470-4D27-9754-D2639E3D1878}"/>
    <cellStyle name="Normal 24 5 5 4" xfId="25748" xr:uid="{591CFB72-751A-4561-9A56-8C1B171C287A}"/>
    <cellStyle name="Normal 24 5 6" xfId="25749" xr:uid="{FAC3E59D-5DCB-4640-9C6D-E82470900BAD}"/>
    <cellStyle name="Normal 24 5 6 2" xfId="25750" xr:uid="{0C32CB4C-4EE5-441A-BB75-04EDFA21D16D}"/>
    <cellStyle name="Normal 24 5 6 2 2" xfId="25751" xr:uid="{AACC8D13-C843-4078-8D01-9D68AB8B41B7}"/>
    <cellStyle name="Normal 24 5 6 3" xfId="25752" xr:uid="{521C61FD-E91D-4353-B940-B98C564C2291}"/>
    <cellStyle name="Normal 24 5 7" xfId="25753" xr:uid="{3BF8BD45-293D-42B7-8E39-184E7363551B}"/>
    <cellStyle name="Normal 24 5 7 2" xfId="25754" xr:uid="{81FE0BC9-E67E-46E6-8179-C5C6662AB27D}"/>
    <cellStyle name="Normal 24 5 8" xfId="25755" xr:uid="{B59B049E-D5FC-4376-BE82-18A1C2B1DF1E}"/>
    <cellStyle name="Normal 24 6" xfId="25756" xr:uid="{DB0DF59D-5A6E-4658-858F-E7A607643414}"/>
    <cellStyle name="Normal 24 7" xfId="25757" xr:uid="{B632AC14-32A7-4C46-AD63-D426D4BD969F}"/>
    <cellStyle name="Normal 24 7 2" xfId="25758" xr:uid="{36FDAEB1-6A12-49C5-A60D-310F35C2DD69}"/>
    <cellStyle name="Normal 24 7 2 2" xfId="25759" xr:uid="{71A140DF-919F-4C1F-BD99-A546520A05DD}"/>
    <cellStyle name="Normal 24 7 2 2 2" xfId="25760" xr:uid="{10D3F043-0CF9-4C6A-8502-A5133DF27E1D}"/>
    <cellStyle name="Normal 24 7 2 2 2 2" xfId="25761" xr:uid="{4628C72D-4F4A-4185-85A8-62C693C92374}"/>
    <cellStyle name="Normal 24 7 2 2 3" xfId="25762" xr:uid="{3AF72553-7EDF-4B9C-ACA9-B258969B8F07}"/>
    <cellStyle name="Normal 24 7 2 3" xfId="25763" xr:uid="{F4CE4600-0AC5-47AC-B16F-54B39CD6B899}"/>
    <cellStyle name="Normal 24 7 2 3 2" xfId="25764" xr:uid="{5CB6089C-9091-467B-95C5-FD5D0A60002B}"/>
    <cellStyle name="Normal 24 7 2 4" xfId="25765" xr:uid="{3508517D-0887-4BA0-B53E-2F9425895150}"/>
    <cellStyle name="Normal 24 7 3" xfId="25766" xr:uid="{53C56E0F-6368-46C6-9882-C5D17D5C5B46}"/>
    <cellStyle name="Normal 24 7 3 2" xfId="25767" xr:uid="{31355D6D-3966-4630-9B22-250CDEC61B1B}"/>
    <cellStyle name="Normal 24 7 3 2 2" xfId="25768" xr:uid="{3DAE01CD-665E-4674-8A53-DC62CC1BAB99}"/>
    <cellStyle name="Normal 24 7 3 2 2 2" xfId="25769" xr:uid="{3298DB26-DCD1-4536-A80E-D18B8497EF1A}"/>
    <cellStyle name="Normal 24 7 3 2 3" xfId="25770" xr:uid="{79D06851-66D9-49A8-947F-82FB0B7FD89B}"/>
    <cellStyle name="Normal 24 7 3 3" xfId="25771" xr:uid="{8F63F6CD-B396-4AFE-AD08-4304D2C0C817}"/>
    <cellStyle name="Normal 24 7 3 3 2" xfId="25772" xr:uid="{B9E04600-3B00-403F-A2D4-59E8DBF4FC34}"/>
    <cellStyle name="Normal 24 7 3 4" xfId="25773" xr:uid="{0F6B0BE7-19E4-4CBB-B9F3-C09FFE90DBBB}"/>
    <cellStyle name="Normal 24 7 4" xfId="25774" xr:uid="{CADEA7AE-9C4E-4D65-A8F7-1C9AA0CB70A2}"/>
    <cellStyle name="Normal 24 7 4 2" xfId="25775" xr:uid="{286C60D1-8856-4F7B-8D7B-31F44F1C7D28}"/>
    <cellStyle name="Normal 24 7 4 2 2" xfId="25776" xr:uid="{E4FE7EC3-609C-4E0E-996D-77EA49474950}"/>
    <cellStyle name="Normal 24 7 4 3" xfId="25777" xr:uid="{9053D967-1C5D-4B12-AECA-0B294BD5359F}"/>
    <cellStyle name="Normal 24 7 5" xfId="25778" xr:uid="{A75CFFAF-3A07-4DC0-828C-E95FB3454B73}"/>
    <cellStyle name="Normal 24 7 5 2" xfId="25779" xr:uid="{B4EAE287-46ED-4956-9539-E41C4824E131}"/>
    <cellStyle name="Normal 24 7 6" xfId="25780" xr:uid="{8C8191CF-B599-4CA1-9258-2C11B2E155B2}"/>
    <cellStyle name="Normal 25" xfId="25781" xr:uid="{FB5948B6-D347-46C9-B1C1-BA1E5DE76D1A}"/>
    <cellStyle name="Normal 25 2" xfId="25782" xr:uid="{DA90AF98-0AF1-4D3E-BD09-B6A436B94360}"/>
    <cellStyle name="Normal 25 3" xfId="25783" xr:uid="{DB0F73FB-3487-4934-A1C9-6B3826CDFDBC}"/>
    <cellStyle name="Normal 25 3 2" xfId="25784" xr:uid="{7C629DA5-1D8F-43EC-A890-01CAED252FE8}"/>
    <cellStyle name="Normal 25 3 2 2" xfId="25785" xr:uid="{BF910E7A-D22C-4972-85D9-6F487A6F95AD}"/>
    <cellStyle name="Normal 25 3 2 2 2" xfId="25786" xr:uid="{C56BF859-3355-4B55-A9BC-DFB9A6E0EA8A}"/>
    <cellStyle name="Normal 25 3 2 2 2 2" xfId="25787" xr:uid="{B2BF059C-9DF0-4C93-8C79-970EE88DFB6A}"/>
    <cellStyle name="Normal 25 3 2 2 2 2 2" xfId="25788" xr:uid="{8FD2E41C-4A90-4637-9FEF-463D1D570966}"/>
    <cellStyle name="Normal 25 3 2 2 2 2 2 2" xfId="25789" xr:uid="{91355052-CAD3-44BB-AFC6-24FCF43E764F}"/>
    <cellStyle name="Normal 25 3 2 2 2 2 3" xfId="25790" xr:uid="{4EA1C634-B854-4615-947F-BBA291C827F1}"/>
    <cellStyle name="Normal 25 3 2 2 2 3" xfId="25791" xr:uid="{5500EF5E-BD9B-419A-990F-484BCA978F52}"/>
    <cellStyle name="Normal 25 3 2 2 2 3 2" xfId="25792" xr:uid="{BC976EFB-7FA2-46B0-9C83-4C9E979DD826}"/>
    <cellStyle name="Normal 25 3 2 2 2 4" xfId="25793" xr:uid="{86CEFA30-B1A4-4956-B3AA-3092F5F07D81}"/>
    <cellStyle name="Normal 25 3 2 2 3" xfId="25794" xr:uid="{079B9954-4687-48B3-AC3B-1F70DAD9E1A3}"/>
    <cellStyle name="Normal 25 3 2 2 3 2" xfId="25795" xr:uid="{1EB9BE80-F4FE-483B-8329-E1360D089057}"/>
    <cellStyle name="Normal 25 3 2 2 3 2 2" xfId="25796" xr:uid="{01F7E526-CCEC-4EC8-AC90-86A44BA31CBB}"/>
    <cellStyle name="Normal 25 3 2 2 3 2 2 2" xfId="25797" xr:uid="{8CB26176-7FFA-4E30-B120-1E854F8F109A}"/>
    <cellStyle name="Normal 25 3 2 2 3 2 3" xfId="25798" xr:uid="{EC660EB5-8690-48DC-984E-5D6E6436FF93}"/>
    <cellStyle name="Normal 25 3 2 2 3 3" xfId="25799" xr:uid="{CE709C13-91CB-4EDD-A241-ED63A6129D91}"/>
    <cellStyle name="Normal 25 3 2 2 3 3 2" xfId="25800" xr:uid="{B9CC9EB6-D361-4561-AD46-D991169E690E}"/>
    <cellStyle name="Normal 25 3 2 2 3 4" xfId="25801" xr:uid="{115D761F-87D6-498C-A135-E54FA0534C28}"/>
    <cellStyle name="Normal 25 3 2 2 4" xfId="25802" xr:uid="{41408E2A-5733-46BE-915C-CEE6ED293AC7}"/>
    <cellStyle name="Normal 25 3 2 2 4 2" xfId="25803" xr:uid="{5A10550C-0B05-4A22-980C-CDA708E00192}"/>
    <cellStyle name="Normal 25 3 2 2 4 2 2" xfId="25804" xr:uid="{0D55A114-83F9-4534-ADCF-FD4C78D3BA95}"/>
    <cellStyle name="Normal 25 3 2 2 4 3" xfId="25805" xr:uid="{DF7517B3-9C23-4588-914B-01CF602F49F3}"/>
    <cellStyle name="Normal 25 3 2 2 5" xfId="25806" xr:uid="{163944C0-2464-48B1-805E-B951D06CB883}"/>
    <cellStyle name="Normal 25 3 2 2 5 2" xfId="25807" xr:uid="{E164EFE6-E33D-4D22-8D6E-8D57F6130359}"/>
    <cellStyle name="Normal 25 3 2 2 6" xfId="25808" xr:uid="{4D3972F3-7C8C-40DA-9C1A-1E1EE18F893E}"/>
    <cellStyle name="Normal 25 3 2 3" xfId="25809" xr:uid="{955608D2-9F03-42A8-9F41-DBCDC3F8D66F}"/>
    <cellStyle name="Normal 25 3 2 3 2" xfId="25810" xr:uid="{6C5FEC5C-9B06-417D-8CA0-0CCCAFED6E0C}"/>
    <cellStyle name="Normal 25 3 2 3 2 2" xfId="25811" xr:uid="{2850B46D-B453-4706-ADC5-F4E984DB84C2}"/>
    <cellStyle name="Normal 25 3 2 3 2 2 2" xfId="25812" xr:uid="{4E41BB9F-1D1A-4E70-945F-42614022CF8A}"/>
    <cellStyle name="Normal 25 3 2 3 2 3" xfId="25813" xr:uid="{35625277-8A9F-408A-B8BB-7025B7CDD9C1}"/>
    <cellStyle name="Normal 25 3 2 3 3" xfId="25814" xr:uid="{657E63D0-62C5-45AA-AB13-A29F3FDF996D}"/>
    <cellStyle name="Normal 25 3 2 3 3 2" xfId="25815" xr:uid="{537D180C-A6A0-4FBB-A0AE-5B91F49840C5}"/>
    <cellStyle name="Normal 25 3 2 3 4" xfId="25816" xr:uid="{D7FD6C81-79D7-4D9D-B106-B9FE073348D4}"/>
    <cellStyle name="Normal 25 3 2 4" xfId="25817" xr:uid="{4EDE67D5-D610-48B5-8844-19CFE88D2F3D}"/>
    <cellStyle name="Normal 25 3 2 4 2" xfId="25818" xr:uid="{40573CCF-E8BA-4147-8288-F0D66140A25C}"/>
    <cellStyle name="Normal 25 3 2 4 2 2" xfId="25819" xr:uid="{4F8C9338-3FAB-4C85-BB83-16A7A2EF3C54}"/>
    <cellStyle name="Normal 25 3 2 4 2 2 2" xfId="25820" xr:uid="{9A18E225-2DCC-44B8-A657-26D7AD96CE2F}"/>
    <cellStyle name="Normal 25 3 2 4 2 3" xfId="25821" xr:uid="{1D183317-79F7-4168-B08B-E2CDA520CFEF}"/>
    <cellStyle name="Normal 25 3 2 4 3" xfId="25822" xr:uid="{D5422C51-A0FF-4D40-A844-839FE70D53F9}"/>
    <cellStyle name="Normal 25 3 2 4 3 2" xfId="25823" xr:uid="{44FA8552-E15B-4500-9984-83E16FEF1F1E}"/>
    <cellStyle name="Normal 25 3 2 4 4" xfId="25824" xr:uid="{0F77CC36-78C4-410B-8317-520B9D112BFB}"/>
    <cellStyle name="Normal 25 3 2 5" xfId="25825" xr:uid="{8FF21009-124E-4A49-8ECB-784300B6632E}"/>
    <cellStyle name="Normal 25 3 2 5 2" xfId="25826" xr:uid="{0D6C581B-334E-41DD-94EA-D51ABA4CD50E}"/>
    <cellStyle name="Normal 25 3 2 5 2 2" xfId="25827" xr:uid="{0A58B791-9296-4D70-BC02-192A147CAAC3}"/>
    <cellStyle name="Normal 25 3 2 5 3" xfId="25828" xr:uid="{B9166D96-435B-43B2-A14E-EE5001405CF2}"/>
    <cellStyle name="Normal 25 3 2 6" xfId="25829" xr:uid="{E3C15C61-31F4-4871-876B-042467A6DDB2}"/>
    <cellStyle name="Normal 25 3 2 6 2" xfId="25830" xr:uid="{CAD00670-7EE2-4A01-8F02-B403E67C73E7}"/>
    <cellStyle name="Normal 25 3 2 7" xfId="25831" xr:uid="{39893EA7-35DD-44D8-91AC-CD01540B17E6}"/>
    <cellStyle name="Normal 25 3 3" xfId="25832" xr:uid="{95BDD620-D038-45A7-8DF5-25F26D96903E}"/>
    <cellStyle name="Normal 25 3 3 2" xfId="25833" xr:uid="{4FC3C6CB-7C88-4B8F-8F9E-A9BEC7A731AA}"/>
    <cellStyle name="Normal 25 3 3 2 2" xfId="25834" xr:uid="{ACE85E4D-B3E3-4639-9E24-2ACA9BFB3A44}"/>
    <cellStyle name="Normal 25 3 3 2 2 2" xfId="25835" xr:uid="{48B5DD37-DC16-458C-BC33-096F13A5CC1B}"/>
    <cellStyle name="Normal 25 3 3 2 2 2 2" xfId="25836" xr:uid="{9E73F3DD-AF23-463A-A6FE-B658D75F3C93}"/>
    <cellStyle name="Normal 25 3 3 2 2 3" xfId="25837" xr:uid="{2397ADB3-1900-44C2-87A9-FBED98B1E057}"/>
    <cellStyle name="Normal 25 3 3 2 3" xfId="25838" xr:uid="{E8117DD8-3ECB-4CA5-BB1F-28B4E420449B}"/>
    <cellStyle name="Normal 25 3 3 2 3 2" xfId="25839" xr:uid="{0808CA58-97C4-4985-8D9B-849E615BD9FF}"/>
    <cellStyle name="Normal 25 3 3 2 4" xfId="25840" xr:uid="{019552A3-EED2-4826-BF30-27C69B0FEE07}"/>
    <cellStyle name="Normal 25 3 3 3" xfId="25841" xr:uid="{F56C28D1-AAE4-49DE-A374-EE51D4DC049A}"/>
    <cellStyle name="Normal 25 3 3 3 2" xfId="25842" xr:uid="{1C177DE2-DF50-42CA-9CF3-6343C7943BFA}"/>
    <cellStyle name="Normal 25 3 3 3 2 2" xfId="25843" xr:uid="{6D5DEC5D-8873-46CF-9724-43FEF60BFC4A}"/>
    <cellStyle name="Normal 25 3 3 3 2 2 2" xfId="25844" xr:uid="{B5727ED3-FEF7-40BB-BDEF-F9C5E0A395CF}"/>
    <cellStyle name="Normal 25 3 3 3 2 3" xfId="25845" xr:uid="{23391D1F-0132-4A27-B6F9-F6A57CB99CA9}"/>
    <cellStyle name="Normal 25 3 3 3 3" xfId="25846" xr:uid="{A85C7E24-CA0A-4010-98A1-9E4CB366ED6D}"/>
    <cellStyle name="Normal 25 3 3 3 3 2" xfId="25847" xr:uid="{6828494F-B207-44EB-BFAB-65D06E3C5822}"/>
    <cellStyle name="Normal 25 3 3 3 4" xfId="25848" xr:uid="{69483F01-6945-44A9-829D-66C500E68453}"/>
    <cellStyle name="Normal 25 3 3 4" xfId="25849" xr:uid="{51A2BAB7-2E9E-4EC1-9D5A-2C223142CFB6}"/>
    <cellStyle name="Normal 25 3 3 4 2" xfId="25850" xr:uid="{7953E7DE-2FD5-42D0-B920-C5CDA43CC6A9}"/>
    <cellStyle name="Normal 25 3 3 4 2 2" xfId="25851" xr:uid="{EE2AD851-B78A-4884-A483-6F851AED1D98}"/>
    <cellStyle name="Normal 25 3 3 4 3" xfId="25852" xr:uid="{66732233-BC97-4F9D-9839-8E5BF4CB6E4D}"/>
    <cellStyle name="Normal 25 3 3 5" xfId="25853" xr:uid="{EA9AF23F-57EA-419D-9C6F-AB702A5FC788}"/>
    <cellStyle name="Normal 25 3 3 5 2" xfId="25854" xr:uid="{13824BE2-0B1A-44B6-B589-5216BA5C98CC}"/>
    <cellStyle name="Normal 25 3 3 6" xfId="25855" xr:uid="{E9B1B42F-5591-49EE-A8D9-30D269510BF3}"/>
    <cellStyle name="Normal 25 3 4" xfId="25856" xr:uid="{A6B49073-66DA-4BAA-B111-2BBD28B7856A}"/>
    <cellStyle name="Normal 25 3 4 2" xfId="25857" xr:uid="{7EE61B9C-3DEA-43A4-BBCA-7579CFFFB79C}"/>
    <cellStyle name="Normal 25 3 4 2 2" xfId="25858" xr:uid="{73337F55-765F-4353-9A29-D9C3FD512F8C}"/>
    <cellStyle name="Normal 25 3 4 2 2 2" xfId="25859" xr:uid="{5E2D1568-2C69-49A8-AA8C-E08E766D49C4}"/>
    <cellStyle name="Normal 25 3 4 2 3" xfId="25860" xr:uid="{BC00DD51-FD53-4908-80A7-ED41A0D9121B}"/>
    <cellStyle name="Normal 25 3 4 3" xfId="25861" xr:uid="{D9DC4FCE-2CF2-4186-AF8F-0393D6D06130}"/>
    <cellStyle name="Normal 25 3 4 3 2" xfId="25862" xr:uid="{AB9BAE63-D34E-43BF-93EE-FC987B582717}"/>
    <cellStyle name="Normal 25 3 4 4" xfId="25863" xr:uid="{F4D6EC8E-FBE0-4C47-9107-9EA98E8ED8CA}"/>
    <cellStyle name="Normal 25 3 5" xfId="25864" xr:uid="{63EFBE7B-5195-4038-85AE-BBA1C8E09171}"/>
    <cellStyle name="Normal 25 3 5 2" xfId="25865" xr:uid="{026805AE-BCBF-455A-8D03-8AAE076ADECF}"/>
    <cellStyle name="Normal 25 3 5 2 2" xfId="25866" xr:uid="{2415F784-039F-422D-BCFF-28EB6C582052}"/>
    <cellStyle name="Normal 25 3 5 2 2 2" xfId="25867" xr:uid="{A10960DE-FC53-4E81-AA59-2C926D50E9EA}"/>
    <cellStyle name="Normal 25 3 5 2 3" xfId="25868" xr:uid="{DBE133CD-601C-432A-B32B-8E9A65F8655C}"/>
    <cellStyle name="Normal 25 3 5 3" xfId="25869" xr:uid="{31BF54FC-F04B-4B74-8D4F-E5E0436C8274}"/>
    <cellStyle name="Normal 25 3 5 3 2" xfId="25870" xr:uid="{C5C7C215-F438-4850-BF7C-FC73DA205258}"/>
    <cellStyle name="Normal 25 3 5 4" xfId="25871" xr:uid="{78197B83-051E-4E6E-84F7-70B4520E2058}"/>
    <cellStyle name="Normal 25 3 6" xfId="25872" xr:uid="{5B330E1B-745D-4142-AC1C-24C05D5A4C8C}"/>
    <cellStyle name="Normal 25 3 6 2" xfId="25873" xr:uid="{1987D7C1-618D-404C-AE7D-29E113F53FCD}"/>
    <cellStyle name="Normal 25 3 6 2 2" xfId="25874" xr:uid="{55725105-57B7-45B2-8144-FF25C06EA675}"/>
    <cellStyle name="Normal 25 3 6 3" xfId="25875" xr:uid="{D2E60262-75F3-4EB2-9820-8610592C2A17}"/>
    <cellStyle name="Normal 25 3 7" xfId="25876" xr:uid="{763B9BEA-9DB5-42C1-B066-0E49B9FBC8BA}"/>
    <cellStyle name="Normal 25 3 7 2" xfId="25877" xr:uid="{D2BAC1EF-FC81-4852-B06B-16FF730A04E0}"/>
    <cellStyle name="Normal 25 3 8" xfId="25878" xr:uid="{8494A1AF-410E-4D06-90E6-3F607C0A0D00}"/>
    <cellStyle name="Normal 25 4" xfId="25879" xr:uid="{79A5FCF0-B223-4DEA-BF51-58D241BFD107}"/>
    <cellStyle name="Normal 25 4 2" xfId="25880" xr:uid="{EE9B658A-16DE-494C-A602-643B65C0FB17}"/>
    <cellStyle name="Normal 25 4 2 2" xfId="25881" xr:uid="{17760955-F3B2-4605-96F2-FF9979822A32}"/>
    <cellStyle name="Normal 25 4 2 2 2" xfId="25882" xr:uid="{C55D5DB6-39E8-45BE-ACB3-CCB645B83771}"/>
    <cellStyle name="Normal 25 4 2 2 2 2" xfId="25883" xr:uid="{B4C22E00-E7C0-46D2-8BFB-1C19AA2E6683}"/>
    <cellStyle name="Normal 25 4 2 2 2 2 2" xfId="25884" xr:uid="{A20A12C6-674B-413A-8BD0-29425236FD3E}"/>
    <cellStyle name="Normal 25 4 2 2 2 2 2 2" xfId="25885" xr:uid="{29B18F85-5759-4E1C-8515-4F3D235DA3DC}"/>
    <cellStyle name="Normal 25 4 2 2 2 2 3" xfId="25886" xr:uid="{EB267144-5589-418C-A128-86833FDFB250}"/>
    <cellStyle name="Normal 25 4 2 2 2 3" xfId="25887" xr:uid="{449ACDBD-4E48-4D43-A3ED-F07E246C0EB7}"/>
    <cellStyle name="Normal 25 4 2 2 2 3 2" xfId="25888" xr:uid="{7D7D6DA5-853F-40A9-B2FA-614D67517F2C}"/>
    <cellStyle name="Normal 25 4 2 2 2 4" xfId="25889" xr:uid="{A094348D-CD29-4682-9325-A0032FC2E70B}"/>
    <cellStyle name="Normal 25 4 2 2 3" xfId="25890" xr:uid="{50E07E05-B595-4224-BDEE-6CCDAE1F7F3E}"/>
    <cellStyle name="Normal 25 4 2 2 3 2" xfId="25891" xr:uid="{630C8A39-3785-4E99-961D-715CB200E4EE}"/>
    <cellStyle name="Normal 25 4 2 2 3 2 2" xfId="25892" xr:uid="{F31A456C-0BA4-43CE-9B03-FEF6D6A5DBA3}"/>
    <cellStyle name="Normal 25 4 2 2 3 2 2 2" xfId="25893" xr:uid="{56E24799-AA5E-4459-A430-B2E80BF50B2F}"/>
    <cellStyle name="Normal 25 4 2 2 3 2 3" xfId="25894" xr:uid="{66AA7E2F-BFF2-4F87-BE7D-705DC5EA1282}"/>
    <cellStyle name="Normal 25 4 2 2 3 3" xfId="25895" xr:uid="{241534CA-9DA2-47EF-8D5E-7A910033E96A}"/>
    <cellStyle name="Normal 25 4 2 2 3 3 2" xfId="25896" xr:uid="{2B1EBE4F-EBCB-45A5-B5B4-4BE88D13C0EE}"/>
    <cellStyle name="Normal 25 4 2 2 3 4" xfId="25897" xr:uid="{6A74E0F9-B7C1-4B19-A8C8-67F6F3418200}"/>
    <cellStyle name="Normal 25 4 2 2 4" xfId="25898" xr:uid="{8EA8F154-106F-4A32-AF27-DF9D0B41162E}"/>
    <cellStyle name="Normal 25 4 2 2 4 2" xfId="25899" xr:uid="{56F3AD11-DCB5-4D58-B108-8581F1C95458}"/>
    <cellStyle name="Normal 25 4 2 2 4 2 2" xfId="25900" xr:uid="{E1A329DA-CF9B-4E8D-ABC2-FDDE5552CEFF}"/>
    <cellStyle name="Normal 25 4 2 2 4 3" xfId="25901" xr:uid="{D7A59DB6-CF73-4B9A-9765-70123925E0E6}"/>
    <cellStyle name="Normal 25 4 2 2 5" xfId="25902" xr:uid="{FA514CE5-9348-46C5-BDF5-2102A1F53069}"/>
    <cellStyle name="Normal 25 4 2 2 5 2" xfId="25903" xr:uid="{7FD000D5-6A2B-44A9-9A37-267E07B85504}"/>
    <cellStyle name="Normal 25 4 2 2 6" xfId="25904" xr:uid="{43116431-F430-46B0-8A01-E7138CFA473E}"/>
    <cellStyle name="Normal 25 4 2 3" xfId="25905" xr:uid="{DD16955B-2283-498E-A017-2932E953FCD6}"/>
    <cellStyle name="Normal 25 4 2 3 2" xfId="25906" xr:uid="{8CA5797B-CF05-4864-9572-611D974DE713}"/>
    <cellStyle name="Normal 25 4 2 3 2 2" xfId="25907" xr:uid="{6E5AF825-446D-4825-8146-007E5FF5BBFA}"/>
    <cellStyle name="Normal 25 4 2 3 2 2 2" xfId="25908" xr:uid="{1A26E38D-FC76-4CAE-B52E-A6C410E972DC}"/>
    <cellStyle name="Normal 25 4 2 3 2 3" xfId="25909" xr:uid="{3ACF0BBF-4EE0-483D-9C48-1FD04D351697}"/>
    <cellStyle name="Normal 25 4 2 3 3" xfId="25910" xr:uid="{46FB6201-1C07-480A-B224-4F68364771E5}"/>
    <cellStyle name="Normal 25 4 2 3 3 2" xfId="25911" xr:uid="{B0A5603D-20D4-4842-A88E-6C3C93C35495}"/>
    <cellStyle name="Normal 25 4 2 3 4" xfId="25912" xr:uid="{16C68DB2-3BF1-4829-9034-4F2673D9BA48}"/>
    <cellStyle name="Normal 25 4 2 4" xfId="25913" xr:uid="{96CC806F-70AA-4A53-BA44-9AB97BA8D6AA}"/>
    <cellStyle name="Normal 25 4 2 4 2" xfId="25914" xr:uid="{0715D659-22BC-4B51-9D8A-97B6CFCB5D2A}"/>
    <cellStyle name="Normal 25 4 2 4 2 2" xfId="25915" xr:uid="{0AD7DFA3-65E9-4281-98E6-2D0E9A0293C8}"/>
    <cellStyle name="Normal 25 4 2 4 2 2 2" xfId="25916" xr:uid="{57394BF6-9586-48E2-82D0-0F7EEA623EBD}"/>
    <cellStyle name="Normal 25 4 2 4 2 3" xfId="25917" xr:uid="{BEDF042E-40B1-46A9-90FF-0B1813002006}"/>
    <cellStyle name="Normal 25 4 2 4 3" xfId="25918" xr:uid="{63CDAA3D-881B-4F4B-8857-8387FBA93C04}"/>
    <cellStyle name="Normal 25 4 2 4 3 2" xfId="25919" xr:uid="{D103DA27-903A-4DD5-B2B1-D6E9F020AFDA}"/>
    <cellStyle name="Normal 25 4 2 4 4" xfId="25920" xr:uid="{1308E28E-11AD-4B50-A67D-43BDFFFA14F9}"/>
    <cellStyle name="Normal 25 4 2 5" xfId="25921" xr:uid="{541C02C4-F7E4-46EC-8DE5-5EEB2B89207A}"/>
    <cellStyle name="Normal 25 4 2 5 2" xfId="25922" xr:uid="{F52A58A8-8A5F-483C-B172-8D1297455C37}"/>
    <cellStyle name="Normal 25 4 2 5 2 2" xfId="25923" xr:uid="{A97C378E-CF63-46D2-BBB4-D64CE31C04B5}"/>
    <cellStyle name="Normal 25 4 2 5 3" xfId="25924" xr:uid="{6CB6DB76-BD2E-4172-9B22-819270B8CFCC}"/>
    <cellStyle name="Normal 25 4 2 6" xfId="25925" xr:uid="{4142901E-EAD4-4CCF-80C9-7BCBBF57F6E3}"/>
    <cellStyle name="Normal 25 4 2 6 2" xfId="25926" xr:uid="{E2A48A97-036A-49D1-A08B-AAD15192B072}"/>
    <cellStyle name="Normal 25 4 2 7" xfId="25927" xr:uid="{9B392AB6-A697-4830-9EB7-EF9593311811}"/>
    <cellStyle name="Normal 25 4 3" xfId="25928" xr:uid="{84B7251D-EA2C-41AB-9B7C-9F2748F94E03}"/>
    <cellStyle name="Normal 25 4 3 2" xfId="25929" xr:uid="{B8FAD06A-CFF5-4BA1-B10F-15A46CFA8020}"/>
    <cellStyle name="Normal 25 4 3 2 2" xfId="25930" xr:uid="{7D173060-99A0-4CC7-A380-EDF202189948}"/>
    <cellStyle name="Normal 25 4 3 2 2 2" xfId="25931" xr:uid="{905BA96E-9A53-4A3B-AEC5-AEAB9E87D169}"/>
    <cellStyle name="Normal 25 4 3 2 2 2 2" xfId="25932" xr:uid="{92D27AB3-CA2B-46B8-897D-CDCA46CD35B1}"/>
    <cellStyle name="Normal 25 4 3 2 2 3" xfId="25933" xr:uid="{1E82A2AF-9CE5-482B-8809-0F8040D3EF83}"/>
    <cellStyle name="Normal 25 4 3 2 3" xfId="25934" xr:uid="{8D117153-612C-40F3-8711-71BA1E1F39F4}"/>
    <cellStyle name="Normal 25 4 3 2 3 2" xfId="25935" xr:uid="{50404306-B3ED-4301-8E55-9A5B581A32C5}"/>
    <cellStyle name="Normal 25 4 3 2 4" xfId="25936" xr:uid="{40680322-470B-4534-9537-E5256AF5AD28}"/>
    <cellStyle name="Normal 25 4 3 3" xfId="25937" xr:uid="{C04EC933-541E-46FE-AC32-08DA4D926529}"/>
    <cellStyle name="Normal 25 4 3 3 2" xfId="25938" xr:uid="{1F58C549-0938-4466-888C-8467601D0F1F}"/>
    <cellStyle name="Normal 25 4 3 3 2 2" xfId="25939" xr:uid="{FD4E33D8-E706-4D58-91AA-B4D886A768E4}"/>
    <cellStyle name="Normal 25 4 3 3 2 2 2" xfId="25940" xr:uid="{745A74C8-65DD-44DA-BCFC-94A068AF9FDE}"/>
    <cellStyle name="Normal 25 4 3 3 2 3" xfId="25941" xr:uid="{79E33886-502E-4988-9991-9DCA75066717}"/>
    <cellStyle name="Normal 25 4 3 3 3" xfId="25942" xr:uid="{C6691DE9-B877-44F6-BE0E-CE4E88613384}"/>
    <cellStyle name="Normal 25 4 3 3 3 2" xfId="25943" xr:uid="{747859C1-0934-4740-B58F-7A392AB1EE0F}"/>
    <cellStyle name="Normal 25 4 3 3 4" xfId="25944" xr:uid="{F8946BC8-71CE-4DB3-BAA0-88ED476D88CC}"/>
    <cellStyle name="Normal 25 4 3 4" xfId="25945" xr:uid="{0D7A35E9-C9D0-4F95-96AB-A5B7FBD0EB56}"/>
    <cellStyle name="Normal 25 4 3 4 2" xfId="25946" xr:uid="{A062A946-5BC8-496E-8F70-94FE1468E25B}"/>
    <cellStyle name="Normal 25 4 3 4 2 2" xfId="25947" xr:uid="{64A4E261-ECF9-487D-8FEA-B4F242078E07}"/>
    <cellStyle name="Normal 25 4 3 4 3" xfId="25948" xr:uid="{141B029E-FB56-437A-92BF-179AC4F317EE}"/>
    <cellStyle name="Normal 25 4 3 5" xfId="25949" xr:uid="{1D2F9790-B88C-4871-9DA8-C690CB4DD2E7}"/>
    <cellStyle name="Normal 25 4 3 5 2" xfId="25950" xr:uid="{27259C1B-4032-4683-88D4-2F84C1CF32BE}"/>
    <cellStyle name="Normal 25 4 3 6" xfId="25951" xr:uid="{E1CB11F8-DC2F-4740-B44A-2B44F12DD6E5}"/>
    <cellStyle name="Normal 25 4 4" xfId="25952" xr:uid="{8DB1D234-A3E3-4F81-8011-F770DFFD5ACC}"/>
    <cellStyle name="Normal 25 4 4 2" xfId="25953" xr:uid="{AFE9E910-CBBF-415A-9CD3-EB744A7A7E7E}"/>
    <cellStyle name="Normal 25 4 4 2 2" xfId="25954" xr:uid="{2370190B-4AA2-4F4F-A320-7F990B0006EA}"/>
    <cellStyle name="Normal 25 4 4 2 2 2" xfId="25955" xr:uid="{87F06AD6-FCB4-401D-B834-5E390F4B1CCF}"/>
    <cellStyle name="Normal 25 4 4 2 3" xfId="25956" xr:uid="{4FA9A154-13D1-4664-B3FC-38777626CE2D}"/>
    <cellStyle name="Normal 25 4 4 3" xfId="25957" xr:uid="{8772B176-F05E-4356-BA01-CA027E6A2BDF}"/>
    <cellStyle name="Normal 25 4 4 3 2" xfId="25958" xr:uid="{A1978EB7-FFBE-4C61-AA4A-C99E2D6E09ED}"/>
    <cellStyle name="Normal 25 4 4 4" xfId="25959" xr:uid="{66168DA7-4848-4ADC-AB2B-33E08F792F89}"/>
    <cellStyle name="Normal 25 4 5" xfId="25960" xr:uid="{5E1940B4-4792-4EA9-BC6A-516A57DCACA7}"/>
    <cellStyle name="Normal 25 4 5 2" xfId="25961" xr:uid="{A7F1BAE4-EC77-451A-B29A-DF218F1F2850}"/>
    <cellStyle name="Normal 25 4 5 2 2" xfId="25962" xr:uid="{AE980429-54D8-4A66-9DE2-AC4F95B80AEC}"/>
    <cellStyle name="Normal 25 4 5 2 2 2" xfId="25963" xr:uid="{592935C6-A01B-40A1-BA9F-50585F0B73D3}"/>
    <cellStyle name="Normal 25 4 5 2 3" xfId="25964" xr:uid="{A74E90BB-F911-441F-98D3-2FD557FE1165}"/>
    <cellStyle name="Normal 25 4 5 3" xfId="25965" xr:uid="{0BF58D30-C401-4627-B3E0-145C90449209}"/>
    <cellStyle name="Normal 25 4 5 3 2" xfId="25966" xr:uid="{9DB84603-7056-4A48-9A7F-62F5491A9AD8}"/>
    <cellStyle name="Normal 25 4 5 4" xfId="25967" xr:uid="{77691EE2-1399-4813-942C-E9D1A2F05DC6}"/>
    <cellStyle name="Normal 25 4 6" xfId="25968" xr:uid="{466BCE15-10F6-45A9-87D3-9BC3E214172D}"/>
    <cellStyle name="Normal 25 4 6 2" xfId="25969" xr:uid="{F2673A6E-9460-4F43-A2AD-5FBCE125AA23}"/>
    <cellStyle name="Normal 25 4 6 2 2" xfId="25970" xr:uid="{C6AD6707-2623-4948-BA2E-4793D970F2F5}"/>
    <cellStyle name="Normal 25 4 6 3" xfId="25971" xr:uid="{CCB51B6C-EA4F-4C80-8341-F55E3539EAC7}"/>
    <cellStyle name="Normal 25 4 7" xfId="25972" xr:uid="{5BD5BA4E-EA96-4980-9A76-D455B828B8E6}"/>
    <cellStyle name="Normal 25 4 7 2" xfId="25973" xr:uid="{BDF51DE8-321B-42B2-934C-78B04D7BFA44}"/>
    <cellStyle name="Normal 25 4 8" xfId="25974" xr:uid="{65399AEE-D01F-4413-B32D-A5C60B67912D}"/>
    <cellStyle name="Normal 25 5" xfId="25975" xr:uid="{9DCE52B7-4FD4-4046-93B0-30472F90B0A4}"/>
    <cellStyle name="Normal 25 6" xfId="25976" xr:uid="{A0E29857-8960-4310-8415-41DEEC16DED8}"/>
    <cellStyle name="Normal 25 6 2" xfId="25977" xr:uid="{A301124E-9745-4813-A3B8-D0685A0BA932}"/>
    <cellStyle name="Normal 25 6 2 2" xfId="25978" xr:uid="{7CE9F2E3-EFCE-476E-B978-255FA2749EFD}"/>
    <cellStyle name="Normal 25 6 2 2 2" xfId="25979" xr:uid="{60F2FEE5-D354-47D5-8CE1-CDCAD4EA0A63}"/>
    <cellStyle name="Normal 25 6 2 2 2 2" xfId="25980" xr:uid="{38013FB8-42D5-4A36-A5E9-F8CEAFA02BD2}"/>
    <cellStyle name="Normal 25 6 2 2 3" xfId="25981" xr:uid="{6B271642-7AEF-4979-8B0B-B9D65D34AE38}"/>
    <cellStyle name="Normal 25 6 2 3" xfId="25982" xr:uid="{A6F1F5F3-958D-4B3A-99AF-6871D9BA4D64}"/>
    <cellStyle name="Normal 25 6 2 3 2" xfId="25983" xr:uid="{29EE5F65-6D40-44CE-AE7B-F368E8D0FD87}"/>
    <cellStyle name="Normal 25 6 2 4" xfId="25984" xr:uid="{6CEBE35D-B992-4D43-865F-B783DA54D789}"/>
    <cellStyle name="Normal 25 6 3" xfId="25985" xr:uid="{79444905-A64A-42E1-BC2E-A378AB70EBA2}"/>
    <cellStyle name="Normal 25 6 3 2" xfId="25986" xr:uid="{129C7760-882B-424C-9668-AE61C2BA0554}"/>
    <cellStyle name="Normal 25 6 3 2 2" xfId="25987" xr:uid="{FE4CD485-9937-4FA1-9668-0DC69580DA8D}"/>
    <cellStyle name="Normal 25 6 3 2 2 2" xfId="25988" xr:uid="{4DBE1F30-A475-4648-99C8-5B49AE482F4B}"/>
    <cellStyle name="Normal 25 6 3 2 3" xfId="25989" xr:uid="{86B2B6AB-B67F-4897-B09F-2DD7FD1FE517}"/>
    <cellStyle name="Normal 25 6 3 3" xfId="25990" xr:uid="{BD7144BF-C09D-46B1-9C6D-AD7C25EF2D76}"/>
    <cellStyle name="Normal 25 6 3 3 2" xfId="25991" xr:uid="{5598E72A-ED23-4AC7-94E6-5CF4F2BF0641}"/>
    <cellStyle name="Normal 25 6 3 4" xfId="25992" xr:uid="{287F1E73-FDF6-4252-8B90-5131293DB6E5}"/>
    <cellStyle name="Normal 25 6 4" xfId="25993" xr:uid="{50D0DE15-6D3A-451E-BBE3-81B9079DA923}"/>
    <cellStyle name="Normal 25 6 4 2" xfId="25994" xr:uid="{380B5DE8-DCB6-43A2-832D-1A09E96845A8}"/>
    <cellStyle name="Normal 25 6 4 2 2" xfId="25995" xr:uid="{0E18697E-C4ED-4B21-991D-011011E64EB4}"/>
    <cellStyle name="Normal 25 6 4 3" xfId="25996" xr:uid="{A360D043-7964-4F31-A5B9-927CF192184F}"/>
    <cellStyle name="Normal 25 6 5" xfId="25997" xr:uid="{780FAF18-6792-4BC5-A8A8-1C785AB6CA33}"/>
    <cellStyle name="Normal 25 6 5 2" xfId="25998" xr:uid="{9E2B7EF2-9CEC-4E3D-BB4C-DD47BA1E24CC}"/>
    <cellStyle name="Normal 25 6 6" xfId="25999" xr:uid="{EEFC2954-F43E-4A57-872C-96FDE27B74D4}"/>
    <cellStyle name="Normal 26" xfId="26000" xr:uid="{E0EAAEDF-B830-4D0E-A7A1-AF9D85C1A4D5}"/>
    <cellStyle name="Normal 26 2" xfId="26001" xr:uid="{CC937A7F-388C-4026-9DA6-DC0E8C51080A}"/>
    <cellStyle name="Normal 26 3" xfId="26002" xr:uid="{F222B381-7CAB-4485-A0FE-7051430FE43E}"/>
    <cellStyle name="Normal 26 3 2" xfId="26003" xr:uid="{ECE87332-EF83-4A1E-AF53-14A506CDE609}"/>
    <cellStyle name="Normal 26 3 2 2" xfId="26004" xr:uid="{0C2C8D54-187D-441A-AA44-4B1C6CE08F26}"/>
    <cellStyle name="Normal 26 3 2 2 2" xfId="26005" xr:uid="{9CC75EDB-A9C1-4C2B-844D-967D319081C2}"/>
    <cellStyle name="Normal 26 3 2 2 2 2" xfId="26006" xr:uid="{CE45EAF7-DC46-4582-85A6-0ABB8300B79A}"/>
    <cellStyle name="Normal 26 3 2 2 2 2 2" xfId="26007" xr:uid="{3D569459-73DE-4280-A841-E5DC774D76CB}"/>
    <cellStyle name="Normal 26 3 2 2 2 2 2 2" xfId="26008" xr:uid="{F29B8158-5442-4B3C-931F-EC22F2EF4BCA}"/>
    <cellStyle name="Normal 26 3 2 2 2 2 3" xfId="26009" xr:uid="{A96C86E6-44BD-477F-8A3B-249BFC7291D2}"/>
    <cellStyle name="Normal 26 3 2 2 2 3" xfId="26010" xr:uid="{78505A0F-C390-45FA-AC31-34F80D5098CC}"/>
    <cellStyle name="Normal 26 3 2 2 2 3 2" xfId="26011" xr:uid="{3C70683F-1B50-4487-BC37-D9FC3F4E7698}"/>
    <cellStyle name="Normal 26 3 2 2 2 4" xfId="26012" xr:uid="{EE58B1D9-47C4-4331-8157-AD4F38CD2395}"/>
    <cellStyle name="Normal 26 3 2 2 3" xfId="26013" xr:uid="{9A6A46EA-1694-4362-BE4D-618474ADDBBA}"/>
    <cellStyle name="Normal 26 3 2 2 3 2" xfId="26014" xr:uid="{2ABBF60B-1389-441A-AB4A-CF6C60AE8238}"/>
    <cellStyle name="Normal 26 3 2 2 3 2 2" xfId="26015" xr:uid="{955B0C41-C0D2-4F36-A1F4-04287651E35C}"/>
    <cellStyle name="Normal 26 3 2 2 3 2 2 2" xfId="26016" xr:uid="{6321A2DB-35C0-4F09-84DE-0A12794F7E39}"/>
    <cellStyle name="Normal 26 3 2 2 3 2 3" xfId="26017" xr:uid="{A49DBFF5-5691-40D5-99E3-EBD3FC94E13E}"/>
    <cellStyle name="Normal 26 3 2 2 3 3" xfId="26018" xr:uid="{1A093E67-D84B-4D8B-BEDF-1749CC60039E}"/>
    <cellStyle name="Normal 26 3 2 2 3 3 2" xfId="26019" xr:uid="{FAD694E5-EDE5-484D-998E-42ACA9C29FDB}"/>
    <cellStyle name="Normal 26 3 2 2 3 4" xfId="26020" xr:uid="{E3CA9362-7598-41DA-9B91-E3252C4D6DA9}"/>
    <cellStyle name="Normal 26 3 2 2 4" xfId="26021" xr:uid="{F5DC2A47-8211-4195-ADF9-CC1D0F7D24EF}"/>
    <cellStyle name="Normal 26 3 2 2 4 2" xfId="26022" xr:uid="{F19CF59B-9F48-418B-A975-5E5F3C81D29B}"/>
    <cellStyle name="Normal 26 3 2 2 4 2 2" xfId="26023" xr:uid="{57E17AFA-35D5-44F8-8230-8C0FC3B572E6}"/>
    <cellStyle name="Normal 26 3 2 2 4 3" xfId="26024" xr:uid="{FC3DAD09-18F2-40AB-958E-FE8059887531}"/>
    <cellStyle name="Normal 26 3 2 2 5" xfId="26025" xr:uid="{04B769AC-7DF9-4A30-8229-1D9C7F05A3E6}"/>
    <cellStyle name="Normal 26 3 2 2 5 2" xfId="26026" xr:uid="{36D3E0D2-1F63-4A70-B044-20085B2DE12E}"/>
    <cellStyle name="Normal 26 3 2 2 6" xfId="26027" xr:uid="{2B4A7A19-71F8-4A97-B732-F7DD6D6D8227}"/>
    <cellStyle name="Normal 26 3 2 3" xfId="26028" xr:uid="{03E704FF-1FBB-4373-AF10-E723D3A8E2FA}"/>
    <cellStyle name="Normal 26 3 2 3 2" xfId="26029" xr:uid="{3C8E53B8-EDD2-45CD-A1F5-454F089D76F3}"/>
    <cellStyle name="Normal 26 3 2 3 2 2" xfId="26030" xr:uid="{8DFF7733-B7C0-4016-BCA3-474529FCF856}"/>
    <cellStyle name="Normal 26 3 2 3 2 2 2" xfId="26031" xr:uid="{F36F065A-48EE-44F2-BA3A-369D98BDDE56}"/>
    <cellStyle name="Normal 26 3 2 3 2 3" xfId="26032" xr:uid="{E96F9072-ECBC-4CEA-AB85-A5F6715C5031}"/>
    <cellStyle name="Normal 26 3 2 3 3" xfId="26033" xr:uid="{EEED4917-D867-4945-BBEE-29C5D26E3F1D}"/>
    <cellStyle name="Normal 26 3 2 3 3 2" xfId="26034" xr:uid="{504215CC-8B87-4FF1-9B5F-381070672F63}"/>
    <cellStyle name="Normal 26 3 2 3 4" xfId="26035" xr:uid="{4253B55B-8D0D-49F2-9A29-6DA273FF980C}"/>
    <cellStyle name="Normal 26 3 2 4" xfId="26036" xr:uid="{98F7E6AA-35B6-4D8A-9BE0-E8919360D8B4}"/>
    <cellStyle name="Normal 26 3 2 4 2" xfId="26037" xr:uid="{4E857CA1-809A-44A1-B15D-BEFC07CFF0DB}"/>
    <cellStyle name="Normal 26 3 2 4 2 2" xfId="26038" xr:uid="{DBA6479F-5429-4D29-AF3B-F61611E2C12F}"/>
    <cellStyle name="Normal 26 3 2 4 2 2 2" xfId="26039" xr:uid="{B79C49AD-F624-408F-B678-F0C9B9EB3B59}"/>
    <cellStyle name="Normal 26 3 2 4 2 3" xfId="26040" xr:uid="{A36C2C5F-954F-49C6-8704-C419F50D760F}"/>
    <cellStyle name="Normal 26 3 2 4 3" xfId="26041" xr:uid="{2C1919D6-7A84-46F8-973E-E0F91302433B}"/>
    <cellStyle name="Normal 26 3 2 4 3 2" xfId="26042" xr:uid="{304E72A7-ABB3-4D5E-B950-CE12E555099B}"/>
    <cellStyle name="Normal 26 3 2 4 4" xfId="26043" xr:uid="{E900C9C9-BE72-4429-A221-7E4E9AE6000C}"/>
    <cellStyle name="Normal 26 3 2 5" xfId="26044" xr:uid="{A045ECE8-8C09-44D7-A48A-468D8588D3CF}"/>
    <cellStyle name="Normal 26 3 2 5 2" xfId="26045" xr:uid="{7BD7970C-F0B3-4F93-8F25-47D7CA3A4349}"/>
    <cellStyle name="Normal 26 3 2 5 2 2" xfId="26046" xr:uid="{97D10540-5B06-4054-9606-A048DFA421B3}"/>
    <cellStyle name="Normal 26 3 2 5 3" xfId="26047" xr:uid="{CB3C79DB-D1EC-4930-89A1-48611BF6A1E0}"/>
    <cellStyle name="Normal 26 3 2 6" xfId="26048" xr:uid="{4B0199BF-B4D2-487D-A5D1-59ACD0F39218}"/>
    <cellStyle name="Normal 26 3 2 6 2" xfId="26049" xr:uid="{B6E2D495-4436-41E2-AEC2-A81B619016D9}"/>
    <cellStyle name="Normal 26 3 2 7" xfId="26050" xr:uid="{6D372504-51D6-4FFF-9499-C5C42878E1A7}"/>
    <cellStyle name="Normal 26 3 3" xfId="26051" xr:uid="{EA2FC8F7-0A9E-4F73-B3D3-1CC8D14949BA}"/>
    <cellStyle name="Normal 26 3 3 2" xfId="26052" xr:uid="{70FA78E4-A5AB-4BA1-86A2-2314162E3ADB}"/>
    <cellStyle name="Normal 26 3 3 2 2" xfId="26053" xr:uid="{36C17B14-23ED-4FFA-96B0-86EC974823B7}"/>
    <cellStyle name="Normal 26 3 3 2 2 2" xfId="26054" xr:uid="{5AE8A87F-3ED4-4856-81B5-E410980B2400}"/>
    <cellStyle name="Normal 26 3 3 2 2 2 2" xfId="26055" xr:uid="{92CDF204-003D-410C-9149-FCD7A6EAB302}"/>
    <cellStyle name="Normal 26 3 3 2 2 3" xfId="26056" xr:uid="{60284035-DA53-455D-856D-B16D33C981EE}"/>
    <cellStyle name="Normal 26 3 3 2 3" xfId="26057" xr:uid="{08E3B59C-7E99-4808-B47D-D8F79FE64CC2}"/>
    <cellStyle name="Normal 26 3 3 2 3 2" xfId="26058" xr:uid="{A3CAAE75-30AB-4757-AE56-411B908B7265}"/>
    <cellStyle name="Normal 26 3 3 2 4" xfId="26059" xr:uid="{B510FCD4-2DA7-4315-B89B-DF84B27A2272}"/>
    <cellStyle name="Normal 26 3 3 3" xfId="26060" xr:uid="{3F77CA8C-DA12-468A-A635-D0E3AC851E4B}"/>
    <cellStyle name="Normal 26 3 3 3 2" xfId="26061" xr:uid="{5F51567C-1D65-4828-96DB-30249CC2BA34}"/>
    <cellStyle name="Normal 26 3 3 3 2 2" xfId="26062" xr:uid="{11F7CF43-75EF-4E8F-A8E3-2B13DDF7FD58}"/>
    <cellStyle name="Normal 26 3 3 3 2 2 2" xfId="26063" xr:uid="{713E5A56-1AFA-4AF1-894E-D17A03556B50}"/>
    <cellStyle name="Normal 26 3 3 3 2 3" xfId="26064" xr:uid="{9091F899-4928-4E37-B06F-6CB92D234CD6}"/>
    <cellStyle name="Normal 26 3 3 3 3" xfId="26065" xr:uid="{885DA1F4-9ADE-4100-BC96-14E83A95E43C}"/>
    <cellStyle name="Normal 26 3 3 3 3 2" xfId="26066" xr:uid="{1C094A41-E88A-4C25-8F9B-16FFB35A3885}"/>
    <cellStyle name="Normal 26 3 3 3 4" xfId="26067" xr:uid="{CCBB194E-136F-42A5-83B1-B4AE27FE8FE3}"/>
    <cellStyle name="Normal 26 3 3 4" xfId="26068" xr:uid="{5B7ECCA1-D2CF-479C-9201-6651E5099389}"/>
    <cellStyle name="Normal 26 3 3 4 2" xfId="26069" xr:uid="{D6278C3D-914C-4FEC-8C55-E4DBC667FAB4}"/>
    <cellStyle name="Normal 26 3 3 4 2 2" xfId="26070" xr:uid="{B4848C68-2694-47C6-98D5-40526ADC52E2}"/>
    <cellStyle name="Normal 26 3 3 4 3" xfId="26071" xr:uid="{37325FE2-93BD-48E1-A1CF-9F1D30FF247B}"/>
    <cellStyle name="Normal 26 3 3 5" xfId="26072" xr:uid="{0D28107A-7537-456C-A576-B5D99C66DDAF}"/>
    <cellStyle name="Normal 26 3 3 5 2" xfId="26073" xr:uid="{C0B0AAFF-DF6B-41A2-B376-A994B7DCF26B}"/>
    <cellStyle name="Normal 26 3 3 6" xfId="26074" xr:uid="{C6CEBB0A-83EC-4A75-8D6D-46171174DBCA}"/>
    <cellStyle name="Normal 26 3 4" xfId="26075" xr:uid="{E5CD1805-6219-4581-8918-3EF267DC1CEA}"/>
    <cellStyle name="Normal 26 3 4 2" xfId="26076" xr:uid="{5AAACDEF-3ECF-4BE6-975E-31953DA9C9EC}"/>
    <cellStyle name="Normal 26 3 4 2 2" xfId="26077" xr:uid="{55A6F6B9-1CF3-4B27-95A6-F1C4457BA23B}"/>
    <cellStyle name="Normal 26 3 4 2 2 2" xfId="26078" xr:uid="{1C41BD30-6FFB-42FE-9DC8-3175CB0C4508}"/>
    <cellStyle name="Normal 26 3 4 2 3" xfId="26079" xr:uid="{8FE4CEED-86E8-47CB-B832-E40A110A08C9}"/>
    <cellStyle name="Normal 26 3 4 3" xfId="26080" xr:uid="{EC0F90E2-C681-4847-A089-DDD21D9B8572}"/>
    <cellStyle name="Normal 26 3 4 3 2" xfId="26081" xr:uid="{E11F0D6E-35A4-4D95-BE07-2A29B9D59EEC}"/>
    <cellStyle name="Normal 26 3 4 4" xfId="26082" xr:uid="{5734196E-8CCB-49A5-8880-38614243CCD8}"/>
    <cellStyle name="Normal 26 3 5" xfId="26083" xr:uid="{84819419-71CB-49FD-8E98-C76C1455365B}"/>
    <cellStyle name="Normal 26 3 5 2" xfId="26084" xr:uid="{5523E0E5-D002-4433-AF8E-7E72240BA1E2}"/>
    <cellStyle name="Normal 26 3 5 2 2" xfId="26085" xr:uid="{0B644541-3873-41AD-891A-1B7BF62B9373}"/>
    <cellStyle name="Normal 26 3 5 2 2 2" xfId="26086" xr:uid="{9637A094-6AA7-4704-A2A6-0D7DB4254BE3}"/>
    <cellStyle name="Normal 26 3 5 2 3" xfId="26087" xr:uid="{875A0E67-2FA3-451E-8B6C-3D69958F498B}"/>
    <cellStyle name="Normal 26 3 5 3" xfId="26088" xr:uid="{1E1DA3D5-116B-4371-AD1D-0110812C91CB}"/>
    <cellStyle name="Normal 26 3 5 3 2" xfId="26089" xr:uid="{8DEB6667-CB21-4D6B-B5EE-5B8709D15D2C}"/>
    <cellStyle name="Normal 26 3 5 4" xfId="26090" xr:uid="{2706D037-98BB-4517-81FE-76EC34A0C94A}"/>
    <cellStyle name="Normal 26 3 6" xfId="26091" xr:uid="{A0ECAFDC-E6D4-4E7C-B65F-D55ADA8B4E4B}"/>
    <cellStyle name="Normal 26 3 6 2" xfId="26092" xr:uid="{2A622DA9-C573-4FC4-82CA-10E438A01CE5}"/>
    <cellStyle name="Normal 26 3 6 2 2" xfId="26093" xr:uid="{A53676C1-1D18-4D76-9B43-B973860F15A1}"/>
    <cellStyle name="Normal 26 3 6 3" xfId="26094" xr:uid="{B2F5CBDB-A01C-471C-B5F0-32E5D2E50963}"/>
    <cellStyle name="Normal 26 3 7" xfId="26095" xr:uid="{4D6081C4-D867-4A0D-864B-EFAD154727DE}"/>
    <cellStyle name="Normal 26 3 7 2" xfId="26096" xr:uid="{B33787FF-0AC6-45A8-90D9-87DA0D1BEE99}"/>
    <cellStyle name="Normal 26 3 8" xfId="26097" xr:uid="{0B5BDCDC-B4DD-4AF0-8228-D4FA37BF9978}"/>
    <cellStyle name="Normal 26 4" xfId="26098" xr:uid="{56764ED5-75EE-4803-BE25-105C81C7C919}"/>
    <cellStyle name="Normal 26 4 2" xfId="26099" xr:uid="{BE7ABFEF-D0DC-4F32-9B9A-728F75087C5D}"/>
    <cellStyle name="Normal 26 4 2 2" xfId="26100" xr:uid="{7CFB9B57-DA94-4424-B6B4-A00E696388A4}"/>
    <cellStyle name="Normal 26 4 2 2 2" xfId="26101" xr:uid="{92F1718F-000A-4D56-8108-188F983944FC}"/>
    <cellStyle name="Normal 26 4 2 2 2 2" xfId="26102" xr:uid="{417676A3-70CD-4015-9B61-6E54B3D186D3}"/>
    <cellStyle name="Normal 26 4 2 2 2 2 2" xfId="26103" xr:uid="{4BACB270-76CC-46D2-96CF-E899FFE620F8}"/>
    <cellStyle name="Normal 26 4 2 2 2 2 2 2" xfId="26104" xr:uid="{9F82C3E0-04B2-4C3F-94DC-FD5E01415AEF}"/>
    <cellStyle name="Normal 26 4 2 2 2 2 3" xfId="26105" xr:uid="{EC79EAB1-1C9E-4C8E-B3B9-9E5AB87E57B7}"/>
    <cellStyle name="Normal 26 4 2 2 2 3" xfId="26106" xr:uid="{ED968111-24F9-4F92-AEF8-69EC705DE51B}"/>
    <cellStyle name="Normal 26 4 2 2 2 3 2" xfId="26107" xr:uid="{B4FAC7F9-6ABC-41CE-BBF2-0954755E04BF}"/>
    <cellStyle name="Normal 26 4 2 2 2 4" xfId="26108" xr:uid="{7D377246-6D79-4990-9A45-4E7F8C80288B}"/>
    <cellStyle name="Normal 26 4 2 2 3" xfId="26109" xr:uid="{207038EF-608D-479B-AD2C-2B3F489EC1B9}"/>
    <cellStyle name="Normal 26 4 2 2 3 2" xfId="26110" xr:uid="{06823C4F-7C83-453F-A877-C3D6E8121521}"/>
    <cellStyle name="Normal 26 4 2 2 3 2 2" xfId="26111" xr:uid="{6A248EC5-E027-4EF6-8523-BAB6F9D9F3C3}"/>
    <cellStyle name="Normal 26 4 2 2 3 2 2 2" xfId="26112" xr:uid="{EFA9B4D5-BBF5-45CD-A045-22A1257E8FD1}"/>
    <cellStyle name="Normal 26 4 2 2 3 2 3" xfId="26113" xr:uid="{1EC6BADB-2140-4691-B9A7-29146213E3BD}"/>
    <cellStyle name="Normal 26 4 2 2 3 3" xfId="26114" xr:uid="{E44EE910-E7EB-4EEA-95A5-92A917B1546A}"/>
    <cellStyle name="Normal 26 4 2 2 3 3 2" xfId="26115" xr:uid="{B6E66684-C0E1-4A66-8412-343AA4090D63}"/>
    <cellStyle name="Normal 26 4 2 2 3 4" xfId="26116" xr:uid="{48E18426-091E-4A5E-BED1-77BE7AE4BD31}"/>
    <cellStyle name="Normal 26 4 2 2 4" xfId="26117" xr:uid="{9C3C5F08-B14E-422A-A35E-DAE281001004}"/>
    <cellStyle name="Normal 26 4 2 2 4 2" xfId="26118" xr:uid="{6020AD75-C6F0-4C5B-AFF6-FA7CF26263BC}"/>
    <cellStyle name="Normal 26 4 2 2 4 2 2" xfId="26119" xr:uid="{DA62A745-FC92-4D76-8C4C-E0D4CF55A187}"/>
    <cellStyle name="Normal 26 4 2 2 4 3" xfId="26120" xr:uid="{3901B556-3667-4AB2-8AE0-E85E4FBECE2D}"/>
    <cellStyle name="Normal 26 4 2 2 5" xfId="26121" xr:uid="{73901917-8F7F-4118-8626-67C7D9FBCD83}"/>
    <cellStyle name="Normal 26 4 2 2 5 2" xfId="26122" xr:uid="{B847CBB7-BE68-4533-B6BF-F2C2AFDCE355}"/>
    <cellStyle name="Normal 26 4 2 2 6" xfId="26123" xr:uid="{586E7E19-F81C-407D-BCC1-B96ACEE4B60D}"/>
    <cellStyle name="Normal 26 4 2 3" xfId="26124" xr:uid="{76AF7D27-E430-4FC7-B59B-DB9A42BD4306}"/>
    <cellStyle name="Normal 26 4 2 3 2" xfId="26125" xr:uid="{BB34855A-F7B8-4435-A8A7-F107B03BCE6B}"/>
    <cellStyle name="Normal 26 4 2 3 2 2" xfId="26126" xr:uid="{777857F1-D642-4C22-8B50-F8E28C6E0711}"/>
    <cellStyle name="Normal 26 4 2 3 2 2 2" xfId="26127" xr:uid="{F023C4FC-88BF-452A-AC17-270DFEABE0E8}"/>
    <cellStyle name="Normal 26 4 2 3 2 3" xfId="26128" xr:uid="{9FDDBB2D-3D13-4FBD-8952-F3173EFA83D9}"/>
    <cellStyle name="Normal 26 4 2 3 3" xfId="26129" xr:uid="{F54692F0-5798-4BA2-AAF4-E67DD1E968D7}"/>
    <cellStyle name="Normal 26 4 2 3 3 2" xfId="26130" xr:uid="{E3E74803-D8B8-4D01-A1D3-407D416DC644}"/>
    <cellStyle name="Normal 26 4 2 3 4" xfId="26131" xr:uid="{99F7DC45-662C-476E-B482-D387BDA78121}"/>
    <cellStyle name="Normal 26 4 2 4" xfId="26132" xr:uid="{77FC49CF-0147-41F6-852B-4A3A1AA8C252}"/>
    <cellStyle name="Normal 26 4 2 4 2" xfId="26133" xr:uid="{74054944-E7E7-41CE-BCF3-CC939B503865}"/>
    <cellStyle name="Normal 26 4 2 4 2 2" xfId="26134" xr:uid="{2CBF616C-6AAD-4246-9B9E-56F2B1459528}"/>
    <cellStyle name="Normal 26 4 2 4 2 2 2" xfId="26135" xr:uid="{A5865D8D-5612-40B8-9405-AED6E17F8352}"/>
    <cellStyle name="Normal 26 4 2 4 2 3" xfId="26136" xr:uid="{8A5CDB9C-73C0-42B1-A0AF-C9AE6D81023F}"/>
    <cellStyle name="Normal 26 4 2 4 3" xfId="26137" xr:uid="{F9198E96-5F93-49D6-96B8-F90091E5009D}"/>
    <cellStyle name="Normal 26 4 2 4 3 2" xfId="26138" xr:uid="{7A55E32D-BCF3-488C-A426-DE2C1E094B5B}"/>
    <cellStyle name="Normal 26 4 2 4 4" xfId="26139" xr:uid="{AF4DDAFF-E626-4F5D-A2A2-F5B2EFE46DA4}"/>
    <cellStyle name="Normal 26 4 2 5" xfId="26140" xr:uid="{F0EE8C2D-24FF-4DEA-9DDC-4724B41F27DA}"/>
    <cellStyle name="Normal 26 4 2 5 2" xfId="26141" xr:uid="{AB070138-849A-4999-91C1-6BB79537CEC3}"/>
    <cellStyle name="Normal 26 4 2 5 2 2" xfId="26142" xr:uid="{B7FEA6E0-2C47-45DE-99D7-E1E65E0BB734}"/>
    <cellStyle name="Normal 26 4 2 5 3" xfId="26143" xr:uid="{5DEBC35E-AEF4-4542-9892-B13D34164AC8}"/>
    <cellStyle name="Normal 26 4 2 6" xfId="26144" xr:uid="{B98D7143-B6E3-4A2D-B7F2-3585ED3D8BB1}"/>
    <cellStyle name="Normal 26 4 2 6 2" xfId="26145" xr:uid="{6ED86B85-1B6D-46D0-8B1D-406FDB67BCC2}"/>
    <cellStyle name="Normal 26 4 2 7" xfId="26146" xr:uid="{E86F41F9-26D5-4A6D-B824-1FC5F50A4051}"/>
    <cellStyle name="Normal 26 4 3" xfId="26147" xr:uid="{E3A2A723-F91A-4762-9DFC-A9FBCA844B47}"/>
    <cellStyle name="Normal 26 4 3 2" xfId="26148" xr:uid="{63A0141A-D37A-4E6B-9EBD-DE11A57CC440}"/>
    <cellStyle name="Normal 26 4 3 2 2" xfId="26149" xr:uid="{B2CD9BFA-119C-4DD3-A9FE-B7EC5DC170D3}"/>
    <cellStyle name="Normal 26 4 3 2 2 2" xfId="26150" xr:uid="{E92C714B-A187-4C6C-9687-B96914D4C381}"/>
    <cellStyle name="Normal 26 4 3 2 2 2 2" xfId="26151" xr:uid="{4018A5A5-F137-467C-8123-7F26CE150025}"/>
    <cellStyle name="Normal 26 4 3 2 2 3" xfId="26152" xr:uid="{B222E6FE-16C2-41D8-8093-5319097C03FA}"/>
    <cellStyle name="Normal 26 4 3 2 3" xfId="26153" xr:uid="{5189AA0F-CA27-4C4D-A566-1DF7B7A51C8D}"/>
    <cellStyle name="Normal 26 4 3 2 3 2" xfId="26154" xr:uid="{64E59765-FDC3-4DC9-92F4-30462DFD75AC}"/>
    <cellStyle name="Normal 26 4 3 2 4" xfId="26155" xr:uid="{CB350C7A-47C0-4F0C-A682-C50722EA945A}"/>
    <cellStyle name="Normal 26 4 3 3" xfId="26156" xr:uid="{D03AF422-BA09-43E6-BC29-E1D85A9868ED}"/>
    <cellStyle name="Normal 26 4 3 3 2" xfId="26157" xr:uid="{2781677C-A569-432E-83B9-0855E0FB35D6}"/>
    <cellStyle name="Normal 26 4 3 3 2 2" xfId="26158" xr:uid="{A56E9C0C-C07A-4FA4-B4EC-8C93DA265A98}"/>
    <cellStyle name="Normal 26 4 3 3 2 2 2" xfId="26159" xr:uid="{4E6C30FD-9454-4608-9C17-72D42F70369C}"/>
    <cellStyle name="Normal 26 4 3 3 2 3" xfId="26160" xr:uid="{DCB9177F-1C13-4E26-ABBC-E01C7CD2E3E7}"/>
    <cellStyle name="Normal 26 4 3 3 3" xfId="26161" xr:uid="{167C04F3-10E5-4E16-B5F5-9150511BFC44}"/>
    <cellStyle name="Normal 26 4 3 3 3 2" xfId="26162" xr:uid="{7E32F79A-4D4F-4C13-B000-B16218E6C63C}"/>
    <cellStyle name="Normal 26 4 3 3 4" xfId="26163" xr:uid="{0318B721-E6CA-4083-BB39-0FDF567EF697}"/>
    <cellStyle name="Normal 26 4 3 4" xfId="26164" xr:uid="{5397ADE5-36A7-4740-8A76-23E5DA7B804D}"/>
    <cellStyle name="Normal 26 4 3 4 2" xfId="26165" xr:uid="{CB522B99-FDFC-457A-A9FD-1B9574674B23}"/>
    <cellStyle name="Normal 26 4 3 4 2 2" xfId="26166" xr:uid="{9C4EA0D1-2EB8-41A2-94D0-CFD78FBB35BE}"/>
    <cellStyle name="Normal 26 4 3 4 3" xfId="26167" xr:uid="{04350806-9D1D-45D0-8CBF-C79AB9425DF6}"/>
    <cellStyle name="Normal 26 4 3 5" xfId="26168" xr:uid="{4BD6FA0F-5394-464F-B40D-37F50008675C}"/>
    <cellStyle name="Normal 26 4 3 5 2" xfId="26169" xr:uid="{C4E1AA5E-B1F9-4796-A117-3B93A3880A85}"/>
    <cellStyle name="Normal 26 4 3 6" xfId="26170" xr:uid="{35AE97D2-D3CB-4FDB-8FAE-54545EB85DE3}"/>
    <cellStyle name="Normal 26 4 4" xfId="26171" xr:uid="{B772499B-6FFB-4037-9592-E2E26D7EC372}"/>
    <cellStyle name="Normal 26 4 4 2" xfId="26172" xr:uid="{BC37EDC5-9775-4779-9354-D7B1B23F0B68}"/>
    <cellStyle name="Normal 26 4 4 2 2" xfId="26173" xr:uid="{ABB10B71-65F0-4ECA-BAFC-FF7CB873E930}"/>
    <cellStyle name="Normal 26 4 4 2 2 2" xfId="26174" xr:uid="{828D78D2-FE35-401F-9A12-DCBD0FBA3193}"/>
    <cellStyle name="Normal 26 4 4 2 3" xfId="26175" xr:uid="{5453C690-77A0-41CB-A6CD-306FA2A8EDC6}"/>
    <cellStyle name="Normal 26 4 4 3" xfId="26176" xr:uid="{810DF4A7-308F-437F-812F-A0F6E57767F7}"/>
    <cellStyle name="Normal 26 4 4 3 2" xfId="26177" xr:uid="{A51BAB7E-00C3-465E-8D81-B7D88B69B812}"/>
    <cellStyle name="Normal 26 4 4 4" xfId="26178" xr:uid="{5898F1E5-F83A-4D0E-B014-C394A19C82B7}"/>
    <cellStyle name="Normal 26 4 5" xfId="26179" xr:uid="{40BD2561-F7E6-451B-BC93-23BC8FF85CA6}"/>
    <cellStyle name="Normal 26 4 5 2" xfId="26180" xr:uid="{F7E298B1-FA4B-4D1E-907D-2B97B34D86C3}"/>
    <cellStyle name="Normal 26 4 5 2 2" xfId="26181" xr:uid="{7338DFD8-701A-4A7A-ACF6-66041804F39C}"/>
    <cellStyle name="Normal 26 4 5 2 2 2" xfId="26182" xr:uid="{C2530A79-A9DE-4EED-8B25-784271592B2E}"/>
    <cellStyle name="Normal 26 4 5 2 3" xfId="26183" xr:uid="{8A22201A-FF1C-4AB8-8F2A-D62B7A60878F}"/>
    <cellStyle name="Normal 26 4 5 3" xfId="26184" xr:uid="{6376EF3B-551F-4296-80E1-5FD642FD5650}"/>
    <cellStyle name="Normal 26 4 5 3 2" xfId="26185" xr:uid="{29241F96-522C-4655-A6C3-216FBBA3A775}"/>
    <cellStyle name="Normal 26 4 5 4" xfId="26186" xr:uid="{68B16ED0-E64D-4866-A458-CBF3558B6DEF}"/>
    <cellStyle name="Normal 26 4 6" xfId="26187" xr:uid="{06DBE44B-63A4-415F-AE19-295A10E18679}"/>
    <cellStyle name="Normal 26 4 6 2" xfId="26188" xr:uid="{AAE54BB5-771E-49A8-9162-36545D72DBEE}"/>
    <cellStyle name="Normal 26 4 6 2 2" xfId="26189" xr:uid="{7F1CFB4B-215C-4A89-B5FE-93B390851586}"/>
    <cellStyle name="Normal 26 4 6 3" xfId="26190" xr:uid="{283DDE28-5BD1-4B38-AD92-384A9DF050C2}"/>
    <cellStyle name="Normal 26 4 7" xfId="26191" xr:uid="{5D5B39A9-53E6-4A6A-A5C1-00EC0498FC37}"/>
    <cellStyle name="Normal 26 4 7 2" xfId="26192" xr:uid="{C4D4F7CD-18AC-486C-9BC9-86983F2122DC}"/>
    <cellStyle name="Normal 26 4 8" xfId="26193" xr:uid="{3694C01C-4DAC-4DCE-9FEA-FE2149F654FB}"/>
    <cellStyle name="Normal 26 5" xfId="26194" xr:uid="{F8A28776-E1DF-4392-B81C-063885C35B17}"/>
    <cellStyle name="Normal 26 6" xfId="26195" xr:uid="{33E7F784-0DB1-47C3-B415-B1A2949F6209}"/>
    <cellStyle name="Normal 26 6 2" xfId="26196" xr:uid="{C01BC3B5-2349-45C1-ACBE-2ADCC604A956}"/>
    <cellStyle name="Normal 26 6 2 2" xfId="26197" xr:uid="{13EB0758-FC9D-49E2-B742-68497ED5C953}"/>
    <cellStyle name="Normal 26 6 2 2 2" xfId="26198" xr:uid="{B1FD837E-48D7-4AA9-9BB2-F885E312C01F}"/>
    <cellStyle name="Normal 26 6 2 2 2 2" xfId="26199" xr:uid="{987B5AD2-F711-47F0-9423-8CF3C5456F1A}"/>
    <cellStyle name="Normal 26 6 2 2 3" xfId="26200" xr:uid="{B8FD5A52-1C3A-4459-B304-9AFB2FCF44B9}"/>
    <cellStyle name="Normal 26 6 2 3" xfId="26201" xr:uid="{912371E9-A49B-41EA-9567-DAF1015A3723}"/>
    <cellStyle name="Normal 26 6 2 3 2" xfId="26202" xr:uid="{AA137486-AF32-4A96-BA17-BAFB7DBCBCC8}"/>
    <cellStyle name="Normal 26 6 2 4" xfId="26203" xr:uid="{7E32025F-85F5-4092-9FB2-C2BEC1BA9BE7}"/>
    <cellStyle name="Normal 26 6 3" xfId="26204" xr:uid="{762C5EE4-D38E-416F-A246-C41BA05D4F2F}"/>
    <cellStyle name="Normal 26 6 3 2" xfId="26205" xr:uid="{C9E028D0-B9B4-4999-B481-A2C21CDBB937}"/>
    <cellStyle name="Normal 26 6 3 2 2" xfId="26206" xr:uid="{6B07F429-5B66-44F7-9C63-9E200F62B130}"/>
    <cellStyle name="Normal 26 6 3 2 2 2" xfId="26207" xr:uid="{99DADF17-8F25-4C29-89C4-C702CB05F4EF}"/>
    <cellStyle name="Normal 26 6 3 2 3" xfId="26208" xr:uid="{AE6A4FCB-3070-4189-B4A5-521C765FB9E3}"/>
    <cellStyle name="Normal 26 6 3 3" xfId="26209" xr:uid="{717E235C-8A48-40D9-B9D0-CC67D30B264A}"/>
    <cellStyle name="Normal 26 6 3 3 2" xfId="26210" xr:uid="{7DF8ECA7-37A7-401A-8286-77A85BB6E985}"/>
    <cellStyle name="Normal 26 6 3 4" xfId="26211" xr:uid="{0D539D6B-8B78-44D7-9C26-E41C91852653}"/>
    <cellStyle name="Normal 26 6 4" xfId="26212" xr:uid="{A6448FE8-53E9-4690-AA79-08B56B2F0716}"/>
    <cellStyle name="Normal 26 6 4 2" xfId="26213" xr:uid="{64167E54-8833-4AF5-8211-22307BFB6B99}"/>
    <cellStyle name="Normal 26 6 4 2 2" xfId="26214" xr:uid="{5CC80838-F727-4932-AC05-2E1A07A55D79}"/>
    <cellStyle name="Normal 26 6 4 3" xfId="26215" xr:uid="{34C840D1-2F7E-4ACA-AB4D-5A0E0AC39479}"/>
    <cellStyle name="Normal 26 6 5" xfId="26216" xr:uid="{D560F717-B4D7-42B6-AC51-C11C32BF604B}"/>
    <cellStyle name="Normal 26 6 5 2" xfId="26217" xr:uid="{5DC2FAD1-0398-47F8-90B3-72258A8A081C}"/>
    <cellStyle name="Normal 26 6 6" xfId="26218" xr:uid="{21CF8209-C747-46F2-BFB2-2E5C580FF234}"/>
    <cellStyle name="Normal 27" xfId="26219" xr:uid="{9387DCA6-485C-45F6-B713-9EA2B9D9527D}"/>
    <cellStyle name="Normal 27 2" xfId="26220" xr:uid="{46B3C753-90EA-480A-A6A9-269A33D5A418}"/>
    <cellStyle name="Normal 27 3" xfId="26221" xr:uid="{E81A9014-E9A0-4A97-9081-49DF2508760C}"/>
    <cellStyle name="Normal 27 3 2" xfId="26222" xr:uid="{D89C1CC5-39C8-4144-8C69-7B745547B486}"/>
    <cellStyle name="Normal 27 3 2 2" xfId="26223" xr:uid="{DB2A54E6-A366-4A05-9522-7CAEAE9D4FCC}"/>
    <cellStyle name="Normal 27 3 2 2 2" xfId="26224" xr:uid="{D2A882E3-EB10-495A-A97B-0902E1CE21E8}"/>
    <cellStyle name="Normal 27 3 2 2 2 2" xfId="26225" xr:uid="{5F79DEF6-4CA0-4B03-953D-5AD193D60E5F}"/>
    <cellStyle name="Normal 27 3 2 2 2 2 2" xfId="26226" xr:uid="{E6E018C5-2AE1-4EAB-B6CD-C021D245265D}"/>
    <cellStyle name="Normal 27 3 2 2 2 2 2 2" xfId="26227" xr:uid="{8DD5F13F-43DF-4C91-92B3-8A610A42C096}"/>
    <cellStyle name="Normal 27 3 2 2 2 2 3" xfId="26228" xr:uid="{42DC2C4C-58E1-4721-9AA9-26D7D3CEB11D}"/>
    <cellStyle name="Normal 27 3 2 2 2 3" xfId="26229" xr:uid="{6878E47A-A796-4776-A0B6-6E6C985B425B}"/>
    <cellStyle name="Normal 27 3 2 2 2 3 2" xfId="26230" xr:uid="{9387FBC7-55BD-4444-98F4-0D37431548A9}"/>
    <cellStyle name="Normal 27 3 2 2 2 4" xfId="26231" xr:uid="{685B8B39-571C-4D84-8E11-016BFE4A2A38}"/>
    <cellStyle name="Normal 27 3 2 2 3" xfId="26232" xr:uid="{9AAE3FBC-4780-40C9-8C65-88574BCDEB97}"/>
    <cellStyle name="Normal 27 3 2 2 3 2" xfId="26233" xr:uid="{F10EF316-6F1F-492B-B9AB-A10A96B3CA62}"/>
    <cellStyle name="Normal 27 3 2 2 3 2 2" xfId="26234" xr:uid="{C2D5F285-E29E-44A5-9419-3436820DB669}"/>
    <cellStyle name="Normal 27 3 2 2 3 2 2 2" xfId="26235" xr:uid="{2346AE1E-1A6D-498D-929F-AE5890394D3D}"/>
    <cellStyle name="Normal 27 3 2 2 3 2 3" xfId="26236" xr:uid="{FBE87CE6-9940-4902-B59E-C3A146B11DF9}"/>
    <cellStyle name="Normal 27 3 2 2 3 3" xfId="26237" xr:uid="{0CB91513-399E-47DC-BD08-53F2EAFD1BFB}"/>
    <cellStyle name="Normal 27 3 2 2 3 3 2" xfId="26238" xr:uid="{62904953-6312-45C1-A434-591189DC65B9}"/>
    <cellStyle name="Normal 27 3 2 2 3 4" xfId="26239" xr:uid="{656DB07C-91A7-40D9-9721-F52C81E698E4}"/>
    <cellStyle name="Normal 27 3 2 2 4" xfId="26240" xr:uid="{8DEA076A-5850-4DCC-95E1-81AB5F2198D7}"/>
    <cellStyle name="Normal 27 3 2 2 4 2" xfId="26241" xr:uid="{48254AC3-B61F-4665-8E09-F9F667AA18AF}"/>
    <cellStyle name="Normal 27 3 2 2 4 2 2" xfId="26242" xr:uid="{887955EB-ACBE-43FC-A7F0-B9F51E76E0F4}"/>
    <cellStyle name="Normal 27 3 2 2 4 3" xfId="26243" xr:uid="{E6FCC076-2A79-4B2E-AF79-1FEDCC54DC50}"/>
    <cellStyle name="Normal 27 3 2 2 5" xfId="26244" xr:uid="{0EA6F432-1C30-4BB9-845D-2B8AAE6DFCB9}"/>
    <cellStyle name="Normal 27 3 2 2 5 2" xfId="26245" xr:uid="{7ED100E1-F523-49B1-A4D2-31D31BAD7459}"/>
    <cellStyle name="Normal 27 3 2 2 6" xfId="26246" xr:uid="{FD918556-CC16-48D1-BDA3-5DAC852E3FC3}"/>
    <cellStyle name="Normal 27 3 2 3" xfId="26247" xr:uid="{BFD4E308-26E4-435D-B1A0-D2B9A852E11D}"/>
    <cellStyle name="Normal 27 3 2 3 2" xfId="26248" xr:uid="{D94E2C0B-4945-4034-ADBB-A7C167209300}"/>
    <cellStyle name="Normal 27 3 2 3 2 2" xfId="26249" xr:uid="{B4E24EDD-7048-492A-A635-19799348424C}"/>
    <cellStyle name="Normal 27 3 2 3 2 2 2" xfId="26250" xr:uid="{709B9A73-A58F-4788-AAFE-8458B8D30FCC}"/>
    <cellStyle name="Normal 27 3 2 3 2 3" xfId="26251" xr:uid="{32B9760E-21AD-4E9B-B1CC-0B439F72A875}"/>
    <cellStyle name="Normal 27 3 2 3 3" xfId="26252" xr:uid="{E31A8338-1709-4EEC-9329-D23DB40A33EA}"/>
    <cellStyle name="Normal 27 3 2 3 3 2" xfId="26253" xr:uid="{CA24320C-59AA-4300-8DBE-36DD8FAF723B}"/>
    <cellStyle name="Normal 27 3 2 3 4" xfId="26254" xr:uid="{14F8E5ED-A2CD-4D13-BFA9-6986ACB3B11B}"/>
    <cellStyle name="Normal 27 3 2 4" xfId="26255" xr:uid="{606BCCB0-3DCF-43C7-9B23-0140A2AFC92B}"/>
    <cellStyle name="Normal 27 3 2 4 2" xfId="26256" xr:uid="{84F16212-3541-4F2F-A591-BDB8108E670B}"/>
    <cellStyle name="Normal 27 3 2 4 2 2" xfId="26257" xr:uid="{1F29E272-194D-4642-8D50-B53530357828}"/>
    <cellStyle name="Normal 27 3 2 4 2 2 2" xfId="26258" xr:uid="{4CB66D82-0CF3-4ECE-AACE-8B9E7B2D92A4}"/>
    <cellStyle name="Normal 27 3 2 4 2 3" xfId="26259" xr:uid="{08CE7CC2-7EB5-43B8-9A81-C5663D8D8E7C}"/>
    <cellStyle name="Normal 27 3 2 4 3" xfId="26260" xr:uid="{B164915A-C54B-4EE6-BFE2-7311BA2C4F69}"/>
    <cellStyle name="Normal 27 3 2 4 3 2" xfId="26261" xr:uid="{886F19E8-A17E-4FFC-AEC0-9C26E5CBEAA6}"/>
    <cellStyle name="Normal 27 3 2 4 4" xfId="26262" xr:uid="{55DDE7BF-5DED-4255-9B3A-60E2C838704B}"/>
    <cellStyle name="Normal 27 3 2 5" xfId="26263" xr:uid="{98410A88-A5F8-482D-A581-D24BA6B98B48}"/>
    <cellStyle name="Normal 27 3 2 5 2" xfId="26264" xr:uid="{AFB2A9EC-1608-4EF7-9FE3-29E25D6A602E}"/>
    <cellStyle name="Normal 27 3 2 5 2 2" xfId="26265" xr:uid="{B0F7FBAC-8D9B-4A13-BDF5-136328536E6F}"/>
    <cellStyle name="Normal 27 3 2 5 3" xfId="26266" xr:uid="{49A66C6E-4599-469A-848C-972FD3CC3C80}"/>
    <cellStyle name="Normal 27 3 2 6" xfId="26267" xr:uid="{4DB4E443-9944-4FFA-8288-A782BB6E5260}"/>
    <cellStyle name="Normal 27 3 2 6 2" xfId="26268" xr:uid="{C84AFDF9-CE35-4469-AE26-62E3DBCBB04D}"/>
    <cellStyle name="Normal 27 3 2 7" xfId="26269" xr:uid="{B5DCDEBD-1BC6-4DB6-AF50-F6463AF337B0}"/>
    <cellStyle name="Normal 27 3 3" xfId="26270" xr:uid="{63EFDC42-6B42-41E7-9D34-0922C98DA4FC}"/>
    <cellStyle name="Normal 27 3 3 2" xfId="26271" xr:uid="{EC114204-AE72-48FD-A8D2-6D6EDD60BD87}"/>
    <cellStyle name="Normal 27 3 3 2 2" xfId="26272" xr:uid="{A15137C4-05C3-46C2-8173-ECDA4AD6812C}"/>
    <cellStyle name="Normal 27 3 3 2 2 2" xfId="26273" xr:uid="{49F53DB7-BE5A-4C12-B37B-194B0AAC14C7}"/>
    <cellStyle name="Normal 27 3 3 2 2 2 2" xfId="26274" xr:uid="{9150EC80-123F-4C29-89F3-68C277B6D5A4}"/>
    <cellStyle name="Normal 27 3 3 2 2 3" xfId="26275" xr:uid="{E47D68FC-A182-4617-A39E-CD3883F80468}"/>
    <cellStyle name="Normal 27 3 3 2 3" xfId="26276" xr:uid="{B2C12955-857D-427D-81AF-03029A9A0BE8}"/>
    <cellStyle name="Normal 27 3 3 2 3 2" xfId="26277" xr:uid="{C28F4A49-A6E7-466A-97FB-4B0321555824}"/>
    <cellStyle name="Normal 27 3 3 2 4" xfId="26278" xr:uid="{B2BA6CFA-0D27-4964-9553-C138A34761F4}"/>
    <cellStyle name="Normal 27 3 3 3" xfId="26279" xr:uid="{D0DD24B3-0210-4330-8D39-68756A2E79AE}"/>
    <cellStyle name="Normal 27 3 3 3 2" xfId="26280" xr:uid="{E70AB353-8058-4EE6-B61F-D87BB9DBF86A}"/>
    <cellStyle name="Normal 27 3 3 3 2 2" xfId="26281" xr:uid="{4E0C762D-9EBA-4E73-830F-974D79563A36}"/>
    <cellStyle name="Normal 27 3 3 3 2 2 2" xfId="26282" xr:uid="{2630E6F5-8C65-4F19-BF04-4E1404D0EC6E}"/>
    <cellStyle name="Normal 27 3 3 3 2 3" xfId="26283" xr:uid="{CD44821D-F33D-4C7F-BF5C-D041F1D56276}"/>
    <cellStyle name="Normal 27 3 3 3 3" xfId="26284" xr:uid="{0FCB5015-84AD-494E-9C4B-84997A9CEC15}"/>
    <cellStyle name="Normal 27 3 3 3 3 2" xfId="26285" xr:uid="{6F0C8EDB-2549-441E-9CD7-3A83F5068358}"/>
    <cellStyle name="Normal 27 3 3 3 4" xfId="26286" xr:uid="{D0412F89-569D-48FB-AE8F-0895DC783401}"/>
    <cellStyle name="Normal 27 3 3 4" xfId="26287" xr:uid="{B325BFD0-6F7A-4BBA-92A5-6B98B05C9607}"/>
    <cellStyle name="Normal 27 3 3 4 2" xfId="26288" xr:uid="{00DFED85-8A6D-4C37-A4EC-C5DB1ED93D8F}"/>
    <cellStyle name="Normal 27 3 3 4 2 2" xfId="26289" xr:uid="{92772A25-9902-4CAD-9B14-A97FB9D6636A}"/>
    <cellStyle name="Normal 27 3 3 4 3" xfId="26290" xr:uid="{8D376CAA-1BB2-411F-ABA6-F7D1D2F0B540}"/>
    <cellStyle name="Normal 27 3 3 5" xfId="26291" xr:uid="{32BDD5AB-E67B-44D2-8DB0-D01BF8A02679}"/>
    <cellStyle name="Normal 27 3 3 5 2" xfId="26292" xr:uid="{EF7E251C-072F-4880-943E-78E9CF9BC117}"/>
    <cellStyle name="Normal 27 3 3 6" xfId="26293" xr:uid="{B073913B-A3BA-4399-9C04-9CF71D21BAAF}"/>
    <cellStyle name="Normal 27 3 4" xfId="26294" xr:uid="{345C1058-F56A-4F8C-9737-E5786C87248A}"/>
    <cellStyle name="Normal 27 3 4 2" xfId="26295" xr:uid="{2976B6B8-2F1F-403E-B4AE-58451AC0D3F0}"/>
    <cellStyle name="Normal 27 3 4 2 2" xfId="26296" xr:uid="{659E77C9-36E7-4A41-87B1-BAE6C105F375}"/>
    <cellStyle name="Normal 27 3 4 2 2 2" xfId="26297" xr:uid="{D69D94BB-A8C3-4DCB-966C-1239AA9E70A4}"/>
    <cellStyle name="Normal 27 3 4 2 3" xfId="26298" xr:uid="{74FD4CB2-84F3-4974-BDF3-1DF6E2D883E9}"/>
    <cellStyle name="Normal 27 3 4 3" xfId="26299" xr:uid="{077CE156-A814-4C1B-B182-64A841107300}"/>
    <cellStyle name="Normal 27 3 4 3 2" xfId="26300" xr:uid="{6DD71102-24A1-416F-9FA0-7A651944AD92}"/>
    <cellStyle name="Normal 27 3 4 4" xfId="26301" xr:uid="{2BE0B198-0389-468F-8231-8C6A16EA361F}"/>
    <cellStyle name="Normal 27 3 5" xfId="26302" xr:uid="{35EA868A-16E7-4A99-82D8-969869D78C36}"/>
    <cellStyle name="Normal 27 3 5 2" xfId="26303" xr:uid="{C61470BB-450A-4899-80CB-7440E28F6106}"/>
    <cellStyle name="Normal 27 3 5 2 2" xfId="26304" xr:uid="{5392785D-201A-4C60-AE80-49DBA21ECDC1}"/>
    <cellStyle name="Normal 27 3 5 2 2 2" xfId="26305" xr:uid="{C63A34F8-1EFA-4E66-A1A3-2CEB5DD69BA8}"/>
    <cellStyle name="Normal 27 3 5 2 3" xfId="26306" xr:uid="{3BDF1812-AB70-4FF4-B3BA-B269153D9CA7}"/>
    <cellStyle name="Normal 27 3 5 3" xfId="26307" xr:uid="{B178E0AA-BAD3-4F7C-A6CA-869190A842AE}"/>
    <cellStyle name="Normal 27 3 5 3 2" xfId="26308" xr:uid="{0A9DF82A-DBB5-4014-9C51-7C596E45B340}"/>
    <cellStyle name="Normal 27 3 5 4" xfId="26309" xr:uid="{5A4BE370-1667-4116-B6B9-90C6C7689980}"/>
    <cellStyle name="Normal 27 3 6" xfId="26310" xr:uid="{E61AC016-9556-46C9-A351-B99699FF236E}"/>
    <cellStyle name="Normal 27 3 6 2" xfId="26311" xr:uid="{A7228A3F-5894-49C7-B0A0-DDB502A22112}"/>
    <cellStyle name="Normal 27 3 6 2 2" xfId="26312" xr:uid="{AD444E0E-926F-47BF-9975-1A01EC02C5D2}"/>
    <cellStyle name="Normal 27 3 6 3" xfId="26313" xr:uid="{FF961103-43CB-467E-A453-EBCBFD654376}"/>
    <cellStyle name="Normal 27 3 7" xfId="26314" xr:uid="{CC9EA361-FFDE-4DB9-B148-4B2F1AD7FABE}"/>
    <cellStyle name="Normal 27 3 7 2" xfId="26315" xr:uid="{A38B8FDC-DC48-4BB9-A8D6-466192AE0394}"/>
    <cellStyle name="Normal 27 3 8" xfId="26316" xr:uid="{1C451073-11AE-4EFC-843F-74FAA3D91515}"/>
    <cellStyle name="Normal 27 4" xfId="26317" xr:uid="{4A844E13-79F7-4C8C-B87C-2EA39AA8BDEC}"/>
    <cellStyle name="Normal 27 4 2" xfId="26318" xr:uid="{E48F3201-A9C7-40BC-8F19-77D17266EDF5}"/>
    <cellStyle name="Normal 27 4 2 2" xfId="26319" xr:uid="{D28BDE09-747B-4287-97B1-B205FD488D11}"/>
    <cellStyle name="Normal 27 4 2 2 2" xfId="26320" xr:uid="{79ED74F0-8A43-48E1-A669-B671E14C91C1}"/>
    <cellStyle name="Normal 27 4 2 2 2 2" xfId="26321" xr:uid="{B11E3F33-799C-410D-8751-BA82CD43BC72}"/>
    <cellStyle name="Normal 27 4 2 2 2 2 2" xfId="26322" xr:uid="{FE691B92-A9C1-4A6F-8A66-93C1FC56008E}"/>
    <cellStyle name="Normal 27 4 2 2 2 2 2 2" xfId="26323" xr:uid="{24116F60-C337-4177-813B-E1142E75DD2E}"/>
    <cellStyle name="Normal 27 4 2 2 2 2 3" xfId="26324" xr:uid="{291A6B3C-EEC1-43AB-94AE-C2773FB263C2}"/>
    <cellStyle name="Normal 27 4 2 2 2 3" xfId="26325" xr:uid="{A240B052-CCFC-417D-A951-E04C9405D24C}"/>
    <cellStyle name="Normal 27 4 2 2 2 3 2" xfId="26326" xr:uid="{84D6C3FF-F474-4562-A9E3-B7C1AC72E6E9}"/>
    <cellStyle name="Normal 27 4 2 2 2 4" xfId="26327" xr:uid="{7DFF4C00-6A5F-41B0-9BF6-8FE486A28C31}"/>
    <cellStyle name="Normal 27 4 2 2 3" xfId="26328" xr:uid="{607BE8A7-C6DF-45A8-872A-28CFC7AB9C12}"/>
    <cellStyle name="Normal 27 4 2 2 3 2" xfId="26329" xr:uid="{761F443B-F36C-4F91-B19E-04FE874F61C6}"/>
    <cellStyle name="Normal 27 4 2 2 3 2 2" xfId="26330" xr:uid="{EFE23088-9867-4EB0-913C-94D86515E013}"/>
    <cellStyle name="Normal 27 4 2 2 3 2 2 2" xfId="26331" xr:uid="{90210EE7-3DBE-4B6C-8B4F-D4C7D1E34AC1}"/>
    <cellStyle name="Normal 27 4 2 2 3 2 3" xfId="26332" xr:uid="{265EF731-F749-43F1-AD0B-E52B936EF018}"/>
    <cellStyle name="Normal 27 4 2 2 3 3" xfId="26333" xr:uid="{3CE8DE37-515C-47F8-87B4-E2366D10869B}"/>
    <cellStyle name="Normal 27 4 2 2 3 3 2" xfId="26334" xr:uid="{18838FF1-2320-40D5-851F-A3E6CF01C915}"/>
    <cellStyle name="Normal 27 4 2 2 3 4" xfId="26335" xr:uid="{2528CA20-6CEC-4A07-91F5-D30B3CFD50B1}"/>
    <cellStyle name="Normal 27 4 2 2 4" xfId="26336" xr:uid="{7D54DDD7-9400-4E42-B806-45A6CD280C0E}"/>
    <cellStyle name="Normal 27 4 2 2 4 2" xfId="26337" xr:uid="{CC7BDB21-587A-43DA-B3A2-920965153E06}"/>
    <cellStyle name="Normal 27 4 2 2 4 2 2" xfId="26338" xr:uid="{D7F75A3C-9183-4F30-AB8C-B9A67738A2BF}"/>
    <cellStyle name="Normal 27 4 2 2 4 3" xfId="26339" xr:uid="{99AD285B-360F-4947-9B85-085D8E22E224}"/>
    <cellStyle name="Normal 27 4 2 2 5" xfId="26340" xr:uid="{1AE62E03-84D9-4BF0-9F34-1E302B771275}"/>
    <cellStyle name="Normal 27 4 2 2 5 2" xfId="26341" xr:uid="{FD90A47D-BE4B-49CA-8049-AC3F6DE39D51}"/>
    <cellStyle name="Normal 27 4 2 2 6" xfId="26342" xr:uid="{8641FC4A-7ECC-4001-8787-3BE56BF5CAFB}"/>
    <cellStyle name="Normal 27 4 2 3" xfId="26343" xr:uid="{BC288F60-873E-4F44-8C81-61F6EABA4CA3}"/>
    <cellStyle name="Normal 27 4 2 3 2" xfId="26344" xr:uid="{2D0A95E1-D8ED-408D-9D65-13C63E9928AC}"/>
    <cellStyle name="Normal 27 4 2 3 2 2" xfId="26345" xr:uid="{A9F4281D-D1C2-49C5-9958-C36CE23F5380}"/>
    <cellStyle name="Normal 27 4 2 3 2 2 2" xfId="26346" xr:uid="{B3EC5206-0E1B-4B06-8BF6-3A81DAB1FDED}"/>
    <cellStyle name="Normal 27 4 2 3 2 3" xfId="26347" xr:uid="{0D86C72A-1B8E-4194-952F-966AF7CCFF17}"/>
    <cellStyle name="Normal 27 4 2 3 3" xfId="26348" xr:uid="{EAD4A432-95C8-4107-A3E1-BE82F15C9AD9}"/>
    <cellStyle name="Normal 27 4 2 3 3 2" xfId="26349" xr:uid="{B7947F27-072B-43E7-BB61-BA8448965C13}"/>
    <cellStyle name="Normal 27 4 2 3 4" xfId="26350" xr:uid="{64A875F9-26B7-41B1-A35F-D944DBD6B96F}"/>
    <cellStyle name="Normal 27 4 2 4" xfId="26351" xr:uid="{AEF1B955-7B73-4E81-907E-EB4892043F97}"/>
    <cellStyle name="Normal 27 4 2 4 2" xfId="26352" xr:uid="{A31E6CB1-F3FF-4D1B-8922-3E24D6EDA0BF}"/>
    <cellStyle name="Normal 27 4 2 4 2 2" xfId="26353" xr:uid="{87C4942F-C25B-4655-9E32-1B43231B5F18}"/>
    <cellStyle name="Normal 27 4 2 4 2 2 2" xfId="26354" xr:uid="{C79981BC-35A6-4D81-B129-FA24EE0A871B}"/>
    <cellStyle name="Normal 27 4 2 4 2 3" xfId="26355" xr:uid="{6CA58238-ADF0-466B-A02D-A474AD9BA00D}"/>
    <cellStyle name="Normal 27 4 2 4 3" xfId="26356" xr:uid="{DEB88222-3C0F-43A4-A0EB-16B24F4F6A82}"/>
    <cellStyle name="Normal 27 4 2 4 3 2" xfId="26357" xr:uid="{FD605A96-BDD5-47C6-830F-D523B162AE63}"/>
    <cellStyle name="Normal 27 4 2 4 4" xfId="26358" xr:uid="{EBFABEC3-9343-48E9-8499-2EDE6E4A62B5}"/>
    <cellStyle name="Normal 27 4 2 5" xfId="26359" xr:uid="{64121561-733F-43B4-98C9-486939FB3E88}"/>
    <cellStyle name="Normal 27 4 2 5 2" xfId="26360" xr:uid="{D5F3E032-6BFD-4B58-A2B9-D2C52939A9B6}"/>
    <cellStyle name="Normal 27 4 2 5 2 2" xfId="26361" xr:uid="{7B4DB511-07D9-43B6-AD70-D8EDA34A8AB2}"/>
    <cellStyle name="Normal 27 4 2 5 3" xfId="26362" xr:uid="{D29E5C51-C1F0-4E43-9193-B9794A779120}"/>
    <cellStyle name="Normal 27 4 2 6" xfId="26363" xr:uid="{1EDC036A-C9FA-41D6-A324-186B78577B77}"/>
    <cellStyle name="Normal 27 4 2 6 2" xfId="26364" xr:uid="{DFE03C00-676D-4C18-A62B-6ADD6D704A9B}"/>
    <cellStyle name="Normal 27 4 2 7" xfId="26365" xr:uid="{5DB4EA1E-A5E2-498E-BA1F-AEF43441813A}"/>
    <cellStyle name="Normal 27 4 3" xfId="26366" xr:uid="{FBB06948-B38E-46CE-8A6B-978560EC4C9B}"/>
    <cellStyle name="Normal 27 4 3 2" xfId="26367" xr:uid="{40D5A3AE-89F8-4190-9BC0-54BE9FA7550D}"/>
    <cellStyle name="Normal 27 4 3 2 2" xfId="26368" xr:uid="{89FF6600-93AA-4AC5-95DE-6995C8441E1A}"/>
    <cellStyle name="Normal 27 4 3 2 2 2" xfId="26369" xr:uid="{3B4081CE-93D3-40DD-B94F-7A3BF1758BFD}"/>
    <cellStyle name="Normal 27 4 3 2 2 2 2" xfId="26370" xr:uid="{02DC9059-1696-40AF-BDD9-CBA3026F501E}"/>
    <cellStyle name="Normal 27 4 3 2 2 3" xfId="26371" xr:uid="{711FDCBB-8D55-4706-9B54-9A72A8A7B2E6}"/>
    <cellStyle name="Normal 27 4 3 2 3" xfId="26372" xr:uid="{D057C697-3DF1-4B52-BE68-C0AAD7B03294}"/>
    <cellStyle name="Normal 27 4 3 2 3 2" xfId="26373" xr:uid="{DC768D02-1A85-468C-B3EC-F9E9E22AFD47}"/>
    <cellStyle name="Normal 27 4 3 2 4" xfId="26374" xr:uid="{486BB7E8-F8A7-4298-A3AF-F1429EA52D87}"/>
    <cellStyle name="Normal 27 4 3 3" xfId="26375" xr:uid="{CC70147E-ABB1-41B1-A448-38ACE3526AE5}"/>
    <cellStyle name="Normal 27 4 3 3 2" xfId="26376" xr:uid="{4F1033A5-9F68-4B7A-B05E-C2879827222C}"/>
    <cellStyle name="Normal 27 4 3 3 2 2" xfId="26377" xr:uid="{92C9B0CA-60A4-42BD-8FD1-027665EEFC4F}"/>
    <cellStyle name="Normal 27 4 3 3 2 2 2" xfId="26378" xr:uid="{43129F39-6DF1-4547-A3E8-59D0BC25B0D6}"/>
    <cellStyle name="Normal 27 4 3 3 2 3" xfId="26379" xr:uid="{661165FD-4FAA-4CDC-B400-926D8A5D05A1}"/>
    <cellStyle name="Normal 27 4 3 3 3" xfId="26380" xr:uid="{E1925C4F-C096-4A41-BC60-58A0D2A62164}"/>
    <cellStyle name="Normal 27 4 3 3 3 2" xfId="26381" xr:uid="{6BE277D0-BC09-4F12-B7F0-38E83ADBE528}"/>
    <cellStyle name="Normal 27 4 3 3 4" xfId="26382" xr:uid="{E5AB0A06-A736-4BBD-9AC6-447DF566AA65}"/>
    <cellStyle name="Normal 27 4 3 4" xfId="26383" xr:uid="{11E61C80-6167-4BD1-B9FB-4972BD0D1825}"/>
    <cellStyle name="Normal 27 4 3 4 2" xfId="26384" xr:uid="{00B37EC2-BF50-4D1C-80B1-35C126B57358}"/>
    <cellStyle name="Normal 27 4 3 4 2 2" xfId="26385" xr:uid="{66CE369A-4015-464C-AA49-FB6DF4476A8D}"/>
    <cellStyle name="Normal 27 4 3 4 3" xfId="26386" xr:uid="{72E9D874-DC11-41B9-B7A9-9478B45865FF}"/>
    <cellStyle name="Normal 27 4 3 5" xfId="26387" xr:uid="{DC27D3A1-F752-419D-BF83-902ACB003011}"/>
    <cellStyle name="Normal 27 4 3 5 2" xfId="26388" xr:uid="{AA2D9CC4-C1D2-495C-8C1B-D3877E5AB186}"/>
    <cellStyle name="Normal 27 4 3 6" xfId="26389" xr:uid="{9C9227DA-C643-440A-B756-B0DCD16F94F3}"/>
    <cellStyle name="Normal 27 4 4" xfId="26390" xr:uid="{9A7D4B40-B8AC-4D32-BF32-A7839FA163B6}"/>
    <cellStyle name="Normal 27 4 4 2" xfId="26391" xr:uid="{E5068C54-97E0-4C25-89BE-4E2D639241B9}"/>
    <cellStyle name="Normal 27 4 4 2 2" xfId="26392" xr:uid="{6E9F7F48-0DD3-4E80-9AEB-07AE57EC72F0}"/>
    <cellStyle name="Normal 27 4 4 2 2 2" xfId="26393" xr:uid="{0B17241D-1137-4206-8B6C-F76825956F96}"/>
    <cellStyle name="Normal 27 4 4 2 3" xfId="26394" xr:uid="{EE66D892-E466-4E8B-82A6-84415BF42577}"/>
    <cellStyle name="Normal 27 4 4 3" xfId="26395" xr:uid="{C5D7377B-60E2-45F7-B253-F0A68A7F0D4C}"/>
    <cellStyle name="Normal 27 4 4 3 2" xfId="26396" xr:uid="{B89B0C89-92C7-48A2-B1C1-1FAD9A2666D9}"/>
    <cellStyle name="Normal 27 4 4 4" xfId="26397" xr:uid="{55416F8A-6F97-4FD1-99CD-3F13BACBDAC5}"/>
    <cellStyle name="Normal 27 4 5" xfId="26398" xr:uid="{22D35A17-6B01-4545-B86F-DACBB1BAB430}"/>
    <cellStyle name="Normal 27 4 5 2" xfId="26399" xr:uid="{131C081E-3CD9-47F6-A430-38834BC621C8}"/>
    <cellStyle name="Normal 27 4 5 2 2" xfId="26400" xr:uid="{7380E46B-18B7-4F0A-BA3F-374288F9A2DB}"/>
    <cellStyle name="Normal 27 4 5 2 2 2" xfId="26401" xr:uid="{648DD858-D4E5-4113-92BC-5868FFA2A5D9}"/>
    <cellStyle name="Normal 27 4 5 2 3" xfId="26402" xr:uid="{B62D6E55-A3F2-4192-995B-DC287BF4EF51}"/>
    <cellStyle name="Normal 27 4 5 3" xfId="26403" xr:uid="{AC8B2222-42B4-4057-BEE6-166F93FB96A0}"/>
    <cellStyle name="Normal 27 4 5 3 2" xfId="26404" xr:uid="{D18C2F9C-8F08-4712-8CDE-99F490474C16}"/>
    <cellStyle name="Normal 27 4 5 4" xfId="26405" xr:uid="{924FF4A6-BC50-4E35-9F52-105325D831A9}"/>
    <cellStyle name="Normal 27 4 6" xfId="26406" xr:uid="{23BFDC65-0EC5-43D0-96A6-F6A6DECDCD38}"/>
    <cellStyle name="Normal 27 4 6 2" xfId="26407" xr:uid="{162145F9-542D-4C1F-9E5E-6AD690D595DD}"/>
    <cellStyle name="Normal 27 4 6 2 2" xfId="26408" xr:uid="{E07C1955-2545-430C-9AD0-EC677AE763A4}"/>
    <cellStyle name="Normal 27 4 6 3" xfId="26409" xr:uid="{56288287-1B73-4B44-B196-83E1ABAFA941}"/>
    <cellStyle name="Normal 27 4 7" xfId="26410" xr:uid="{052BBA3D-6B72-4142-8A65-2336C7F9198F}"/>
    <cellStyle name="Normal 27 4 7 2" xfId="26411" xr:uid="{9B65AB0B-D9BC-4679-ADB8-F68A90429134}"/>
    <cellStyle name="Normal 27 4 8" xfId="26412" xr:uid="{64C71064-18FC-4A0E-ADF6-27F3A99476FE}"/>
    <cellStyle name="Normal 27 5" xfId="26413" xr:uid="{6BD26AC9-46C2-4C31-A5BB-3BCA07765A23}"/>
    <cellStyle name="Normal 27 6" xfId="26414" xr:uid="{A7F6D6BB-4A46-4AB9-AC3A-3FDF4F2F15DC}"/>
    <cellStyle name="Normal 27 6 2" xfId="26415" xr:uid="{EE5B4E3E-8B1A-422A-A8B2-6A84A63993E6}"/>
    <cellStyle name="Normal 27 6 2 2" xfId="26416" xr:uid="{217BD7FA-3C51-4190-8406-86C0C7863885}"/>
    <cellStyle name="Normal 27 6 2 2 2" xfId="26417" xr:uid="{87951D12-A0B3-4383-B6D0-5DB9C81B8524}"/>
    <cellStyle name="Normal 27 6 2 2 2 2" xfId="26418" xr:uid="{10517389-FC93-47F5-AE57-C649FA43E182}"/>
    <cellStyle name="Normal 27 6 2 2 3" xfId="26419" xr:uid="{E57779F1-06DC-4687-990F-36A987CBE100}"/>
    <cellStyle name="Normal 27 6 2 3" xfId="26420" xr:uid="{56AE9A6B-8FC4-4333-88D1-5B6DD008DCF7}"/>
    <cellStyle name="Normal 27 6 2 3 2" xfId="26421" xr:uid="{4D058AEF-5E31-4056-9783-27BCE32EE00F}"/>
    <cellStyle name="Normal 27 6 2 4" xfId="26422" xr:uid="{0DE92BB5-1204-4112-8E55-80A74BDF1005}"/>
    <cellStyle name="Normal 27 6 3" xfId="26423" xr:uid="{ACF0B494-4A34-4659-8FD0-251EF16C1ADC}"/>
    <cellStyle name="Normal 27 6 3 2" xfId="26424" xr:uid="{5E02D092-2EB6-4122-B938-FB59C5FD9C12}"/>
    <cellStyle name="Normal 27 6 3 2 2" xfId="26425" xr:uid="{C7F78F6E-0444-4B65-80EC-0CE7DC046F82}"/>
    <cellStyle name="Normal 27 6 3 2 2 2" xfId="26426" xr:uid="{928339A9-FD7D-40F6-A93A-2FCAC9124CCD}"/>
    <cellStyle name="Normal 27 6 3 2 3" xfId="26427" xr:uid="{9BAE7644-E9C4-4A93-9C21-C70737C9CB26}"/>
    <cellStyle name="Normal 27 6 3 3" xfId="26428" xr:uid="{F07AB7AE-0B21-45D6-BA5F-D3A9E40DEBEE}"/>
    <cellStyle name="Normal 27 6 3 3 2" xfId="26429" xr:uid="{DFFD1123-15AB-48E1-8DD0-A18762C1DB3E}"/>
    <cellStyle name="Normal 27 6 3 4" xfId="26430" xr:uid="{768E25DA-371A-43B2-A24C-1F1889DC6B01}"/>
    <cellStyle name="Normal 27 6 4" xfId="26431" xr:uid="{E6E4509B-58AE-40A6-94FC-76EA0101765B}"/>
    <cellStyle name="Normal 27 6 4 2" xfId="26432" xr:uid="{7367EEFB-C08C-4892-9DC1-20D0EA9A2C82}"/>
    <cellStyle name="Normal 27 6 4 2 2" xfId="26433" xr:uid="{62815571-18E0-4C7C-A6E1-01226A8504F5}"/>
    <cellStyle name="Normal 27 6 4 3" xfId="26434" xr:uid="{33A2E61B-324E-4C52-8651-25BC37B0FBDF}"/>
    <cellStyle name="Normal 27 6 5" xfId="26435" xr:uid="{5EA1919E-1F79-4899-932C-E2072DDCE3E8}"/>
    <cellStyle name="Normal 27 6 5 2" xfId="26436" xr:uid="{FE7EEF9D-A528-4ED5-94A5-E1CE0C326E1B}"/>
    <cellStyle name="Normal 27 6 6" xfId="26437" xr:uid="{B7584F52-B7A3-4F01-AEB6-260EC68766A1}"/>
    <cellStyle name="Normal 28" xfId="26438" xr:uid="{70A80B61-0C59-41CB-A3E6-1F8BB22BCB38}"/>
    <cellStyle name="Normal 28 2" xfId="26439" xr:uid="{8C3A57CF-BD21-4952-B754-4D7D0A74E472}"/>
    <cellStyle name="Normal 28 3" xfId="26440" xr:uid="{7EF9CDAD-1B0A-493D-BC34-B51813327B08}"/>
    <cellStyle name="Normal 28 3 2" xfId="26441" xr:uid="{EDB77C87-D3D7-4EB1-9507-81EC2DBD3E27}"/>
    <cellStyle name="Normal 28 3 2 2" xfId="26442" xr:uid="{A7284351-9BFC-4E58-9800-31EA1E8C8998}"/>
    <cellStyle name="Normal 28 3 2 2 2" xfId="26443" xr:uid="{C7F61152-1078-43D9-9C66-09BB4C81FD98}"/>
    <cellStyle name="Normal 28 3 2 2 2 2" xfId="26444" xr:uid="{0156A1A2-5325-41E0-8976-36B1BEC87DAE}"/>
    <cellStyle name="Normal 28 3 2 2 2 2 2" xfId="26445" xr:uid="{E2FAD1E4-4172-4622-8329-38A90D8E32BC}"/>
    <cellStyle name="Normal 28 3 2 2 2 2 2 2" xfId="26446" xr:uid="{F140C2EF-691C-407A-964C-A0A8008C2153}"/>
    <cellStyle name="Normal 28 3 2 2 2 2 3" xfId="26447" xr:uid="{29122B68-2086-45A3-89D2-25CD63AFB176}"/>
    <cellStyle name="Normal 28 3 2 2 2 3" xfId="26448" xr:uid="{0F706DCF-8B73-4BE6-9675-9AD10A1ABA68}"/>
    <cellStyle name="Normal 28 3 2 2 2 3 2" xfId="26449" xr:uid="{B3EC73B1-DC8B-4340-B6C3-589B81DA9342}"/>
    <cellStyle name="Normal 28 3 2 2 2 4" xfId="26450" xr:uid="{792331FB-100D-4FF9-A306-31EB01DBABD3}"/>
    <cellStyle name="Normal 28 3 2 2 3" xfId="26451" xr:uid="{192EE2ED-6056-4642-ACD8-15F0DA441DDF}"/>
    <cellStyle name="Normal 28 3 2 2 3 2" xfId="26452" xr:uid="{43460D8A-2C67-4AD4-BD6B-8908233DDD41}"/>
    <cellStyle name="Normal 28 3 2 2 3 2 2" xfId="26453" xr:uid="{7D1C5009-4038-4962-BDF8-235BB02DDE40}"/>
    <cellStyle name="Normal 28 3 2 2 3 2 2 2" xfId="26454" xr:uid="{5D0D6ED0-0AEF-45B1-A718-D88C5FC23348}"/>
    <cellStyle name="Normal 28 3 2 2 3 2 3" xfId="26455" xr:uid="{51FD61AA-E268-43F0-95B7-F1E4B047C000}"/>
    <cellStyle name="Normal 28 3 2 2 3 3" xfId="26456" xr:uid="{9173FC72-9EC6-4928-89DE-06CAB538D0E6}"/>
    <cellStyle name="Normal 28 3 2 2 3 3 2" xfId="26457" xr:uid="{3F11D567-92DD-4627-9697-B6195BED4B1B}"/>
    <cellStyle name="Normal 28 3 2 2 3 4" xfId="26458" xr:uid="{B8B6A4B2-43FC-473D-AE51-198158367A62}"/>
    <cellStyle name="Normal 28 3 2 2 4" xfId="26459" xr:uid="{8DEC047B-53C1-4568-A085-DF43F5D73DE3}"/>
    <cellStyle name="Normal 28 3 2 2 4 2" xfId="26460" xr:uid="{DB1876C2-EB29-4B1A-8F42-9737E3455B17}"/>
    <cellStyle name="Normal 28 3 2 2 4 2 2" xfId="26461" xr:uid="{A32C032B-7F88-4AAA-8BBC-101C4A959018}"/>
    <cellStyle name="Normal 28 3 2 2 4 3" xfId="26462" xr:uid="{1DD1B927-C558-442B-82DB-77746EEA634C}"/>
    <cellStyle name="Normal 28 3 2 2 5" xfId="26463" xr:uid="{B701ABF2-D77B-476F-8E5D-CA59E30F4589}"/>
    <cellStyle name="Normal 28 3 2 2 5 2" xfId="26464" xr:uid="{DF3A22E6-4CD3-4EFE-9B9F-5F5B6279862D}"/>
    <cellStyle name="Normal 28 3 2 2 6" xfId="26465" xr:uid="{A254F3ED-5AE9-4855-98A1-A64FBF32A338}"/>
    <cellStyle name="Normal 28 3 2 3" xfId="26466" xr:uid="{1EDA05AE-4118-4B34-A836-D1F55FFBB3A8}"/>
    <cellStyle name="Normal 28 3 2 3 2" xfId="26467" xr:uid="{FC39EA7C-1061-4614-B4C2-E33E09C3746A}"/>
    <cellStyle name="Normal 28 3 2 3 2 2" xfId="26468" xr:uid="{87692184-D04F-49EA-9E93-B5A67AF71D87}"/>
    <cellStyle name="Normal 28 3 2 3 2 2 2" xfId="26469" xr:uid="{4973F115-1828-49E1-9200-EB585B86B669}"/>
    <cellStyle name="Normal 28 3 2 3 2 3" xfId="26470" xr:uid="{CA5D1398-DB1D-4CB0-B8DD-F6D15DDFE6C1}"/>
    <cellStyle name="Normal 28 3 2 3 3" xfId="26471" xr:uid="{0998317F-54D1-43F0-B416-48E5478D4CAE}"/>
    <cellStyle name="Normal 28 3 2 3 3 2" xfId="26472" xr:uid="{9B7C1E76-730E-461D-838C-AA691D55CB7A}"/>
    <cellStyle name="Normal 28 3 2 3 4" xfId="26473" xr:uid="{39313A6A-34E0-4212-8F95-193CE87B4E33}"/>
    <cellStyle name="Normal 28 3 2 4" xfId="26474" xr:uid="{B75E9072-38FB-42D6-A9A4-F8DF289C2635}"/>
    <cellStyle name="Normal 28 3 2 4 2" xfId="26475" xr:uid="{9257EFB4-4361-42AE-B0C1-0B51608BDF91}"/>
    <cellStyle name="Normal 28 3 2 4 2 2" xfId="26476" xr:uid="{5C574588-E3F5-42AC-92A3-1A14A007F56D}"/>
    <cellStyle name="Normal 28 3 2 4 2 2 2" xfId="26477" xr:uid="{5FD1AD67-2789-4CC6-97CB-E651BEFC989C}"/>
    <cellStyle name="Normal 28 3 2 4 2 3" xfId="26478" xr:uid="{123F9C5A-F0E4-4B0C-A366-8A4783FB4A88}"/>
    <cellStyle name="Normal 28 3 2 4 3" xfId="26479" xr:uid="{26496AF1-D572-4F6A-A3F3-24FFB760F9A9}"/>
    <cellStyle name="Normal 28 3 2 4 3 2" xfId="26480" xr:uid="{6540A995-67CE-43BC-BDB2-A9B70A31B117}"/>
    <cellStyle name="Normal 28 3 2 4 4" xfId="26481" xr:uid="{46483963-1DBA-476C-A37D-E940A37D3AA6}"/>
    <cellStyle name="Normal 28 3 2 5" xfId="26482" xr:uid="{773A3493-4D4C-49DA-AC62-64D733E87343}"/>
    <cellStyle name="Normal 28 3 2 5 2" xfId="26483" xr:uid="{C63557D1-1C89-4BD4-8A64-73F6A26FED00}"/>
    <cellStyle name="Normal 28 3 2 5 2 2" xfId="26484" xr:uid="{F02A934A-959B-44C1-8C7B-C90D862A3A1C}"/>
    <cellStyle name="Normal 28 3 2 5 3" xfId="26485" xr:uid="{73D373D3-59CD-44DC-A6F8-9E84D242631F}"/>
    <cellStyle name="Normal 28 3 2 6" xfId="26486" xr:uid="{215C4CFC-6B82-488C-823F-BFC31FCED85C}"/>
    <cellStyle name="Normal 28 3 2 6 2" xfId="26487" xr:uid="{FFB28E26-4BB3-4930-87F6-CBA2BB3BD5CD}"/>
    <cellStyle name="Normal 28 3 2 7" xfId="26488" xr:uid="{135662CD-3B38-4949-B4A3-59435FA3496D}"/>
    <cellStyle name="Normal 28 3 3" xfId="26489" xr:uid="{B94AD1AF-1B46-4652-A3B5-60DBB8857C48}"/>
    <cellStyle name="Normal 28 3 3 2" xfId="26490" xr:uid="{7B86FF20-E361-436C-8E5B-16A6C560A3ED}"/>
    <cellStyle name="Normal 28 3 3 2 2" xfId="26491" xr:uid="{599B790D-72CB-4D87-8A9D-FB7042D41813}"/>
    <cellStyle name="Normal 28 3 3 2 2 2" xfId="26492" xr:uid="{2E4393E2-4665-42C0-8545-1C4555F18F36}"/>
    <cellStyle name="Normal 28 3 3 2 2 2 2" xfId="26493" xr:uid="{B73E2517-0552-4960-9251-023191B3A0C6}"/>
    <cellStyle name="Normal 28 3 3 2 2 3" xfId="26494" xr:uid="{84383FA8-1DF0-4843-8F47-45F1E0CC1100}"/>
    <cellStyle name="Normal 28 3 3 2 3" xfId="26495" xr:uid="{15490D00-24B8-4473-8B88-6D1DF24C302D}"/>
    <cellStyle name="Normal 28 3 3 2 3 2" xfId="26496" xr:uid="{EA0477D4-3293-46E5-A791-8046F7955091}"/>
    <cellStyle name="Normal 28 3 3 2 4" xfId="26497" xr:uid="{DF4865FE-5075-4AD2-BF12-2837CCF54F13}"/>
    <cellStyle name="Normal 28 3 3 3" xfId="26498" xr:uid="{64B0C9D3-CE24-41FA-89EA-654B8A3F705C}"/>
    <cellStyle name="Normal 28 3 3 3 2" xfId="26499" xr:uid="{1C938A84-3741-4A3D-8D65-C0889B17168B}"/>
    <cellStyle name="Normal 28 3 3 3 2 2" xfId="26500" xr:uid="{617ED84E-9840-40E0-A066-D2AD57167A62}"/>
    <cellStyle name="Normal 28 3 3 3 2 2 2" xfId="26501" xr:uid="{52C8DEC7-896B-4924-B52A-DAA6CFADA81B}"/>
    <cellStyle name="Normal 28 3 3 3 2 3" xfId="26502" xr:uid="{2EB5F6E7-764A-4E59-A9FB-6E3610F39394}"/>
    <cellStyle name="Normal 28 3 3 3 3" xfId="26503" xr:uid="{B9DDCBFA-ECC5-41A8-B5F2-1DEFBBF36B89}"/>
    <cellStyle name="Normal 28 3 3 3 3 2" xfId="26504" xr:uid="{920BB31D-0A36-4557-B718-473BE3E01CD2}"/>
    <cellStyle name="Normal 28 3 3 3 4" xfId="26505" xr:uid="{5D383A5C-8190-43F9-A70B-2764F68A1C00}"/>
    <cellStyle name="Normal 28 3 3 4" xfId="26506" xr:uid="{BEC9828C-4E4A-481C-9C07-0F7D44C1EECC}"/>
    <cellStyle name="Normal 28 3 3 4 2" xfId="26507" xr:uid="{42D13900-A3C3-49FD-B14B-46990CA48FF7}"/>
    <cellStyle name="Normal 28 3 3 4 2 2" xfId="26508" xr:uid="{74BF0774-9B94-4BFE-B492-3ED1E87A381A}"/>
    <cellStyle name="Normal 28 3 3 4 3" xfId="26509" xr:uid="{886134E2-08F9-48FC-BC79-6AF1BAB8C1AE}"/>
    <cellStyle name="Normal 28 3 3 5" xfId="26510" xr:uid="{D642B942-AB1E-49D9-889F-F56476F57AAB}"/>
    <cellStyle name="Normal 28 3 3 5 2" xfId="26511" xr:uid="{55CD67F5-233A-4525-9229-20B15799D868}"/>
    <cellStyle name="Normal 28 3 3 6" xfId="26512" xr:uid="{0BDC09FB-8ED0-497E-8859-CD0F9E5E52A8}"/>
    <cellStyle name="Normal 28 3 4" xfId="26513" xr:uid="{EB04C172-BAC3-44DA-97E8-15055125607D}"/>
    <cellStyle name="Normal 28 3 4 2" xfId="26514" xr:uid="{345F0E14-FEE2-468A-8E19-FB2DCF89B4C9}"/>
    <cellStyle name="Normal 28 3 4 2 2" xfId="26515" xr:uid="{87BE48DE-D6DE-40C1-BAE4-763C4AA46FA7}"/>
    <cellStyle name="Normal 28 3 4 2 2 2" xfId="26516" xr:uid="{7D3AB9FD-C493-4307-93AF-F76F1A8338AC}"/>
    <cellStyle name="Normal 28 3 4 2 3" xfId="26517" xr:uid="{6511244B-4542-49CA-B872-097B35F2A7B9}"/>
    <cellStyle name="Normal 28 3 4 3" xfId="26518" xr:uid="{414E17C6-8F11-4D39-B450-4B01E8869FCE}"/>
    <cellStyle name="Normal 28 3 4 3 2" xfId="26519" xr:uid="{F5B4B5EF-19C7-42C1-A6EF-975EB937C1CE}"/>
    <cellStyle name="Normal 28 3 4 4" xfId="26520" xr:uid="{DD7DFFDF-5264-47BA-A35B-C45726082DBD}"/>
    <cellStyle name="Normal 28 3 5" xfId="26521" xr:uid="{94CEB6AC-06C6-423E-8B11-CD1349FA2238}"/>
    <cellStyle name="Normal 28 3 5 2" xfId="26522" xr:uid="{E0AC9A6E-E6B5-4746-8ED5-7A5FB82B1C2A}"/>
    <cellStyle name="Normal 28 3 5 2 2" xfId="26523" xr:uid="{3A55D325-15F3-4834-8EA5-14A1856EFC4E}"/>
    <cellStyle name="Normal 28 3 5 2 2 2" xfId="26524" xr:uid="{85EE5762-A6F4-4F4C-B9EA-F2A1B482005D}"/>
    <cellStyle name="Normal 28 3 5 2 3" xfId="26525" xr:uid="{9E9EB3DD-AA19-4925-888D-D6F2FE91A76D}"/>
    <cellStyle name="Normal 28 3 5 3" xfId="26526" xr:uid="{10476B91-9A2C-46F6-8B13-15C5C80B3242}"/>
    <cellStyle name="Normal 28 3 5 3 2" xfId="26527" xr:uid="{9C5D64B7-37F1-48BA-934F-01A1CA5C388D}"/>
    <cellStyle name="Normal 28 3 5 4" xfId="26528" xr:uid="{0ACFCBAE-C1C0-40E1-83E7-8EF0C2922756}"/>
    <cellStyle name="Normal 28 3 6" xfId="26529" xr:uid="{925B69CD-3BF3-4D84-A5B4-6E0F086973B0}"/>
    <cellStyle name="Normal 28 3 6 2" xfId="26530" xr:uid="{31BDF308-A335-4FA7-8029-185E389522EF}"/>
    <cellStyle name="Normal 28 3 6 2 2" xfId="26531" xr:uid="{5D09CB0B-74D4-4571-AAB7-BCE2BAEC7AA8}"/>
    <cellStyle name="Normal 28 3 6 3" xfId="26532" xr:uid="{98E41C23-B168-4DF1-98AF-CC9A56E75EAE}"/>
    <cellStyle name="Normal 28 3 7" xfId="26533" xr:uid="{B9CDF825-3E14-4768-AEFE-AE269C9015B5}"/>
    <cellStyle name="Normal 28 3 7 2" xfId="26534" xr:uid="{BD65E03A-864C-4571-AB57-AEF3596F734B}"/>
    <cellStyle name="Normal 28 3 8" xfId="26535" xr:uid="{84400ED4-2BE1-49BA-A97D-9F793DC16785}"/>
    <cellStyle name="Normal 28 4" xfId="26536" xr:uid="{90F874A5-F749-4867-A83A-F5CA1C96EDAD}"/>
    <cellStyle name="Normal 28 4 2" xfId="26537" xr:uid="{5580024E-C9CD-4069-B956-281C7CFE4817}"/>
    <cellStyle name="Normal 28 4 2 2" xfId="26538" xr:uid="{96BE5AC6-1248-4E1D-8003-574BC65E7F2B}"/>
    <cellStyle name="Normal 28 4 2 2 2" xfId="26539" xr:uid="{51759541-C40E-4A30-B570-67F0B1153542}"/>
    <cellStyle name="Normal 28 4 2 2 2 2" xfId="26540" xr:uid="{AD217E64-D0E9-4ECB-BFB4-48159856FD6C}"/>
    <cellStyle name="Normal 28 4 2 2 2 2 2" xfId="26541" xr:uid="{780D74EB-7220-43CC-A452-26AE4CF6FE76}"/>
    <cellStyle name="Normal 28 4 2 2 2 2 2 2" xfId="26542" xr:uid="{A8641622-4809-485A-A951-E2269BF0F98A}"/>
    <cellStyle name="Normal 28 4 2 2 2 2 3" xfId="26543" xr:uid="{EA314A23-6F54-4D43-90A7-55F68B6E4444}"/>
    <cellStyle name="Normal 28 4 2 2 2 3" xfId="26544" xr:uid="{B688238C-011C-4121-878C-C5B2F208F683}"/>
    <cellStyle name="Normal 28 4 2 2 2 3 2" xfId="26545" xr:uid="{6609EBA8-8776-4D17-8DE4-0BD4F0783B02}"/>
    <cellStyle name="Normal 28 4 2 2 2 4" xfId="26546" xr:uid="{E54EBFA0-8EF9-467D-807B-62DC64452960}"/>
    <cellStyle name="Normal 28 4 2 2 3" xfId="26547" xr:uid="{A7D93832-CCA2-4234-B049-7F7482437EB0}"/>
    <cellStyle name="Normal 28 4 2 2 3 2" xfId="26548" xr:uid="{6D4DF5A9-B389-47FD-959F-D0645B239CE9}"/>
    <cellStyle name="Normal 28 4 2 2 3 2 2" xfId="26549" xr:uid="{C4FDE0A6-F0E4-42DC-89FE-A50506DF8153}"/>
    <cellStyle name="Normal 28 4 2 2 3 2 2 2" xfId="26550" xr:uid="{A6702219-E9D1-4143-BE21-EB021379778C}"/>
    <cellStyle name="Normal 28 4 2 2 3 2 3" xfId="26551" xr:uid="{67DEEB03-71DE-40A3-84CB-90B12B53B7DE}"/>
    <cellStyle name="Normal 28 4 2 2 3 3" xfId="26552" xr:uid="{2BD37F06-48FE-4DE6-ADE2-4543962E5B96}"/>
    <cellStyle name="Normal 28 4 2 2 3 3 2" xfId="26553" xr:uid="{8B4C93D9-6FCF-4786-9391-0918146D4373}"/>
    <cellStyle name="Normal 28 4 2 2 3 4" xfId="26554" xr:uid="{938FD01B-D642-4C44-AFB6-823C4C5A100D}"/>
    <cellStyle name="Normal 28 4 2 2 4" xfId="26555" xr:uid="{F03E101A-96B1-480F-87FD-24AF522ADB2B}"/>
    <cellStyle name="Normal 28 4 2 2 4 2" xfId="26556" xr:uid="{15FBA0F1-A5C2-46B7-9C6D-A7F7ADE91517}"/>
    <cellStyle name="Normal 28 4 2 2 4 2 2" xfId="26557" xr:uid="{93E2E935-08C1-4E1F-9A77-90CDAB348797}"/>
    <cellStyle name="Normal 28 4 2 2 4 3" xfId="26558" xr:uid="{7E42AC44-84D4-4DF5-93C7-010BCB08D57E}"/>
    <cellStyle name="Normal 28 4 2 2 5" xfId="26559" xr:uid="{5C91C8C5-701B-4A4F-B4F1-8A7DE8C8FF41}"/>
    <cellStyle name="Normal 28 4 2 2 5 2" xfId="26560" xr:uid="{3C06CC20-A09B-481B-B26A-043828FE5CF3}"/>
    <cellStyle name="Normal 28 4 2 2 6" xfId="26561" xr:uid="{02D13CA9-0CBC-44AD-B35A-A3AA9DE8918F}"/>
    <cellStyle name="Normal 28 4 2 3" xfId="26562" xr:uid="{DDDC127F-D6C5-4EDA-BCC4-51FAD1286BF0}"/>
    <cellStyle name="Normal 28 4 2 3 2" xfId="26563" xr:uid="{28B0C861-CD14-4FBB-9AB8-37BB2EEFB8C3}"/>
    <cellStyle name="Normal 28 4 2 3 2 2" xfId="26564" xr:uid="{55895DB6-F620-4343-9AB1-A88BF7E6E86C}"/>
    <cellStyle name="Normal 28 4 2 3 2 2 2" xfId="26565" xr:uid="{E4284651-9FF2-4D69-9BE2-86BA32E6A737}"/>
    <cellStyle name="Normal 28 4 2 3 2 3" xfId="26566" xr:uid="{1374903E-4864-4DFA-AE68-977031473EBE}"/>
    <cellStyle name="Normal 28 4 2 3 3" xfId="26567" xr:uid="{1D7FA7BA-9B8C-4934-A02D-C5DC9392B212}"/>
    <cellStyle name="Normal 28 4 2 3 3 2" xfId="26568" xr:uid="{33DCDAF2-68B5-4B55-9494-E6A729B84113}"/>
    <cellStyle name="Normal 28 4 2 3 4" xfId="26569" xr:uid="{4938972A-E1EE-4C8C-A651-392B04050519}"/>
    <cellStyle name="Normal 28 4 2 4" xfId="26570" xr:uid="{1C805C30-DF86-4CAE-873C-D74D08A42723}"/>
    <cellStyle name="Normal 28 4 2 4 2" xfId="26571" xr:uid="{18AD002E-87CF-45FD-8DEF-4EABACAB185C}"/>
    <cellStyle name="Normal 28 4 2 4 2 2" xfId="26572" xr:uid="{323011D8-B3C7-442C-A69C-28FD65BE5F8F}"/>
    <cellStyle name="Normal 28 4 2 4 2 2 2" xfId="26573" xr:uid="{0F8990A1-E050-4C11-947A-F09A5814AC56}"/>
    <cellStyle name="Normal 28 4 2 4 2 3" xfId="26574" xr:uid="{3C50AEC5-8566-4701-B72C-ECC0ED30D6A5}"/>
    <cellStyle name="Normal 28 4 2 4 3" xfId="26575" xr:uid="{91D19943-565A-44EE-A498-7E9E75872186}"/>
    <cellStyle name="Normal 28 4 2 4 3 2" xfId="26576" xr:uid="{F37C6A5B-2820-4696-9BCD-9BD7F68DFAAC}"/>
    <cellStyle name="Normal 28 4 2 4 4" xfId="26577" xr:uid="{4F00AD8B-C2A1-428C-8603-21D52E35FD27}"/>
    <cellStyle name="Normal 28 4 2 5" xfId="26578" xr:uid="{7DF055F7-4949-4B08-B3A9-062F8DAFA5F0}"/>
    <cellStyle name="Normal 28 4 2 5 2" xfId="26579" xr:uid="{B2C385A0-50F8-4616-A002-08FBACAFEA99}"/>
    <cellStyle name="Normal 28 4 2 5 2 2" xfId="26580" xr:uid="{977EA727-AE5C-47C3-89CE-A79D22C5B9A4}"/>
    <cellStyle name="Normal 28 4 2 5 3" xfId="26581" xr:uid="{D3C2E645-F8C2-47E9-A8AC-91CCB0E04280}"/>
    <cellStyle name="Normal 28 4 2 6" xfId="26582" xr:uid="{D1559E63-062D-4965-B6A3-1C10EF3A445B}"/>
    <cellStyle name="Normal 28 4 2 6 2" xfId="26583" xr:uid="{85CAF94A-2802-43F9-A348-2F60DED8E49F}"/>
    <cellStyle name="Normal 28 4 2 7" xfId="26584" xr:uid="{563F3EC5-9538-45AF-8677-821CE8A98F56}"/>
    <cellStyle name="Normal 28 4 3" xfId="26585" xr:uid="{87297055-3D32-46F8-9E92-EA235871DA38}"/>
    <cellStyle name="Normal 28 4 3 2" xfId="26586" xr:uid="{D988D79C-7293-4D75-9703-AD999B80D6ED}"/>
    <cellStyle name="Normal 28 4 3 2 2" xfId="26587" xr:uid="{7ABA9EB1-57F0-49AC-B177-74474B2878D5}"/>
    <cellStyle name="Normal 28 4 3 2 2 2" xfId="26588" xr:uid="{6A641708-8487-456B-AE37-D3AA907EDD0E}"/>
    <cellStyle name="Normal 28 4 3 2 2 2 2" xfId="26589" xr:uid="{513F945D-C039-4B1C-8B17-478F65E79A1A}"/>
    <cellStyle name="Normal 28 4 3 2 2 3" xfId="26590" xr:uid="{E4B6F2CE-FFF7-478A-B58D-02CC5BEB322F}"/>
    <cellStyle name="Normal 28 4 3 2 3" xfId="26591" xr:uid="{44654533-D179-43E1-876C-1808B9C563B9}"/>
    <cellStyle name="Normal 28 4 3 2 3 2" xfId="26592" xr:uid="{E51BE0D1-B65E-4D81-A21D-A4DDA0B088E9}"/>
    <cellStyle name="Normal 28 4 3 2 4" xfId="26593" xr:uid="{ECD414D9-D496-49ED-B0A3-C4139B39D2C5}"/>
    <cellStyle name="Normal 28 4 3 3" xfId="26594" xr:uid="{BC6BB141-C9FD-4559-969A-2880AEF15CAA}"/>
    <cellStyle name="Normal 28 4 3 3 2" xfId="26595" xr:uid="{10DE1B86-893A-4F83-B953-D9B6218CFA43}"/>
    <cellStyle name="Normal 28 4 3 3 2 2" xfId="26596" xr:uid="{533E0839-EA81-4677-A44D-1CB2ADDF3C0E}"/>
    <cellStyle name="Normal 28 4 3 3 2 2 2" xfId="26597" xr:uid="{0226140D-F7E5-4A0F-8CAC-77A87EF14A53}"/>
    <cellStyle name="Normal 28 4 3 3 2 3" xfId="26598" xr:uid="{06E22F3F-3D0B-41D7-8B65-6FFA800C1809}"/>
    <cellStyle name="Normal 28 4 3 3 3" xfId="26599" xr:uid="{7FDA7599-3AE1-4F72-9C1F-6C64EC7BDC33}"/>
    <cellStyle name="Normal 28 4 3 3 3 2" xfId="26600" xr:uid="{A21AE736-5AC4-4287-B83D-4C11B0A4803F}"/>
    <cellStyle name="Normal 28 4 3 3 4" xfId="26601" xr:uid="{3AA7753D-5DBD-4395-8BF8-E0672BC75B8A}"/>
    <cellStyle name="Normal 28 4 3 4" xfId="26602" xr:uid="{00802644-1CB5-4E59-895D-34780A20FAB2}"/>
    <cellStyle name="Normal 28 4 3 4 2" xfId="26603" xr:uid="{BB69CE4D-4F21-427F-8596-49A4D8AF0C6C}"/>
    <cellStyle name="Normal 28 4 3 4 2 2" xfId="26604" xr:uid="{C1AC2591-2D7E-41B4-A3BF-EDBCAA372DFE}"/>
    <cellStyle name="Normal 28 4 3 4 3" xfId="26605" xr:uid="{541E05D1-0C65-4C40-AC56-E7F50B1FBDAF}"/>
    <cellStyle name="Normal 28 4 3 5" xfId="26606" xr:uid="{99E4B7B1-6F14-4C35-9DBE-34C1F4E5E361}"/>
    <cellStyle name="Normal 28 4 3 5 2" xfId="26607" xr:uid="{17302154-33C1-4814-9FC6-A4D0D3C97AC1}"/>
    <cellStyle name="Normal 28 4 3 6" xfId="26608" xr:uid="{C1DC4BB5-A31A-4674-992E-F75D42634297}"/>
    <cellStyle name="Normal 28 4 4" xfId="26609" xr:uid="{1B5690BA-42B7-4C47-9D88-F3C3AD5683D4}"/>
    <cellStyle name="Normal 28 4 4 2" xfId="26610" xr:uid="{9218428F-1816-40AB-B788-54361D5E23FD}"/>
    <cellStyle name="Normal 28 4 4 2 2" xfId="26611" xr:uid="{7DE9FDF0-4B81-4348-99FF-BE110B9DF5A6}"/>
    <cellStyle name="Normal 28 4 4 2 2 2" xfId="26612" xr:uid="{35D2A4B2-36B4-4A04-8DB7-E3EF8102B821}"/>
    <cellStyle name="Normal 28 4 4 2 3" xfId="26613" xr:uid="{43480EDF-FBC0-4957-9554-B8E1132C37F5}"/>
    <cellStyle name="Normal 28 4 4 3" xfId="26614" xr:uid="{667050E6-610C-4DA1-AB3F-39ADCFF6AB88}"/>
    <cellStyle name="Normal 28 4 4 3 2" xfId="26615" xr:uid="{1A9194F5-1B1F-4418-81C7-85EF5E881D95}"/>
    <cellStyle name="Normal 28 4 4 4" xfId="26616" xr:uid="{5539CEA4-7AF6-4A3A-B04C-E5E7E75E2AD6}"/>
    <cellStyle name="Normal 28 4 5" xfId="26617" xr:uid="{28BB96E3-AD7B-4BB2-8653-005C2A9798EC}"/>
    <cellStyle name="Normal 28 4 5 2" xfId="26618" xr:uid="{2AA487F3-E690-4559-AED0-EB348F8E85BE}"/>
    <cellStyle name="Normal 28 4 5 2 2" xfId="26619" xr:uid="{2A446602-8EB1-410A-BA6A-96F28D45C23B}"/>
    <cellStyle name="Normal 28 4 5 2 2 2" xfId="26620" xr:uid="{7DEB5C75-6A48-4045-9DE4-44CA33D026D0}"/>
    <cellStyle name="Normal 28 4 5 2 3" xfId="26621" xr:uid="{1E1880E6-131D-4883-A686-195D1577C519}"/>
    <cellStyle name="Normal 28 4 5 3" xfId="26622" xr:uid="{88AEA9E6-0355-4EE3-A77C-19567B98735E}"/>
    <cellStyle name="Normal 28 4 5 3 2" xfId="26623" xr:uid="{FBD63398-5166-45FE-BC1E-2BE2246DB31D}"/>
    <cellStyle name="Normal 28 4 5 4" xfId="26624" xr:uid="{5EC1ED3D-FF21-4B3F-AEC0-A93045CD311F}"/>
    <cellStyle name="Normal 28 4 6" xfId="26625" xr:uid="{DFC98504-4EF4-4F81-BFB9-4528EA4FEB7E}"/>
    <cellStyle name="Normal 28 4 6 2" xfId="26626" xr:uid="{12206131-28C1-47CD-9659-56BBF66EF934}"/>
    <cellStyle name="Normal 28 4 6 2 2" xfId="26627" xr:uid="{64B322D2-B58A-4BDC-840E-0D5BE80469D8}"/>
    <cellStyle name="Normal 28 4 6 3" xfId="26628" xr:uid="{F82AB3D6-B2D2-4A6F-A32A-0C6C3908CC94}"/>
    <cellStyle name="Normal 28 4 7" xfId="26629" xr:uid="{22C09C3C-DBD8-4E1D-B0B9-93BCA7E28B00}"/>
    <cellStyle name="Normal 28 4 7 2" xfId="26630" xr:uid="{8748FA0C-E1EA-4D7C-9384-B0EE3ACE24E6}"/>
    <cellStyle name="Normal 28 4 8" xfId="26631" xr:uid="{EF6A3B6D-1FC7-426D-8BF6-B646D5860730}"/>
    <cellStyle name="Normal 28 5" xfId="26632" xr:uid="{3B74D921-B892-4B6C-B9B1-9E5F74B99D57}"/>
    <cellStyle name="Normal 28 6" xfId="26633" xr:uid="{9130CC37-493D-4E29-B03F-71E6F3A52429}"/>
    <cellStyle name="Normal 28 6 2" xfId="26634" xr:uid="{AEE02AB4-A7CE-4090-B8BC-05750A20F4C7}"/>
    <cellStyle name="Normal 28 6 2 2" xfId="26635" xr:uid="{D6413461-72FE-4FCE-9455-271B3E5ECF6B}"/>
    <cellStyle name="Normal 28 6 2 2 2" xfId="26636" xr:uid="{A5FF7FD7-18BB-436D-9F44-2B29C074ECDF}"/>
    <cellStyle name="Normal 28 6 2 2 2 2" xfId="26637" xr:uid="{66F9C3D2-681F-40AC-92A9-E566F80540AF}"/>
    <cellStyle name="Normal 28 6 2 2 3" xfId="26638" xr:uid="{288C507B-5203-4279-8156-26F8D5D5B11F}"/>
    <cellStyle name="Normal 28 6 2 3" xfId="26639" xr:uid="{B9CDA27D-B7AB-48FA-93A4-6E238C91D735}"/>
    <cellStyle name="Normal 28 6 2 3 2" xfId="26640" xr:uid="{9902DBBC-9249-481B-8FF8-4CBC96F6FF86}"/>
    <cellStyle name="Normal 28 6 2 4" xfId="26641" xr:uid="{6055A8B9-23C5-470A-AE4F-F01A571477CA}"/>
    <cellStyle name="Normal 28 6 3" xfId="26642" xr:uid="{C793FBFD-5D54-40A3-9CBF-0320CBA5865E}"/>
    <cellStyle name="Normal 28 6 3 2" xfId="26643" xr:uid="{6575C783-EF70-463D-93C0-245B1A41F52A}"/>
    <cellStyle name="Normal 28 6 3 2 2" xfId="26644" xr:uid="{8D24E1A3-DABB-4862-90A9-DE0A16BC30F5}"/>
    <cellStyle name="Normal 28 6 3 2 2 2" xfId="26645" xr:uid="{F756C628-7600-4A59-A7A0-0B3E2924579F}"/>
    <cellStyle name="Normal 28 6 3 2 3" xfId="26646" xr:uid="{BEC99592-6D7B-46D7-8A53-976F5554083C}"/>
    <cellStyle name="Normal 28 6 3 3" xfId="26647" xr:uid="{6D5A16FA-8C84-4322-8F79-C202156CFF56}"/>
    <cellStyle name="Normal 28 6 3 3 2" xfId="26648" xr:uid="{8FAD0594-286B-4692-8B39-EBA29493A2D3}"/>
    <cellStyle name="Normal 28 6 3 4" xfId="26649" xr:uid="{82F9334C-4B42-449D-9CAF-FB3A5510D139}"/>
    <cellStyle name="Normal 28 6 4" xfId="26650" xr:uid="{FD80AA5A-1BC7-4CC9-8CF9-95F0B1DEB61C}"/>
    <cellStyle name="Normal 28 6 4 2" xfId="26651" xr:uid="{C6B3DFE3-D6FA-4B6E-85FB-FA88AD611348}"/>
    <cellStyle name="Normal 28 6 4 2 2" xfId="26652" xr:uid="{0B59B8D7-826E-4246-8B0B-410E28AD491E}"/>
    <cellStyle name="Normal 28 6 4 3" xfId="26653" xr:uid="{E81DF16E-19CA-4156-A550-C287F7DF3DB8}"/>
    <cellStyle name="Normal 28 6 5" xfId="26654" xr:uid="{F3CE1A8C-099E-485F-8B4C-CCC5170B6D0E}"/>
    <cellStyle name="Normal 28 6 5 2" xfId="26655" xr:uid="{0D72A78A-A345-4EBE-AA96-92352BE80709}"/>
    <cellStyle name="Normal 28 6 6" xfId="26656" xr:uid="{420E1157-2620-41D9-A012-729CAF1B86AC}"/>
    <cellStyle name="Normal 29" xfId="26657" xr:uid="{63272FBE-E192-419E-A089-A2E8821355F3}"/>
    <cellStyle name="Normal 29 2" xfId="26658" xr:uid="{A4642B81-B9CE-45CC-99E5-B017290A8EB8}"/>
    <cellStyle name="Normal 29 3" xfId="26659" xr:uid="{A909515C-1170-4CB0-BCF8-C055F5910D1B}"/>
    <cellStyle name="Normal 29 3 2" xfId="26660" xr:uid="{308CA779-BD44-47ED-928E-508A27F7E972}"/>
    <cellStyle name="Normal 29 3 2 2" xfId="26661" xr:uid="{2188EF91-2F8E-4C63-8D4A-D971AE85793D}"/>
    <cellStyle name="Normal 29 3 2 2 2" xfId="26662" xr:uid="{E7D2B8AF-68D9-4089-91D9-EA7D5158FD62}"/>
    <cellStyle name="Normal 29 3 2 2 2 2" xfId="26663" xr:uid="{5BA5D5B3-B00E-4086-9304-23CE73D42033}"/>
    <cellStyle name="Normal 29 3 2 2 2 2 2" xfId="26664" xr:uid="{EC5398CC-A859-4B88-AAE9-FEC24C6258A6}"/>
    <cellStyle name="Normal 29 3 2 2 2 2 2 2" xfId="26665" xr:uid="{E699EFD7-5363-4094-B5BD-93765C2E1547}"/>
    <cellStyle name="Normal 29 3 2 2 2 2 3" xfId="26666" xr:uid="{D25D42A5-DA98-4C0A-B5D0-A4125B488E9A}"/>
    <cellStyle name="Normal 29 3 2 2 2 3" xfId="26667" xr:uid="{DCC8050E-F757-4490-A71C-3FF505AFAD21}"/>
    <cellStyle name="Normal 29 3 2 2 2 3 2" xfId="26668" xr:uid="{6F273E15-FD14-4CDE-ADCA-3B7DF4335545}"/>
    <cellStyle name="Normal 29 3 2 2 2 4" xfId="26669" xr:uid="{127C5894-B964-4DF2-9E8F-8EDE0B484447}"/>
    <cellStyle name="Normal 29 3 2 2 3" xfId="26670" xr:uid="{F393C1B0-137D-4836-BCBD-BF88B3EF1643}"/>
    <cellStyle name="Normal 29 3 2 2 3 2" xfId="26671" xr:uid="{6A71D7B6-9B6C-44A1-8652-C5D089920CE3}"/>
    <cellStyle name="Normal 29 3 2 2 3 2 2" xfId="26672" xr:uid="{A071FD29-9427-4180-9331-E1C2F3084F0C}"/>
    <cellStyle name="Normal 29 3 2 2 3 2 2 2" xfId="26673" xr:uid="{D7F33D15-B5C0-4B22-9C0D-380FAA56E613}"/>
    <cellStyle name="Normal 29 3 2 2 3 2 3" xfId="26674" xr:uid="{7D9AE239-27FB-4EF5-8A22-B6129F0A78D6}"/>
    <cellStyle name="Normal 29 3 2 2 3 3" xfId="26675" xr:uid="{4F35CFDB-D4D5-43B5-92EB-32DC623D0506}"/>
    <cellStyle name="Normal 29 3 2 2 3 3 2" xfId="26676" xr:uid="{1DBCAFAE-C838-4BE0-8CCB-3355AE9CEE4B}"/>
    <cellStyle name="Normal 29 3 2 2 3 4" xfId="26677" xr:uid="{7A5C79BC-F6B1-43DF-A217-09075096B028}"/>
    <cellStyle name="Normal 29 3 2 2 4" xfId="26678" xr:uid="{818B44EA-8FAB-4FE2-ADF9-A179D38BDBE7}"/>
    <cellStyle name="Normal 29 3 2 2 4 2" xfId="26679" xr:uid="{14539079-12C6-4D89-A218-F52519F156E6}"/>
    <cellStyle name="Normal 29 3 2 2 4 2 2" xfId="26680" xr:uid="{3AD44B51-95FE-4352-9DDC-29E7FB72D643}"/>
    <cellStyle name="Normal 29 3 2 2 4 3" xfId="26681" xr:uid="{D230D6F6-C5A5-484A-9425-33AFB8DE433B}"/>
    <cellStyle name="Normal 29 3 2 2 5" xfId="26682" xr:uid="{A4E12FA4-0150-4918-B3C2-BF1A26BAB6EF}"/>
    <cellStyle name="Normal 29 3 2 2 5 2" xfId="26683" xr:uid="{A10DF4D2-3143-4A7E-BB17-31FCCED0EB06}"/>
    <cellStyle name="Normal 29 3 2 2 6" xfId="26684" xr:uid="{27C3AADF-53DF-44F9-8879-A1A1174CC9D3}"/>
    <cellStyle name="Normal 29 3 2 3" xfId="26685" xr:uid="{2856DC76-EDAC-4A0B-AF18-A0BC58587AFE}"/>
    <cellStyle name="Normal 29 3 2 3 2" xfId="26686" xr:uid="{583DBF7F-4FEB-4B27-81A6-B117F48ACD45}"/>
    <cellStyle name="Normal 29 3 2 3 2 2" xfId="26687" xr:uid="{F4648DB9-8A9E-4858-AD38-895AD1C8E747}"/>
    <cellStyle name="Normal 29 3 2 3 2 2 2" xfId="26688" xr:uid="{305B8533-61A3-437F-8057-739A7165FBFB}"/>
    <cellStyle name="Normal 29 3 2 3 2 3" xfId="26689" xr:uid="{0C0E7D2D-E31A-4514-91C9-2ABE684C60CA}"/>
    <cellStyle name="Normal 29 3 2 3 3" xfId="26690" xr:uid="{0805891B-E019-435B-A5C0-06B49A2A10EC}"/>
    <cellStyle name="Normal 29 3 2 3 3 2" xfId="26691" xr:uid="{8CF71171-365B-4E4C-AAAF-32352F7AB119}"/>
    <cellStyle name="Normal 29 3 2 3 4" xfId="26692" xr:uid="{0A0E31F7-BE9E-4EC8-A8D9-0D53CE385F93}"/>
    <cellStyle name="Normal 29 3 2 4" xfId="26693" xr:uid="{3BD3903A-B216-4405-B5FE-617F06C1F6D3}"/>
    <cellStyle name="Normal 29 3 2 4 2" xfId="26694" xr:uid="{3414EDFA-79AE-4F07-A23F-79A95182AA1E}"/>
    <cellStyle name="Normal 29 3 2 4 2 2" xfId="26695" xr:uid="{015994F4-1F0B-431E-AE1E-BA952E1D6359}"/>
    <cellStyle name="Normal 29 3 2 4 2 2 2" xfId="26696" xr:uid="{EF2DC179-DD2B-455E-BA43-6865A09F916D}"/>
    <cellStyle name="Normal 29 3 2 4 2 3" xfId="26697" xr:uid="{8381F925-24C4-48CB-940D-202A453AA3C7}"/>
    <cellStyle name="Normal 29 3 2 4 3" xfId="26698" xr:uid="{7084FC6D-7848-4BB8-88F3-FB9C42003C3D}"/>
    <cellStyle name="Normal 29 3 2 4 3 2" xfId="26699" xr:uid="{F0C99E3E-E22C-4469-976A-D10FCC90E962}"/>
    <cellStyle name="Normal 29 3 2 4 4" xfId="26700" xr:uid="{2B044B6A-E18E-4E81-9A93-95414C46297A}"/>
    <cellStyle name="Normal 29 3 2 5" xfId="26701" xr:uid="{18F6D09B-542B-4736-9D93-6D22B8626EDD}"/>
    <cellStyle name="Normal 29 3 2 5 2" xfId="26702" xr:uid="{E20FC3E0-9544-4CFE-A48C-D9433C332627}"/>
    <cellStyle name="Normal 29 3 2 5 2 2" xfId="26703" xr:uid="{D6F18D8B-BF0C-42F0-B654-FF1181890CD9}"/>
    <cellStyle name="Normal 29 3 2 5 3" xfId="26704" xr:uid="{0E85B267-9C7E-4A81-A895-8CBE6AB643D9}"/>
    <cellStyle name="Normal 29 3 2 6" xfId="26705" xr:uid="{67740465-9C14-4C37-9A6C-432B22B90848}"/>
    <cellStyle name="Normal 29 3 2 6 2" xfId="26706" xr:uid="{00B1A026-A7C9-406F-B874-DD4D71AEEA50}"/>
    <cellStyle name="Normal 29 3 2 7" xfId="26707" xr:uid="{CC396212-6812-4530-8852-4F75E8B95E4C}"/>
    <cellStyle name="Normal 29 3 3" xfId="26708" xr:uid="{52ED9BB8-C36C-49CE-B08C-1FEE1833AE49}"/>
    <cellStyle name="Normal 29 3 3 2" xfId="26709" xr:uid="{C2614885-8545-42A7-8B3E-BDA2BAF5AD42}"/>
    <cellStyle name="Normal 29 3 3 2 2" xfId="26710" xr:uid="{2EA4C07E-142F-4325-8984-6EB9CE044524}"/>
    <cellStyle name="Normal 29 3 3 2 2 2" xfId="26711" xr:uid="{8A6E2CA6-D94D-40CE-B40D-53B9814AAB39}"/>
    <cellStyle name="Normal 29 3 3 2 2 2 2" xfId="26712" xr:uid="{704EBA52-BDDE-40B2-9A2D-8BF490F7B8D0}"/>
    <cellStyle name="Normal 29 3 3 2 2 3" xfId="26713" xr:uid="{DD7CBD4F-DE38-4F29-AFF2-F48456A487E1}"/>
    <cellStyle name="Normal 29 3 3 2 3" xfId="26714" xr:uid="{3AE688C6-63A3-40E4-B571-568B27261232}"/>
    <cellStyle name="Normal 29 3 3 2 3 2" xfId="26715" xr:uid="{15714AF6-9B89-43BA-B73D-B4209BD1BD40}"/>
    <cellStyle name="Normal 29 3 3 2 4" xfId="26716" xr:uid="{F2F0ECF1-38F3-4495-8763-784C14639B49}"/>
    <cellStyle name="Normal 29 3 3 3" xfId="26717" xr:uid="{A7B09B0C-EDD0-46E4-B3A6-D413F58BA16D}"/>
    <cellStyle name="Normal 29 3 3 3 2" xfId="26718" xr:uid="{93B59937-855D-4458-B1D4-EF300AF027FD}"/>
    <cellStyle name="Normal 29 3 3 3 2 2" xfId="26719" xr:uid="{57113129-133B-47B2-AB67-B0EC7CB67E41}"/>
    <cellStyle name="Normal 29 3 3 3 2 2 2" xfId="26720" xr:uid="{D8292633-7620-4240-90F3-7B249866B84C}"/>
    <cellStyle name="Normal 29 3 3 3 2 3" xfId="26721" xr:uid="{09600A3B-1CB7-476A-B81C-F1EA8281ECBC}"/>
    <cellStyle name="Normal 29 3 3 3 3" xfId="26722" xr:uid="{D52BBDBD-0BFA-46BB-AA2C-9C3E71E74948}"/>
    <cellStyle name="Normal 29 3 3 3 3 2" xfId="26723" xr:uid="{2AF70D3F-72F7-4BBE-A589-B0B1D5686A8F}"/>
    <cellStyle name="Normal 29 3 3 3 4" xfId="26724" xr:uid="{ED3D018E-F408-447C-921F-283501B8AD24}"/>
    <cellStyle name="Normal 29 3 3 4" xfId="26725" xr:uid="{57B34A46-E5C1-40F4-B0E0-B3E1D0179A43}"/>
    <cellStyle name="Normal 29 3 3 4 2" xfId="26726" xr:uid="{0CAADF9E-D43F-4CC5-8950-A6E6C508113D}"/>
    <cellStyle name="Normal 29 3 3 4 2 2" xfId="26727" xr:uid="{39B38CB0-D178-4FC7-B434-99F5EF34A4EE}"/>
    <cellStyle name="Normal 29 3 3 4 3" xfId="26728" xr:uid="{F7EA5AF6-4E02-425C-B959-F6603EF532AF}"/>
    <cellStyle name="Normal 29 3 3 5" xfId="26729" xr:uid="{13A6CAC6-90E5-4BFA-99EE-08003D9671BF}"/>
    <cellStyle name="Normal 29 3 3 5 2" xfId="26730" xr:uid="{33BD94C4-1545-4AEA-A3F3-0398E6AB9EFF}"/>
    <cellStyle name="Normal 29 3 3 6" xfId="26731" xr:uid="{14729CFA-C7DA-4933-96AA-489998580169}"/>
    <cellStyle name="Normal 29 3 4" xfId="26732" xr:uid="{9E68127B-D578-4C67-894B-47FBC331C970}"/>
    <cellStyle name="Normal 29 3 4 2" xfId="26733" xr:uid="{8B69F7E5-037C-48BB-ABA9-F4770B2EF6AD}"/>
    <cellStyle name="Normal 29 3 4 2 2" xfId="26734" xr:uid="{7DC4F70E-68BD-44D1-9E63-A137F2C9C7FF}"/>
    <cellStyle name="Normal 29 3 4 2 2 2" xfId="26735" xr:uid="{3DC2C757-D72F-4E2E-BE06-A983B3566EBA}"/>
    <cellStyle name="Normal 29 3 4 2 3" xfId="26736" xr:uid="{468E48C1-9D12-4ACA-801D-669CA9BBA69A}"/>
    <cellStyle name="Normal 29 3 4 3" xfId="26737" xr:uid="{F6C6B11E-0C3E-4F08-BED2-EE2B9F16AA3C}"/>
    <cellStyle name="Normal 29 3 4 3 2" xfId="26738" xr:uid="{43309328-E0C0-4789-81E1-5A2C6E1A9CFB}"/>
    <cellStyle name="Normal 29 3 4 4" xfId="26739" xr:uid="{06D598B1-085E-4FDE-A628-79C73F451F21}"/>
    <cellStyle name="Normal 29 3 5" xfId="26740" xr:uid="{10CB6C2F-DA9F-4634-9957-7578A31F184B}"/>
    <cellStyle name="Normal 29 3 5 2" xfId="26741" xr:uid="{845CB1D2-6E2E-4449-8E65-32E755E51D4B}"/>
    <cellStyle name="Normal 29 3 5 2 2" xfId="26742" xr:uid="{14E81108-900F-4184-A529-D6B82C917EC0}"/>
    <cellStyle name="Normal 29 3 5 2 2 2" xfId="26743" xr:uid="{D20EDA42-7CA7-48CB-A017-6556CB3A3D04}"/>
    <cellStyle name="Normal 29 3 5 2 3" xfId="26744" xr:uid="{22595586-32C6-4C6F-9C8A-BE55EEDC54E9}"/>
    <cellStyle name="Normal 29 3 5 3" xfId="26745" xr:uid="{8ABF287D-DFA8-4375-ACE5-7C465FAB29E1}"/>
    <cellStyle name="Normal 29 3 5 3 2" xfId="26746" xr:uid="{B10FB319-887E-4F4B-86E5-BBADD707B8FD}"/>
    <cellStyle name="Normal 29 3 5 4" xfId="26747" xr:uid="{2155113E-ED53-4CBE-A459-52C16CD9C0AC}"/>
    <cellStyle name="Normal 29 3 6" xfId="26748" xr:uid="{94F81B19-A9D1-4875-A106-2403E372BA82}"/>
    <cellStyle name="Normal 29 3 6 2" xfId="26749" xr:uid="{3CA551F1-CFA9-414A-AA88-CBF5D22ED4EB}"/>
    <cellStyle name="Normal 29 3 6 2 2" xfId="26750" xr:uid="{57A944CB-B0BD-4087-AA92-53B459B4C35F}"/>
    <cellStyle name="Normal 29 3 6 3" xfId="26751" xr:uid="{3DBFC8D2-85C7-4BB3-8966-E41C2024F815}"/>
    <cellStyle name="Normal 29 3 7" xfId="26752" xr:uid="{819EA124-227D-44E8-B47F-130BD0617731}"/>
    <cellStyle name="Normal 29 3 7 2" xfId="26753" xr:uid="{0C8788FD-BA42-41DA-9B14-3E59D6D5D24D}"/>
    <cellStyle name="Normal 29 3 8" xfId="26754" xr:uid="{66351674-F6A9-4615-A1BD-6C226E589FD9}"/>
    <cellStyle name="Normal 29 4" xfId="26755" xr:uid="{530F104C-2C46-4213-9FD3-CE8334C228E0}"/>
    <cellStyle name="Normal 29 4 2" xfId="26756" xr:uid="{1395FD45-5CF1-45DD-A2B3-B8A8176F01D4}"/>
    <cellStyle name="Normal 29 4 2 2" xfId="26757" xr:uid="{810E0734-4FAE-4889-85E7-896D8DB48DD6}"/>
    <cellStyle name="Normal 29 4 2 2 2" xfId="26758" xr:uid="{7596B141-09BC-4261-B047-A51D7FF5DE46}"/>
    <cellStyle name="Normal 29 4 2 2 2 2" xfId="26759" xr:uid="{D25B9208-FB64-488A-9FC8-D5F02BF51FC5}"/>
    <cellStyle name="Normal 29 4 2 2 2 2 2" xfId="26760" xr:uid="{6697498F-1036-4FC7-860F-FDFB8022DDC6}"/>
    <cellStyle name="Normal 29 4 2 2 2 2 2 2" xfId="26761" xr:uid="{F93487B0-9FD3-4AC8-A727-936D43114C98}"/>
    <cellStyle name="Normal 29 4 2 2 2 2 3" xfId="26762" xr:uid="{46CC57C3-3503-43F9-8D34-0736BC84C33F}"/>
    <cellStyle name="Normal 29 4 2 2 2 3" xfId="26763" xr:uid="{92DFCAB4-2084-4FFF-8EBC-9B1542693AF8}"/>
    <cellStyle name="Normal 29 4 2 2 2 3 2" xfId="26764" xr:uid="{87E0A7C7-1616-4E18-B3B7-A1DB0F0FF8DF}"/>
    <cellStyle name="Normal 29 4 2 2 2 4" xfId="26765" xr:uid="{F328C35F-995A-4E56-B58C-807DB84000C2}"/>
    <cellStyle name="Normal 29 4 2 2 3" xfId="26766" xr:uid="{CA4F7950-52EC-436C-A276-0A2959B53DBA}"/>
    <cellStyle name="Normal 29 4 2 2 3 2" xfId="26767" xr:uid="{82C1FA76-B1BB-4305-B8EE-7DEB382AEA57}"/>
    <cellStyle name="Normal 29 4 2 2 3 2 2" xfId="26768" xr:uid="{8A13B9D0-D374-450A-8568-ADADFE190A8D}"/>
    <cellStyle name="Normal 29 4 2 2 3 2 2 2" xfId="26769" xr:uid="{427A36EE-6E34-4544-95FC-BBA32FF78615}"/>
    <cellStyle name="Normal 29 4 2 2 3 2 3" xfId="26770" xr:uid="{97784BA3-3ABE-4AD7-9BA7-A69298F9C02C}"/>
    <cellStyle name="Normal 29 4 2 2 3 3" xfId="26771" xr:uid="{CB30471C-0613-43ED-92C7-A426C17525B6}"/>
    <cellStyle name="Normal 29 4 2 2 3 3 2" xfId="26772" xr:uid="{8EE0A223-DA49-4D9A-92AA-FB42F6663894}"/>
    <cellStyle name="Normal 29 4 2 2 3 4" xfId="26773" xr:uid="{424E6764-04C2-4DC2-889A-1E5499BE7540}"/>
    <cellStyle name="Normal 29 4 2 2 4" xfId="26774" xr:uid="{3DB23E53-C470-40BA-8B43-AE12576D32DE}"/>
    <cellStyle name="Normal 29 4 2 2 4 2" xfId="26775" xr:uid="{28252FAC-4CDC-4334-8D62-03798AC8CA63}"/>
    <cellStyle name="Normal 29 4 2 2 4 2 2" xfId="26776" xr:uid="{F9B49D24-3C77-4C3F-8E6D-37181ADF666A}"/>
    <cellStyle name="Normal 29 4 2 2 4 3" xfId="26777" xr:uid="{E766CEE6-EB83-46BA-A223-536228ADD60C}"/>
    <cellStyle name="Normal 29 4 2 2 5" xfId="26778" xr:uid="{4573C6A9-4C07-4B91-AB58-424DAD569436}"/>
    <cellStyle name="Normal 29 4 2 2 5 2" xfId="26779" xr:uid="{916F5B92-4A2B-4368-AD10-3B26B5DF1044}"/>
    <cellStyle name="Normal 29 4 2 2 6" xfId="26780" xr:uid="{21CCD864-7AAF-419F-9F28-E3F3226E8AC8}"/>
    <cellStyle name="Normal 29 4 2 3" xfId="26781" xr:uid="{B358BB20-00D6-4247-91D0-F63880CFD1CB}"/>
    <cellStyle name="Normal 29 4 2 3 2" xfId="26782" xr:uid="{21DB56BB-9758-48E3-B12B-81DE8B4EAAB8}"/>
    <cellStyle name="Normal 29 4 2 3 2 2" xfId="26783" xr:uid="{D77A7CE2-BC0F-4556-996F-DAC794B0C19A}"/>
    <cellStyle name="Normal 29 4 2 3 2 2 2" xfId="26784" xr:uid="{C40948E1-9E15-4BC5-9BE3-B0E7A1E7F766}"/>
    <cellStyle name="Normal 29 4 2 3 2 3" xfId="26785" xr:uid="{7D42166B-5C7C-4CEF-B42E-270E82AC5CD8}"/>
    <cellStyle name="Normal 29 4 2 3 3" xfId="26786" xr:uid="{2215C99C-764E-4A3D-9C15-0C5EE253CF2B}"/>
    <cellStyle name="Normal 29 4 2 3 3 2" xfId="26787" xr:uid="{BA40537D-CEE5-4CA0-8024-8437478CB553}"/>
    <cellStyle name="Normal 29 4 2 3 4" xfId="26788" xr:uid="{0CE1C0BA-7D5E-48D1-A2B2-1C67B03291CD}"/>
    <cellStyle name="Normal 29 4 2 4" xfId="26789" xr:uid="{692E0255-21D9-4E04-B72F-BD6BF454A4F4}"/>
    <cellStyle name="Normal 29 4 2 4 2" xfId="26790" xr:uid="{EA1921E7-7BB4-4535-A8A3-FB4654E5EF7B}"/>
    <cellStyle name="Normal 29 4 2 4 2 2" xfId="26791" xr:uid="{3DE78565-6ECD-43DC-8121-6F61957920BE}"/>
    <cellStyle name="Normal 29 4 2 4 2 2 2" xfId="26792" xr:uid="{DCC1B374-A90B-40E3-87F4-3E02B1948286}"/>
    <cellStyle name="Normal 29 4 2 4 2 3" xfId="26793" xr:uid="{810FA947-945B-408D-B914-FB49AA059903}"/>
    <cellStyle name="Normal 29 4 2 4 3" xfId="26794" xr:uid="{C0AF1132-B58D-4AC8-B16D-C8F535303AC2}"/>
    <cellStyle name="Normal 29 4 2 4 3 2" xfId="26795" xr:uid="{A8E6D2CD-BB4D-42DB-9A44-C75CD96FEB92}"/>
    <cellStyle name="Normal 29 4 2 4 4" xfId="26796" xr:uid="{1D20535F-002E-4F06-A8AF-F2AE12C28E89}"/>
    <cellStyle name="Normal 29 4 2 5" xfId="26797" xr:uid="{C4130F12-0448-410D-BBC3-1DB82351FFE0}"/>
    <cellStyle name="Normal 29 4 2 5 2" xfId="26798" xr:uid="{11766671-BE4E-4C9E-9061-51CDDB04593D}"/>
    <cellStyle name="Normal 29 4 2 5 2 2" xfId="26799" xr:uid="{5111D5DA-4238-48A4-9556-1D23C65DFC4E}"/>
    <cellStyle name="Normal 29 4 2 5 3" xfId="26800" xr:uid="{BC321298-687D-4293-9EFD-8ABFAD360CE8}"/>
    <cellStyle name="Normal 29 4 2 6" xfId="26801" xr:uid="{0CF0ACBD-B727-4349-8593-48117FC6A1EA}"/>
    <cellStyle name="Normal 29 4 2 6 2" xfId="26802" xr:uid="{F59B9460-AEAA-4126-B3ED-B8356E8858F1}"/>
    <cellStyle name="Normal 29 4 2 7" xfId="26803" xr:uid="{E10ECBEB-9A79-4CBB-B222-19BB963AC2A5}"/>
    <cellStyle name="Normal 29 4 3" xfId="26804" xr:uid="{56477A59-7999-4048-8AB8-241C817F0074}"/>
    <cellStyle name="Normal 29 4 3 2" xfId="26805" xr:uid="{0E514C32-E726-485C-9FE7-522CBACED431}"/>
    <cellStyle name="Normal 29 4 3 2 2" xfId="26806" xr:uid="{679AAC6C-09F5-4AD1-8B0F-FE9D87AF1679}"/>
    <cellStyle name="Normal 29 4 3 2 2 2" xfId="26807" xr:uid="{6259A032-955F-4A8A-B966-A95434C4AEE9}"/>
    <cellStyle name="Normal 29 4 3 2 2 2 2" xfId="26808" xr:uid="{E052AFC6-3726-4E93-A870-A1141E34A232}"/>
    <cellStyle name="Normal 29 4 3 2 2 3" xfId="26809" xr:uid="{1CAC27B5-7E72-4565-9836-501ED7CA4501}"/>
    <cellStyle name="Normal 29 4 3 2 3" xfId="26810" xr:uid="{D1FA27A7-3FB0-483C-9BBC-1968FFCAA497}"/>
    <cellStyle name="Normal 29 4 3 2 3 2" xfId="26811" xr:uid="{57DB4479-B0E8-4155-9956-4023081AEF19}"/>
    <cellStyle name="Normal 29 4 3 2 4" xfId="26812" xr:uid="{37646A3D-3F57-44EF-AD8B-1F78B6385D25}"/>
    <cellStyle name="Normal 29 4 3 3" xfId="26813" xr:uid="{3103331D-58FE-43EF-B1CD-9DCEAD8DF139}"/>
    <cellStyle name="Normal 29 4 3 3 2" xfId="26814" xr:uid="{1283851A-83CC-4D43-B7FA-20C372024D64}"/>
    <cellStyle name="Normal 29 4 3 3 2 2" xfId="26815" xr:uid="{1CDE45A4-B37E-45AD-B8DA-FDD7C0982DCC}"/>
    <cellStyle name="Normal 29 4 3 3 2 2 2" xfId="26816" xr:uid="{8CA59077-657C-458A-ACB7-255AD572E83E}"/>
    <cellStyle name="Normal 29 4 3 3 2 3" xfId="26817" xr:uid="{BBF87955-15FC-4B06-90BD-05F51A7C783F}"/>
    <cellStyle name="Normal 29 4 3 3 3" xfId="26818" xr:uid="{7AB27316-2B35-4222-9F73-B31A5E9E76FE}"/>
    <cellStyle name="Normal 29 4 3 3 3 2" xfId="26819" xr:uid="{E16485DD-130B-4A3E-8D50-578F2A1C9A40}"/>
    <cellStyle name="Normal 29 4 3 3 4" xfId="26820" xr:uid="{0F711563-2C9B-41D6-A593-BA2D1B18F6E9}"/>
    <cellStyle name="Normal 29 4 3 4" xfId="26821" xr:uid="{93ECE768-D386-479A-8976-A7F53A65BC2A}"/>
    <cellStyle name="Normal 29 4 3 4 2" xfId="26822" xr:uid="{B4EF094C-78A3-44D5-BA21-6D489F71E092}"/>
    <cellStyle name="Normal 29 4 3 4 2 2" xfId="26823" xr:uid="{D1A65677-0CEB-48E1-A221-EC0C2D82D575}"/>
    <cellStyle name="Normal 29 4 3 4 3" xfId="26824" xr:uid="{0BF4CD6C-134E-4F49-A935-C96E949E4754}"/>
    <cellStyle name="Normal 29 4 3 5" xfId="26825" xr:uid="{CC8BB9E4-20D4-4290-B68D-EB3E36F1AE0B}"/>
    <cellStyle name="Normal 29 4 3 5 2" xfId="26826" xr:uid="{DFE69192-4327-4D3A-BDAE-F58C31BBE74E}"/>
    <cellStyle name="Normal 29 4 3 6" xfId="26827" xr:uid="{E1B2239F-F497-4135-AF8E-D761BC1EF6B0}"/>
    <cellStyle name="Normal 29 4 4" xfId="26828" xr:uid="{69497034-994D-4573-B7CA-7A1746C57284}"/>
    <cellStyle name="Normal 29 4 4 2" xfId="26829" xr:uid="{44F9DCB4-C853-40B4-8AA8-E66C00C9A1A3}"/>
    <cellStyle name="Normal 29 4 4 2 2" xfId="26830" xr:uid="{673BD412-57DC-4371-AB93-044EBD01E02D}"/>
    <cellStyle name="Normal 29 4 4 2 2 2" xfId="26831" xr:uid="{D220C29A-6AF8-4CB8-8E60-944D8B7D42F3}"/>
    <cellStyle name="Normal 29 4 4 2 3" xfId="26832" xr:uid="{43DB92CE-8CAC-408C-A7EB-9A9984143E0E}"/>
    <cellStyle name="Normal 29 4 4 3" xfId="26833" xr:uid="{9D666041-F598-48D2-BC75-A4119F53EC23}"/>
    <cellStyle name="Normal 29 4 4 3 2" xfId="26834" xr:uid="{E8EAB101-C197-402B-B082-5378A429846C}"/>
    <cellStyle name="Normal 29 4 4 4" xfId="26835" xr:uid="{50813DD9-71E1-4591-B25B-65AE1C95B8C9}"/>
    <cellStyle name="Normal 29 4 5" xfId="26836" xr:uid="{BA38FAE1-0615-461B-B643-B06F07607F38}"/>
    <cellStyle name="Normal 29 4 5 2" xfId="26837" xr:uid="{2110912B-AA9E-43A9-93FF-E1AD16032A88}"/>
    <cellStyle name="Normal 29 4 5 2 2" xfId="26838" xr:uid="{761FFE53-2AC8-4F1A-9448-E40EC6B3177E}"/>
    <cellStyle name="Normal 29 4 5 2 2 2" xfId="26839" xr:uid="{B55A0B8A-B136-4238-9039-2010DA2678A4}"/>
    <cellStyle name="Normal 29 4 5 2 3" xfId="26840" xr:uid="{EAFDF63E-D489-4835-9FB1-FC82B071B042}"/>
    <cellStyle name="Normal 29 4 5 3" xfId="26841" xr:uid="{FBCDD0F6-CB93-4B52-A3DE-53F78E42E18A}"/>
    <cellStyle name="Normal 29 4 5 3 2" xfId="26842" xr:uid="{DCF61A03-D068-412A-9A48-F8633842B011}"/>
    <cellStyle name="Normal 29 4 5 4" xfId="26843" xr:uid="{BB888130-B0DC-4303-A33B-E05C12B252BA}"/>
    <cellStyle name="Normal 29 4 6" xfId="26844" xr:uid="{9F9A2A75-CA1C-4FD3-8F33-B20184B60D33}"/>
    <cellStyle name="Normal 29 4 6 2" xfId="26845" xr:uid="{E5F0EA0C-524D-4CAD-9D52-267D8EBA7AB8}"/>
    <cellStyle name="Normal 29 4 6 2 2" xfId="26846" xr:uid="{087036BF-5E52-44CA-91A5-90587656164E}"/>
    <cellStyle name="Normal 29 4 6 3" xfId="26847" xr:uid="{2E5DE83D-8DFA-4759-939A-0745EFDAB80F}"/>
    <cellStyle name="Normal 29 4 7" xfId="26848" xr:uid="{282D728E-0D65-4815-BF1E-A65AA92B14E7}"/>
    <cellStyle name="Normal 29 4 7 2" xfId="26849" xr:uid="{71D1B103-22DD-4623-9E83-6E1EEAB8C4F0}"/>
    <cellStyle name="Normal 29 4 8" xfId="26850" xr:uid="{8242FA89-D161-4187-90E7-D7D9641BD6AD}"/>
    <cellStyle name="Normal 29 5" xfId="26851" xr:uid="{6521269F-38A5-4C9C-BE5F-04F72DCD98D4}"/>
    <cellStyle name="Normal 29 6" xfId="26852" xr:uid="{5274A504-C786-4733-9DCB-8689AAA16636}"/>
    <cellStyle name="Normal 29 6 2" xfId="26853" xr:uid="{FE148A68-14D6-437B-B4C5-FD029C8FD91D}"/>
    <cellStyle name="Normal 29 6 2 2" xfId="26854" xr:uid="{10DC4FCB-0698-47F6-8CF8-07E16AEC77C4}"/>
    <cellStyle name="Normal 29 6 2 2 2" xfId="26855" xr:uid="{64A923F8-9214-4979-AC67-CC9C6B26C13A}"/>
    <cellStyle name="Normal 29 6 2 2 2 2" xfId="26856" xr:uid="{B88A5995-4E19-4B75-ABED-D322E91634A2}"/>
    <cellStyle name="Normal 29 6 2 2 3" xfId="26857" xr:uid="{EAC3010F-4B24-4AD4-AF99-47FFCB808B77}"/>
    <cellStyle name="Normal 29 6 2 3" xfId="26858" xr:uid="{D8A531BA-F1C2-4552-BD44-950FA4EAA484}"/>
    <cellStyle name="Normal 29 6 2 3 2" xfId="26859" xr:uid="{A37FACFD-CC42-4C9F-A9B2-1B8C3450BFE4}"/>
    <cellStyle name="Normal 29 6 2 4" xfId="26860" xr:uid="{2E9EEF91-F111-4175-808D-74E9FF2008BE}"/>
    <cellStyle name="Normal 29 6 3" xfId="26861" xr:uid="{0D76F29A-B4FD-4458-8644-F41DF660CDB7}"/>
    <cellStyle name="Normal 29 6 3 2" xfId="26862" xr:uid="{12C4DE8B-19B9-4623-98DA-835D75793D39}"/>
    <cellStyle name="Normal 29 6 3 2 2" xfId="26863" xr:uid="{9308C893-AEF8-49EB-8584-B2A1014763E0}"/>
    <cellStyle name="Normal 29 6 3 2 2 2" xfId="26864" xr:uid="{58565D72-DD5B-4F10-8A5F-FD1F2C8299EE}"/>
    <cellStyle name="Normal 29 6 3 2 3" xfId="26865" xr:uid="{0CB50C99-6356-4274-BFD2-A49FF72E2B3D}"/>
    <cellStyle name="Normal 29 6 3 3" xfId="26866" xr:uid="{B712C8C1-73B3-4C9D-9E53-B45A893ED1C9}"/>
    <cellStyle name="Normal 29 6 3 3 2" xfId="26867" xr:uid="{B25B0829-3C7F-49A0-888A-8FD395C14242}"/>
    <cellStyle name="Normal 29 6 3 4" xfId="26868" xr:uid="{43E9E761-A587-4336-BB3F-9D8758A16D89}"/>
    <cellStyle name="Normal 29 6 4" xfId="26869" xr:uid="{022F2480-6B01-4218-8F93-0A097AF405D7}"/>
    <cellStyle name="Normal 29 6 4 2" xfId="26870" xr:uid="{688BD506-2DF3-4C0C-8392-66C9EF42C1EF}"/>
    <cellStyle name="Normal 29 6 4 2 2" xfId="26871" xr:uid="{655375EE-C557-42F0-95BC-A0AF786F32C6}"/>
    <cellStyle name="Normal 29 6 4 3" xfId="26872" xr:uid="{FAC43586-183E-494C-B18B-C733F1EEE48D}"/>
    <cellStyle name="Normal 29 6 5" xfId="26873" xr:uid="{85096C5B-7825-404C-9824-71F7792CAE18}"/>
    <cellStyle name="Normal 29 6 5 2" xfId="26874" xr:uid="{D77AF8A3-757F-4AE8-B736-647146287A1B}"/>
    <cellStyle name="Normal 29 6 6" xfId="26875" xr:uid="{7B4CD0C9-12C8-4E53-8EF3-95AD5947F0BB}"/>
    <cellStyle name="Normal 3" xfId="26876" xr:uid="{2CAFB856-EFCC-4597-91B9-44EB5AE21490}"/>
    <cellStyle name="Normal 3 10" xfId="26877" xr:uid="{C74D6B0F-B7F8-4F2E-B522-CE2342A29AFB}"/>
    <cellStyle name="Normal 3 10 2" xfId="26878" xr:uid="{ADB07D11-28A8-4582-AD85-9C080EEE7A6D}"/>
    <cellStyle name="Normal 3 10 2 2" xfId="26879" xr:uid="{D4F7BEA1-98F2-4E5F-A195-5ECC12DBD3EC}"/>
    <cellStyle name="Normal 3 10 2 2 2" xfId="26880" xr:uid="{EB3706A7-F444-4CC6-9844-90893D69962F}"/>
    <cellStyle name="Normal 3 10 2 2 2 2" xfId="26881" xr:uid="{CCE6056B-FB77-4636-8E49-D80E52BB3B67}"/>
    <cellStyle name="Normal 3 10 2 2 2 2 2" xfId="26882" xr:uid="{D9A1574B-6512-431E-90FD-D81373C4EC0A}"/>
    <cellStyle name="Normal 3 10 2 2 2 3" xfId="26883" xr:uid="{8E4E10C9-C238-40B7-A120-11FE18AAAEB7}"/>
    <cellStyle name="Normal 3 10 2 2 3" xfId="26884" xr:uid="{C3677B61-BD2E-4150-886B-33DA121B1B6F}"/>
    <cellStyle name="Normal 3 10 2 2 3 2" xfId="26885" xr:uid="{13F689A7-8494-47FD-869C-AE37C9EC8401}"/>
    <cellStyle name="Normal 3 10 2 2 4" xfId="26886" xr:uid="{0428BD1F-886A-4DC5-922E-33CEE772D457}"/>
    <cellStyle name="Normal 3 10 2 3" xfId="26887" xr:uid="{481F214D-E60F-4B2E-A8A6-A4DC3C28C0C5}"/>
    <cellStyle name="Normal 3 10 2 3 2" xfId="26888" xr:uid="{8F98288B-5C63-40E3-A36D-4B542E99E136}"/>
    <cellStyle name="Normal 3 10 2 3 2 2" xfId="26889" xr:uid="{3F0A586D-06BC-4D97-8CD7-15A5703BF903}"/>
    <cellStyle name="Normal 3 10 2 3 2 2 2" xfId="26890" xr:uid="{384D97A0-F3C1-44AA-9307-AC80755FCACD}"/>
    <cellStyle name="Normal 3 10 2 3 2 3" xfId="26891" xr:uid="{32E04F94-9928-4F8D-A490-681B3BB48F58}"/>
    <cellStyle name="Normal 3 10 2 3 3" xfId="26892" xr:uid="{B9B8672D-82C0-4A1B-A6A0-118DD9C690CD}"/>
    <cellStyle name="Normal 3 10 2 3 3 2" xfId="26893" xr:uid="{ADF8C4D9-F38E-403B-81EA-C45FA5337FFF}"/>
    <cellStyle name="Normal 3 10 2 3 4" xfId="26894" xr:uid="{CCA00CEA-82EA-46BE-8EB7-2E4EA6179013}"/>
    <cellStyle name="Normal 3 10 2 4" xfId="26895" xr:uid="{CFE4688F-87B7-4725-B6BE-3F6D1DD9918D}"/>
    <cellStyle name="Normal 3 10 2 4 2" xfId="26896" xr:uid="{7F9E5A0D-E44E-4FD7-80DA-831D1423E09E}"/>
    <cellStyle name="Normal 3 10 2 4 2 2" xfId="26897" xr:uid="{F8BCDA38-8635-4DDF-85FC-F31129164DE3}"/>
    <cellStyle name="Normal 3 10 2 4 3" xfId="26898" xr:uid="{287B4AF2-5675-48C9-9ABB-385CEAA42909}"/>
    <cellStyle name="Normal 3 10 2 5" xfId="26899" xr:uid="{F157AD58-EE34-44EA-A76F-AA6B8B80A9A9}"/>
    <cellStyle name="Normal 3 10 2 5 2" xfId="26900" xr:uid="{D055BBE5-B01D-48A8-9D3A-E514B4D488AF}"/>
    <cellStyle name="Normal 3 10 2 6" xfId="26901" xr:uid="{92BFE37D-EDEA-4E96-9506-765BFD3FD636}"/>
    <cellStyle name="Normal 3 10 3" xfId="26902" xr:uid="{AAC9C8F0-8163-4051-94D9-FCB111A757BD}"/>
    <cellStyle name="Normal 3 10 3 2" xfId="26903" xr:uid="{E12B5605-6E84-44BC-B5AF-4377ABF7446D}"/>
    <cellStyle name="Normal 3 10 3 2 2" xfId="26904" xr:uid="{026EDDF9-532E-48F8-BC8C-622E53AAF5B4}"/>
    <cellStyle name="Normal 3 10 3 2 2 2" xfId="26905" xr:uid="{BFDF81EB-6C71-4036-9CF3-25613F0A1342}"/>
    <cellStyle name="Normal 3 10 3 2 3" xfId="26906" xr:uid="{C67F8CC7-9D81-4F72-9A77-BEE5BD022F2D}"/>
    <cellStyle name="Normal 3 10 3 3" xfId="26907" xr:uid="{AAE513BF-1701-4DE2-B7FE-0D2D3DEB7929}"/>
    <cellStyle name="Normal 3 10 3 3 2" xfId="26908" xr:uid="{4AF8B846-6D18-4E2A-BD73-43CB8E983E3E}"/>
    <cellStyle name="Normal 3 10 3 4" xfId="26909" xr:uid="{FA822ACA-956A-44F7-9A17-FCDD5A551232}"/>
    <cellStyle name="Normal 3 10 4" xfId="26910" xr:uid="{0217CF80-B7F2-46CC-916E-3F1BAEEA26E2}"/>
    <cellStyle name="Normal 3 10 4 2" xfId="26911" xr:uid="{CBA69ACA-60A6-4B22-80B0-ED0CE7779B45}"/>
    <cellStyle name="Normal 3 10 4 2 2" xfId="26912" xr:uid="{F8E31410-587F-48A1-8711-E8E26A71946D}"/>
    <cellStyle name="Normal 3 10 4 2 2 2" xfId="26913" xr:uid="{26A5AC7C-732A-479E-A3DD-5EF615ECEAF9}"/>
    <cellStyle name="Normal 3 10 4 2 3" xfId="26914" xr:uid="{4BCCF952-B19F-4269-A835-21229F4A2939}"/>
    <cellStyle name="Normal 3 10 4 3" xfId="26915" xr:uid="{C88FF081-8EEE-4A03-9A9F-99E3C311C692}"/>
    <cellStyle name="Normal 3 10 4 3 2" xfId="26916" xr:uid="{1404A35F-4875-4BCC-8C89-1758762C36F3}"/>
    <cellStyle name="Normal 3 10 4 4" xfId="26917" xr:uid="{35782F37-9AED-4BB2-8F4B-A11DC5D5235E}"/>
    <cellStyle name="Normal 3 10 5" xfId="26918" xr:uid="{9124E42F-8749-4B8B-B25A-DC7298956985}"/>
    <cellStyle name="Normal 3 10 5 2" xfId="26919" xr:uid="{67AB40C0-1500-4748-8589-B5B1BACD2C68}"/>
    <cellStyle name="Normal 3 10 5 2 2" xfId="26920" xr:uid="{5991FB91-9E76-43BA-829F-291C2DB95E48}"/>
    <cellStyle name="Normal 3 10 5 3" xfId="26921" xr:uid="{C4C24520-E9C8-438C-AD8A-E3CEB590585C}"/>
    <cellStyle name="Normal 3 10 6" xfId="26922" xr:uid="{CEFD4CC0-AF74-4D65-80B1-D308D9299E20}"/>
    <cellStyle name="Normal 3 10 6 2" xfId="26923" xr:uid="{EC5CA989-A45A-45E4-B7E1-5C7DF3CF490C}"/>
    <cellStyle name="Normal 3 10 7" xfId="26924" xr:uid="{ADA05545-6479-48EE-A06F-1A34AB8A73D0}"/>
    <cellStyle name="Normal 3 11" xfId="26925" xr:uid="{E0036502-C168-4460-A5CE-18E5FFA31078}"/>
    <cellStyle name="Normal 3 12" xfId="26926" xr:uid="{2F104757-3BC5-41BE-8D73-CC467A676448}"/>
    <cellStyle name="Normal 3 12 2" xfId="26927" xr:uid="{D1632E15-E82B-410B-BA91-1FD29CB99EF7}"/>
    <cellStyle name="Normal 3 12 2 2" xfId="26928" xr:uid="{EA80ECD4-69F1-4E98-B0D9-02DF60E6636A}"/>
    <cellStyle name="Normal 3 12 2 2 2" xfId="26929" xr:uid="{07B9018D-39E5-4191-9644-00F2353B1972}"/>
    <cellStyle name="Normal 3 12 2 3" xfId="26930" xr:uid="{A4D8E51C-2E34-43A3-9DEF-974BD4F6A4D8}"/>
    <cellStyle name="Normal 3 12 3" xfId="26931" xr:uid="{AB231283-30C9-4AB6-A74B-1E829D0F7A1E}"/>
    <cellStyle name="Normal 3 12 3 2" xfId="26932" xr:uid="{B5405444-18E0-44FB-B284-C55B8CFC6919}"/>
    <cellStyle name="Normal 3 12 4" xfId="26933" xr:uid="{2D17C205-8A4F-4280-B018-5A083BBF7BED}"/>
    <cellStyle name="Normal 3 13" xfId="26934" xr:uid="{8D724E8D-07C6-498A-988F-3962F7E8E4FF}"/>
    <cellStyle name="Normal 3 13 2" xfId="26935" xr:uid="{7A74F9C4-F099-4BBF-88B1-DA3C218D81E9}"/>
    <cellStyle name="Normal 3 13 2 2" xfId="26936" xr:uid="{CFE62C32-7E0F-440E-9DE4-91F21576C719}"/>
    <cellStyle name="Normal 3 13 2 2 2" xfId="26937" xr:uid="{7667CD87-9592-4D17-998C-36F924B90906}"/>
    <cellStyle name="Normal 3 13 2 3" xfId="26938" xr:uid="{4F39D8C7-3267-4D16-A560-19F7CD0D07EC}"/>
    <cellStyle name="Normal 3 13 3" xfId="26939" xr:uid="{58A30CF8-0656-4610-AD19-0C4C9F761C46}"/>
    <cellStyle name="Normal 3 13 3 2" xfId="26940" xr:uid="{4CA35530-B778-454F-A24D-9DACD4C83D9E}"/>
    <cellStyle name="Normal 3 13 4" xfId="26941" xr:uid="{73274AB8-59E5-4233-9EDE-93ED6D026499}"/>
    <cellStyle name="Normal 3 14" xfId="26942" xr:uid="{96462219-1411-461B-9797-2FEEB6AE0EC0}"/>
    <cellStyle name="Normal 3 14 2" xfId="26943" xr:uid="{73571B27-F437-4FDC-A08F-EAAC4B6D6F21}"/>
    <cellStyle name="Normal 3 14 2 2" xfId="26944" xr:uid="{6C9FD4E5-48B9-4B67-A4D4-F77255201617}"/>
    <cellStyle name="Normal 3 14 3" xfId="26945" xr:uid="{CCD3EDB7-C5EB-4959-9040-E58F4E239CDD}"/>
    <cellStyle name="Normal 3 15" xfId="26946" xr:uid="{2FC00CB2-FCA5-41B2-9C48-B1BFCD142A76}"/>
    <cellStyle name="Normal 3 15 2" xfId="26947" xr:uid="{BDE086A9-5710-493F-AE82-24E37B376755}"/>
    <cellStyle name="Normal 3 16" xfId="26948" xr:uid="{D771DC60-0FC8-49DF-99EA-7EB58BB0ED71}"/>
    <cellStyle name="Normal 3 16 2" xfId="26949" xr:uid="{B0F8E04A-8670-47EF-804B-938920F0C745}"/>
    <cellStyle name="Normal 3 17" xfId="26950" xr:uid="{792EB2AE-1187-4E68-83E9-09B97D9244D0}"/>
    <cellStyle name="Normal 3 18" xfId="26951" xr:uid="{10770DDC-395A-4A74-9C64-6565A24AAB79}"/>
    <cellStyle name="Normal 3 2" xfId="26952" xr:uid="{7C31919C-C4BB-44C1-97DE-A3C279C0F72C}"/>
    <cellStyle name="Normal 3 2 10" xfId="26953" xr:uid="{D2EEFCDE-83A6-436C-BC11-876FA9184F97}"/>
    <cellStyle name="Normal 3 2 10 2" xfId="26954" xr:uid="{5FD6EB19-520B-4C30-9E78-118F329AF850}"/>
    <cellStyle name="Normal 3 2 10 2 2" xfId="26955" xr:uid="{EA7476A5-981D-4C48-AB48-05BDA64A54BE}"/>
    <cellStyle name="Normal 3 2 10 2 2 2" xfId="26956" xr:uid="{19AE87D8-7931-4E0E-8053-A3B6ECF4A703}"/>
    <cellStyle name="Normal 3 2 10 2 2 2 2" xfId="26957" xr:uid="{7FF68A7C-D263-439F-8FA4-56C49CE93B7F}"/>
    <cellStyle name="Normal 3 2 10 2 2 2 2 2" xfId="26958" xr:uid="{4020AA1D-D35D-4686-97E6-9D37F360393B}"/>
    <cellStyle name="Normal 3 2 10 2 2 2 3" xfId="26959" xr:uid="{49AB960C-0310-4005-9B05-3CA7578BAFCA}"/>
    <cellStyle name="Normal 3 2 10 2 2 3" xfId="26960" xr:uid="{398F47F9-44B3-44F6-ACF8-3B01AEDEA170}"/>
    <cellStyle name="Normal 3 2 10 2 2 3 2" xfId="26961" xr:uid="{EF0F019C-0EFE-4C35-AF46-B722951F4DE2}"/>
    <cellStyle name="Normal 3 2 10 2 2 4" xfId="26962" xr:uid="{E867B7FD-6D05-4AF4-8A9A-074C7F46D0FB}"/>
    <cellStyle name="Normal 3 2 10 2 3" xfId="26963" xr:uid="{8E8AF18E-A478-49F2-A2CF-C7651747AB0A}"/>
    <cellStyle name="Normal 3 2 10 2 3 2" xfId="26964" xr:uid="{B6FA8A70-81A8-4A3D-8924-626F6FB7CC11}"/>
    <cellStyle name="Normal 3 2 10 2 3 2 2" xfId="26965" xr:uid="{D6BFCE05-B7DB-49A6-959D-3D16C77EFA86}"/>
    <cellStyle name="Normal 3 2 10 2 3 2 2 2" xfId="26966" xr:uid="{B20F0770-A042-406B-94A0-631CD11E5626}"/>
    <cellStyle name="Normal 3 2 10 2 3 2 3" xfId="26967" xr:uid="{A1892CCE-7B47-4D1A-AFBC-F5E089067C50}"/>
    <cellStyle name="Normal 3 2 10 2 3 3" xfId="26968" xr:uid="{E8AEDED9-06BE-4625-971B-F94AFE5C0D2A}"/>
    <cellStyle name="Normal 3 2 10 2 3 3 2" xfId="26969" xr:uid="{D103B0D6-5B91-4363-ADDF-549653E4F1C6}"/>
    <cellStyle name="Normal 3 2 10 2 3 4" xfId="26970" xr:uid="{9B817CB8-85B1-4E22-86C1-000DD8894F11}"/>
    <cellStyle name="Normal 3 2 10 2 4" xfId="26971" xr:uid="{BAFD3B9C-33D7-41AE-85E6-D0F057B08E14}"/>
    <cellStyle name="Normal 3 2 10 2 4 2" xfId="26972" xr:uid="{58C61ADF-BE71-44BC-A6CF-44E7BF260670}"/>
    <cellStyle name="Normal 3 2 10 2 4 2 2" xfId="26973" xr:uid="{B6000118-1C18-416B-B918-CC6980E7758C}"/>
    <cellStyle name="Normal 3 2 10 2 4 3" xfId="26974" xr:uid="{A2014426-23BE-4C11-88F3-C161B446002A}"/>
    <cellStyle name="Normal 3 2 10 2 5" xfId="26975" xr:uid="{CAEDD9E8-7403-475E-9F1B-38CE860CFDBF}"/>
    <cellStyle name="Normal 3 2 10 2 5 2" xfId="26976" xr:uid="{E2662379-C0DC-4ADE-83A5-7E82E8869C64}"/>
    <cellStyle name="Normal 3 2 10 2 6" xfId="26977" xr:uid="{E846CECC-FB95-4E35-8508-8A6A5E55F8AA}"/>
    <cellStyle name="Normal 3 2 10 3" xfId="26978" xr:uid="{2BCF6C38-395E-4246-83AE-87C30BBDE158}"/>
    <cellStyle name="Normal 3 2 10 3 2" xfId="26979" xr:uid="{3FEC73F9-83BC-4F4F-9D63-AECED9DCFE5B}"/>
    <cellStyle name="Normal 3 2 10 3 2 2" xfId="26980" xr:uid="{9D71E12F-BB23-4D5C-BDAD-448E4B234EC2}"/>
    <cellStyle name="Normal 3 2 10 3 2 2 2" xfId="26981" xr:uid="{38B34A0B-7088-4239-ABBC-5B9EAF04037D}"/>
    <cellStyle name="Normal 3 2 10 3 2 3" xfId="26982" xr:uid="{D1496B6C-4F59-42EA-83D1-918DE71CF71D}"/>
    <cellStyle name="Normal 3 2 10 3 3" xfId="26983" xr:uid="{B6E43576-6C8F-4D74-9494-BD57F1A3D364}"/>
    <cellStyle name="Normal 3 2 10 3 3 2" xfId="26984" xr:uid="{A4A50067-E9A1-4D4F-96CB-2379B22E9E52}"/>
    <cellStyle name="Normal 3 2 10 3 4" xfId="26985" xr:uid="{5D1D20BD-C2B9-4062-8798-B4DD280890D0}"/>
    <cellStyle name="Normal 3 2 10 4" xfId="26986" xr:uid="{76C3CD36-2273-41C8-921E-2266AC6025B3}"/>
    <cellStyle name="Normal 3 2 10 4 2" xfId="26987" xr:uid="{2089102A-467A-4087-B6BA-1ED960DD29EF}"/>
    <cellStyle name="Normal 3 2 10 4 2 2" xfId="26988" xr:uid="{5B1DBC30-2573-4FDA-B589-FAC21BD4725E}"/>
    <cellStyle name="Normal 3 2 10 4 2 2 2" xfId="26989" xr:uid="{8E6BC72A-C261-4F88-AFE0-C163A88E5512}"/>
    <cellStyle name="Normal 3 2 10 4 2 3" xfId="26990" xr:uid="{9BC43814-FD0D-44D6-868A-FAC23B79DDCB}"/>
    <cellStyle name="Normal 3 2 10 4 3" xfId="26991" xr:uid="{4C2F930C-7BCC-4ACC-B23E-DF3537C1E6FF}"/>
    <cellStyle name="Normal 3 2 10 4 3 2" xfId="26992" xr:uid="{77033CA2-4A6E-4F2F-8EE9-DCE15703D254}"/>
    <cellStyle name="Normal 3 2 10 4 4" xfId="26993" xr:uid="{8B5D7F9C-165D-46BB-AD39-344848068F51}"/>
    <cellStyle name="Normal 3 2 10 5" xfId="26994" xr:uid="{DB470931-0E2B-4E76-837F-1365D3BAA027}"/>
    <cellStyle name="Normal 3 2 10 5 2" xfId="26995" xr:uid="{B5409B8E-6306-4F5F-94E8-760405EC09B7}"/>
    <cellStyle name="Normal 3 2 10 5 2 2" xfId="26996" xr:uid="{080A46CA-02E2-4FFC-94E8-60E803A811ED}"/>
    <cellStyle name="Normal 3 2 10 5 3" xfId="26997" xr:uid="{09DDD404-B28A-4871-9C1C-EECFCDE54696}"/>
    <cellStyle name="Normal 3 2 10 6" xfId="26998" xr:uid="{448D9A89-808B-46D3-A5D9-DE1906C887A9}"/>
    <cellStyle name="Normal 3 2 10 6 2" xfId="26999" xr:uid="{4C6FF775-8147-4D71-89E1-187393AEEA10}"/>
    <cellStyle name="Normal 3 2 10 7" xfId="27000" xr:uid="{D40FEFAD-A011-46ED-A19F-D8A6AB96A82C}"/>
    <cellStyle name="Normal 3 2 11" xfId="27001" xr:uid="{F8480CB6-4C27-4D98-8552-7DF5E8EA8EB2}"/>
    <cellStyle name="Normal 3 2 12" xfId="27002" xr:uid="{9FF48D97-4310-4AC4-9C23-99451159A5C6}"/>
    <cellStyle name="Normal 3 2 12 2" xfId="27003" xr:uid="{ABE02F1F-9F95-488B-AE03-A09273DD4E9F}"/>
    <cellStyle name="Normal 3 2 12 2 2" xfId="27004" xr:uid="{F1183C3A-66FC-4D7B-8D0C-08EB9422307D}"/>
    <cellStyle name="Normal 3 2 12 2 2 2" xfId="27005" xr:uid="{B14EF5EF-E3F3-43EF-AAC8-104395791944}"/>
    <cellStyle name="Normal 3 2 12 2 2 2 2" xfId="27006" xr:uid="{EE8C5B5F-33AE-4E7E-9260-0B9E43AAA397}"/>
    <cellStyle name="Normal 3 2 12 2 2 3" xfId="27007" xr:uid="{177FFA96-C3E3-41C7-B911-D97E78A77172}"/>
    <cellStyle name="Normal 3 2 12 2 3" xfId="27008" xr:uid="{2455FA5D-5537-4738-B427-4658FFDC6E31}"/>
    <cellStyle name="Normal 3 2 12 2 3 2" xfId="27009" xr:uid="{7B5A2B43-0E76-44D5-9C13-4D8CE6B0B5CE}"/>
    <cellStyle name="Normal 3 2 12 2 4" xfId="27010" xr:uid="{C7301F9A-7A04-41BC-A920-8FC5D5C4B33A}"/>
    <cellStyle name="Normal 3 2 12 3" xfId="27011" xr:uid="{2D69E15F-ABDD-413C-BC3A-A4AE0088C2DB}"/>
    <cellStyle name="Normal 3 2 12 3 2" xfId="27012" xr:uid="{B982E092-0C20-4B0E-94B9-31DF28751A1A}"/>
    <cellStyle name="Normal 3 2 12 3 2 2" xfId="27013" xr:uid="{3AC3E888-3BA7-45DA-8BFC-4CFB5C1734C1}"/>
    <cellStyle name="Normal 3 2 12 3 2 2 2" xfId="27014" xr:uid="{25A13BE0-7B09-4774-8D50-011E450F704D}"/>
    <cellStyle name="Normal 3 2 12 3 2 3" xfId="27015" xr:uid="{EAE0B9D0-67DC-43EC-8618-96FFA21851A9}"/>
    <cellStyle name="Normal 3 2 12 3 3" xfId="27016" xr:uid="{25EBE839-C6D4-4AA8-AE56-CB9D0C400A1C}"/>
    <cellStyle name="Normal 3 2 12 3 3 2" xfId="27017" xr:uid="{1B07AB1C-607D-4EDE-A304-56DC6AAC94A3}"/>
    <cellStyle name="Normal 3 2 12 3 4" xfId="27018" xr:uid="{CD7C263D-2C37-4446-87C6-C51BF51BD512}"/>
    <cellStyle name="Normal 3 2 12 4" xfId="27019" xr:uid="{277AE4E5-C340-4641-A116-5988FE2A06E1}"/>
    <cellStyle name="Normal 3 2 12 4 2" xfId="27020" xr:uid="{92C30411-E967-43E8-8D12-73DC456D12BE}"/>
    <cellStyle name="Normal 3 2 12 4 2 2" xfId="27021" xr:uid="{75F323D6-CB90-44A2-A9CF-79EAB70F5C35}"/>
    <cellStyle name="Normal 3 2 12 4 3" xfId="27022" xr:uid="{87D1802A-E82F-46E2-B7E4-6A0240E7FCB2}"/>
    <cellStyle name="Normal 3 2 12 5" xfId="27023" xr:uid="{EB3E1743-E755-4444-8D44-AE1D693AEFE8}"/>
    <cellStyle name="Normal 3 2 12 5 2" xfId="27024" xr:uid="{010D5047-CDE3-4B69-8285-500F1BB8E79F}"/>
    <cellStyle name="Normal 3 2 12 6" xfId="27025" xr:uid="{EBCEBFD8-CF08-4426-99C7-1F7E2D1CB50F}"/>
    <cellStyle name="Normal 3 2 13" xfId="27026" xr:uid="{8E3FF71A-0258-41CA-BE4D-BDC6709BB2CA}"/>
    <cellStyle name="Normal 3 2 13 2" xfId="27027" xr:uid="{A961C353-8968-4344-AD68-7DD61C5391F3}"/>
    <cellStyle name="Normal 3 2 13 2 2" xfId="27028" xr:uid="{208EE4B5-3BFB-4849-9C1A-AA6292F1E7FC}"/>
    <cellStyle name="Normal 3 2 13 2 2 2" xfId="27029" xr:uid="{C4D2E4C5-CE99-44DE-9CDD-0F194D0FF38D}"/>
    <cellStyle name="Normal 3 2 13 2 3" xfId="27030" xr:uid="{E8FA21F3-11B0-463B-8FFB-1CC2EBB33B32}"/>
    <cellStyle name="Normal 3 2 13 3" xfId="27031" xr:uid="{1DF0A240-2C78-40C9-9AAD-057DB9BBB428}"/>
    <cellStyle name="Normal 3 2 13 3 2" xfId="27032" xr:uid="{9B00989C-0849-4789-973D-4A11FE5FE98C}"/>
    <cellStyle name="Normal 3 2 13 4" xfId="27033" xr:uid="{BD68780D-F408-4F89-A403-5F5E7F9B1882}"/>
    <cellStyle name="Normal 3 2 14" xfId="27034" xr:uid="{3A5600F5-33F8-434B-9F14-EFDA99BEA630}"/>
    <cellStyle name="Normal 3 2 14 2" xfId="27035" xr:uid="{6154C673-1DCC-42D6-ACA6-3B55892B9F7C}"/>
    <cellStyle name="Normal 3 2 14 2 2" xfId="27036" xr:uid="{3023C6E4-A232-43EC-AF32-0DB41C37B651}"/>
    <cellStyle name="Normal 3 2 14 2 2 2" xfId="27037" xr:uid="{9E4406AA-61DC-41DE-9138-67F5FA989996}"/>
    <cellStyle name="Normal 3 2 14 2 3" xfId="27038" xr:uid="{04D593DC-8C91-4F99-8ABE-EB578575EFA0}"/>
    <cellStyle name="Normal 3 2 14 3" xfId="27039" xr:uid="{ACEAD629-ACCD-4637-87F5-F1EA2C0020A9}"/>
    <cellStyle name="Normal 3 2 14 3 2" xfId="27040" xr:uid="{50259B7B-8267-463B-A803-BA16BB97F31E}"/>
    <cellStyle name="Normal 3 2 14 4" xfId="27041" xr:uid="{13991CAB-FD46-4949-B822-D72DEEC2B229}"/>
    <cellStyle name="Normal 3 2 15" xfId="27042" xr:uid="{77093E68-62E0-4048-AF30-E118B930428E}"/>
    <cellStyle name="Normal 3 2 15 2" xfId="27043" xr:uid="{B287C7DF-C8DA-4196-92A8-CDB40593B7B9}"/>
    <cellStyle name="Normal 3 2 15 2 2" xfId="27044" xr:uid="{1283BB53-3443-4CFC-B65A-80907235F107}"/>
    <cellStyle name="Normal 3 2 15 3" xfId="27045" xr:uid="{BC00696B-0C20-4B69-BE51-AF108977006B}"/>
    <cellStyle name="Normal 3 2 16" xfId="27046" xr:uid="{4E8AC457-64FF-4730-9BB9-149415BD3BA2}"/>
    <cellStyle name="Normal 3 2 16 2" xfId="27047" xr:uid="{5EE24D1F-9363-4C34-B89F-B242DB45C132}"/>
    <cellStyle name="Normal 3 2 17" xfId="27048" xr:uid="{6CBDE1F3-E0F7-48C0-86C0-DD577CF1C927}"/>
    <cellStyle name="Normal 3 2 18" xfId="27049" xr:uid="{EEB8001B-157E-414F-8CB8-A7A7DB63EAD4}"/>
    <cellStyle name="Normal 3 2 2" xfId="27050" xr:uid="{2EF2AB2C-9840-4353-B32E-C88C74FE3F4C}"/>
    <cellStyle name="Normal 3 2 2 2" xfId="27051" xr:uid="{9121BFEE-4C11-4AE7-982B-E6ABEBAC8344}"/>
    <cellStyle name="Normal 3 2 2 2 2" xfId="27052" xr:uid="{828D3BBC-0474-497D-B8EC-8A84DB0F7F57}"/>
    <cellStyle name="Normal 3 2 2 2 2 2" xfId="27053" xr:uid="{33EE7B6B-749E-45CD-ACD9-9B5DA556D994}"/>
    <cellStyle name="Normal 3 2 2 2 2 2 2" xfId="27054" xr:uid="{F42D0267-2DDD-436D-897D-E092198404A5}"/>
    <cellStyle name="Normal 3 2 2 2 2 2 2 2" xfId="27055" xr:uid="{53016CE4-450A-4D06-A13B-3304682667DA}"/>
    <cellStyle name="Normal 3 2 2 2 2 2 2 2 2" xfId="27056" xr:uid="{153E54AA-CEE7-400B-82BA-456704E980DB}"/>
    <cellStyle name="Normal 3 2 2 2 2 2 2 2 2 2" xfId="27057" xr:uid="{2FD54718-C69E-4E0D-BAD3-9AC2B68E872C}"/>
    <cellStyle name="Normal 3 2 2 2 2 2 2 2 3" xfId="27058" xr:uid="{8FB17402-85E2-4D84-BA6D-94E6038A647B}"/>
    <cellStyle name="Normal 3 2 2 2 2 2 2 3" xfId="27059" xr:uid="{EC10147B-C574-4713-AEF9-22700D0188BC}"/>
    <cellStyle name="Normal 3 2 2 2 2 2 2 3 2" xfId="27060" xr:uid="{5E2BCB05-5A9B-4043-91F2-E414A51636F0}"/>
    <cellStyle name="Normal 3 2 2 2 2 2 2 4" xfId="27061" xr:uid="{C8E65EC7-FCC1-4B25-A2E7-F237389674CC}"/>
    <cellStyle name="Normal 3 2 2 2 2 2 3" xfId="27062" xr:uid="{3010C9D4-DD77-4D74-830F-35C91ECEB509}"/>
    <cellStyle name="Normal 3 2 2 2 2 2 3 2" xfId="27063" xr:uid="{CDDAF983-CBAD-4B36-A653-FB37C9DF04F8}"/>
    <cellStyle name="Normal 3 2 2 2 2 2 3 2 2" xfId="27064" xr:uid="{5BB89BC4-0FE8-4631-8318-11B45458AB41}"/>
    <cellStyle name="Normal 3 2 2 2 2 2 3 2 2 2" xfId="27065" xr:uid="{242E5B0C-651B-4EEF-AFC7-03B92DEB32F1}"/>
    <cellStyle name="Normal 3 2 2 2 2 2 3 2 3" xfId="27066" xr:uid="{C4B67330-0459-4130-9176-54DE285FF550}"/>
    <cellStyle name="Normal 3 2 2 2 2 2 3 3" xfId="27067" xr:uid="{28D5A8EA-FD4F-49CD-A172-3A716477D3CE}"/>
    <cellStyle name="Normal 3 2 2 2 2 2 3 3 2" xfId="27068" xr:uid="{3746F01D-374E-4DA0-8F13-B024AFA574EE}"/>
    <cellStyle name="Normal 3 2 2 2 2 2 3 4" xfId="27069" xr:uid="{AF0E7753-7392-40BD-BC8E-4158FD5A440D}"/>
    <cellStyle name="Normal 3 2 2 2 2 2 4" xfId="27070" xr:uid="{C155444A-0A94-47D1-907D-19907A643E0E}"/>
    <cellStyle name="Normal 3 2 2 2 2 2 4 2" xfId="27071" xr:uid="{584F7169-3F22-48C5-8DD9-D08D0459719C}"/>
    <cellStyle name="Normal 3 2 2 2 2 2 4 2 2" xfId="27072" xr:uid="{A2EEA51D-C3E0-4256-9875-4CA34B4DA95F}"/>
    <cellStyle name="Normal 3 2 2 2 2 2 4 3" xfId="27073" xr:uid="{776F0DF8-8A11-40A5-9A7E-A24600283484}"/>
    <cellStyle name="Normal 3 2 2 2 2 2 5" xfId="27074" xr:uid="{E079BC4F-11BD-4F27-BC95-B0E4C837359C}"/>
    <cellStyle name="Normal 3 2 2 2 2 2 5 2" xfId="27075" xr:uid="{BA6472B3-173A-45B9-9283-304FAE6127E2}"/>
    <cellStyle name="Normal 3 2 2 2 2 2 6" xfId="27076" xr:uid="{5EA3640B-97C0-4B37-A5F6-BE5CC43B8B33}"/>
    <cellStyle name="Normal 3 2 2 2 2 3" xfId="27077" xr:uid="{1B58EF0F-080F-42AB-B3F1-C84EAF1D2D9D}"/>
    <cellStyle name="Normal 3 2 2 2 2 3 2" xfId="27078" xr:uid="{5092D612-4972-42B1-AAAC-F1D24F737CDD}"/>
    <cellStyle name="Normal 3 2 2 2 2 3 2 2" xfId="27079" xr:uid="{D61079E6-1360-4D49-9296-18275A2FF36D}"/>
    <cellStyle name="Normal 3 2 2 2 2 3 2 2 2" xfId="27080" xr:uid="{F9A9B044-2610-41F9-B33B-3E2F49D83395}"/>
    <cellStyle name="Normal 3 2 2 2 2 3 2 3" xfId="27081" xr:uid="{482EDEB4-29B0-495A-BD7A-5B41ED410A9C}"/>
    <cellStyle name="Normal 3 2 2 2 2 3 3" xfId="27082" xr:uid="{64EA13C5-29AB-4753-B753-B0EDD87CF9EB}"/>
    <cellStyle name="Normal 3 2 2 2 2 3 3 2" xfId="27083" xr:uid="{55BF4C6A-1050-4C90-947D-4F48864FA888}"/>
    <cellStyle name="Normal 3 2 2 2 2 3 4" xfId="27084" xr:uid="{E9EE365F-855F-4796-996F-D8416D564483}"/>
    <cellStyle name="Normal 3 2 2 2 2 4" xfId="27085" xr:uid="{DB2500DE-4BEB-4E39-8250-3C607A0BB0A8}"/>
    <cellStyle name="Normal 3 2 2 2 2 4 2" xfId="27086" xr:uid="{D3229D7B-0F19-4120-BB67-183285CC12F1}"/>
    <cellStyle name="Normal 3 2 2 2 2 4 2 2" xfId="27087" xr:uid="{5FFDFCAC-901A-4A24-A890-571A3DB65081}"/>
    <cellStyle name="Normal 3 2 2 2 2 4 2 2 2" xfId="27088" xr:uid="{04CAB478-B652-46C8-876C-3521AA473539}"/>
    <cellStyle name="Normal 3 2 2 2 2 4 2 3" xfId="27089" xr:uid="{FC9B60F9-6851-4424-B7E7-A9A3A35D7D02}"/>
    <cellStyle name="Normal 3 2 2 2 2 4 3" xfId="27090" xr:uid="{A9BB505C-915F-4417-93A5-910091B6B5EB}"/>
    <cellStyle name="Normal 3 2 2 2 2 4 3 2" xfId="27091" xr:uid="{6BC05E6C-A953-409F-8F34-1775595EA852}"/>
    <cellStyle name="Normal 3 2 2 2 2 4 4" xfId="27092" xr:uid="{AE0AD2E9-CE66-4D07-9678-DA063843D971}"/>
    <cellStyle name="Normal 3 2 2 2 2 5" xfId="27093" xr:uid="{032A4BAA-4578-4297-9265-080134D43A06}"/>
    <cellStyle name="Normal 3 2 2 2 2 5 2" xfId="27094" xr:uid="{D8620665-FB4D-4E3E-A3F9-5A332EA658DB}"/>
    <cellStyle name="Normal 3 2 2 2 2 5 2 2" xfId="27095" xr:uid="{31301C26-7CEC-4619-A971-8D0803E10881}"/>
    <cellStyle name="Normal 3 2 2 2 2 5 3" xfId="27096" xr:uid="{8817DBBE-DB73-48DF-816A-C723F534648C}"/>
    <cellStyle name="Normal 3 2 2 2 2 6" xfId="27097" xr:uid="{25AB6E47-E885-441F-A5FD-35F0047E6789}"/>
    <cellStyle name="Normal 3 2 2 2 2 6 2" xfId="27098" xr:uid="{F9D24807-0E71-46AC-B8A2-0E121770E35B}"/>
    <cellStyle name="Normal 3 2 2 2 2 7" xfId="27099" xr:uid="{DF7BF1B2-D655-4CC5-A35D-36B56A94F94A}"/>
    <cellStyle name="Normal 3 2 2 2 3" xfId="27100" xr:uid="{75A1A5AE-D2C7-4AC7-AA52-25FF9E08EE1C}"/>
    <cellStyle name="Normal 3 2 2 2 3 2" xfId="27101" xr:uid="{17FDEE1B-4BAD-4458-A79F-A5A612595D5E}"/>
    <cellStyle name="Normal 3 2 2 2 3 2 2" xfId="27102" xr:uid="{94C403E5-2CDF-406D-A850-06C8C105BD61}"/>
    <cellStyle name="Normal 3 2 2 2 3 2 2 2" xfId="27103" xr:uid="{550D0FB0-6076-4237-A787-CEDB70F53C12}"/>
    <cellStyle name="Normal 3 2 2 2 3 2 2 2 2" xfId="27104" xr:uid="{9AB095F7-3F4C-4F90-BCD4-132A292A6AAE}"/>
    <cellStyle name="Normal 3 2 2 2 3 2 2 3" xfId="27105" xr:uid="{C01BD28F-2BC9-49BA-9E8F-A10DF43F1BB0}"/>
    <cellStyle name="Normal 3 2 2 2 3 2 3" xfId="27106" xr:uid="{05507DB2-A585-4471-8441-11CC49AC8E36}"/>
    <cellStyle name="Normal 3 2 2 2 3 2 3 2" xfId="27107" xr:uid="{DF21CF21-3128-431E-A398-FEA7B286F9B6}"/>
    <cellStyle name="Normal 3 2 2 2 3 2 4" xfId="27108" xr:uid="{040C7A87-BA1C-4CA6-BEA2-B27BBCEEA49A}"/>
    <cellStyle name="Normal 3 2 2 2 3 3" xfId="27109" xr:uid="{DC1D005E-DC27-4989-B3B9-F323D76647BF}"/>
    <cellStyle name="Normal 3 2 2 2 3 3 2" xfId="27110" xr:uid="{1F436AA4-AF64-4843-A895-0DCFAFCE745C}"/>
    <cellStyle name="Normal 3 2 2 2 3 3 2 2" xfId="27111" xr:uid="{DED9F62D-194E-4FEA-BD23-4BB9BA16BBEA}"/>
    <cellStyle name="Normal 3 2 2 2 3 3 2 2 2" xfId="27112" xr:uid="{D185B4F9-4877-41EA-9CFA-B6095BFE24A4}"/>
    <cellStyle name="Normal 3 2 2 2 3 3 2 3" xfId="27113" xr:uid="{F305A680-7F0B-4AE1-9D55-C46EA20205D7}"/>
    <cellStyle name="Normal 3 2 2 2 3 3 3" xfId="27114" xr:uid="{71EE6E23-5777-4CC5-A3BA-02E4E8BC5989}"/>
    <cellStyle name="Normal 3 2 2 2 3 3 3 2" xfId="27115" xr:uid="{EC268585-5BAA-45A3-8D5E-7442D2BAE21C}"/>
    <cellStyle name="Normal 3 2 2 2 3 3 4" xfId="27116" xr:uid="{B790E990-55AB-4CDC-A116-BAF663C39957}"/>
    <cellStyle name="Normal 3 2 2 2 3 4" xfId="27117" xr:uid="{5AE4D8B9-5CCA-4019-BE50-EF8831B25D40}"/>
    <cellStyle name="Normal 3 2 2 2 3 4 2" xfId="27118" xr:uid="{E12DC1AC-03F5-49D3-8E89-9DB74826A9AA}"/>
    <cellStyle name="Normal 3 2 2 2 3 4 2 2" xfId="27119" xr:uid="{59211B8F-AE91-4AF4-8B1D-8308F262862E}"/>
    <cellStyle name="Normal 3 2 2 2 3 4 3" xfId="27120" xr:uid="{48C1B62B-B08D-4C62-B8E9-9D96D797C4B3}"/>
    <cellStyle name="Normal 3 2 2 2 3 5" xfId="27121" xr:uid="{C8C25740-BD82-4C95-A921-C3A0E3B3E2BB}"/>
    <cellStyle name="Normal 3 2 2 2 3 5 2" xfId="27122" xr:uid="{5D98877F-62F5-4A5D-8381-F72ED17DCE3F}"/>
    <cellStyle name="Normal 3 2 2 2 3 6" xfId="27123" xr:uid="{BB3732D1-82D5-429B-88E2-5A0602CB56AA}"/>
    <cellStyle name="Normal 3 2 2 2 4" xfId="27124" xr:uid="{17660387-B667-4E18-AED7-FF9E44C65303}"/>
    <cellStyle name="Normal 3 2 2 2 4 2" xfId="27125" xr:uid="{E8B8CA6F-3114-41D2-9A87-BCBD6D230232}"/>
    <cellStyle name="Normal 3 2 2 2 4 2 2" xfId="27126" xr:uid="{12E1374E-33C0-40F5-A71C-FB84B2E369FB}"/>
    <cellStyle name="Normal 3 2 2 2 4 2 2 2" xfId="27127" xr:uid="{B0C54214-EFE4-4D5C-897E-6825FCEB04D4}"/>
    <cellStyle name="Normal 3 2 2 2 4 2 3" xfId="27128" xr:uid="{E326ECCA-D849-451B-BB97-DCA448CD3175}"/>
    <cellStyle name="Normal 3 2 2 2 4 3" xfId="27129" xr:uid="{B6F45D9C-1264-45F6-B3DF-3E7D2C6084C1}"/>
    <cellStyle name="Normal 3 2 2 2 4 3 2" xfId="27130" xr:uid="{602F2943-712A-4985-985F-9AA919513BCD}"/>
    <cellStyle name="Normal 3 2 2 2 4 4" xfId="27131" xr:uid="{1ACD7A97-11D0-4C6A-8A0D-E8BAD3832BA7}"/>
    <cellStyle name="Normal 3 2 2 2 5" xfId="27132" xr:uid="{04593EB8-13C3-4597-AA48-E9A39AD1FBDF}"/>
    <cellStyle name="Normal 3 2 2 2 5 2" xfId="27133" xr:uid="{CC197945-727C-4710-B151-DCFDCF1C11D5}"/>
    <cellStyle name="Normal 3 2 2 2 5 2 2" xfId="27134" xr:uid="{A1E50546-595A-4B10-8E8C-2397FE01B527}"/>
    <cellStyle name="Normal 3 2 2 2 5 2 2 2" xfId="27135" xr:uid="{86D91EAC-BF91-42F3-B487-D82402B7FB14}"/>
    <cellStyle name="Normal 3 2 2 2 5 2 3" xfId="27136" xr:uid="{634BE3B2-4725-43E6-BC23-DFDA85122657}"/>
    <cellStyle name="Normal 3 2 2 2 5 3" xfId="27137" xr:uid="{D8F6C34F-BA54-497B-8ED0-41182AA7DF0F}"/>
    <cellStyle name="Normal 3 2 2 2 5 3 2" xfId="27138" xr:uid="{DDAB703E-A44E-45DE-98FC-F46DAA19183D}"/>
    <cellStyle name="Normal 3 2 2 2 5 4" xfId="27139" xr:uid="{C93BA628-F59E-4D8D-99C7-2478297F67CF}"/>
    <cellStyle name="Normal 3 2 2 2 6" xfId="27140" xr:uid="{038276D4-88B7-4C04-A004-582AB7BB2B0E}"/>
    <cellStyle name="Normal 3 2 2 2 6 2" xfId="27141" xr:uid="{82B609D5-33AF-4262-9413-4F05F64691F0}"/>
    <cellStyle name="Normal 3 2 2 2 6 2 2" xfId="27142" xr:uid="{D4896E5A-B891-46EA-BE0D-816A5A72311C}"/>
    <cellStyle name="Normal 3 2 2 2 6 3" xfId="27143" xr:uid="{33B438D2-3456-4051-A01E-4A75D2477077}"/>
    <cellStyle name="Normal 3 2 2 2 7" xfId="27144" xr:uid="{35AA1476-443F-4F7A-8B55-E778D0B8A077}"/>
    <cellStyle name="Normal 3 2 2 2 7 2" xfId="27145" xr:uid="{05D2AC5C-6FA4-42EC-AEFD-368B66DA957D}"/>
    <cellStyle name="Normal 3 2 2 2 8" xfId="27146" xr:uid="{CE2801A1-BD88-4A06-B37F-F33257355126}"/>
    <cellStyle name="Normal 3 2 2 3" xfId="27147" xr:uid="{77C5DD57-5F2D-4014-9FC0-695499F1E36B}"/>
    <cellStyle name="Normal 3 2 2 3 2" xfId="27148" xr:uid="{95F4B946-2354-49C6-B9E5-E2175A607182}"/>
    <cellStyle name="Normal 3 2 2 3 2 2" xfId="27149" xr:uid="{52E4AEBE-FA16-4811-B075-603FF8A26387}"/>
    <cellStyle name="Normal 3 2 2 3 2 2 2" xfId="27150" xr:uid="{D61F3907-086D-41A2-9E22-5732570020B8}"/>
    <cellStyle name="Normal 3 2 2 3 2 2 2 2" xfId="27151" xr:uid="{165D4C2D-6BAE-4D19-AB4A-B0712DA7EF78}"/>
    <cellStyle name="Normal 3 2 2 3 2 2 2 2 2" xfId="27152" xr:uid="{321BB50B-054D-4071-8706-42FA52804B75}"/>
    <cellStyle name="Normal 3 2 2 3 2 2 2 3" xfId="27153" xr:uid="{C5B78CE4-13B9-4A82-9C9D-3A7CFBAFA889}"/>
    <cellStyle name="Normal 3 2 2 3 2 2 3" xfId="27154" xr:uid="{2C0F36A3-3177-45AC-BE9E-244B99D264F1}"/>
    <cellStyle name="Normal 3 2 2 3 2 2 3 2" xfId="27155" xr:uid="{6B2E89D5-90E8-49F3-A0AC-0F8861A7A9C9}"/>
    <cellStyle name="Normal 3 2 2 3 2 2 4" xfId="27156" xr:uid="{833BBDDB-4390-43FF-B388-EC4D2374D58E}"/>
    <cellStyle name="Normal 3 2 2 3 2 3" xfId="27157" xr:uid="{1D237D47-7EF6-478E-863B-A4E39D01E6DD}"/>
    <cellStyle name="Normal 3 2 2 3 2 3 2" xfId="27158" xr:uid="{41207CCE-A482-42C3-81CC-4D9212397592}"/>
    <cellStyle name="Normal 3 2 2 3 2 3 2 2" xfId="27159" xr:uid="{979676EA-0E02-428F-A069-01A524A1466D}"/>
    <cellStyle name="Normal 3 2 2 3 2 3 2 2 2" xfId="27160" xr:uid="{E4C11206-5981-46A1-A7C5-748D33AA46D9}"/>
    <cellStyle name="Normal 3 2 2 3 2 3 2 3" xfId="27161" xr:uid="{EC5170D8-E387-45DB-A862-2163F9B31D1C}"/>
    <cellStyle name="Normal 3 2 2 3 2 3 3" xfId="27162" xr:uid="{D1BD93F9-D4DF-46B8-B2EA-745236B498AF}"/>
    <cellStyle name="Normal 3 2 2 3 2 3 3 2" xfId="27163" xr:uid="{49FE7819-455E-4042-AD3D-1AD8C5CC3072}"/>
    <cellStyle name="Normal 3 2 2 3 2 3 4" xfId="27164" xr:uid="{141AB2A3-C5A0-4A76-8F24-7A7A48F7F2D6}"/>
    <cellStyle name="Normal 3 2 2 3 2 4" xfId="27165" xr:uid="{B7E2C4DE-9FDC-4382-8A88-BBA275E92BF7}"/>
    <cellStyle name="Normal 3 2 2 3 2 4 2" xfId="27166" xr:uid="{4AB6D4FA-B297-4D90-A3DA-A4A5D0F15D68}"/>
    <cellStyle name="Normal 3 2 2 3 2 4 2 2" xfId="27167" xr:uid="{B361B29C-210B-4479-B034-9C90A86B7A4C}"/>
    <cellStyle name="Normal 3 2 2 3 2 4 3" xfId="27168" xr:uid="{C45178B5-D957-4E6A-B4CA-B600A033AEC7}"/>
    <cellStyle name="Normal 3 2 2 3 2 5" xfId="27169" xr:uid="{E1982020-D677-40F4-89AE-F42B28C7ED66}"/>
    <cellStyle name="Normal 3 2 2 3 2 5 2" xfId="27170" xr:uid="{BEE5D239-272B-46E6-B446-C272285BE68C}"/>
    <cellStyle name="Normal 3 2 2 3 2 6" xfId="27171" xr:uid="{47BD9B52-2922-480E-9E83-2CDC6ACA754D}"/>
    <cellStyle name="Normal 3 2 2 3 3" xfId="27172" xr:uid="{C4DACF8B-A66E-408D-93D4-40589598DBB0}"/>
    <cellStyle name="Normal 3 2 2 3 3 2" xfId="27173" xr:uid="{10A221D2-9E74-495D-8C3A-90BA820E7A85}"/>
    <cellStyle name="Normal 3 2 2 3 3 2 2" xfId="27174" xr:uid="{112EA23C-A0F2-412C-A2E7-8F3F6BF28A14}"/>
    <cellStyle name="Normal 3 2 2 3 3 2 2 2" xfId="27175" xr:uid="{24894B2E-9277-46B1-8B8B-5162973003AC}"/>
    <cellStyle name="Normal 3 2 2 3 3 2 3" xfId="27176" xr:uid="{4D65A4B2-C769-4EAE-9AA8-2004D22B8024}"/>
    <cellStyle name="Normal 3 2 2 3 3 3" xfId="27177" xr:uid="{CFE29D24-6A27-483F-B915-F0F4C6C68C6B}"/>
    <cellStyle name="Normal 3 2 2 3 3 3 2" xfId="27178" xr:uid="{87527914-900C-4CE4-AB12-8FA318BE61E2}"/>
    <cellStyle name="Normal 3 2 2 3 3 4" xfId="27179" xr:uid="{125C9551-A736-4337-B31C-B528E8854904}"/>
    <cellStyle name="Normal 3 2 2 3 4" xfId="27180" xr:uid="{3207957A-0DA0-4E1D-897A-5DC7F4AB5A6D}"/>
    <cellStyle name="Normal 3 2 2 3 4 2" xfId="27181" xr:uid="{A71DA5C1-54B9-4720-A2C8-B49C00C037B8}"/>
    <cellStyle name="Normal 3 2 2 3 4 2 2" xfId="27182" xr:uid="{1A26D0B6-892A-42EE-88AD-84395EB85EE3}"/>
    <cellStyle name="Normal 3 2 2 3 4 2 2 2" xfId="27183" xr:uid="{7B47698B-8937-4C0A-AA18-DABC182A49E0}"/>
    <cellStyle name="Normal 3 2 2 3 4 2 3" xfId="27184" xr:uid="{DAC489A6-FD2D-401D-9DA4-5C7A8DE9C474}"/>
    <cellStyle name="Normal 3 2 2 3 4 3" xfId="27185" xr:uid="{8A520A36-EE21-40F3-BB5F-EEE5AFD5A29A}"/>
    <cellStyle name="Normal 3 2 2 3 4 3 2" xfId="27186" xr:uid="{2D513B72-AEA1-4F0A-BCB0-6475394EF040}"/>
    <cellStyle name="Normal 3 2 2 3 4 4" xfId="27187" xr:uid="{CFA67E2A-C35C-4C40-B44D-D59ADA107999}"/>
    <cellStyle name="Normal 3 2 2 3 5" xfId="27188" xr:uid="{BE949760-7082-49BE-9379-9B95E6684F07}"/>
    <cellStyle name="Normal 3 2 2 3 5 2" xfId="27189" xr:uid="{D9A12897-018F-4E5E-80AD-EEFC58418BCC}"/>
    <cellStyle name="Normal 3 2 2 3 5 2 2" xfId="27190" xr:uid="{857EC7B8-9926-4C39-A05A-DDC3C8BD670C}"/>
    <cellStyle name="Normal 3 2 2 3 5 3" xfId="27191" xr:uid="{C494A882-D548-4E96-BEF8-8CEFAA30BE6B}"/>
    <cellStyle name="Normal 3 2 2 3 6" xfId="27192" xr:uid="{7B0CDA6F-8C34-4597-9B7F-90FC68BDC0F1}"/>
    <cellStyle name="Normal 3 2 2 3 6 2" xfId="27193" xr:uid="{BC4B424C-8A96-4633-AE89-F4563F55371D}"/>
    <cellStyle name="Normal 3 2 2 3 7" xfId="27194" xr:uid="{6201B263-4AC8-4F2F-9385-0EA2BAACA737}"/>
    <cellStyle name="Normal 3 2 2 4" xfId="27195" xr:uid="{8C45307B-2EAF-4D4E-8F9A-B115CCF2235E}"/>
    <cellStyle name="Normal 3 2 2 4 2" xfId="27196" xr:uid="{179333F6-AC3C-4066-93EF-DB45993E3B21}"/>
    <cellStyle name="Normal 3 2 2 4 2 2" xfId="27197" xr:uid="{03D33691-7A33-4756-8EE1-E69DD455D882}"/>
    <cellStyle name="Normal 3 2 2 4 2 2 2" xfId="27198" xr:uid="{45B1EEDA-402D-44D3-8A65-D8494A5941DF}"/>
    <cellStyle name="Normal 3 2 2 4 2 2 2 2" xfId="27199" xr:uid="{925E3084-E428-4072-9962-3E641794C0F5}"/>
    <cellStyle name="Normal 3 2 2 4 2 2 2 2 2" xfId="27200" xr:uid="{FDA00714-EC1A-4FB5-9620-B42E17D49B9E}"/>
    <cellStyle name="Normal 3 2 2 4 2 2 2 3" xfId="27201" xr:uid="{CC442802-6BA4-4497-A44D-05FD09B153EB}"/>
    <cellStyle name="Normal 3 2 2 4 2 2 3" xfId="27202" xr:uid="{2F19E265-4FC0-4834-8821-A862316B87FA}"/>
    <cellStyle name="Normal 3 2 2 4 2 2 3 2" xfId="27203" xr:uid="{5B86BAB0-734E-45B1-B647-072F2CDDBE02}"/>
    <cellStyle name="Normal 3 2 2 4 2 2 4" xfId="27204" xr:uid="{400B4C9D-60E6-470A-AC25-31738C6B6857}"/>
    <cellStyle name="Normal 3 2 2 4 2 3" xfId="27205" xr:uid="{25015198-1BD7-4410-AF61-62F0685A9D38}"/>
    <cellStyle name="Normal 3 2 2 4 2 3 2" xfId="27206" xr:uid="{EDE9BA7A-2970-4741-B079-04C372919D11}"/>
    <cellStyle name="Normal 3 2 2 4 2 3 2 2" xfId="27207" xr:uid="{54F1876F-A654-4B37-AD6B-58AF74372101}"/>
    <cellStyle name="Normal 3 2 2 4 2 3 2 2 2" xfId="27208" xr:uid="{823E9C33-A3B8-4EDF-9C49-25122536BE34}"/>
    <cellStyle name="Normal 3 2 2 4 2 3 2 3" xfId="27209" xr:uid="{7FBCC48D-A28A-4CC2-A717-EE78C03C1244}"/>
    <cellStyle name="Normal 3 2 2 4 2 3 3" xfId="27210" xr:uid="{E8C8B475-271B-470F-A13D-50C8F0742D31}"/>
    <cellStyle name="Normal 3 2 2 4 2 3 3 2" xfId="27211" xr:uid="{AE16E0C5-880D-4C8E-A4C0-94843582C3A8}"/>
    <cellStyle name="Normal 3 2 2 4 2 3 4" xfId="27212" xr:uid="{5307F8C1-5414-460E-999D-06406094F326}"/>
    <cellStyle name="Normal 3 2 2 4 2 4" xfId="27213" xr:uid="{739F44D5-CA0E-400E-A5DD-3CF72462D31E}"/>
    <cellStyle name="Normal 3 2 2 4 2 4 2" xfId="27214" xr:uid="{D691ABF8-52D3-4F0C-A928-3E3EFF1EA9DD}"/>
    <cellStyle name="Normal 3 2 2 4 2 4 2 2" xfId="27215" xr:uid="{9241ED1D-9035-46B2-8230-5D7757BE86F8}"/>
    <cellStyle name="Normal 3 2 2 4 2 4 3" xfId="27216" xr:uid="{B8DAC327-319B-40B8-B6ED-867EC7635D3D}"/>
    <cellStyle name="Normal 3 2 2 4 2 5" xfId="27217" xr:uid="{D14A46F6-699B-4162-A12F-2E08DFE733A0}"/>
    <cellStyle name="Normal 3 2 2 4 2 5 2" xfId="27218" xr:uid="{43CC4A6E-120B-4635-A8F5-2F508AB459AD}"/>
    <cellStyle name="Normal 3 2 2 4 2 6" xfId="27219" xr:uid="{2DF306CC-3F48-4BF6-8A4B-00267247F1EB}"/>
    <cellStyle name="Normal 3 2 2 4 3" xfId="27220" xr:uid="{EFAF1AA7-BFB2-46CF-B68B-5296D772A105}"/>
    <cellStyle name="Normal 3 2 2 4 3 2" xfId="27221" xr:uid="{3A695911-AC72-49B8-9793-D8ECFF451C46}"/>
    <cellStyle name="Normal 3 2 2 4 3 2 2" xfId="27222" xr:uid="{4C5F46B2-36B0-4E27-A456-52CCB369263E}"/>
    <cellStyle name="Normal 3 2 2 4 3 2 2 2" xfId="27223" xr:uid="{DA159888-B2A2-455C-9E3B-E75CA0C18AAC}"/>
    <cellStyle name="Normal 3 2 2 4 3 2 3" xfId="27224" xr:uid="{536F3954-435E-4103-87E2-FF1E05D09A6A}"/>
    <cellStyle name="Normal 3 2 2 4 3 3" xfId="27225" xr:uid="{D3B1A90C-1606-41F4-BD45-17C7FF4D3FD7}"/>
    <cellStyle name="Normal 3 2 2 4 3 3 2" xfId="27226" xr:uid="{D3FF316C-1FBE-4910-8931-E436D29F8D3F}"/>
    <cellStyle name="Normal 3 2 2 4 3 4" xfId="27227" xr:uid="{8A26154F-658F-4282-9801-DBC216FD3840}"/>
    <cellStyle name="Normal 3 2 2 4 4" xfId="27228" xr:uid="{B5EA308B-5F6B-4A3D-8459-8F7DF602BB6C}"/>
    <cellStyle name="Normal 3 2 2 4 4 2" xfId="27229" xr:uid="{EDD87A83-9510-484F-82B3-E796A0EBDE8E}"/>
    <cellStyle name="Normal 3 2 2 4 4 2 2" xfId="27230" xr:uid="{F7EBBD8E-9446-4827-B54C-C0166BCBB1D2}"/>
    <cellStyle name="Normal 3 2 2 4 4 2 2 2" xfId="27231" xr:uid="{D5A06034-97EA-49E6-B69B-1E3F559C6C94}"/>
    <cellStyle name="Normal 3 2 2 4 4 2 3" xfId="27232" xr:uid="{FC478A0F-E01F-4BF3-9D81-36A9443F337D}"/>
    <cellStyle name="Normal 3 2 2 4 4 3" xfId="27233" xr:uid="{AD6A96D7-4ADA-48F3-AD89-FD6CFEC67511}"/>
    <cellStyle name="Normal 3 2 2 4 4 3 2" xfId="27234" xr:uid="{8A8813CF-847F-4E46-82CD-88F53AB86BFC}"/>
    <cellStyle name="Normal 3 2 2 4 4 4" xfId="27235" xr:uid="{F644D6B5-F194-4DA2-9F59-10BF5DDB6EEF}"/>
    <cellStyle name="Normal 3 2 2 4 5" xfId="27236" xr:uid="{A72A1E98-8473-4BFF-B786-0E3FDA024695}"/>
    <cellStyle name="Normal 3 2 2 4 5 2" xfId="27237" xr:uid="{B432FDF8-A896-4572-9BDB-64AF7673EA62}"/>
    <cellStyle name="Normal 3 2 2 4 5 2 2" xfId="27238" xr:uid="{7403B04F-7E7C-44A2-BDE2-14C3E0220B19}"/>
    <cellStyle name="Normal 3 2 2 4 5 3" xfId="27239" xr:uid="{8B412FEB-5475-4F22-AED8-D2F6FAF43180}"/>
    <cellStyle name="Normal 3 2 2 4 6" xfId="27240" xr:uid="{81F37212-6C0D-4DC9-8079-14BE2F8A4D40}"/>
    <cellStyle name="Normal 3 2 2 4 6 2" xfId="27241" xr:uid="{05EB734B-1034-4B8E-9950-AC50E73CD0DD}"/>
    <cellStyle name="Normal 3 2 2 4 7" xfId="27242" xr:uid="{39BE1217-68FB-44D0-B91F-9125B63E2E70}"/>
    <cellStyle name="Normal 3 2 2 5" xfId="27243" xr:uid="{0CEAD8DD-ED1B-4471-8F0B-ACC2A6EF9515}"/>
    <cellStyle name="Normal 3 2 2 5 2" xfId="27244" xr:uid="{4FBF3312-1FF5-405A-ABE8-D0E8734B04D6}"/>
    <cellStyle name="Normal 3 2 2 5 2 2" xfId="27245" xr:uid="{C2789218-57C1-4DD2-AA71-D4AE3500A0F4}"/>
    <cellStyle name="Normal 3 2 2 5 2 2 2" xfId="27246" xr:uid="{7E349AE1-E72C-4B08-B588-3AF6586AD266}"/>
    <cellStyle name="Normal 3 2 2 5 2 2 2 2" xfId="27247" xr:uid="{0429DC6C-7B84-4CE3-9662-EFCFFF95BE25}"/>
    <cellStyle name="Normal 3 2 2 5 2 2 2 2 2" xfId="27248" xr:uid="{662D10D0-2707-41A5-B335-E14937170FF6}"/>
    <cellStyle name="Normal 3 2 2 5 2 2 2 3" xfId="27249" xr:uid="{456FA148-0B09-4A4C-9C0F-AE3CE7C5DC10}"/>
    <cellStyle name="Normal 3 2 2 5 2 2 3" xfId="27250" xr:uid="{2B32F5EC-6F34-44B1-82EB-5F5365C8FD39}"/>
    <cellStyle name="Normal 3 2 2 5 2 2 3 2" xfId="27251" xr:uid="{13A34DA1-220E-4750-B6CF-F4B1E30F3E40}"/>
    <cellStyle name="Normal 3 2 2 5 2 2 4" xfId="27252" xr:uid="{807264A1-5F2C-49E4-A9ED-9DA818FBEBA4}"/>
    <cellStyle name="Normal 3 2 2 5 2 3" xfId="27253" xr:uid="{516EF421-461C-4ED9-93A8-36EF943045CB}"/>
    <cellStyle name="Normal 3 2 2 5 2 3 2" xfId="27254" xr:uid="{C6A1D5CD-EA02-4962-9EEE-77196A3E1326}"/>
    <cellStyle name="Normal 3 2 2 5 2 3 2 2" xfId="27255" xr:uid="{143756B3-8E5D-4F66-B937-E587AC315B1A}"/>
    <cellStyle name="Normal 3 2 2 5 2 3 2 2 2" xfId="27256" xr:uid="{21B2AD3F-DEFC-41A2-B24F-10C04F2C9216}"/>
    <cellStyle name="Normal 3 2 2 5 2 3 2 3" xfId="27257" xr:uid="{7B569CDC-1136-4924-981C-79D01512B024}"/>
    <cellStyle name="Normal 3 2 2 5 2 3 3" xfId="27258" xr:uid="{8883106D-F26C-4FD4-92F5-6FDEE630A200}"/>
    <cellStyle name="Normal 3 2 2 5 2 3 3 2" xfId="27259" xr:uid="{44DC807D-3540-4E1D-BA53-A00535FB2492}"/>
    <cellStyle name="Normal 3 2 2 5 2 3 4" xfId="27260" xr:uid="{3EFEF4B2-DD8C-4415-B113-F9B204E5B00A}"/>
    <cellStyle name="Normal 3 2 2 5 2 4" xfId="27261" xr:uid="{878A907C-6B82-4512-A26E-296DF5EA78E8}"/>
    <cellStyle name="Normal 3 2 2 5 2 4 2" xfId="27262" xr:uid="{013DB2B0-459D-4B6A-BAA3-BDA0126F5EAC}"/>
    <cellStyle name="Normal 3 2 2 5 2 4 2 2" xfId="27263" xr:uid="{839B27B2-6194-45D7-9DDD-745222DA91AD}"/>
    <cellStyle name="Normal 3 2 2 5 2 4 3" xfId="27264" xr:uid="{51144E0F-8D8C-42D0-8130-B4519828CBAD}"/>
    <cellStyle name="Normal 3 2 2 5 2 5" xfId="27265" xr:uid="{297B9B92-6436-4872-A6A1-80EEC0535F1E}"/>
    <cellStyle name="Normal 3 2 2 5 2 5 2" xfId="27266" xr:uid="{AC17A79F-C919-4E22-BB02-2F98348A3BF5}"/>
    <cellStyle name="Normal 3 2 2 5 2 6" xfId="27267" xr:uid="{C8668C4A-A783-43C7-8398-577AF2A78864}"/>
    <cellStyle name="Normal 3 2 2 5 3" xfId="27268" xr:uid="{E0B996E6-29B4-4247-B478-1E32C2148B7A}"/>
    <cellStyle name="Normal 3 2 2 5 3 2" xfId="27269" xr:uid="{F9C258BA-7357-474E-B653-A4277D8F9BDC}"/>
    <cellStyle name="Normal 3 2 2 5 3 2 2" xfId="27270" xr:uid="{2D9874CE-A26D-4A6B-84BF-13480D4DB747}"/>
    <cellStyle name="Normal 3 2 2 5 3 2 2 2" xfId="27271" xr:uid="{8B877B92-1C5E-4CCD-B5ED-0DC662B15C33}"/>
    <cellStyle name="Normal 3 2 2 5 3 2 3" xfId="27272" xr:uid="{B46D837D-E69E-46CD-8DF5-DF95892BFECF}"/>
    <cellStyle name="Normal 3 2 2 5 3 3" xfId="27273" xr:uid="{369CD086-1AC5-4A18-83FA-516F2F9712C6}"/>
    <cellStyle name="Normal 3 2 2 5 3 3 2" xfId="27274" xr:uid="{B626EC63-FBC3-49CA-8397-0E0D935FDD78}"/>
    <cellStyle name="Normal 3 2 2 5 3 4" xfId="27275" xr:uid="{DE9138E5-CDBF-4633-BAAE-468433F55910}"/>
    <cellStyle name="Normal 3 2 2 5 4" xfId="27276" xr:uid="{50D8C3CC-4333-4D66-994B-3734206F1381}"/>
    <cellStyle name="Normal 3 2 2 5 4 2" xfId="27277" xr:uid="{AE40C266-F4DF-4F84-9F5A-94B133388328}"/>
    <cellStyle name="Normal 3 2 2 5 4 2 2" xfId="27278" xr:uid="{8F2516F8-F6B7-430E-838E-0A3D0CCB901B}"/>
    <cellStyle name="Normal 3 2 2 5 4 2 2 2" xfId="27279" xr:uid="{534E54E2-CF14-485A-B24C-90772FE669FC}"/>
    <cellStyle name="Normal 3 2 2 5 4 2 3" xfId="27280" xr:uid="{E1A601C3-00E5-474D-84F6-DD62DC64D0EA}"/>
    <cellStyle name="Normal 3 2 2 5 4 3" xfId="27281" xr:uid="{8CC4841E-FF9F-49CD-95C8-D0FD9DC3C2DC}"/>
    <cellStyle name="Normal 3 2 2 5 4 3 2" xfId="27282" xr:uid="{CBF81EDB-B7D9-46A5-A6A7-4C4A30751FD1}"/>
    <cellStyle name="Normal 3 2 2 5 4 4" xfId="27283" xr:uid="{AFB9B2DA-B112-4397-94EF-59D9AA575232}"/>
    <cellStyle name="Normal 3 2 2 5 5" xfId="27284" xr:uid="{10ABEFBE-3E04-46F5-80CA-70F9A804ECA9}"/>
    <cellStyle name="Normal 3 2 2 5 5 2" xfId="27285" xr:uid="{B65C1A37-7E04-4A77-8FDC-464763BC3A10}"/>
    <cellStyle name="Normal 3 2 2 5 5 2 2" xfId="27286" xr:uid="{10C822DE-382B-43A4-B498-30856C8570A3}"/>
    <cellStyle name="Normal 3 2 2 5 5 3" xfId="27287" xr:uid="{A3CDD60F-0705-4BCB-9F41-8FF86DF46923}"/>
    <cellStyle name="Normal 3 2 2 5 6" xfId="27288" xr:uid="{E64CA873-CD43-4FF5-B191-062C66EA4847}"/>
    <cellStyle name="Normal 3 2 2 5 6 2" xfId="27289" xr:uid="{E70C59F9-88AE-4C25-B3E5-838565376D4C}"/>
    <cellStyle name="Normal 3 2 2 5 7" xfId="27290" xr:uid="{F7BD31EC-2E33-404E-8E79-7367EEC9A90B}"/>
    <cellStyle name="Normal 3 2 3" xfId="27291" xr:uid="{85263D13-6681-4A59-B2BC-1697ABBCFE2E}"/>
    <cellStyle name="Normal 3 2 3 2" xfId="27292" xr:uid="{AE95E729-9D1A-4882-909B-90727545C904}"/>
    <cellStyle name="Normal 3 2 4" xfId="27293" xr:uid="{4E5C9D99-601F-489A-81D0-9143607F4AD8}"/>
    <cellStyle name="Normal 3 2 4 2" xfId="27294" xr:uid="{A10062DE-248D-460F-9469-CC25E43575D9}"/>
    <cellStyle name="Normal 3 2 4 2 2" xfId="27295" xr:uid="{819900A1-F746-44D0-87E0-6D3E54A8D3D3}"/>
    <cellStyle name="Normal 3 2 4 2 2 2" xfId="27296" xr:uid="{79987CE2-A871-408C-98D0-FB452F374FC6}"/>
    <cellStyle name="Normal 3 2 4 2 2 2 2" xfId="27297" xr:uid="{3183B3BA-121F-4BD9-8112-A2D022599CFC}"/>
    <cellStyle name="Normal 3 2 4 2 2 2 2 2" xfId="27298" xr:uid="{B31043F9-739F-4CC0-88F8-4CB52C6A93E5}"/>
    <cellStyle name="Normal 3 2 4 2 2 2 2 2 2" xfId="27299" xr:uid="{C5532DFE-47C6-4507-BFC5-ABC476D73A05}"/>
    <cellStyle name="Normal 3 2 4 2 2 2 2 3" xfId="27300" xr:uid="{A459B239-5A00-4AF5-8703-60B52B3E0B1E}"/>
    <cellStyle name="Normal 3 2 4 2 2 2 3" xfId="27301" xr:uid="{D6717035-68DF-4F42-BABF-8F1888778E05}"/>
    <cellStyle name="Normal 3 2 4 2 2 2 3 2" xfId="27302" xr:uid="{75FAEF35-6958-402E-8C0A-D04E2199D73C}"/>
    <cellStyle name="Normal 3 2 4 2 2 2 4" xfId="27303" xr:uid="{0D93E8F8-13D0-4A61-9DE9-1059ACABE6D7}"/>
    <cellStyle name="Normal 3 2 4 2 2 3" xfId="27304" xr:uid="{5C6DE922-12FB-4A73-B71A-14298BE8B0C8}"/>
    <cellStyle name="Normal 3 2 4 2 2 3 2" xfId="27305" xr:uid="{7D792138-1AA6-4534-AE35-30B51FC7DBAF}"/>
    <cellStyle name="Normal 3 2 4 2 2 3 2 2" xfId="27306" xr:uid="{5BF2D6F6-021E-4AD6-A306-F8BFD2AF3D0E}"/>
    <cellStyle name="Normal 3 2 4 2 2 3 2 2 2" xfId="27307" xr:uid="{93D8CE35-9E0C-4083-B141-890308E457F4}"/>
    <cellStyle name="Normal 3 2 4 2 2 3 2 3" xfId="27308" xr:uid="{DF9FFCD8-0927-4324-A3FE-6B22698C6FAC}"/>
    <cellStyle name="Normal 3 2 4 2 2 3 3" xfId="27309" xr:uid="{393DB961-337F-48EB-808C-D25ADD832D83}"/>
    <cellStyle name="Normal 3 2 4 2 2 3 3 2" xfId="27310" xr:uid="{D4702876-B9C9-458F-A616-FCD6FA4DF3CF}"/>
    <cellStyle name="Normal 3 2 4 2 2 3 4" xfId="27311" xr:uid="{424FEBD5-1FE7-42A4-B401-A97CE0D42AD8}"/>
    <cellStyle name="Normal 3 2 4 2 2 4" xfId="27312" xr:uid="{BB0FFB9F-20FA-4028-8795-FC9E28312EFA}"/>
    <cellStyle name="Normal 3 2 4 2 2 4 2" xfId="27313" xr:uid="{7EA25A93-D41D-415D-9E07-D035F7A7DCDD}"/>
    <cellStyle name="Normal 3 2 4 2 2 4 2 2" xfId="27314" xr:uid="{0EDDB314-95AA-440C-9FA1-FA3842C5EE3F}"/>
    <cellStyle name="Normal 3 2 4 2 2 4 3" xfId="27315" xr:uid="{2732BF3C-DB51-4CF4-BAF1-036F8443B349}"/>
    <cellStyle name="Normal 3 2 4 2 2 5" xfId="27316" xr:uid="{58DDCA19-9416-4451-84FB-13B5AA7A39E6}"/>
    <cellStyle name="Normal 3 2 4 2 2 5 2" xfId="27317" xr:uid="{D26DE909-7B10-42F4-B534-6007077B6609}"/>
    <cellStyle name="Normal 3 2 4 2 2 6" xfId="27318" xr:uid="{FCF936A3-1CB9-4E45-919B-9C39B22ACEA8}"/>
    <cellStyle name="Normal 3 2 4 2 3" xfId="27319" xr:uid="{4ABA215D-FADE-40DF-ADEF-DD7ED048B0BF}"/>
    <cellStyle name="Normal 3 2 4 2 3 2" xfId="27320" xr:uid="{C88150A1-4057-444D-AF36-9EE84FA364DB}"/>
    <cellStyle name="Normal 3 2 4 2 3 2 2" xfId="27321" xr:uid="{B1904B34-CE69-46D3-BF0E-421169EBF243}"/>
    <cellStyle name="Normal 3 2 4 2 3 2 2 2" xfId="27322" xr:uid="{F6EEB855-E937-4DBC-8CC0-614B78918154}"/>
    <cellStyle name="Normal 3 2 4 2 3 2 3" xfId="27323" xr:uid="{A7DD36CC-6AEB-4B5A-94D2-150778C190E0}"/>
    <cellStyle name="Normal 3 2 4 2 3 3" xfId="27324" xr:uid="{9F3DFE33-E09B-4DAE-B23D-72C5A7493C8D}"/>
    <cellStyle name="Normal 3 2 4 2 3 3 2" xfId="27325" xr:uid="{97F3AE86-9EBE-4E24-9D2B-CAB21F0F45BA}"/>
    <cellStyle name="Normal 3 2 4 2 3 4" xfId="27326" xr:uid="{90E4C15F-7BB9-4C38-B1D5-CFA6446D95E9}"/>
    <cellStyle name="Normal 3 2 4 2 4" xfId="27327" xr:uid="{EBCC7757-806B-4CB5-B34C-354EFCA4EEE7}"/>
    <cellStyle name="Normal 3 2 4 2 4 2" xfId="27328" xr:uid="{D57E545E-DFBF-4C2C-B5ED-221F876B93E9}"/>
    <cellStyle name="Normal 3 2 4 2 4 2 2" xfId="27329" xr:uid="{4B904321-F8BF-4C93-8871-27C0D5EFA5E1}"/>
    <cellStyle name="Normal 3 2 4 2 4 2 2 2" xfId="27330" xr:uid="{12C2A52E-8FF6-4A76-8CB5-979D042E1B88}"/>
    <cellStyle name="Normal 3 2 4 2 4 2 3" xfId="27331" xr:uid="{0F91F846-B849-466C-B02A-2519DD4A65A2}"/>
    <cellStyle name="Normal 3 2 4 2 4 3" xfId="27332" xr:uid="{1B0FE272-AA33-425D-A89C-EE5EFACC34E8}"/>
    <cellStyle name="Normal 3 2 4 2 4 3 2" xfId="27333" xr:uid="{34C5F06C-A909-45A2-8C2D-35A0D296F7EF}"/>
    <cellStyle name="Normal 3 2 4 2 4 4" xfId="27334" xr:uid="{7F2CD274-0434-473C-9DDF-FC028282B61A}"/>
    <cellStyle name="Normal 3 2 4 2 5" xfId="27335" xr:uid="{25CEE5D7-56B8-4D70-AE6F-1D7C8B5F1C4B}"/>
    <cellStyle name="Normal 3 2 4 2 5 2" xfId="27336" xr:uid="{29AF911B-492F-4AAF-8CEB-7F685888150C}"/>
    <cellStyle name="Normal 3 2 4 2 5 2 2" xfId="27337" xr:uid="{A54DFD6D-5D59-4AC2-99D6-BA52D82C937B}"/>
    <cellStyle name="Normal 3 2 4 2 5 3" xfId="27338" xr:uid="{0562EBB2-B9E1-4380-9541-A1D1BBE11F39}"/>
    <cellStyle name="Normal 3 2 4 2 6" xfId="27339" xr:uid="{C312F580-8D2B-4444-8278-499D0A39B7D8}"/>
    <cellStyle name="Normal 3 2 4 2 6 2" xfId="27340" xr:uid="{8A7723AB-2ABA-4F0D-8081-E741A81ECD59}"/>
    <cellStyle name="Normal 3 2 4 2 7" xfId="27341" xr:uid="{7A805DFB-45B9-404D-A21C-D336EFA7D9DA}"/>
    <cellStyle name="Normal 3 2 4 3" xfId="27342" xr:uid="{E4CA926C-EFF5-4ACC-8A81-2A9594A323F7}"/>
    <cellStyle name="Normal 3 2 4 3 2" xfId="27343" xr:uid="{C39FA068-8F39-4AC6-A879-6A88013ACDB5}"/>
    <cellStyle name="Normal 3 2 4 3 2 2" xfId="27344" xr:uid="{3463DAA2-F64F-473E-B1DF-8887464265CD}"/>
    <cellStyle name="Normal 3 2 4 3 2 2 2" xfId="27345" xr:uid="{B69CAAED-CD67-4B7F-AEAF-A98DAB0A5571}"/>
    <cellStyle name="Normal 3 2 4 3 2 2 2 2" xfId="27346" xr:uid="{976BB52B-60BA-42B3-9249-2361C21B79E7}"/>
    <cellStyle name="Normal 3 2 4 3 2 2 2 2 2" xfId="27347" xr:uid="{F0415F5E-0EF2-4E1A-87DF-00EB478390FE}"/>
    <cellStyle name="Normal 3 2 4 3 2 2 2 3" xfId="27348" xr:uid="{C29794A6-0420-4D57-BB17-1D20E1D9C047}"/>
    <cellStyle name="Normal 3 2 4 3 2 2 3" xfId="27349" xr:uid="{8ED9B220-079F-4D9F-9C44-ABF23F5CF23F}"/>
    <cellStyle name="Normal 3 2 4 3 2 2 3 2" xfId="27350" xr:uid="{75FD168D-B223-4DA0-8883-A1662793EADE}"/>
    <cellStyle name="Normal 3 2 4 3 2 2 4" xfId="27351" xr:uid="{CE941D67-2B5C-48FB-BDB6-E6E082D47656}"/>
    <cellStyle name="Normal 3 2 4 3 2 3" xfId="27352" xr:uid="{11BCADF4-71FD-4573-AFB1-678F62E6AF1D}"/>
    <cellStyle name="Normal 3 2 4 3 2 3 2" xfId="27353" xr:uid="{8AC682D1-33D3-4D4A-B212-56529ABBFE4A}"/>
    <cellStyle name="Normal 3 2 4 3 2 3 2 2" xfId="27354" xr:uid="{2D8BCCAD-D6E3-4104-8D8E-B7D7B3E21699}"/>
    <cellStyle name="Normal 3 2 4 3 2 3 2 2 2" xfId="27355" xr:uid="{D829BBDF-CD20-4351-AADC-9043C050EB80}"/>
    <cellStyle name="Normal 3 2 4 3 2 3 2 3" xfId="27356" xr:uid="{735AF97B-B859-4CC8-94C5-64DA86FDF546}"/>
    <cellStyle name="Normal 3 2 4 3 2 3 3" xfId="27357" xr:uid="{58762F5D-D9A2-4349-97B5-470C2D7BEEFB}"/>
    <cellStyle name="Normal 3 2 4 3 2 3 3 2" xfId="27358" xr:uid="{834B4A68-53CE-4947-B044-BA453AC72DCD}"/>
    <cellStyle name="Normal 3 2 4 3 2 3 4" xfId="27359" xr:uid="{9F5FC9A0-BD1E-4E37-89D0-68B255AA4815}"/>
    <cellStyle name="Normal 3 2 4 3 2 4" xfId="27360" xr:uid="{ACE95271-1711-415A-A782-A6F427491EC1}"/>
    <cellStyle name="Normal 3 2 4 3 2 4 2" xfId="27361" xr:uid="{CE78C937-0782-403C-AF18-6A1B352F9F5D}"/>
    <cellStyle name="Normal 3 2 4 3 2 4 2 2" xfId="27362" xr:uid="{96A301BC-4083-4218-8C6C-0E6FD6765668}"/>
    <cellStyle name="Normal 3 2 4 3 2 4 3" xfId="27363" xr:uid="{5497C4C9-BB66-4209-9B4B-5E0F998ABBDA}"/>
    <cellStyle name="Normal 3 2 4 3 2 5" xfId="27364" xr:uid="{3E40110D-4A44-4456-977A-FB629777F565}"/>
    <cellStyle name="Normal 3 2 4 3 2 5 2" xfId="27365" xr:uid="{CC944946-AAC4-482C-8D82-783E0AC61123}"/>
    <cellStyle name="Normal 3 2 4 3 2 6" xfId="27366" xr:uid="{215016B6-CA33-456D-B3FD-FC90136BA205}"/>
    <cellStyle name="Normal 3 2 4 3 3" xfId="27367" xr:uid="{E755942E-D18A-4E28-9B1E-5B81D7BEDEE6}"/>
    <cellStyle name="Normal 3 2 4 3 3 2" xfId="27368" xr:uid="{427C512F-F0D7-43BE-8FF9-F2675D91FE22}"/>
    <cellStyle name="Normal 3 2 4 3 3 2 2" xfId="27369" xr:uid="{AAAC4822-B0CB-4FA7-8CD0-38C12D145FFE}"/>
    <cellStyle name="Normal 3 2 4 3 3 2 2 2" xfId="27370" xr:uid="{E9A3786B-18FC-4547-9D7C-45934B870520}"/>
    <cellStyle name="Normal 3 2 4 3 3 2 3" xfId="27371" xr:uid="{F0820470-48C3-44ED-AA01-1D83AFF3395B}"/>
    <cellStyle name="Normal 3 2 4 3 3 3" xfId="27372" xr:uid="{E6C67860-B705-46F4-A018-91FDA8457AED}"/>
    <cellStyle name="Normal 3 2 4 3 3 3 2" xfId="27373" xr:uid="{9B00B75C-6CA7-4466-86C6-0F841DACFF39}"/>
    <cellStyle name="Normal 3 2 4 3 3 4" xfId="27374" xr:uid="{7F230FEC-8B60-4E29-8EF1-70A224235C4B}"/>
    <cellStyle name="Normal 3 2 4 3 4" xfId="27375" xr:uid="{09AEC8E8-7436-41EE-AB77-5F7C9A5583C6}"/>
    <cellStyle name="Normal 3 2 4 3 4 2" xfId="27376" xr:uid="{A9FAA910-D372-457B-B890-0D3F70D99E86}"/>
    <cellStyle name="Normal 3 2 4 3 4 2 2" xfId="27377" xr:uid="{A958A767-F755-4967-A747-10365E300A6B}"/>
    <cellStyle name="Normal 3 2 4 3 4 2 2 2" xfId="27378" xr:uid="{D7D6BEBE-0BB8-4E8A-8A9C-A76D942324B3}"/>
    <cellStyle name="Normal 3 2 4 3 4 2 3" xfId="27379" xr:uid="{6BDCBD3E-3CFE-4F64-AFCC-01E89967D966}"/>
    <cellStyle name="Normal 3 2 4 3 4 3" xfId="27380" xr:uid="{4EE7D839-312C-4C72-83CA-30A34ED01306}"/>
    <cellStyle name="Normal 3 2 4 3 4 3 2" xfId="27381" xr:uid="{95FAE542-D23B-4B5C-B534-25C4761A7DF8}"/>
    <cellStyle name="Normal 3 2 4 3 4 4" xfId="27382" xr:uid="{EAA64431-305B-4ADE-B145-956238196490}"/>
    <cellStyle name="Normal 3 2 4 3 5" xfId="27383" xr:uid="{644EF3D3-BDE6-440E-8239-D6FA1BC2BAD1}"/>
    <cellStyle name="Normal 3 2 4 3 5 2" xfId="27384" xr:uid="{4AB96CCF-4231-45B6-B36D-1C9F0DFE6BF5}"/>
    <cellStyle name="Normal 3 2 4 3 5 2 2" xfId="27385" xr:uid="{ABCB8EAB-5486-4369-AA73-2E14FC8EA2D3}"/>
    <cellStyle name="Normal 3 2 4 3 5 3" xfId="27386" xr:uid="{03E42B95-8CD8-4629-8626-EBCA16DB9CEA}"/>
    <cellStyle name="Normal 3 2 4 3 6" xfId="27387" xr:uid="{6ACC2490-E6CD-4191-BD17-E547DCD6CF4E}"/>
    <cellStyle name="Normal 3 2 4 3 6 2" xfId="27388" xr:uid="{6B9FE871-34F2-4961-972C-C098F2A9F3D6}"/>
    <cellStyle name="Normal 3 2 4 3 7" xfId="27389" xr:uid="{CE649330-416E-42DF-A253-9EF5EFE12BC9}"/>
    <cellStyle name="Normal 3 2 5" xfId="27390" xr:uid="{21791BD5-0365-419B-BCF0-08C52B5C3887}"/>
    <cellStyle name="Normal 3 2 5 2" xfId="27391" xr:uid="{5FD72959-D123-42FD-A093-3DCD51E0EBED}"/>
    <cellStyle name="Normal 3 2 5 2 2" xfId="27392" xr:uid="{5725DF6B-7B95-4092-9273-0F1923DFBC37}"/>
    <cellStyle name="Normal 3 2 5 2 2 2" xfId="27393" xr:uid="{C132CBAB-4F73-4D23-B6B6-1FBCDC825206}"/>
    <cellStyle name="Normal 3 2 5 2 2 2 2" xfId="27394" xr:uid="{D714351B-003C-4139-A7AA-17A07DB4CE86}"/>
    <cellStyle name="Normal 3 2 5 2 2 2 2 2" xfId="27395" xr:uid="{E350A68B-4B99-497C-850F-0A2B0F2ED72C}"/>
    <cellStyle name="Normal 3 2 5 2 2 2 2 2 2" xfId="27396" xr:uid="{1DBA2888-AF3C-446B-AAB9-9F77D43DD291}"/>
    <cellStyle name="Normal 3 2 5 2 2 2 2 3" xfId="27397" xr:uid="{666DA44E-5ECB-4EDD-8518-260200A74134}"/>
    <cellStyle name="Normal 3 2 5 2 2 2 3" xfId="27398" xr:uid="{781FFDCE-21CA-4A4A-846A-D88734C0FA85}"/>
    <cellStyle name="Normal 3 2 5 2 2 2 3 2" xfId="27399" xr:uid="{FA689ED7-F7D1-4C32-A2F0-81CF600C09A3}"/>
    <cellStyle name="Normal 3 2 5 2 2 2 4" xfId="27400" xr:uid="{03B4A975-121A-47A2-A8FF-28BAE32A2410}"/>
    <cellStyle name="Normal 3 2 5 2 2 3" xfId="27401" xr:uid="{8785584E-4164-45BF-AFE0-5591F02C707D}"/>
    <cellStyle name="Normal 3 2 5 2 2 3 2" xfId="27402" xr:uid="{A4A75A79-7157-4FBF-AFA9-13082F9C0415}"/>
    <cellStyle name="Normal 3 2 5 2 2 3 2 2" xfId="27403" xr:uid="{B08CE3EB-D5F6-49FD-B1A4-5BBAEDD6D541}"/>
    <cellStyle name="Normal 3 2 5 2 2 3 2 2 2" xfId="27404" xr:uid="{906A1D12-77A7-4FA4-950D-8A40DFA8ABC3}"/>
    <cellStyle name="Normal 3 2 5 2 2 3 2 3" xfId="27405" xr:uid="{1C16735E-9E0D-4225-A56A-1D4D72B32A43}"/>
    <cellStyle name="Normal 3 2 5 2 2 3 3" xfId="27406" xr:uid="{D59EB4A8-5481-45A7-BA93-D8134964D58F}"/>
    <cellStyle name="Normal 3 2 5 2 2 3 3 2" xfId="27407" xr:uid="{5E4CA378-39C7-4BBD-872F-58674010330B}"/>
    <cellStyle name="Normal 3 2 5 2 2 3 4" xfId="27408" xr:uid="{6E84F5FF-4DA1-44B9-AC5C-FC0760BD5D70}"/>
    <cellStyle name="Normal 3 2 5 2 2 4" xfId="27409" xr:uid="{CBDE89B3-5C98-4CDD-961F-B6634F3B856A}"/>
    <cellStyle name="Normal 3 2 5 2 2 4 2" xfId="27410" xr:uid="{F5EE8C13-327E-41D8-93BC-6999A2A7EBCD}"/>
    <cellStyle name="Normal 3 2 5 2 2 4 2 2" xfId="27411" xr:uid="{FC5F698F-B935-483F-AAF3-4B9D3968B1A0}"/>
    <cellStyle name="Normal 3 2 5 2 2 4 3" xfId="27412" xr:uid="{A8111859-E2EC-41CB-858A-A95A8CE8CFFA}"/>
    <cellStyle name="Normal 3 2 5 2 2 5" xfId="27413" xr:uid="{D4D36753-E49E-4A62-8618-CD8C847DE1EC}"/>
    <cellStyle name="Normal 3 2 5 2 2 5 2" xfId="27414" xr:uid="{08782EAE-395B-4567-86AD-9EBE9B6445DF}"/>
    <cellStyle name="Normal 3 2 5 2 2 6" xfId="27415" xr:uid="{70567C41-F130-4916-BB1D-1AC759E1049B}"/>
    <cellStyle name="Normal 3 2 5 2 3" xfId="27416" xr:uid="{A0E74949-0D78-4C09-947F-CBCEB2E61F33}"/>
    <cellStyle name="Normal 3 2 5 2 3 2" xfId="27417" xr:uid="{C5E25FCA-FA80-4A8C-B08B-FBE9E9A2B74A}"/>
    <cellStyle name="Normal 3 2 5 2 3 2 2" xfId="27418" xr:uid="{7B2E3B06-8BF6-49F4-9681-1197A89E8C46}"/>
    <cellStyle name="Normal 3 2 5 2 3 2 2 2" xfId="27419" xr:uid="{EB94D6B6-A4B3-4209-93C2-FAA479A6A9C8}"/>
    <cellStyle name="Normal 3 2 5 2 3 2 3" xfId="27420" xr:uid="{DADFA88D-6347-4092-B657-03882E63701F}"/>
    <cellStyle name="Normal 3 2 5 2 3 3" xfId="27421" xr:uid="{1E061760-5971-4087-8FBA-E0F990336C9E}"/>
    <cellStyle name="Normal 3 2 5 2 3 3 2" xfId="27422" xr:uid="{D780B242-A4A0-4742-A8C2-0B2D71D4DCC7}"/>
    <cellStyle name="Normal 3 2 5 2 3 4" xfId="27423" xr:uid="{E3BB42C0-6C09-4D92-B2D3-2B6289575DFC}"/>
    <cellStyle name="Normal 3 2 5 2 4" xfId="27424" xr:uid="{E8E0E3DA-4778-40BF-B982-61E33EF5B020}"/>
    <cellStyle name="Normal 3 2 5 2 4 2" xfId="27425" xr:uid="{D3B2E219-939B-4D3F-80EA-F6B45C3968C0}"/>
    <cellStyle name="Normal 3 2 5 2 4 2 2" xfId="27426" xr:uid="{A9E9F37C-6C2D-44CA-B3DD-66ADBDC63503}"/>
    <cellStyle name="Normal 3 2 5 2 4 2 2 2" xfId="27427" xr:uid="{77BE8DCB-E2A5-4BBA-AD3F-894F8C0C644A}"/>
    <cellStyle name="Normal 3 2 5 2 4 2 3" xfId="27428" xr:uid="{6A71E7BE-5B50-4CB0-8D01-A1CBB771ACE2}"/>
    <cellStyle name="Normal 3 2 5 2 4 3" xfId="27429" xr:uid="{ACFB28D1-2290-46BF-B5FF-15FAB558C327}"/>
    <cellStyle name="Normal 3 2 5 2 4 3 2" xfId="27430" xr:uid="{89D1066C-A619-4E82-BCCC-A4C5DFE53943}"/>
    <cellStyle name="Normal 3 2 5 2 4 4" xfId="27431" xr:uid="{2BC3A2CB-7FA2-4558-821C-630AB2FEB2ED}"/>
    <cellStyle name="Normal 3 2 5 2 5" xfId="27432" xr:uid="{19C21E84-22D2-49A7-B565-0B3F2733F875}"/>
    <cellStyle name="Normal 3 2 5 2 5 2" xfId="27433" xr:uid="{FC533428-E38D-4979-9D50-99BCB198FC53}"/>
    <cellStyle name="Normal 3 2 5 2 5 2 2" xfId="27434" xr:uid="{29CF8BFB-46C0-4CB4-9069-5FB6FC7451F6}"/>
    <cellStyle name="Normal 3 2 5 2 5 3" xfId="27435" xr:uid="{4EFE050E-A9E4-40F4-A0D0-12BA68A6A130}"/>
    <cellStyle name="Normal 3 2 5 2 6" xfId="27436" xr:uid="{E4E60261-F5A7-43B8-A2D0-25EA7AD74E99}"/>
    <cellStyle name="Normal 3 2 5 2 6 2" xfId="27437" xr:uid="{E83603E3-21D8-4923-A7A6-1AD7261C1FBA}"/>
    <cellStyle name="Normal 3 2 5 2 7" xfId="27438" xr:uid="{F465EA4C-0B90-4530-8C4A-B77B69DEBDCA}"/>
    <cellStyle name="Normal 3 2 5 3" xfId="27439" xr:uid="{9394E1CC-DA06-47FB-8DE1-F4DD6BD48CDE}"/>
    <cellStyle name="Normal 3 2 5 3 2" xfId="27440" xr:uid="{005F2066-2A21-4C6E-81AB-C83167430B64}"/>
    <cellStyle name="Normal 3 2 5 3 2 2" xfId="27441" xr:uid="{457D151B-4843-47F2-B2E1-78700B99E4EC}"/>
    <cellStyle name="Normal 3 2 5 3 2 2 2" xfId="27442" xr:uid="{614D6D68-64E6-41B1-9CD4-66580C7DD9DC}"/>
    <cellStyle name="Normal 3 2 5 3 2 2 2 2" xfId="27443" xr:uid="{D44D9203-A7FA-4453-976A-5A35EABE1CE7}"/>
    <cellStyle name="Normal 3 2 5 3 2 2 2 2 2" xfId="27444" xr:uid="{3812FE1D-F079-4113-B78F-35D493E5F98D}"/>
    <cellStyle name="Normal 3 2 5 3 2 2 2 3" xfId="27445" xr:uid="{0D6C1217-8CFA-4854-8660-43A6CC89A5E5}"/>
    <cellStyle name="Normal 3 2 5 3 2 2 3" xfId="27446" xr:uid="{4FFA7AB6-FB6F-40D2-B981-5EBAADB796C3}"/>
    <cellStyle name="Normal 3 2 5 3 2 2 3 2" xfId="27447" xr:uid="{8D5964E8-423A-4D23-B220-886CBB8101E0}"/>
    <cellStyle name="Normal 3 2 5 3 2 2 4" xfId="27448" xr:uid="{052AB871-FB67-47B8-84E2-517014AB22E4}"/>
    <cellStyle name="Normal 3 2 5 3 2 3" xfId="27449" xr:uid="{1FB7DC02-19B2-47CB-A193-03459912921A}"/>
    <cellStyle name="Normal 3 2 5 3 2 3 2" xfId="27450" xr:uid="{E476797F-1F62-41B2-890F-B8C6594A6823}"/>
    <cellStyle name="Normal 3 2 5 3 2 3 2 2" xfId="27451" xr:uid="{4AED984C-708D-485D-AC28-099901DB92AD}"/>
    <cellStyle name="Normal 3 2 5 3 2 3 2 2 2" xfId="27452" xr:uid="{558BBC2C-4489-4AA9-AED5-D628D98A38E8}"/>
    <cellStyle name="Normal 3 2 5 3 2 3 2 3" xfId="27453" xr:uid="{0E5A5D80-5989-495E-B664-BE085D7A1B17}"/>
    <cellStyle name="Normal 3 2 5 3 2 3 3" xfId="27454" xr:uid="{D4569F19-0FDA-4054-8DA3-C7E8BF5DD42F}"/>
    <cellStyle name="Normal 3 2 5 3 2 3 3 2" xfId="27455" xr:uid="{398EFA88-FF25-4B5A-80A5-FE5D19534FF4}"/>
    <cellStyle name="Normal 3 2 5 3 2 3 4" xfId="27456" xr:uid="{F7F02CE5-8106-4A0A-9866-3AC44FA816B1}"/>
    <cellStyle name="Normal 3 2 5 3 2 4" xfId="27457" xr:uid="{89B111F2-6F0E-49F6-B2C4-88C7D34F6493}"/>
    <cellStyle name="Normal 3 2 5 3 2 4 2" xfId="27458" xr:uid="{77FD6440-ACC2-4999-B316-0E267CF92641}"/>
    <cellStyle name="Normal 3 2 5 3 2 4 2 2" xfId="27459" xr:uid="{277ABAC6-C3E1-4D22-BF2F-3B6610CFF897}"/>
    <cellStyle name="Normal 3 2 5 3 2 4 3" xfId="27460" xr:uid="{801A9887-31E4-40C6-8E51-FEEE2B30F2CB}"/>
    <cellStyle name="Normal 3 2 5 3 2 5" xfId="27461" xr:uid="{CB15536E-9998-4124-A107-F31E8765A8B3}"/>
    <cellStyle name="Normal 3 2 5 3 2 5 2" xfId="27462" xr:uid="{AF08A869-6F15-44B1-A70A-0DB08CAFB19E}"/>
    <cellStyle name="Normal 3 2 5 3 2 6" xfId="27463" xr:uid="{D70ACFD5-F714-4A56-97E1-7ADCACBB984B}"/>
    <cellStyle name="Normal 3 2 5 3 3" xfId="27464" xr:uid="{AE273D32-D18F-497C-8103-A44AA25F28CD}"/>
    <cellStyle name="Normal 3 2 5 3 3 2" xfId="27465" xr:uid="{1E79EBA4-AC39-4462-AF9A-6BF560EBF962}"/>
    <cellStyle name="Normal 3 2 5 3 3 2 2" xfId="27466" xr:uid="{FFB756EE-C263-4706-8612-830C4AEF76B5}"/>
    <cellStyle name="Normal 3 2 5 3 3 2 2 2" xfId="27467" xr:uid="{51DFE85C-0F46-4FDB-A4C2-0E02C6BD9338}"/>
    <cellStyle name="Normal 3 2 5 3 3 2 3" xfId="27468" xr:uid="{EFA830CE-F870-4293-8962-A32445866D14}"/>
    <cellStyle name="Normal 3 2 5 3 3 3" xfId="27469" xr:uid="{8C79B7C3-BC17-41E1-B67B-9FF9BBD4B0F1}"/>
    <cellStyle name="Normal 3 2 5 3 3 3 2" xfId="27470" xr:uid="{2B5FD819-4A29-4F9C-9E92-AB88D4441131}"/>
    <cellStyle name="Normal 3 2 5 3 3 4" xfId="27471" xr:uid="{085707FC-6C25-4B3D-B568-0FA904F7191C}"/>
    <cellStyle name="Normal 3 2 5 3 4" xfId="27472" xr:uid="{51E06E56-FDEF-45B9-A5FD-A323E20B50BF}"/>
    <cellStyle name="Normal 3 2 5 3 4 2" xfId="27473" xr:uid="{38693413-75C0-4F4E-A2E2-5EDBBCA81903}"/>
    <cellStyle name="Normal 3 2 5 3 4 2 2" xfId="27474" xr:uid="{D9D6E0C3-0B7F-4B3F-AFAD-978FE73D5711}"/>
    <cellStyle name="Normal 3 2 5 3 4 2 2 2" xfId="27475" xr:uid="{A21165AB-E6CD-457E-B84C-ADDBDE8EDC31}"/>
    <cellStyle name="Normal 3 2 5 3 4 2 3" xfId="27476" xr:uid="{44D178B2-56BC-451A-B2D9-4878C30947A4}"/>
    <cellStyle name="Normal 3 2 5 3 4 3" xfId="27477" xr:uid="{913731B1-ED43-4809-A8FB-7DAA44A80CC1}"/>
    <cellStyle name="Normal 3 2 5 3 4 3 2" xfId="27478" xr:uid="{1799E687-1050-4F56-98F7-8331545B58A1}"/>
    <cellStyle name="Normal 3 2 5 3 4 4" xfId="27479" xr:uid="{9BC95551-538C-4059-B243-78A95A2C0C6B}"/>
    <cellStyle name="Normal 3 2 5 3 5" xfId="27480" xr:uid="{921875EC-2A1D-4C7E-A7B4-049248AA3BBA}"/>
    <cellStyle name="Normal 3 2 5 3 5 2" xfId="27481" xr:uid="{A51A96F5-32AB-4788-BBE6-F64C01443502}"/>
    <cellStyle name="Normal 3 2 5 3 5 2 2" xfId="27482" xr:uid="{8DB1F236-C968-40BB-8AB9-AA5741AC99D6}"/>
    <cellStyle name="Normal 3 2 5 3 5 3" xfId="27483" xr:uid="{BA9D7820-311B-44BE-9411-A4D406C3432A}"/>
    <cellStyle name="Normal 3 2 5 3 6" xfId="27484" xr:uid="{4C0B33F5-8917-4DEA-BF69-72E0D1D4D895}"/>
    <cellStyle name="Normal 3 2 5 3 6 2" xfId="27485" xr:uid="{D386C3A4-B8EF-4B81-BD82-F7F265AE3466}"/>
    <cellStyle name="Normal 3 2 5 3 7" xfId="27486" xr:uid="{E4B236B6-8A40-49BF-9876-54CE84995A22}"/>
    <cellStyle name="Normal 3 2 6" xfId="27487" xr:uid="{45B41307-1190-4F7A-9556-C1BAE85982D6}"/>
    <cellStyle name="Normal 3 2 6 2" xfId="27488" xr:uid="{79BD0EFE-E504-4A33-94E0-3A6751CFF468}"/>
    <cellStyle name="Normal 3 2 6 2 2" xfId="27489" xr:uid="{DEA5C2BB-7CE1-4CEE-B891-B71A26D74D74}"/>
    <cellStyle name="Normal 3 2 6 2 2 2" xfId="27490" xr:uid="{A653012F-29B2-4E77-91E6-A2B26932B0E7}"/>
    <cellStyle name="Normal 3 2 6 2 2 2 2" xfId="27491" xr:uid="{529695A0-1741-43C6-96E8-5865983E1201}"/>
    <cellStyle name="Normal 3 2 6 2 2 2 2 2" xfId="27492" xr:uid="{899D969C-7B63-4BFA-AA7B-87B90827DF73}"/>
    <cellStyle name="Normal 3 2 6 2 2 2 2 2 2" xfId="27493" xr:uid="{359C7623-861C-4963-A2E5-5D7F96751DE1}"/>
    <cellStyle name="Normal 3 2 6 2 2 2 2 3" xfId="27494" xr:uid="{99AE2ABA-830B-484C-9D8B-71F451C71D2D}"/>
    <cellStyle name="Normal 3 2 6 2 2 2 3" xfId="27495" xr:uid="{12D21E4D-D906-4B67-BD98-8509D15FE2B1}"/>
    <cellStyle name="Normal 3 2 6 2 2 2 3 2" xfId="27496" xr:uid="{B84188AA-450A-45B5-9928-46E722A8445D}"/>
    <cellStyle name="Normal 3 2 6 2 2 2 4" xfId="27497" xr:uid="{D3CDAD30-925B-441C-A5BB-401DBEA8B46A}"/>
    <cellStyle name="Normal 3 2 6 2 2 3" xfId="27498" xr:uid="{CDD1A748-7009-4A83-B82E-577A57938D0B}"/>
    <cellStyle name="Normal 3 2 6 2 2 3 2" xfId="27499" xr:uid="{44AE7E44-F45C-44F6-A364-04AEA20DEABB}"/>
    <cellStyle name="Normal 3 2 6 2 2 3 2 2" xfId="27500" xr:uid="{24EDAD33-C2B3-4D8B-933E-09007E223A87}"/>
    <cellStyle name="Normal 3 2 6 2 2 3 2 2 2" xfId="27501" xr:uid="{442130F2-EFCD-4153-99AD-FF8694D1977E}"/>
    <cellStyle name="Normal 3 2 6 2 2 3 2 3" xfId="27502" xr:uid="{2E9F0EF5-9745-493C-A05C-F0E7A03D1408}"/>
    <cellStyle name="Normal 3 2 6 2 2 3 3" xfId="27503" xr:uid="{AE0E94BC-5477-4C05-8F8F-44225A5DBB16}"/>
    <cellStyle name="Normal 3 2 6 2 2 3 3 2" xfId="27504" xr:uid="{F2AA3C7C-1F1B-4204-8322-14210D8AA8A3}"/>
    <cellStyle name="Normal 3 2 6 2 2 3 4" xfId="27505" xr:uid="{AF06D7F1-7B38-48BF-9F1C-5BB9CE87326F}"/>
    <cellStyle name="Normal 3 2 6 2 2 4" xfId="27506" xr:uid="{057147FC-9AAB-483E-B612-F8DE025DB724}"/>
    <cellStyle name="Normal 3 2 6 2 2 4 2" xfId="27507" xr:uid="{482912DE-BA08-4138-B2D3-4A2785D45272}"/>
    <cellStyle name="Normal 3 2 6 2 2 4 2 2" xfId="27508" xr:uid="{EE038AED-6D30-472F-8A80-A9854DF96320}"/>
    <cellStyle name="Normal 3 2 6 2 2 4 3" xfId="27509" xr:uid="{ADBF0C77-F9D2-4A99-91F2-9194C7CF2A4A}"/>
    <cellStyle name="Normal 3 2 6 2 2 5" xfId="27510" xr:uid="{EBECCD36-23FB-4DE0-B0F1-097B82544C6C}"/>
    <cellStyle name="Normal 3 2 6 2 2 5 2" xfId="27511" xr:uid="{B1E2B707-9C74-4C9B-8567-B1B57BDE3E82}"/>
    <cellStyle name="Normal 3 2 6 2 2 6" xfId="27512" xr:uid="{56797D26-51E0-4E17-8628-9E0D9CA84D93}"/>
    <cellStyle name="Normal 3 2 6 2 3" xfId="27513" xr:uid="{12A1289A-8FAA-4450-A342-98D744DBA7F8}"/>
    <cellStyle name="Normal 3 2 6 2 3 2" xfId="27514" xr:uid="{45BBE5A7-09D3-4951-9BB7-01C1C161A5DB}"/>
    <cellStyle name="Normal 3 2 6 2 3 2 2" xfId="27515" xr:uid="{07267B13-8490-4CDA-B192-309CC2DA00DA}"/>
    <cellStyle name="Normal 3 2 6 2 3 2 2 2" xfId="27516" xr:uid="{BC95C89F-0E7E-40D1-B47D-A33A1F7EBBA8}"/>
    <cellStyle name="Normal 3 2 6 2 3 2 3" xfId="27517" xr:uid="{B3B4CFF5-753B-4623-A37A-EB9595959D1A}"/>
    <cellStyle name="Normal 3 2 6 2 3 3" xfId="27518" xr:uid="{3046ED4D-157D-4727-8164-7E182760E369}"/>
    <cellStyle name="Normal 3 2 6 2 3 3 2" xfId="27519" xr:uid="{58B97AA9-BC8B-4ADC-8802-AD2350962446}"/>
    <cellStyle name="Normal 3 2 6 2 3 4" xfId="27520" xr:uid="{DCDAB0FC-B21A-492B-8D9F-8735F86D2E9F}"/>
    <cellStyle name="Normal 3 2 6 2 4" xfId="27521" xr:uid="{CF03FB8C-0F15-47D9-BC8A-B9E635723B0E}"/>
    <cellStyle name="Normal 3 2 6 2 4 2" xfId="27522" xr:uid="{AE642B9A-D959-44F4-8FFD-72FD6F8448D7}"/>
    <cellStyle name="Normal 3 2 6 2 4 2 2" xfId="27523" xr:uid="{E48DD6B8-ADB8-4E46-A5AF-0AB4A85410CF}"/>
    <cellStyle name="Normal 3 2 6 2 4 2 2 2" xfId="27524" xr:uid="{6040A0D7-C698-477F-A858-63FC2F33CDBC}"/>
    <cellStyle name="Normal 3 2 6 2 4 2 3" xfId="27525" xr:uid="{C13D0EAF-0829-436F-8CEF-B68414821E81}"/>
    <cellStyle name="Normal 3 2 6 2 4 3" xfId="27526" xr:uid="{6DAFB61A-8618-4F40-8F18-68E077DEF3CB}"/>
    <cellStyle name="Normal 3 2 6 2 4 3 2" xfId="27527" xr:uid="{B7EF46C6-65AC-4C66-9E2E-68F58C9FC088}"/>
    <cellStyle name="Normal 3 2 6 2 4 4" xfId="27528" xr:uid="{3A5013BC-FBDA-4AAD-822F-23B08E24944A}"/>
    <cellStyle name="Normal 3 2 6 2 5" xfId="27529" xr:uid="{79EE3B3D-048F-441E-ABE1-28E6B31FF8CC}"/>
    <cellStyle name="Normal 3 2 6 2 5 2" xfId="27530" xr:uid="{94E919C2-37CE-44EF-9808-61C85A541BD9}"/>
    <cellStyle name="Normal 3 2 6 2 5 2 2" xfId="27531" xr:uid="{5331C183-8EC7-46E6-A1AC-CDCBBD85564B}"/>
    <cellStyle name="Normal 3 2 6 2 5 3" xfId="27532" xr:uid="{B67B4929-0D59-43C0-8C96-0AAC573C4B8B}"/>
    <cellStyle name="Normal 3 2 6 2 6" xfId="27533" xr:uid="{A5EE7F1A-94D1-407C-A4FE-F6A5531C5A6C}"/>
    <cellStyle name="Normal 3 2 6 2 6 2" xfId="27534" xr:uid="{02385F5A-0D7F-4419-AE44-83D2C088093E}"/>
    <cellStyle name="Normal 3 2 6 2 7" xfId="27535" xr:uid="{7EE4B8CC-AA91-4DF4-8EBF-408E07DC98D9}"/>
    <cellStyle name="Normal 3 2 6 3" xfId="27536" xr:uid="{E6BA2E45-9821-4EA8-B045-108E9F11C34C}"/>
    <cellStyle name="Normal 3 2 6 3 2" xfId="27537" xr:uid="{6621EE11-1D2F-4416-8086-753291F0F84A}"/>
    <cellStyle name="Normal 3 2 6 3 2 2" xfId="27538" xr:uid="{64F3B4CE-ED80-4A9B-BCC4-A0BB1DB9A097}"/>
    <cellStyle name="Normal 3 2 6 3 2 2 2" xfId="27539" xr:uid="{6FD8EE6A-6491-4767-B1BE-788D6F23C57E}"/>
    <cellStyle name="Normal 3 2 6 3 2 2 2 2" xfId="27540" xr:uid="{9312DA61-FF38-40B2-959D-4DF5743097C8}"/>
    <cellStyle name="Normal 3 2 6 3 2 2 2 2 2" xfId="27541" xr:uid="{C83394E0-6C43-4FA2-916F-E7926E35FAE2}"/>
    <cellStyle name="Normal 3 2 6 3 2 2 2 3" xfId="27542" xr:uid="{1297CAE0-8245-4B95-A335-9401B8B65671}"/>
    <cellStyle name="Normal 3 2 6 3 2 2 3" xfId="27543" xr:uid="{E30CBB7F-0631-4092-BEAF-03B1A995062B}"/>
    <cellStyle name="Normal 3 2 6 3 2 2 3 2" xfId="27544" xr:uid="{7AB8D28C-9184-41CF-83CB-96382CEFAECE}"/>
    <cellStyle name="Normal 3 2 6 3 2 2 4" xfId="27545" xr:uid="{462F6A5B-6020-4867-B02D-B6BBEC77CFA8}"/>
    <cellStyle name="Normal 3 2 6 3 2 3" xfId="27546" xr:uid="{25657EA2-F0CE-41AE-AA22-507409ADA4E5}"/>
    <cellStyle name="Normal 3 2 6 3 2 3 2" xfId="27547" xr:uid="{E025B50E-8C89-415D-A86B-275B1187C718}"/>
    <cellStyle name="Normal 3 2 6 3 2 3 2 2" xfId="27548" xr:uid="{24A72A68-A0CC-4520-AFA9-F70E399284D3}"/>
    <cellStyle name="Normal 3 2 6 3 2 3 2 2 2" xfId="27549" xr:uid="{F92A290F-C5B1-4EE8-9BC9-DB9F39C1E75D}"/>
    <cellStyle name="Normal 3 2 6 3 2 3 2 3" xfId="27550" xr:uid="{44166F14-B38F-4839-9849-A74162641F7F}"/>
    <cellStyle name="Normal 3 2 6 3 2 3 3" xfId="27551" xr:uid="{CA1979A0-016E-4442-A5C3-94A667100F50}"/>
    <cellStyle name="Normal 3 2 6 3 2 3 3 2" xfId="27552" xr:uid="{5AEB8AC9-DF7D-4E91-B62D-028FCF18F2A5}"/>
    <cellStyle name="Normal 3 2 6 3 2 3 4" xfId="27553" xr:uid="{4C9D4772-FA72-40A6-A09F-4D06E22D3880}"/>
    <cellStyle name="Normal 3 2 6 3 2 4" xfId="27554" xr:uid="{717FAA28-C193-478C-98B0-636C47897FB9}"/>
    <cellStyle name="Normal 3 2 6 3 2 4 2" xfId="27555" xr:uid="{635EFCD8-B5C1-44B6-9012-8E4FBD6E61D3}"/>
    <cellStyle name="Normal 3 2 6 3 2 4 2 2" xfId="27556" xr:uid="{81221063-783C-4AFC-B7CF-0CE49EBF67E8}"/>
    <cellStyle name="Normal 3 2 6 3 2 4 3" xfId="27557" xr:uid="{1B52C1F7-F80D-47B0-BB5F-7EAAACB1317B}"/>
    <cellStyle name="Normal 3 2 6 3 2 5" xfId="27558" xr:uid="{E993684D-E71A-4327-A71C-37435E97EB5C}"/>
    <cellStyle name="Normal 3 2 6 3 2 5 2" xfId="27559" xr:uid="{C6D25ED0-E949-41C6-9392-AD4CC0512CD3}"/>
    <cellStyle name="Normal 3 2 6 3 2 6" xfId="27560" xr:uid="{280E4513-FBFC-47CE-B5E6-6FA58D0A40AC}"/>
    <cellStyle name="Normal 3 2 6 3 3" xfId="27561" xr:uid="{FBAABC9D-D88B-47DC-BBDE-602D44401B68}"/>
    <cellStyle name="Normal 3 2 6 3 3 2" xfId="27562" xr:uid="{2C562437-3596-46D9-B300-838AF1057FD2}"/>
    <cellStyle name="Normal 3 2 6 3 3 2 2" xfId="27563" xr:uid="{A62DA862-C171-47B0-B45E-B44E05E26322}"/>
    <cellStyle name="Normal 3 2 6 3 3 2 2 2" xfId="27564" xr:uid="{01A2A19B-07CA-4BC3-8E61-E431580820F3}"/>
    <cellStyle name="Normal 3 2 6 3 3 2 3" xfId="27565" xr:uid="{276845C4-44F7-4FBE-BA1D-3EBA94E78B93}"/>
    <cellStyle name="Normal 3 2 6 3 3 3" xfId="27566" xr:uid="{77626336-1902-496F-9C07-EAE0932F15CA}"/>
    <cellStyle name="Normal 3 2 6 3 3 3 2" xfId="27567" xr:uid="{564BE5F4-7F8D-4C7E-993E-926AD6E90139}"/>
    <cellStyle name="Normal 3 2 6 3 3 4" xfId="27568" xr:uid="{F12108A2-3C58-4090-B0D1-650796EE7E16}"/>
    <cellStyle name="Normal 3 2 6 3 4" xfId="27569" xr:uid="{2DE93127-4472-41FD-B387-BBAA2FCD8A45}"/>
    <cellStyle name="Normal 3 2 6 3 4 2" xfId="27570" xr:uid="{E530F060-A7D4-4C82-B763-BCDB7B812B65}"/>
    <cellStyle name="Normal 3 2 6 3 4 2 2" xfId="27571" xr:uid="{0882AEC7-3B2E-47DC-B023-14CE76446701}"/>
    <cellStyle name="Normal 3 2 6 3 4 2 2 2" xfId="27572" xr:uid="{BF8F2E2B-A9D6-4CDB-9752-A5C34877DBB9}"/>
    <cellStyle name="Normal 3 2 6 3 4 2 3" xfId="27573" xr:uid="{E08209CB-E92A-4F64-8B03-83B1B06170FF}"/>
    <cellStyle name="Normal 3 2 6 3 4 3" xfId="27574" xr:uid="{2694CA6E-470C-4D6C-9EC7-36BB4FA2B894}"/>
    <cellStyle name="Normal 3 2 6 3 4 3 2" xfId="27575" xr:uid="{8F8293FF-CDC1-4E47-845B-C6503D32D548}"/>
    <cellStyle name="Normal 3 2 6 3 4 4" xfId="27576" xr:uid="{8F0C4410-9185-4B7B-82A3-13B98A492E9C}"/>
    <cellStyle name="Normal 3 2 6 3 5" xfId="27577" xr:uid="{E377D82D-3585-4836-83BC-AD1F22BFEBFA}"/>
    <cellStyle name="Normal 3 2 6 3 5 2" xfId="27578" xr:uid="{8408E0CE-80F2-4F50-979E-B462D56D8D6F}"/>
    <cellStyle name="Normal 3 2 6 3 5 2 2" xfId="27579" xr:uid="{B48AFFE2-FAB5-4518-A2D2-6CAAE8C9723D}"/>
    <cellStyle name="Normal 3 2 6 3 5 3" xfId="27580" xr:uid="{FFFBD21F-4D96-45A3-ACAD-FC58908C1D71}"/>
    <cellStyle name="Normal 3 2 6 3 6" xfId="27581" xr:uid="{19E1EA51-C618-450B-B218-97F63A5F129C}"/>
    <cellStyle name="Normal 3 2 6 3 6 2" xfId="27582" xr:uid="{92F16C13-435A-42FE-9724-F5564B28FA67}"/>
    <cellStyle name="Normal 3 2 6 3 7" xfId="27583" xr:uid="{2216C2EB-C3AF-4D0A-B389-A0D0CFC9F641}"/>
    <cellStyle name="Normal 3 2 6 4" xfId="27584" xr:uid="{9123CC05-7A14-48C3-A758-0F9D656D5014}"/>
    <cellStyle name="Normal 3 2 6 4 2" xfId="27585" xr:uid="{571FD9AD-372B-4EF1-89F4-507FE77724BC}"/>
    <cellStyle name="Normal 3 2 6 4 2 2" xfId="27586" xr:uid="{107A2A15-BAEC-4324-BD93-C8ACF4A98EBB}"/>
    <cellStyle name="Normal 3 2 6 4 2 2 2" xfId="27587" xr:uid="{5062C0C2-CE91-4F92-89F3-D8B611DDB99F}"/>
    <cellStyle name="Normal 3 2 6 4 2 2 2 2" xfId="27588" xr:uid="{53ECA434-968D-495E-9B92-3F0E60EB039C}"/>
    <cellStyle name="Normal 3 2 6 4 2 2 3" xfId="27589" xr:uid="{2DB7A2CE-79D5-4609-8F67-1D6135706AC9}"/>
    <cellStyle name="Normal 3 2 6 4 2 3" xfId="27590" xr:uid="{C525E841-A755-4BB8-87D9-DA50C334924D}"/>
    <cellStyle name="Normal 3 2 6 4 2 3 2" xfId="27591" xr:uid="{7550F68D-0CA7-4A7D-A888-66225EACAB60}"/>
    <cellStyle name="Normal 3 2 6 4 2 4" xfId="27592" xr:uid="{E38A1AFE-703B-46D5-AD89-D0EE1932E451}"/>
    <cellStyle name="Normal 3 2 6 4 3" xfId="27593" xr:uid="{2A13543B-B382-498F-9D2D-33BFB2C80CF3}"/>
    <cellStyle name="Normal 3 2 6 4 3 2" xfId="27594" xr:uid="{3867A1C0-1B39-4DAB-9285-E8932619C575}"/>
    <cellStyle name="Normal 3 2 6 4 3 2 2" xfId="27595" xr:uid="{AAE97716-D282-4529-96ED-6DD5CB48E735}"/>
    <cellStyle name="Normal 3 2 6 4 3 2 2 2" xfId="27596" xr:uid="{2BD64EE2-F86A-4785-8A3F-9FE303949FB2}"/>
    <cellStyle name="Normal 3 2 6 4 3 2 3" xfId="27597" xr:uid="{919A46B6-9FDF-4124-8F3C-9E0EE958E1C7}"/>
    <cellStyle name="Normal 3 2 6 4 3 3" xfId="27598" xr:uid="{767A4A8F-FAE6-44EF-B296-C5949D5D8983}"/>
    <cellStyle name="Normal 3 2 6 4 3 3 2" xfId="27599" xr:uid="{AB55D902-3F97-4097-957A-2ED67E832C8B}"/>
    <cellStyle name="Normal 3 2 6 4 3 4" xfId="27600" xr:uid="{5333E764-0442-4874-9596-CE150AA7AA32}"/>
    <cellStyle name="Normal 3 2 6 4 4" xfId="27601" xr:uid="{1E2EA07F-0032-4D14-B99A-2538E8F3C11C}"/>
    <cellStyle name="Normal 3 2 6 4 4 2" xfId="27602" xr:uid="{ADF7A90E-D0FD-440A-AC30-F616D05CBDF9}"/>
    <cellStyle name="Normal 3 2 6 4 4 2 2" xfId="27603" xr:uid="{1E7BC227-F0F9-4F66-B43F-9AA2D0C994FC}"/>
    <cellStyle name="Normal 3 2 6 4 4 3" xfId="27604" xr:uid="{349E37F7-F38F-4735-8A26-A75D1C5C45F9}"/>
    <cellStyle name="Normal 3 2 6 4 5" xfId="27605" xr:uid="{ADD274C4-4C7E-4DA6-A68A-B9B7DA3E922A}"/>
    <cellStyle name="Normal 3 2 6 4 5 2" xfId="27606" xr:uid="{35844785-F3FB-46C5-B6E2-F775FF590BD1}"/>
    <cellStyle name="Normal 3 2 6 4 6" xfId="27607" xr:uid="{DE9E4700-2F30-4096-8CC2-345F72219F30}"/>
    <cellStyle name="Normal 3 2 6 5" xfId="27608" xr:uid="{900F5BAF-3D35-4B95-95C3-726E0ACE67D6}"/>
    <cellStyle name="Normal 3 2 6 5 2" xfId="27609" xr:uid="{F5C5E981-790E-4B50-ACCA-57961EC887CB}"/>
    <cellStyle name="Normal 3 2 6 5 2 2" xfId="27610" xr:uid="{1B31A6A2-7399-4FE5-9E95-2A1454F1433A}"/>
    <cellStyle name="Normal 3 2 6 5 2 2 2" xfId="27611" xr:uid="{013A829C-5AFC-4EEF-8D7B-FDC9CCC8AAB7}"/>
    <cellStyle name="Normal 3 2 6 5 2 3" xfId="27612" xr:uid="{DF3D0848-B491-45A2-AF8C-8FB94F66C5CD}"/>
    <cellStyle name="Normal 3 2 6 5 3" xfId="27613" xr:uid="{CBDEF52C-03AA-4010-B64B-4AB5E41861B2}"/>
    <cellStyle name="Normal 3 2 6 5 3 2" xfId="27614" xr:uid="{B8C1F938-FFCF-4EA0-A6C0-014A4803299F}"/>
    <cellStyle name="Normal 3 2 6 5 4" xfId="27615" xr:uid="{9503F1BF-8AA2-490A-AE39-38BA87B20A2B}"/>
    <cellStyle name="Normal 3 2 6 6" xfId="27616" xr:uid="{D3D70CB9-4243-4684-A9A6-8749E601C1E9}"/>
    <cellStyle name="Normal 3 2 6 6 2" xfId="27617" xr:uid="{CC0274EE-E9D6-4BFD-A9D8-26ED5463E9F5}"/>
    <cellStyle name="Normal 3 2 6 6 2 2" xfId="27618" xr:uid="{E7029C6B-65B8-46EB-98F7-CC316419E99A}"/>
    <cellStyle name="Normal 3 2 6 6 2 2 2" xfId="27619" xr:uid="{D07FFD03-7FBC-4373-AF83-87BEF613E453}"/>
    <cellStyle name="Normal 3 2 6 6 2 3" xfId="27620" xr:uid="{3D7D50D5-B632-4704-9C1F-0A8341A59ACF}"/>
    <cellStyle name="Normal 3 2 6 6 3" xfId="27621" xr:uid="{B4CCF12A-9EC8-42D7-B9CA-C8EAB18B36D5}"/>
    <cellStyle name="Normal 3 2 6 6 3 2" xfId="27622" xr:uid="{A8FDBD64-4E31-4BA9-AAC7-C9521B71EA25}"/>
    <cellStyle name="Normal 3 2 6 6 4" xfId="27623" xr:uid="{9CF01C4E-4E70-4409-B98E-CD46D35C24C5}"/>
    <cellStyle name="Normal 3 2 6 7" xfId="27624" xr:uid="{BAA23998-1673-4BE5-B1ED-287113E865D5}"/>
    <cellStyle name="Normal 3 2 6 7 2" xfId="27625" xr:uid="{592F0F49-04AB-4898-A5F2-277334F224F3}"/>
    <cellStyle name="Normal 3 2 6 7 2 2" xfId="27626" xr:uid="{7B5F41F9-C7E5-4D9F-AC23-321F8F2BB3AC}"/>
    <cellStyle name="Normal 3 2 6 7 3" xfId="27627" xr:uid="{19C3040F-4F4D-496B-8EDF-692DD82FD38D}"/>
    <cellStyle name="Normal 3 2 6 8" xfId="27628" xr:uid="{0FA5D9FE-C19F-4C5A-973E-FFCA8827CC66}"/>
    <cellStyle name="Normal 3 2 6 8 2" xfId="27629" xr:uid="{4B0CBE63-5DE9-4DA7-A5F6-5BA7C71424A1}"/>
    <cellStyle name="Normal 3 2 6 9" xfId="27630" xr:uid="{F6B40E7F-495B-4750-B639-46CC87E42B89}"/>
    <cellStyle name="Normal 3 2 7" xfId="27631" xr:uid="{B6476572-D631-4FDA-833F-6C50AB41C2B9}"/>
    <cellStyle name="Normal 3 2 7 2" xfId="27632" xr:uid="{4C91C616-AA3D-4763-9BFB-39CBF3833B26}"/>
    <cellStyle name="Normal 3 2 7 2 2" xfId="27633" xr:uid="{D3B9C83A-CFEC-442E-A113-2F2855F92C75}"/>
    <cellStyle name="Normal 3 2 7 2 2 2" xfId="27634" xr:uid="{EDE67FCE-927B-40C0-9B9D-CA9B740B1BDC}"/>
    <cellStyle name="Normal 3 2 7 2 2 2 2" xfId="27635" xr:uid="{BA44B0FD-735B-4847-B849-945CD729E5A0}"/>
    <cellStyle name="Normal 3 2 7 2 2 2 2 2" xfId="27636" xr:uid="{24FB0D09-3B9B-488B-B797-EAAC4D154C9D}"/>
    <cellStyle name="Normal 3 2 7 2 2 2 2 2 2" xfId="27637" xr:uid="{8031707E-FE46-4118-B1DF-F1384D7516F7}"/>
    <cellStyle name="Normal 3 2 7 2 2 2 2 3" xfId="27638" xr:uid="{832D7896-7C1C-440B-9CC5-2A957F75C572}"/>
    <cellStyle name="Normal 3 2 7 2 2 2 3" xfId="27639" xr:uid="{033CA1B3-6AD6-4BDE-A442-37987A6FADD6}"/>
    <cellStyle name="Normal 3 2 7 2 2 2 3 2" xfId="27640" xr:uid="{E358E271-7552-44B5-854D-A7BE440F51E4}"/>
    <cellStyle name="Normal 3 2 7 2 2 2 4" xfId="27641" xr:uid="{26CC3ED6-0919-4AF8-898F-90D312F21AED}"/>
    <cellStyle name="Normal 3 2 7 2 2 3" xfId="27642" xr:uid="{B50FAABB-0900-45C7-89AA-F4640264DBA7}"/>
    <cellStyle name="Normal 3 2 7 2 2 3 2" xfId="27643" xr:uid="{670862E1-E2AA-4CE6-9F34-C376E5A6FB61}"/>
    <cellStyle name="Normal 3 2 7 2 2 3 2 2" xfId="27644" xr:uid="{E12A172E-A9D0-4971-BE64-BE65C63340D0}"/>
    <cellStyle name="Normal 3 2 7 2 2 3 2 2 2" xfId="27645" xr:uid="{4BA0F07A-2DF4-4C5E-A282-48CA2ABA11EE}"/>
    <cellStyle name="Normal 3 2 7 2 2 3 2 3" xfId="27646" xr:uid="{5490DD37-2006-4515-AC0F-ED1EFC485C17}"/>
    <cellStyle name="Normal 3 2 7 2 2 3 3" xfId="27647" xr:uid="{D8F89A73-CCB5-4433-AAB6-14F2E2B2F3F4}"/>
    <cellStyle name="Normal 3 2 7 2 2 3 3 2" xfId="27648" xr:uid="{375555CF-2AEB-4B2E-AB96-4A454C54CF28}"/>
    <cellStyle name="Normal 3 2 7 2 2 3 4" xfId="27649" xr:uid="{0740A3D2-52C3-4900-81B0-BE7CF84FDA36}"/>
    <cellStyle name="Normal 3 2 7 2 2 4" xfId="27650" xr:uid="{31A6E132-E47E-4BC1-A781-3432CEA15E38}"/>
    <cellStyle name="Normal 3 2 7 2 2 4 2" xfId="27651" xr:uid="{D7E51864-E9CA-41AE-86FD-A6C8BF283263}"/>
    <cellStyle name="Normal 3 2 7 2 2 4 2 2" xfId="27652" xr:uid="{762979FA-5E88-4399-A7ED-0383270107F0}"/>
    <cellStyle name="Normal 3 2 7 2 2 4 3" xfId="27653" xr:uid="{E87B74C2-E0DC-41EC-B85A-5876DB50D7CA}"/>
    <cellStyle name="Normal 3 2 7 2 2 5" xfId="27654" xr:uid="{1CD8B01A-F417-4B16-9725-AB5A808A37F7}"/>
    <cellStyle name="Normal 3 2 7 2 2 5 2" xfId="27655" xr:uid="{DAD1DE65-1AF8-4C11-B96A-E363869BD49C}"/>
    <cellStyle name="Normal 3 2 7 2 2 6" xfId="27656" xr:uid="{5643788A-0E20-40B4-8662-536D3B56C9B6}"/>
    <cellStyle name="Normal 3 2 7 2 3" xfId="27657" xr:uid="{CB765A04-AEC7-4A7A-96B4-61EDDBDA88AE}"/>
    <cellStyle name="Normal 3 2 7 2 3 2" xfId="27658" xr:uid="{91E83621-28A5-4E85-AFAD-D3381FCCC997}"/>
    <cellStyle name="Normal 3 2 7 2 3 2 2" xfId="27659" xr:uid="{8740100E-B0E1-4B58-9EEE-999B8B851F1B}"/>
    <cellStyle name="Normal 3 2 7 2 3 2 2 2" xfId="27660" xr:uid="{C4CB8890-D936-4270-A0F8-380C3D91F217}"/>
    <cellStyle name="Normal 3 2 7 2 3 2 3" xfId="27661" xr:uid="{D1B169D8-8D3A-4DE0-936F-10B2D463C2A2}"/>
    <cellStyle name="Normal 3 2 7 2 3 3" xfId="27662" xr:uid="{4556E2E5-ED7A-4AA6-9690-ABDBAD410672}"/>
    <cellStyle name="Normal 3 2 7 2 3 3 2" xfId="27663" xr:uid="{8AC81C7B-DC53-400C-AB78-EEB6A6B01A61}"/>
    <cellStyle name="Normal 3 2 7 2 3 4" xfId="27664" xr:uid="{3F6CD0DB-8365-461A-8A25-B18EE8573B2B}"/>
    <cellStyle name="Normal 3 2 7 2 4" xfId="27665" xr:uid="{5C59FC4B-D2A4-4BCF-B25A-84E52EF4D69F}"/>
    <cellStyle name="Normal 3 2 7 2 4 2" xfId="27666" xr:uid="{EC66ADD9-BD99-4D0C-96AE-F76995C0E65F}"/>
    <cellStyle name="Normal 3 2 7 2 4 2 2" xfId="27667" xr:uid="{327D3528-A287-42B7-A32E-0B99BD14482E}"/>
    <cellStyle name="Normal 3 2 7 2 4 2 2 2" xfId="27668" xr:uid="{FBBB3555-F464-427A-86C8-4A6B7EE886EE}"/>
    <cellStyle name="Normal 3 2 7 2 4 2 3" xfId="27669" xr:uid="{07F55755-6389-4AC5-8FB1-7E4166338EAC}"/>
    <cellStyle name="Normal 3 2 7 2 4 3" xfId="27670" xr:uid="{46A69862-2325-44CC-9E20-3D85C52E66C4}"/>
    <cellStyle name="Normal 3 2 7 2 4 3 2" xfId="27671" xr:uid="{E91E2135-F378-494C-B1D7-7C43768C6E34}"/>
    <cellStyle name="Normal 3 2 7 2 4 4" xfId="27672" xr:uid="{8717A3FB-C873-46EA-A3C1-3CEDFF117E3F}"/>
    <cellStyle name="Normal 3 2 7 2 5" xfId="27673" xr:uid="{6A154D9D-9CF6-4FC0-B262-2638BC078B29}"/>
    <cellStyle name="Normal 3 2 7 2 5 2" xfId="27674" xr:uid="{E2990008-8C5E-417B-A54F-E055FD2B9A88}"/>
    <cellStyle name="Normal 3 2 7 2 5 2 2" xfId="27675" xr:uid="{19EADE01-39AC-4016-B343-0EE1C8707F30}"/>
    <cellStyle name="Normal 3 2 7 2 5 3" xfId="27676" xr:uid="{EBB034FB-C056-467E-92EC-E94BB3EBEDCF}"/>
    <cellStyle name="Normal 3 2 7 2 6" xfId="27677" xr:uid="{BD882B70-6A66-40AA-8C5E-8E2F90338403}"/>
    <cellStyle name="Normal 3 2 7 2 6 2" xfId="27678" xr:uid="{ABEA2B37-00DF-48B0-BCAD-B09475FF7011}"/>
    <cellStyle name="Normal 3 2 7 2 7" xfId="27679" xr:uid="{4FA9164A-BAEF-4364-B95F-E1B97A9E836C}"/>
    <cellStyle name="Normal 3 2 7 3" xfId="27680" xr:uid="{B20A6BAE-15F8-4702-A168-54CB3C3713FD}"/>
    <cellStyle name="Normal 3 2 7 3 2" xfId="27681" xr:uid="{C223042A-AE1D-47BB-90ED-CA848E06B236}"/>
    <cellStyle name="Normal 3 2 7 3 2 2" xfId="27682" xr:uid="{E14675DE-C527-4CB6-B5FB-701C60AEEFF5}"/>
    <cellStyle name="Normal 3 2 7 3 2 2 2" xfId="27683" xr:uid="{4A91CC2B-80D8-4A29-B631-A0543A3D8F2B}"/>
    <cellStyle name="Normal 3 2 7 3 2 2 2 2" xfId="27684" xr:uid="{241F0984-2171-4B7A-BECF-5FDDEE0A2359}"/>
    <cellStyle name="Normal 3 2 7 3 2 2 3" xfId="27685" xr:uid="{9899FAFC-AD41-40B0-9257-EAB8C7DCBC87}"/>
    <cellStyle name="Normal 3 2 7 3 2 3" xfId="27686" xr:uid="{33AB7A90-D994-4C26-8D01-39557E025081}"/>
    <cellStyle name="Normal 3 2 7 3 2 3 2" xfId="27687" xr:uid="{A239B165-A2BA-47FB-8A60-4D53A517C811}"/>
    <cellStyle name="Normal 3 2 7 3 2 4" xfId="27688" xr:uid="{80D46218-40E0-473D-B676-5E8AA380999F}"/>
    <cellStyle name="Normal 3 2 7 3 3" xfId="27689" xr:uid="{7D62537E-3B7F-4B71-88A4-2D797D6ECD41}"/>
    <cellStyle name="Normal 3 2 7 3 3 2" xfId="27690" xr:uid="{225008D2-595F-4B73-AFE2-0158A95AA2E7}"/>
    <cellStyle name="Normal 3 2 7 3 3 2 2" xfId="27691" xr:uid="{5C648CBE-4450-498C-B5BD-795F1275BD6F}"/>
    <cellStyle name="Normal 3 2 7 3 3 2 2 2" xfId="27692" xr:uid="{D9A7D12C-EDC7-46B7-9C2A-42EAFF92792D}"/>
    <cellStyle name="Normal 3 2 7 3 3 2 3" xfId="27693" xr:uid="{2DA51BA5-70F8-4616-B1D3-3D00C680B05D}"/>
    <cellStyle name="Normal 3 2 7 3 3 3" xfId="27694" xr:uid="{54EB50BF-54CD-4D0F-AD1B-4FCCABE235A2}"/>
    <cellStyle name="Normal 3 2 7 3 3 3 2" xfId="27695" xr:uid="{DAAD266B-0CC4-485B-BC71-22EF570C673E}"/>
    <cellStyle name="Normal 3 2 7 3 3 4" xfId="27696" xr:uid="{B394561B-AAE7-4CB2-9C81-785CB30F5FC4}"/>
    <cellStyle name="Normal 3 2 7 3 4" xfId="27697" xr:uid="{25F65203-6C6A-4D2A-90BD-5DC1624B289D}"/>
    <cellStyle name="Normal 3 2 7 3 4 2" xfId="27698" xr:uid="{AF5A61CE-875B-40F8-AE29-E34E87C14EC1}"/>
    <cellStyle name="Normal 3 2 7 3 4 2 2" xfId="27699" xr:uid="{DC9DB07B-07B8-44BC-BAE4-CD13D70A6807}"/>
    <cellStyle name="Normal 3 2 7 3 4 3" xfId="27700" xr:uid="{B2193331-E5D5-49FB-B1C8-BCE597C6AC9A}"/>
    <cellStyle name="Normal 3 2 7 3 5" xfId="27701" xr:uid="{5216F41B-D10F-4565-8C89-FFF0CAD47119}"/>
    <cellStyle name="Normal 3 2 7 3 5 2" xfId="27702" xr:uid="{40BC48AC-6C0F-4D12-BD12-AABD17859B80}"/>
    <cellStyle name="Normal 3 2 7 3 6" xfId="27703" xr:uid="{ABF49770-FED2-4886-BFE8-4E13EBA8AD7C}"/>
    <cellStyle name="Normal 3 2 7 4" xfId="27704" xr:uid="{293DB2A8-5EDE-401E-BF18-D865EEF7FF63}"/>
    <cellStyle name="Normal 3 2 7 4 2" xfId="27705" xr:uid="{F02007FA-8183-4399-AFFD-43F14FCD73A6}"/>
    <cellStyle name="Normal 3 2 7 4 2 2" xfId="27706" xr:uid="{CFE81681-DEB5-4E13-8133-058E301C3BC4}"/>
    <cellStyle name="Normal 3 2 7 4 2 2 2" xfId="27707" xr:uid="{ADAA405B-F5A7-4E99-A74C-E18D79D1F4DC}"/>
    <cellStyle name="Normal 3 2 7 4 2 3" xfId="27708" xr:uid="{CF988E43-C63D-4584-BA76-BB58DB03CBE7}"/>
    <cellStyle name="Normal 3 2 7 4 3" xfId="27709" xr:uid="{D6ABD71F-048E-4BCC-B22D-879F3C62380D}"/>
    <cellStyle name="Normal 3 2 7 4 3 2" xfId="27710" xr:uid="{50670227-FEC3-40E3-A618-C4AFBA913C21}"/>
    <cellStyle name="Normal 3 2 7 4 4" xfId="27711" xr:uid="{A192B616-F45F-4289-B378-D2A51AD31DE4}"/>
    <cellStyle name="Normal 3 2 7 5" xfId="27712" xr:uid="{37CE1CDE-1B56-4257-AF4E-6BFA2A1AA39A}"/>
    <cellStyle name="Normal 3 2 7 5 2" xfId="27713" xr:uid="{83CB5B22-2D1A-4E71-A1C5-D67BD0CFE85D}"/>
    <cellStyle name="Normal 3 2 7 5 2 2" xfId="27714" xr:uid="{608BE44D-9FC5-4DA3-AB50-A1012DA8FB8E}"/>
    <cellStyle name="Normal 3 2 7 5 2 2 2" xfId="27715" xr:uid="{DD823392-3915-4632-ACFF-E03E1EADE2B3}"/>
    <cellStyle name="Normal 3 2 7 5 2 3" xfId="27716" xr:uid="{66C72604-9858-4FB8-87EA-407038BA7CB4}"/>
    <cellStyle name="Normal 3 2 7 5 3" xfId="27717" xr:uid="{21071C54-1DC2-4338-8EFC-F2C7E74C8435}"/>
    <cellStyle name="Normal 3 2 7 5 3 2" xfId="27718" xr:uid="{E065BE0D-56C8-49EC-BA55-FA603E21E6E7}"/>
    <cellStyle name="Normal 3 2 7 5 4" xfId="27719" xr:uid="{4B009236-9E18-494B-BFBA-B913ED641448}"/>
    <cellStyle name="Normal 3 2 7 6" xfId="27720" xr:uid="{BE05788A-B565-4EC5-8F91-7B96EA81399B}"/>
    <cellStyle name="Normal 3 2 7 6 2" xfId="27721" xr:uid="{0D8F4F8F-E7FB-4DD8-A3A2-1A2A7810538E}"/>
    <cellStyle name="Normal 3 2 7 6 2 2" xfId="27722" xr:uid="{FDB63C8D-D556-48E4-85F0-A1E2D9DACF6F}"/>
    <cellStyle name="Normal 3 2 7 6 3" xfId="27723" xr:uid="{B5DC3B9E-C547-44FF-86AB-1B99D81744CB}"/>
    <cellStyle name="Normal 3 2 7 7" xfId="27724" xr:uid="{C5A71793-24E7-4A8A-A405-19F54225479E}"/>
    <cellStyle name="Normal 3 2 7 7 2" xfId="27725" xr:uid="{E60561E7-505E-43A6-83B4-40E2D14D021B}"/>
    <cellStyle name="Normal 3 2 7 8" xfId="27726" xr:uid="{7C05CB5C-1A8F-4B74-9393-C8C2D2EF7258}"/>
    <cellStyle name="Normal 3 2 8" xfId="27727" xr:uid="{644AEE32-D576-416D-B1EE-BD0FBB86CDC6}"/>
    <cellStyle name="Normal 3 2 8 2" xfId="27728" xr:uid="{6AE7E4B8-F776-46BD-9058-1D47C35CD680}"/>
    <cellStyle name="Normal 3 2 8 2 2" xfId="27729" xr:uid="{3A3A8AB9-485B-4673-A9C2-45B009D11D54}"/>
    <cellStyle name="Normal 3 2 8 2 2 2" xfId="27730" xr:uid="{0989B28E-6166-40BF-BE94-D593E5005DF3}"/>
    <cellStyle name="Normal 3 2 8 2 2 2 2" xfId="27731" xr:uid="{21137F91-481B-4F24-87F1-E3ACA875ED46}"/>
    <cellStyle name="Normal 3 2 8 2 2 2 2 2" xfId="27732" xr:uid="{33A89EFD-F29E-443D-865C-FF4051CAD12C}"/>
    <cellStyle name="Normal 3 2 8 2 2 2 2 2 2" xfId="27733" xr:uid="{9B9A04F7-A91F-4A94-B214-0C6B778185EB}"/>
    <cellStyle name="Normal 3 2 8 2 2 2 2 3" xfId="27734" xr:uid="{533C9078-E689-49EB-A8FC-7ABFD12AB922}"/>
    <cellStyle name="Normal 3 2 8 2 2 2 3" xfId="27735" xr:uid="{4042207C-C82A-4F89-8211-D68B412A3524}"/>
    <cellStyle name="Normal 3 2 8 2 2 2 3 2" xfId="27736" xr:uid="{E1A3B65F-0A1F-4122-8FCD-18DEF6099AB0}"/>
    <cellStyle name="Normal 3 2 8 2 2 2 4" xfId="27737" xr:uid="{DE2D693F-0395-4FE1-9643-5875C476D8E4}"/>
    <cellStyle name="Normal 3 2 8 2 2 3" xfId="27738" xr:uid="{8C2B116B-31C3-475C-8C31-1CC458B5A101}"/>
    <cellStyle name="Normal 3 2 8 2 2 3 2" xfId="27739" xr:uid="{C5DCE88C-DA90-416E-A7C1-B0AC95150336}"/>
    <cellStyle name="Normal 3 2 8 2 2 3 2 2" xfId="27740" xr:uid="{377245BA-786A-4A5E-8AC3-0B9D1F96AC8B}"/>
    <cellStyle name="Normal 3 2 8 2 2 3 2 2 2" xfId="27741" xr:uid="{ECE87266-3E8F-4E11-9434-C7402236BAAD}"/>
    <cellStyle name="Normal 3 2 8 2 2 3 2 3" xfId="27742" xr:uid="{635F67AC-B2A0-4A4E-BB4D-FD8860A36572}"/>
    <cellStyle name="Normal 3 2 8 2 2 3 3" xfId="27743" xr:uid="{D419C16D-AF4E-4B9C-BE40-22832480F3F0}"/>
    <cellStyle name="Normal 3 2 8 2 2 3 3 2" xfId="27744" xr:uid="{9C0F9B52-0112-45EE-BD01-296EF17F60A4}"/>
    <cellStyle name="Normal 3 2 8 2 2 3 4" xfId="27745" xr:uid="{7AE16C6B-BD9B-47FD-A098-34680E7E3097}"/>
    <cellStyle name="Normal 3 2 8 2 2 4" xfId="27746" xr:uid="{3E9BB587-40B8-4214-89A3-E4D6DC49957E}"/>
    <cellStyle name="Normal 3 2 8 2 2 4 2" xfId="27747" xr:uid="{B42D573F-79EC-4830-A4FE-AC8D6FD7D530}"/>
    <cellStyle name="Normal 3 2 8 2 2 4 2 2" xfId="27748" xr:uid="{DBAD8895-6E14-4FE3-B7E2-05810EC06C8B}"/>
    <cellStyle name="Normal 3 2 8 2 2 4 3" xfId="27749" xr:uid="{3C983687-8CD4-47B3-888A-CAE7761CF6DC}"/>
    <cellStyle name="Normal 3 2 8 2 2 5" xfId="27750" xr:uid="{04261CCD-C6A4-44FA-9A9D-D70FF947134F}"/>
    <cellStyle name="Normal 3 2 8 2 2 5 2" xfId="27751" xr:uid="{EA1B87F3-F908-4973-BF24-9F081824139A}"/>
    <cellStyle name="Normal 3 2 8 2 2 6" xfId="27752" xr:uid="{62828D37-600E-496F-9851-CD59F0559EC3}"/>
    <cellStyle name="Normal 3 2 8 2 3" xfId="27753" xr:uid="{906EAD18-1B90-45C2-9689-850CB55E2E26}"/>
    <cellStyle name="Normal 3 2 8 2 3 2" xfId="27754" xr:uid="{B96A01C0-D27F-49CC-89D2-B0C2E64F30DC}"/>
    <cellStyle name="Normal 3 2 8 2 3 2 2" xfId="27755" xr:uid="{497F23B1-9BEF-4A08-9B41-DA6D990727AF}"/>
    <cellStyle name="Normal 3 2 8 2 3 2 2 2" xfId="27756" xr:uid="{05BE2C63-763D-461A-B7AE-5BC101AC7F50}"/>
    <cellStyle name="Normal 3 2 8 2 3 2 3" xfId="27757" xr:uid="{1D48C682-F577-46D6-8401-EE8FE717D55B}"/>
    <cellStyle name="Normal 3 2 8 2 3 3" xfId="27758" xr:uid="{E50BDDAE-3360-4C88-910A-892C8958F247}"/>
    <cellStyle name="Normal 3 2 8 2 3 3 2" xfId="27759" xr:uid="{DA49E62F-74FD-4591-8F4C-590A039950C3}"/>
    <cellStyle name="Normal 3 2 8 2 3 4" xfId="27760" xr:uid="{D27E5A2C-D809-4D93-B0FB-E0B968F3C21A}"/>
    <cellStyle name="Normal 3 2 8 2 4" xfId="27761" xr:uid="{C0540BB3-A3AC-40A3-AE2D-F95F0E2E6DC9}"/>
    <cellStyle name="Normal 3 2 8 2 4 2" xfId="27762" xr:uid="{E0302A6E-BED2-4A26-B8E2-33BCB5F0C0A3}"/>
    <cellStyle name="Normal 3 2 8 2 4 2 2" xfId="27763" xr:uid="{3E14E833-B64F-416E-9808-591470CBDA8D}"/>
    <cellStyle name="Normal 3 2 8 2 4 2 2 2" xfId="27764" xr:uid="{477D955F-0A77-49E0-B0D7-D82B35EA74B4}"/>
    <cellStyle name="Normal 3 2 8 2 4 2 3" xfId="27765" xr:uid="{0F9A2F83-15BF-426A-BF5F-F26A7397A0FF}"/>
    <cellStyle name="Normal 3 2 8 2 4 3" xfId="27766" xr:uid="{B14C809B-4B8C-4770-852D-BFB1810ABB39}"/>
    <cellStyle name="Normal 3 2 8 2 4 3 2" xfId="27767" xr:uid="{DE71F326-A6B0-477D-8890-06310D04953A}"/>
    <cellStyle name="Normal 3 2 8 2 4 4" xfId="27768" xr:uid="{35B95834-7641-400C-8807-6894B5D069FC}"/>
    <cellStyle name="Normal 3 2 8 2 5" xfId="27769" xr:uid="{1A35D337-9403-4A97-A6CA-43E9E00539E5}"/>
    <cellStyle name="Normal 3 2 8 2 5 2" xfId="27770" xr:uid="{43589A34-A377-4A3D-BB1B-8312A41CE0DF}"/>
    <cellStyle name="Normal 3 2 8 2 5 2 2" xfId="27771" xr:uid="{4509E346-443F-4C25-8217-99FEACF3340E}"/>
    <cellStyle name="Normal 3 2 8 2 5 3" xfId="27772" xr:uid="{F0909875-9805-4C65-9C48-98A8FF5AF739}"/>
    <cellStyle name="Normal 3 2 8 2 6" xfId="27773" xr:uid="{84A07B9F-5373-48AD-BB7F-8763D5085818}"/>
    <cellStyle name="Normal 3 2 8 2 6 2" xfId="27774" xr:uid="{5B838EEA-6A2A-4C60-99DB-1DF5A3F0BC0B}"/>
    <cellStyle name="Normal 3 2 8 2 7" xfId="27775" xr:uid="{3E6007B6-F8D0-4DD6-8B65-690C698D9225}"/>
    <cellStyle name="Normal 3 2 8 3" xfId="27776" xr:uid="{83DF071F-F653-4BCB-A7B4-23A40F0AE48A}"/>
    <cellStyle name="Normal 3 2 8 3 2" xfId="27777" xr:uid="{05D54C95-F181-41B3-BA97-ED9E41D3D3DD}"/>
    <cellStyle name="Normal 3 2 8 3 2 2" xfId="27778" xr:uid="{B800D87D-4349-4BEC-8B5E-290584950151}"/>
    <cellStyle name="Normal 3 2 8 3 2 2 2" xfId="27779" xr:uid="{5EDAB566-D5F5-4BAC-9EA2-11908013CF30}"/>
    <cellStyle name="Normal 3 2 8 3 2 2 2 2" xfId="27780" xr:uid="{0440483B-1922-4CF1-ADD1-2B6FDEA27D4B}"/>
    <cellStyle name="Normal 3 2 8 3 2 2 3" xfId="27781" xr:uid="{09F5DB82-BCDD-407F-A853-E54A88E17861}"/>
    <cellStyle name="Normal 3 2 8 3 2 3" xfId="27782" xr:uid="{2DA034FE-8739-448F-AF63-F0F9DBF95E51}"/>
    <cellStyle name="Normal 3 2 8 3 2 3 2" xfId="27783" xr:uid="{45884F09-E429-4E77-93C9-FD2AC3788CCC}"/>
    <cellStyle name="Normal 3 2 8 3 2 4" xfId="27784" xr:uid="{8A885A8A-6B8C-48E7-80E2-3930163CBFE6}"/>
    <cellStyle name="Normal 3 2 8 3 3" xfId="27785" xr:uid="{E5A33B7E-0419-4A6A-B665-9C3A8260434A}"/>
    <cellStyle name="Normal 3 2 8 3 3 2" xfId="27786" xr:uid="{75333CEA-324F-446A-8199-E88E98CF19DE}"/>
    <cellStyle name="Normal 3 2 8 3 3 2 2" xfId="27787" xr:uid="{7F7B40A5-81A5-44C0-A44C-63DAB4AED04D}"/>
    <cellStyle name="Normal 3 2 8 3 3 2 2 2" xfId="27788" xr:uid="{9418A555-8486-4C90-82FF-FEE4C8680EB8}"/>
    <cellStyle name="Normal 3 2 8 3 3 2 3" xfId="27789" xr:uid="{B27FA52B-3BB4-4A4B-8F28-D2A1DB9150BB}"/>
    <cellStyle name="Normal 3 2 8 3 3 3" xfId="27790" xr:uid="{C276FDAB-24D6-4A71-8B94-B33678AC5994}"/>
    <cellStyle name="Normal 3 2 8 3 3 3 2" xfId="27791" xr:uid="{11358BA3-973A-46D2-967D-1F111072CA13}"/>
    <cellStyle name="Normal 3 2 8 3 3 4" xfId="27792" xr:uid="{E539E0B4-2022-46BB-AAAF-7FB7DC7B18BB}"/>
    <cellStyle name="Normal 3 2 8 3 4" xfId="27793" xr:uid="{0D500450-AC74-4AE3-8FC1-F5E1AC9C2D90}"/>
    <cellStyle name="Normal 3 2 8 3 4 2" xfId="27794" xr:uid="{3829C94F-E234-460F-8399-191659ED21D4}"/>
    <cellStyle name="Normal 3 2 8 3 4 2 2" xfId="27795" xr:uid="{C4562D8C-B47E-419E-9748-EA51A13999F5}"/>
    <cellStyle name="Normal 3 2 8 3 4 3" xfId="27796" xr:uid="{6F69431C-DD12-4218-A067-ED4D2CCC9EAB}"/>
    <cellStyle name="Normal 3 2 8 3 5" xfId="27797" xr:uid="{CADF0529-4AC9-4EF6-9850-744ECEEE6465}"/>
    <cellStyle name="Normal 3 2 8 3 5 2" xfId="27798" xr:uid="{7755486C-E743-4326-85B2-13DD380BA71C}"/>
    <cellStyle name="Normal 3 2 8 3 6" xfId="27799" xr:uid="{821DD738-2F6E-4DF5-A0DC-0B7C384902D0}"/>
    <cellStyle name="Normal 3 2 8 4" xfId="27800" xr:uid="{C2C547A2-6A95-4961-8011-E642D8C1E1A0}"/>
    <cellStyle name="Normal 3 2 8 4 2" xfId="27801" xr:uid="{C4ADFC18-47FD-450C-8016-5C68C34E2223}"/>
    <cellStyle name="Normal 3 2 8 4 2 2" xfId="27802" xr:uid="{A00CFF95-8B00-491C-921E-7250BC2B77F9}"/>
    <cellStyle name="Normal 3 2 8 4 2 2 2" xfId="27803" xr:uid="{08BB2DDE-0284-4D6B-AFB6-F1DA84AE1E6C}"/>
    <cellStyle name="Normal 3 2 8 4 2 3" xfId="27804" xr:uid="{8F1FE705-055A-4692-9FE0-AEB7D6819013}"/>
    <cellStyle name="Normal 3 2 8 4 3" xfId="27805" xr:uid="{DE8B46AA-9491-49FC-BD07-DEF89FF9254A}"/>
    <cellStyle name="Normal 3 2 8 4 3 2" xfId="27806" xr:uid="{46F99E2D-5F40-4D20-90BA-1616A4E53415}"/>
    <cellStyle name="Normal 3 2 8 4 4" xfId="27807" xr:uid="{59C730E7-A1EB-414D-911A-7133864AA32E}"/>
    <cellStyle name="Normal 3 2 8 5" xfId="27808" xr:uid="{EF265CDE-DA4A-4A2E-865A-8D179A35ABF3}"/>
    <cellStyle name="Normal 3 2 8 5 2" xfId="27809" xr:uid="{B150BAA3-5234-4AB9-B6D8-DB19AE7F0E6C}"/>
    <cellStyle name="Normal 3 2 8 5 2 2" xfId="27810" xr:uid="{8CE2258D-EEEA-4AF6-A7A3-8CF489907CC7}"/>
    <cellStyle name="Normal 3 2 8 5 2 2 2" xfId="27811" xr:uid="{73DF723B-8240-4D7B-8E83-37DD51FE7D7C}"/>
    <cellStyle name="Normal 3 2 8 5 2 3" xfId="27812" xr:uid="{008FFA2D-9F54-42FA-8FFA-B06EDD168467}"/>
    <cellStyle name="Normal 3 2 8 5 3" xfId="27813" xr:uid="{33CAAD7E-DAE7-4C28-B92F-64DB9BCB2B35}"/>
    <cellStyle name="Normal 3 2 8 5 3 2" xfId="27814" xr:uid="{A8AA071A-6278-49B2-A53B-49FC4C1313B5}"/>
    <cellStyle name="Normal 3 2 8 5 4" xfId="27815" xr:uid="{863CB0DC-B7DD-4B26-B61C-1A47DA96212D}"/>
    <cellStyle name="Normal 3 2 8 6" xfId="27816" xr:uid="{188F40D8-3CE6-4FF3-A94E-C2A44A7AFC66}"/>
    <cellStyle name="Normal 3 2 8 6 2" xfId="27817" xr:uid="{62374837-07A6-4050-BD6D-3FF937E35AC1}"/>
    <cellStyle name="Normal 3 2 8 6 2 2" xfId="27818" xr:uid="{4BC11262-29EC-4F85-90E3-B8FF4B24479E}"/>
    <cellStyle name="Normal 3 2 8 6 3" xfId="27819" xr:uid="{A1A39086-6CFE-4B86-8FBA-D590F7DE7F8C}"/>
    <cellStyle name="Normal 3 2 8 7" xfId="27820" xr:uid="{E46B59F0-06AD-4E42-8733-2F8762F5AFD5}"/>
    <cellStyle name="Normal 3 2 8 7 2" xfId="27821" xr:uid="{E6C2D16F-FE17-4380-8572-A92A408CA068}"/>
    <cellStyle name="Normal 3 2 8 8" xfId="27822" xr:uid="{E054DCBA-97FF-4C46-BFEF-33A30436677B}"/>
    <cellStyle name="Normal 3 2 9" xfId="27823" xr:uid="{19A75AE8-286C-44CE-BF60-71A96A831CDF}"/>
    <cellStyle name="Normal 3 2 9 2" xfId="27824" xr:uid="{997C46DF-1FCA-44D3-931A-36EDAA75C784}"/>
    <cellStyle name="Normal 3 2 9 2 2" xfId="27825" xr:uid="{C57344EE-7096-444D-84F1-9287AAF18411}"/>
    <cellStyle name="Normal 3 2 9 2 2 2" xfId="27826" xr:uid="{A4A639CD-EC61-4D2A-890E-A64CD0704214}"/>
    <cellStyle name="Normal 3 2 9 2 2 2 2" xfId="27827" xr:uid="{786B0762-451E-4E6C-B29B-C0AB29C7243F}"/>
    <cellStyle name="Normal 3 2 9 2 2 2 2 2" xfId="27828" xr:uid="{2F918C73-1057-4167-9F77-CF9162A6710B}"/>
    <cellStyle name="Normal 3 2 9 2 2 2 2 2 2" xfId="27829" xr:uid="{2EFCF8C1-B8CD-4666-94A3-0F13CA7A9111}"/>
    <cellStyle name="Normal 3 2 9 2 2 2 2 3" xfId="27830" xr:uid="{BE01BAE7-F4D7-4E60-B8F0-C86AC606B475}"/>
    <cellStyle name="Normal 3 2 9 2 2 2 3" xfId="27831" xr:uid="{D093D3F8-DBB6-4100-BDD3-BB5FD36F0F69}"/>
    <cellStyle name="Normal 3 2 9 2 2 2 3 2" xfId="27832" xr:uid="{4F25DD9B-0552-448F-9BF3-09DE6AAE5C86}"/>
    <cellStyle name="Normal 3 2 9 2 2 2 4" xfId="27833" xr:uid="{A6797206-1DF0-4B24-B31F-F9F5A0B0F439}"/>
    <cellStyle name="Normal 3 2 9 2 2 3" xfId="27834" xr:uid="{62E0F47F-AFED-453C-9066-B2EF7936294B}"/>
    <cellStyle name="Normal 3 2 9 2 2 3 2" xfId="27835" xr:uid="{D766A8BD-3EC0-49BE-8DDF-B9EA1DFC6C8D}"/>
    <cellStyle name="Normal 3 2 9 2 2 3 2 2" xfId="27836" xr:uid="{ED313ED6-96D8-469D-BC32-2EF7D0BA3A3C}"/>
    <cellStyle name="Normal 3 2 9 2 2 3 2 2 2" xfId="27837" xr:uid="{2B2E9BB0-4371-4153-B9AC-BA2851C4B143}"/>
    <cellStyle name="Normal 3 2 9 2 2 3 2 3" xfId="27838" xr:uid="{C4364860-FD27-4CA0-9D3A-B9E71F5016D3}"/>
    <cellStyle name="Normal 3 2 9 2 2 3 3" xfId="27839" xr:uid="{0142FB26-3877-4418-9FE3-6F3E28C011B3}"/>
    <cellStyle name="Normal 3 2 9 2 2 3 3 2" xfId="27840" xr:uid="{5B533DAD-56D7-4404-90B9-F77ADF6E7947}"/>
    <cellStyle name="Normal 3 2 9 2 2 3 4" xfId="27841" xr:uid="{AD68CC62-77D8-462E-A742-CCAC05F6F790}"/>
    <cellStyle name="Normal 3 2 9 2 2 4" xfId="27842" xr:uid="{644124B6-81EC-41A0-AE39-EB5921A0D9D0}"/>
    <cellStyle name="Normal 3 2 9 2 2 4 2" xfId="27843" xr:uid="{009DA0B1-0835-4B4F-9506-AB014244E5DA}"/>
    <cellStyle name="Normal 3 2 9 2 2 4 2 2" xfId="27844" xr:uid="{C708D7E8-37AB-4FCD-B915-C74CB2C38193}"/>
    <cellStyle name="Normal 3 2 9 2 2 4 3" xfId="27845" xr:uid="{E6856C8A-3555-4D8B-867E-E5719D1471F3}"/>
    <cellStyle name="Normal 3 2 9 2 2 5" xfId="27846" xr:uid="{172830BA-05CF-418B-8AED-72013D4ADB6B}"/>
    <cellStyle name="Normal 3 2 9 2 2 5 2" xfId="27847" xr:uid="{8D5050AC-EC0C-4EA8-A76A-47B728ECB3C8}"/>
    <cellStyle name="Normal 3 2 9 2 2 6" xfId="27848" xr:uid="{E442410E-C9F4-47B1-B83E-2A6F98845EDC}"/>
    <cellStyle name="Normal 3 2 9 2 3" xfId="27849" xr:uid="{5F2CBA3D-7CAF-4E40-BD07-78715780221B}"/>
    <cellStyle name="Normal 3 2 9 2 3 2" xfId="27850" xr:uid="{B8148B7C-33F5-4613-BD4D-B4292D8164C8}"/>
    <cellStyle name="Normal 3 2 9 2 3 2 2" xfId="27851" xr:uid="{4902F5ED-72A1-47A1-9AEC-7899588A9ED8}"/>
    <cellStyle name="Normal 3 2 9 2 3 2 2 2" xfId="27852" xr:uid="{E7A23394-7A39-40D4-A565-BF3159051F1B}"/>
    <cellStyle name="Normal 3 2 9 2 3 2 3" xfId="27853" xr:uid="{1257D5C0-A9AE-4BD4-A6B7-29222AF52FCC}"/>
    <cellStyle name="Normal 3 2 9 2 3 3" xfId="27854" xr:uid="{65B76CF7-3DAF-40D0-9667-DF2D92974CC8}"/>
    <cellStyle name="Normal 3 2 9 2 3 3 2" xfId="27855" xr:uid="{54F22265-F7CD-41F3-9245-BA32496B49F6}"/>
    <cellStyle name="Normal 3 2 9 2 3 4" xfId="27856" xr:uid="{EF6CA36D-6805-46C6-9149-3AAD84113239}"/>
    <cellStyle name="Normal 3 2 9 2 4" xfId="27857" xr:uid="{1414DF20-B85C-4B78-BB36-A50C66292EB6}"/>
    <cellStyle name="Normal 3 2 9 2 4 2" xfId="27858" xr:uid="{20B4F0FA-6DFF-4C16-98CE-E498A752E1E1}"/>
    <cellStyle name="Normal 3 2 9 2 4 2 2" xfId="27859" xr:uid="{D419286E-F9C4-479E-B3E7-5D0D82133ACB}"/>
    <cellStyle name="Normal 3 2 9 2 4 2 2 2" xfId="27860" xr:uid="{E00F9068-B45B-407B-9397-6B6F7CC4C6B8}"/>
    <cellStyle name="Normal 3 2 9 2 4 2 3" xfId="27861" xr:uid="{7A285D63-8E14-4D41-B091-1D6C8C096125}"/>
    <cellStyle name="Normal 3 2 9 2 4 3" xfId="27862" xr:uid="{35E0F62B-9008-46D8-BA0F-EE8D4EC61BF1}"/>
    <cellStyle name="Normal 3 2 9 2 4 3 2" xfId="27863" xr:uid="{4FCF064F-C3F9-4BAF-84C0-B90DAC1CDD6C}"/>
    <cellStyle name="Normal 3 2 9 2 4 4" xfId="27864" xr:uid="{FC3C3BCD-67B1-41EB-BBD0-153C6D6A810E}"/>
    <cellStyle name="Normal 3 2 9 2 5" xfId="27865" xr:uid="{3525AED7-E904-4B44-9467-4E4448870F53}"/>
    <cellStyle name="Normal 3 2 9 2 5 2" xfId="27866" xr:uid="{A28D9701-775F-4FE7-9EC8-D4948AA7A7F1}"/>
    <cellStyle name="Normal 3 2 9 2 5 2 2" xfId="27867" xr:uid="{259FE2E9-28CB-42E3-B9C8-6BD2490FD9D5}"/>
    <cellStyle name="Normal 3 2 9 2 5 3" xfId="27868" xr:uid="{43984F5A-0FD0-4815-B47F-E224A7BD199D}"/>
    <cellStyle name="Normal 3 2 9 2 6" xfId="27869" xr:uid="{F42A6D92-DA54-49E9-B91B-08CBE8307A8E}"/>
    <cellStyle name="Normal 3 2 9 2 6 2" xfId="27870" xr:uid="{83965A21-97D9-4F6C-B814-AC49BCA59546}"/>
    <cellStyle name="Normal 3 2 9 2 7" xfId="27871" xr:uid="{DE0335EE-52E8-4AF2-9983-9A2954CE7130}"/>
    <cellStyle name="Normal 3 2 9 3" xfId="27872" xr:uid="{194398BC-9EB0-4F89-B291-3BCE5ECD7641}"/>
    <cellStyle name="Normal 3 2 9 3 2" xfId="27873" xr:uid="{E8E29B84-B4B5-46FF-BF67-FFD8507EC3F1}"/>
    <cellStyle name="Normal 3 2 9 3 2 2" xfId="27874" xr:uid="{A62A2E38-2FB9-486D-83A4-E8C51ECB5610}"/>
    <cellStyle name="Normal 3 2 9 3 2 2 2" xfId="27875" xr:uid="{D48F29EC-723F-4A58-8539-FD688225C41C}"/>
    <cellStyle name="Normal 3 2 9 3 2 2 2 2" xfId="27876" xr:uid="{3B4BEF05-96F1-4345-AE09-235BA558E068}"/>
    <cellStyle name="Normal 3 2 9 3 2 2 3" xfId="27877" xr:uid="{4A6F5A75-BB34-4021-B45E-5E0CC3589A8E}"/>
    <cellStyle name="Normal 3 2 9 3 2 3" xfId="27878" xr:uid="{6F44D315-A219-4DD4-AE94-2190DEEFE89C}"/>
    <cellStyle name="Normal 3 2 9 3 2 3 2" xfId="27879" xr:uid="{A35E1F28-38A9-4128-BD6D-DE25E6D75CE4}"/>
    <cellStyle name="Normal 3 2 9 3 2 4" xfId="27880" xr:uid="{B1F29A71-A78F-45CD-B775-07176AFBB9D8}"/>
    <cellStyle name="Normal 3 2 9 3 3" xfId="27881" xr:uid="{7BD31492-BB88-4BE1-9AA5-8649CC39402A}"/>
    <cellStyle name="Normal 3 2 9 3 3 2" xfId="27882" xr:uid="{9CDB44C5-13AF-47EE-A15E-BD11752C38A9}"/>
    <cellStyle name="Normal 3 2 9 3 3 2 2" xfId="27883" xr:uid="{43C5E1B0-3B06-44C6-B235-32DEA5ADAE5B}"/>
    <cellStyle name="Normal 3 2 9 3 3 2 2 2" xfId="27884" xr:uid="{9D53F8C8-5B2A-44DD-9051-360970C85FE2}"/>
    <cellStyle name="Normal 3 2 9 3 3 2 3" xfId="27885" xr:uid="{ABE356A5-62B2-467D-A8B9-965BE0C5570E}"/>
    <cellStyle name="Normal 3 2 9 3 3 3" xfId="27886" xr:uid="{6FB5A86C-EA54-4740-B0FF-19830F90E49B}"/>
    <cellStyle name="Normal 3 2 9 3 3 3 2" xfId="27887" xr:uid="{2B139921-6295-481F-84C4-D3E0EADB601D}"/>
    <cellStyle name="Normal 3 2 9 3 3 4" xfId="27888" xr:uid="{F25B85A8-9774-4522-A2F6-373B3769B315}"/>
    <cellStyle name="Normal 3 2 9 3 4" xfId="27889" xr:uid="{24485B5F-8DDE-402A-A70F-AEC8BAB00CA5}"/>
    <cellStyle name="Normal 3 2 9 3 4 2" xfId="27890" xr:uid="{AE10FC97-E884-433B-8DA0-1CA49AAA6BD0}"/>
    <cellStyle name="Normal 3 2 9 3 4 2 2" xfId="27891" xr:uid="{B31D4CA2-1E35-4A4C-9AC4-98FDEEE08BC3}"/>
    <cellStyle name="Normal 3 2 9 3 4 3" xfId="27892" xr:uid="{74544D87-2141-4176-8F4E-1E7B2C61461A}"/>
    <cellStyle name="Normal 3 2 9 3 5" xfId="27893" xr:uid="{74E6D7E8-56F4-41D4-9ADD-AC26372F5717}"/>
    <cellStyle name="Normal 3 2 9 3 5 2" xfId="27894" xr:uid="{D0D47CBB-75CC-427B-8052-13C1E50F2F6F}"/>
    <cellStyle name="Normal 3 2 9 3 6" xfId="27895" xr:uid="{3BEA74BC-7B8F-46AE-BC0E-CC18177C797A}"/>
    <cellStyle name="Normal 3 2 9 4" xfId="27896" xr:uid="{36398D61-BB67-445A-9638-4B3B0F764001}"/>
    <cellStyle name="Normal 3 2 9 4 2" xfId="27897" xr:uid="{405C35BE-6D74-48BA-B61D-DDFFD600E1E5}"/>
    <cellStyle name="Normal 3 2 9 4 2 2" xfId="27898" xr:uid="{0E72965F-3E09-4015-AD9A-77AEE6C43535}"/>
    <cellStyle name="Normal 3 2 9 4 2 2 2" xfId="27899" xr:uid="{4FBDE545-E74E-4943-98B8-847F614F3E64}"/>
    <cellStyle name="Normal 3 2 9 4 2 3" xfId="27900" xr:uid="{B3FD66A2-C91D-409D-85F8-2E68DA03D12E}"/>
    <cellStyle name="Normal 3 2 9 4 3" xfId="27901" xr:uid="{1EFAE50B-BF2E-4D7F-8EB4-BDF7BA88EBB8}"/>
    <cellStyle name="Normal 3 2 9 4 3 2" xfId="27902" xr:uid="{3D812257-125A-4F70-85F2-CAE7D9D461F7}"/>
    <cellStyle name="Normal 3 2 9 4 4" xfId="27903" xr:uid="{321B4867-A678-4842-B1C7-1B0A0885FBCA}"/>
    <cellStyle name="Normal 3 2 9 5" xfId="27904" xr:uid="{9F0743B6-7FD9-4DB9-96DE-B36B8DB5A1AB}"/>
    <cellStyle name="Normal 3 2 9 5 2" xfId="27905" xr:uid="{B3A9274D-18B9-4E24-8CDC-AE055D26A0C5}"/>
    <cellStyle name="Normal 3 2 9 5 2 2" xfId="27906" xr:uid="{4BA63F59-CF27-4F3D-820E-8FF5888D2BB9}"/>
    <cellStyle name="Normal 3 2 9 5 2 2 2" xfId="27907" xr:uid="{11953268-B330-43EB-9A9C-0C4948DDE741}"/>
    <cellStyle name="Normal 3 2 9 5 2 3" xfId="27908" xr:uid="{AADCF286-7D90-4D15-9EB1-6C32D5A4CE56}"/>
    <cellStyle name="Normal 3 2 9 5 3" xfId="27909" xr:uid="{3EFD79BA-14EE-4068-B949-6F77B5ED75D4}"/>
    <cellStyle name="Normal 3 2 9 5 3 2" xfId="27910" xr:uid="{F799DF11-6F8D-451C-AE45-A52B97B9CA19}"/>
    <cellStyle name="Normal 3 2 9 5 4" xfId="27911" xr:uid="{241BD615-41D5-4FE7-9E85-8C7C2DF19335}"/>
    <cellStyle name="Normal 3 2 9 6" xfId="27912" xr:uid="{222381A0-2802-4094-8C0E-EBC4E3A489AD}"/>
    <cellStyle name="Normal 3 2 9 6 2" xfId="27913" xr:uid="{CE006143-CB8A-4310-B17F-4FB823104674}"/>
    <cellStyle name="Normal 3 2 9 6 2 2" xfId="27914" xr:uid="{B6C9C57A-F0B8-4B01-87EC-933B3D554021}"/>
    <cellStyle name="Normal 3 2 9 6 3" xfId="27915" xr:uid="{D6303EC4-376D-4659-8B4F-68042C13E733}"/>
    <cellStyle name="Normal 3 2 9 7" xfId="27916" xr:uid="{13C72D05-324A-48E7-84ED-8BE57C9D2824}"/>
    <cellStyle name="Normal 3 2 9 7 2" xfId="27917" xr:uid="{0972CD00-1280-49CF-B713-342F82A5B33A}"/>
    <cellStyle name="Normal 3 2 9 8" xfId="27918" xr:uid="{CA4D8CCF-C6C4-4317-A125-8DABB205E8FC}"/>
    <cellStyle name="Normal 3 3" xfId="27919" xr:uid="{D0123EC2-6D1F-4715-897D-0A4832E649A3}"/>
    <cellStyle name="Normal 3 3 10" xfId="27920" xr:uid="{242C2719-8208-4141-B8F4-CF777EB79975}"/>
    <cellStyle name="Normal 3 3 11" xfId="27921" xr:uid="{0E62B430-9E32-4FD0-9164-0CBFBCB89EF7}"/>
    <cellStyle name="Normal 3 3 11 2" xfId="27922" xr:uid="{F80F30D2-B174-42E8-BA44-38782F06D566}"/>
    <cellStyle name="Normal 3 3 11 2 2" xfId="27923" xr:uid="{F70E7A7E-BAB3-471B-ABD9-69B0B6281F81}"/>
    <cellStyle name="Normal 3 3 11 2 2 2" xfId="27924" xr:uid="{5845DEA0-40FF-4282-A626-035DB2A3B6FC}"/>
    <cellStyle name="Normal 3 3 11 2 3" xfId="27925" xr:uid="{4FC74CE1-1B3B-4329-8B2E-862C24047E54}"/>
    <cellStyle name="Normal 3 3 11 3" xfId="27926" xr:uid="{BEC76EF6-745A-4C24-A92E-627F298360DC}"/>
    <cellStyle name="Normal 3 3 11 3 2" xfId="27927" xr:uid="{3C09C2E2-DE16-4BDF-97C5-4A736101F1BA}"/>
    <cellStyle name="Normal 3 3 11 4" xfId="27928" xr:uid="{E07844B0-DE67-4532-834D-FA3BC5078F16}"/>
    <cellStyle name="Normal 3 3 12" xfId="27929" xr:uid="{1255E6C4-62FC-4B67-8E62-F15C79DFA3F7}"/>
    <cellStyle name="Normal 3 3 12 2" xfId="27930" xr:uid="{F2BF6C03-1570-4757-9FF8-57AD4095F203}"/>
    <cellStyle name="Normal 3 3 12 2 2" xfId="27931" xr:uid="{44E27B5E-1331-402E-B6C9-187186E7528D}"/>
    <cellStyle name="Normal 3 3 12 2 2 2" xfId="27932" xr:uid="{5A79A1D8-2999-4812-907F-348F4BC18EC7}"/>
    <cellStyle name="Normal 3 3 12 2 3" xfId="27933" xr:uid="{13AE4F01-8C7A-482A-85AB-895F95293785}"/>
    <cellStyle name="Normal 3 3 12 3" xfId="27934" xr:uid="{169DD1DB-6B2A-47D8-99D8-D8A94916DA32}"/>
    <cellStyle name="Normal 3 3 12 3 2" xfId="27935" xr:uid="{553BFDA5-AD5A-41D8-82FA-377E34A843F4}"/>
    <cellStyle name="Normal 3 3 12 4" xfId="27936" xr:uid="{7303B689-4353-4A1E-9763-1E56A6B7E2AC}"/>
    <cellStyle name="Normal 3 3 13" xfId="27937" xr:uid="{94D9DBFC-1D39-4454-A758-DA40D4F76B54}"/>
    <cellStyle name="Normal 3 3 13 2" xfId="27938" xr:uid="{8DFE7ACA-4893-401C-833E-2920FD46FDD3}"/>
    <cellStyle name="Normal 3 3 13 2 2" xfId="27939" xr:uid="{C4897661-E00F-41AD-80A8-F7670DADF148}"/>
    <cellStyle name="Normal 3 3 13 3" xfId="27940" xr:uid="{9201BB7F-B462-45AC-9C57-4A8E90681DEA}"/>
    <cellStyle name="Normal 3 3 14" xfId="27941" xr:uid="{52FC75A6-F63A-472B-B8AD-D6D63780A60A}"/>
    <cellStyle name="Normal 3 3 14 2" xfId="27942" xr:uid="{10CE0A75-B686-4BF4-8E64-5B0402963D3E}"/>
    <cellStyle name="Normal 3 3 15" xfId="27943" xr:uid="{890000B8-EB97-470C-BD70-051348C5C28A}"/>
    <cellStyle name="Normal 3 3 16" xfId="27944" xr:uid="{4BD8927D-7C34-431B-B5E0-FED3F63196BA}"/>
    <cellStyle name="Normal 3 3 2" xfId="27945" xr:uid="{1AF2B343-D46F-45C0-8D9E-2E04F9A046B7}"/>
    <cellStyle name="Normal 3 3 2 2" xfId="27946" xr:uid="{62C1E034-13C4-4C6C-AEC2-1F405890D38D}"/>
    <cellStyle name="Normal 3 3 2 2 2" xfId="27947" xr:uid="{03B61285-8587-49EF-88D4-7631AFB6FE09}"/>
    <cellStyle name="Normal 3 3 2 2 2 2" xfId="27948" xr:uid="{35EBDE00-FBB4-41CB-9E3D-E6E3D0066582}"/>
    <cellStyle name="Normal 3 3 2 2 2 2 2" xfId="27949" xr:uid="{DF2C6470-3D2B-475C-AEA2-5E32952126F4}"/>
    <cellStyle name="Normal 3 3 2 2 2 2 2 2" xfId="27950" xr:uid="{2F9D382D-13DB-4BD6-A2B2-7374DF5A5BFA}"/>
    <cellStyle name="Normal 3 3 2 2 2 2 2 2 2" xfId="27951" xr:uid="{3F72286C-6D45-4612-A8A9-A60833191910}"/>
    <cellStyle name="Normal 3 3 2 2 2 2 2 3" xfId="27952" xr:uid="{CE76A107-815F-4C9D-97EB-E91712D2C189}"/>
    <cellStyle name="Normal 3 3 2 2 2 2 3" xfId="27953" xr:uid="{F9B0DC1D-F188-41CC-90B2-3E5802DF6697}"/>
    <cellStyle name="Normal 3 3 2 2 2 2 3 2" xfId="27954" xr:uid="{E7FBD18E-AD88-436A-B4BD-98F9C0753181}"/>
    <cellStyle name="Normal 3 3 2 2 2 2 4" xfId="27955" xr:uid="{0E6B6F58-04DF-49C6-B2BF-F0B424263708}"/>
    <cellStyle name="Normal 3 3 2 2 2 2 5" xfId="27956" xr:uid="{5CEE20B3-A916-4947-9912-70D506B916F0}"/>
    <cellStyle name="Normal 3 3 2 2 2 3" xfId="27957" xr:uid="{13B93680-C28A-40DF-B8D3-5E7770115EE0}"/>
    <cellStyle name="Normal 3 3 2 2 2 3 2" xfId="27958" xr:uid="{060CDF76-2293-49B8-9D75-FFC21D8153C0}"/>
    <cellStyle name="Normal 3 3 2 2 2 3 2 2" xfId="27959" xr:uid="{7078C154-D605-473C-974C-FC7250D0F434}"/>
    <cellStyle name="Normal 3 3 2 2 2 3 2 2 2" xfId="27960" xr:uid="{815121E8-3FA4-41A4-9549-2728E7F45AF1}"/>
    <cellStyle name="Normal 3 3 2 2 2 3 2 3" xfId="27961" xr:uid="{F010E444-A3BB-4ECC-A884-80C53E8CB4A2}"/>
    <cellStyle name="Normal 3 3 2 2 2 3 3" xfId="27962" xr:uid="{47CBF878-10CC-4B8E-B18D-8B45B18FCBD5}"/>
    <cellStyle name="Normal 3 3 2 2 2 3 3 2" xfId="27963" xr:uid="{CE38E6F0-D05A-4D93-B045-1D11FD3A4AE8}"/>
    <cellStyle name="Normal 3 3 2 2 2 3 4" xfId="27964" xr:uid="{4B842D7D-EE60-4A2F-8C8D-5FABDD8B6967}"/>
    <cellStyle name="Normal 3 3 2 2 2 4" xfId="27965" xr:uid="{5A49B0A4-5EB2-42F8-84CB-148F6BAEA089}"/>
    <cellStyle name="Normal 3 3 2 2 2 4 2" xfId="27966" xr:uid="{D1326F93-8781-4271-AA9F-EAD3BA918C71}"/>
    <cellStyle name="Normal 3 3 2 2 2 4 2 2" xfId="27967" xr:uid="{849C2B58-2C55-4D29-9EC6-090FC2359F61}"/>
    <cellStyle name="Normal 3 3 2 2 2 4 3" xfId="27968" xr:uid="{0EC756E4-B570-4F2C-8290-BBC4946653DE}"/>
    <cellStyle name="Normal 3 3 2 2 2 5" xfId="27969" xr:uid="{D29DB3FF-8B11-43BE-B540-38E75E724C0D}"/>
    <cellStyle name="Normal 3 3 2 2 2 5 2" xfId="27970" xr:uid="{68627538-7520-4C18-B7A6-26D49EA4779D}"/>
    <cellStyle name="Normal 3 3 2 2 2 6" xfId="27971" xr:uid="{5BA3021F-4DDC-4841-8018-E4508530DAEC}"/>
    <cellStyle name="Normal 3 3 2 2 2 7" xfId="27972" xr:uid="{3A903129-79E8-478D-A942-C8135072956E}"/>
    <cellStyle name="Normal 3 3 2 2 3" xfId="27973" xr:uid="{D99776B6-51D2-41C0-B48E-062F269E004E}"/>
    <cellStyle name="Normal 3 3 2 2 3 2" xfId="27974" xr:uid="{2AC5E640-BCD3-47E8-90A3-DB7D41AD10DB}"/>
    <cellStyle name="Normal 3 3 2 2 3 2 2" xfId="27975" xr:uid="{DE13E6E8-84F4-47FC-9E12-692E2CB1067B}"/>
    <cellStyle name="Normal 3 3 2 2 3 2 2 2" xfId="27976" xr:uid="{7B625384-441C-4DC7-BA31-0FF53D5BCD5B}"/>
    <cellStyle name="Normal 3 3 2 2 3 2 3" xfId="27977" xr:uid="{404A726A-B7E8-402F-8BB4-ED23705FBDA2}"/>
    <cellStyle name="Normal 3 3 2 2 3 3" xfId="27978" xr:uid="{4E74EFEA-2B0E-40DE-96A1-40466EE07EB8}"/>
    <cellStyle name="Normal 3 3 2 2 3 3 2" xfId="27979" xr:uid="{E843A53E-257D-4166-83F5-0754616ECD47}"/>
    <cellStyle name="Normal 3 3 2 2 3 4" xfId="27980" xr:uid="{C1535950-5738-43D8-A2C2-5B1AF5BE6362}"/>
    <cellStyle name="Normal 3 3 2 2 4" xfId="27981" xr:uid="{25253765-0534-4127-8569-066EC34FFFF8}"/>
    <cellStyle name="Normal 3 3 2 2 4 2" xfId="27982" xr:uid="{34383F2A-A0E0-41E7-AACD-D821853B24A8}"/>
    <cellStyle name="Normal 3 3 2 2 4 2 2" xfId="27983" xr:uid="{EE9E93F6-B0E1-4549-AC2A-F768C68FE255}"/>
    <cellStyle name="Normal 3 3 2 2 4 2 2 2" xfId="27984" xr:uid="{CD31E5AA-D7A1-42A8-9698-9D7E99352371}"/>
    <cellStyle name="Normal 3 3 2 2 4 2 3" xfId="27985" xr:uid="{AD51D3AF-3BC8-466D-818D-C3B96E1EF12B}"/>
    <cellStyle name="Normal 3 3 2 2 4 3" xfId="27986" xr:uid="{201A6CF1-EA50-454B-9162-DA91FAC06DBD}"/>
    <cellStyle name="Normal 3 3 2 2 4 3 2" xfId="27987" xr:uid="{494FF372-8195-4A85-9B5D-1F338D183B7D}"/>
    <cellStyle name="Normal 3 3 2 2 4 4" xfId="27988" xr:uid="{07328535-B07C-43CC-89F3-EAFBA2AFFC73}"/>
    <cellStyle name="Normal 3 3 2 2 5" xfId="27989" xr:uid="{B78DA2C9-ADF6-48E5-BEF7-6B1CD1D5042B}"/>
    <cellStyle name="Normal 3 3 2 2 5 2" xfId="27990" xr:uid="{D368B21E-D2D8-44B9-A131-7A63DFE2C060}"/>
    <cellStyle name="Normal 3 3 2 2 5 2 2" xfId="27991" xr:uid="{0A8467DD-6FA5-4DD8-B4D3-0770ACF75730}"/>
    <cellStyle name="Normal 3 3 2 2 5 3" xfId="27992" xr:uid="{D5F41F64-ABE6-4EE9-A562-ED089A66EFA7}"/>
    <cellStyle name="Normal 3 3 2 2 6" xfId="27993" xr:uid="{4B5F5EB4-09F2-4AFA-A5C0-A999C1079BD1}"/>
    <cellStyle name="Normal 3 3 2 2 6 2" xfId="27994" xr:uid="{426132DF-D4CF-44A2-8819-C7C14CFA559E}"/>
    <cellStyle name="Normal 3 3 2 2 7" xfId="27995" xr:uid="{DF6D1B23-B9E5-4CD2-8852-AE1D0A3ADAF1}"/>
    <cellStyle name="Normal 3 3 2 2 8" xfId="27996" xr:uid="{6B3472A4-1A0D-4A95-8485-5F9F2D7D3716}"/>
    <cellStyle name="Normal 3 3 2 3" xfId="27997" xr:uid="{DBC980FD-A0DD-4BB6-AE72-FE218C53ACFA}"/>
    <cellStyle name="Normal 3 3 2 3 2" xfId="27998" xr:uid="{3CABADD0-F6A8-4FC0-9BC5-CB6FC3F46FF6}"/>
    <cellStyle name="Normal 3 3 2 3 2 2" xfId="27999" xr:uid="{45A387B0-14C4-4295-835F-F14AC831172B}"/>
    <cellStyle name="Normal 3 3 2 3 2 2 2" xfId="28000" xr:uid="{B799465C-D014-411A-B4ED-F6A8ACD0D290}"/>
    <cellStyle name="Normal 3 3 2 3 2 2 2 2" xfId="28001" xr:uid="{1B67F3C6-F0CC-4422-8373-C45F4FF813AD}"/>
    <cellStyle name="Normal 3 3 2 3 2 2 2 2 2" xfId="28002" xr:uid="{5ED45C50-9950-42F6-B6BA-E9AED92D2A43}"/>
    <cellStyle name="Normal 3 3 2 3 2 2 2 3" xfId="28003" xr:uid="{16E0899B-0F0B-4DB4-B27A-B40CA82A41A5}"/>
    <cellStyle name="Normal 3 3 2 3 2 2 3" xfId="28004" xr:uid="{A86C4EEA-456A-4D65-9797-8BB94E8DAE17}"/>
    <cellStyle name="Normal 3 3 2 3 2 2 3 2" xfId="28005" xr:uid="{EE1E527E-19EF-4B78-BC33-90B9DAD42423}"/>
    <cellStyle name="Normal 3 3 2 3 2 2 4" xfId="28006" xr:uid="{91299303-6974-4023-8666-F46DFE3F19EF}"/>
    <cellStyle name="Normal 3 3 2 3 2 3" xfId="28007" xr:uid="{25143F0F-4345-4CCC-85E3-340314C11E91}"/>
    <cellStyle name="Normal 3 3 2 3 2 3 2" xfId="28008" xr:uid="{3B99AA71-9803-4EFD-900F-41872230DF4C}"/>
    <cellStyle name="Normal 3 3 2 3 2 3 2 2" xfId="28009" xr:uid="{8088F270-A09A-4346-9752-12F085CDFA5F}"/>
    <cellStyle name="Normal 3 3 2 3 2 3 2 2 2" xfId="28010" xr:uid="{A785CE92-50CD-4A30-958A-C4A4D9A363FA}"/>
    <cellStyle name="Normal 3 3 2 3 2 3 2 3" xfId="28011" xr:uid="{4EF122EB-858D-4D5F-A259-8AA6BCF007DA}"/>
    <cellStyle name="Normal 3 3 2 3 2 3 3" xfId="28012" xr:uid="{1387575A-101C-4A0E-905D-D4708DF1AB42}"/>
    <cellStyle name="Normal 3 3 2 3 2 3 3 2" xfId="28013" xr:uid="{58324683-5301-45F8-8C60-C34756CFC5F1}"/>
    <cellStyle name="Normal 3 3 2 3 2 3 4" xfId="28014" xr:uid="{D9A3DA6D-EEE1-4BB2-8582-9D0CE433BD80}"/>
    <cellStyle name="Normal 3 3 2 3 2 4" xfId="28015" xr:uid="{A597033F-35AA-4F40-A5BA-C0193A6B657E}"/>
    <cellStyle name="Normal 3 3 2 3 2 4 2" xfId="28016" xr:uid="{D378B059-FE86-472A-A8BA-B9B5ABE307F1}"/>
    <cellStyle name="Normal 3 3 2 3 2 4 2 2" xfId="28017" xr:uid="{22E7030D-4C1E-429B-BD3D-F676BBD36F99}"/>
    <cellStyle name="Normal 3 3 2 3 2 4 3" xfId="28018" xr:uid="{F0B45226-D6EE-43A5-AA35-EA612635DEA7}"/>
    <cellStyle name="Normal 3 3 2 3 2 5" xfId="28019" xr:uid="{67DAA9EB-5BC6-4A47-A043-689FA17B40D9}"/>
    <cellStyle name="Normal 3 3 2 3 2 5 2" xfId="28020" xr:uid="{C8B87A56-78E9-4CFC-953A-99DF5A7F1D19}"/>
    <cellStyle name="Normal 3 3 2 3 2 6" xfId="28021" xr:uid="{782E3B86-BE8D-41A5-9542-30C097597E7D}"/>
    <cellStyle name="Normal 3 3 2 3 3" xfId="28022" xr:uid="{D1FB06AA-2FA4-48A5-8894-8EC52BBAA2BD}"/>
    <cellStyle name="Normal 3 3 2 3 3 2" xfId="28023" xr:uid="{491F42AA-81C8-4372-9575-66DFDFA57DCE}"/>
    <cellStyle name="Normal 3 3 2 3 3 2 2" xfId="28024" xr:uid="{3B5E5D77-AD2B-4AC4-AE3E-C9C2ECE94AA4}"/>
    <cellStyle name="Normal 3 3 2 3 3 2 2 2" xfId="28025" xr:uid="{B03742E6-FAC5-4DC1-95AD-3D33A9D5C505}"/>
    <cellStyle name="Normal 3 3 2 3 3 2 3" xfId="28026" xr:uid="{48BFE84F-CCE0-416B-93B4-BF283EA6C31A}"/>
    <cellStyle name="Normal 3 3 2 3 3 3" xfId="28027" xr:uid="{BF5E191A-6C86-429B-8FEF-C75762673107}"/>
    <cellStyle name="Normal 3 3 2 3 3 3 2" xfId="28028" xr:uid="{8C35F6BE-3DCF-41AF-89B9-D966ABEAD17D}"/>
    <cellStyle name="Normal 3 3 2 3 3 4" xfId="28029" xr:uid="{58DA6D2F-061F-4575-B051-3E170A8E5F8F}"/>
    <cellStyle name="Normal 3 3 2 3 4" xfId="28030" xr:uid="{D8C5FDFD-6B1F-4D74-8776-23D77087179C}"/>
    <cellStyle name="Normal 3 3 2 3 4 2" xfId="28031" xr:uid="{D42D3D4A-51E2-499B-85F9-F2C7FC2A1302}"/>
    <cellStyle name="Normal 3 3 2 3 4 2 2" xfId="28032" xr:uid="{293BF74B-F686-4FC2-997E-5287BA0108B0}"/>
    <cellStyle name="Normal 3 3 2 3 4 2 2 2" xfId="28033" xr:uid="{245FBB6F-45D3-4EB8-B813-F55B91245907}"/>
    <cellStyle name="Normal 3 3 2 3 4 2 3" xfId="28034" xr:uid="{F9D34D88-0536-4D0C-A572-233F20519163}"/>
    <cellStyle name="Normal 3 3 2 3 4 3" xfId="28035" xr:uid="{85140EAA-3CD6-46BC-861C-8CACA02D429F}"/>
    <cellStyle name="Normal 3 3 2 3 4 3 2" xfId="28036" xr:uid="{29C0051C-B69A-4196-892F-05EBD641A3AA}"/>
    <cellStyle name="Normal 3 3 2 3 4 4" xfId="28037" xr:uid="{68DAD2EC-C071-4060-BA0A-DCE041AD14E1}"/>
    <cellStyle name="Normal 3 3 2 3 5" xfId="28038" xr:uid="{EC0609E0-4507-42C3-9FF6-D2EC20C76476}"/>
    <cellStyle name="Normal 3 3 2 3 5 2" xfId="28039" xr:uid="{CDA2234F-3FD1-4F26-8DC9-B41466933CF2}"/>
    <cellStyle name="Normal 3 3 2 3 5 2 2" xfId="28040" xr:uid="{2331D9E2-8AF4-4E56-974B-CC2984B1B9D3}"/>
    <cellStyle name="Normal 3 3 2 3 5 3" xfId="28041" xr:uid="{6201FE78-65F7-43C5-84EE-CDE2B186EF97}"/>
    <cellStyle name="Normal 3 3 2 3 6" xfId="28042" xr:uid="{D837FF25-9D43-411B-90B2-50301EB527DA}"/>
    <cellStyle name="Normal 3 3 2 3 6 2" xfId="28043" xr:uid="{7D3E7E96-BCD4-44BF-926D-C76452DDE1F1}"/>
    <cellStyle name="Normal 3 3 2 3 7" xfId="28044" xr:uid="{DA603E3E-F531-4577-A807-AB64CECF46BA}"/>
    <cellStyle name="Normal 3 3 2 3 8" xfId="28045" xr:uid="{AE7C1021-EFA4-4C84-AC60-A5F96BE87567}"/>
    <cellStyle name="Normal 3 3 2 4" xfId="28046" xr:uid="{58D2BA2F-315B-47AD-83E2-A2036AF81DA4}"/>
    <cellStyle name="Normal 3 3 3" xfId="28047" xr:uid="{AAFD5230-C58E-4E75-A41C-1378656371DA}"/>
    <cellStyle name="Normal 3 3 3 2" xfId="28048" xr:uid="{B502EB95-4BCD-4827-A86F-5F1981325FA3}"/>
    <cellStyle name="Normal 3 3 3 2 2" xfId="28049" xr:uid="{8B51EF71-30C2-49F4-9E16-39FF39C4056B}"/>
    <cellStyle name="Normal 3 3 3 2 2 2" xfId="28050" xr:uid="{4FB0B03F-D063-4291-83D4-D2E2CE76582F}"/>
    <cellStyle name="Normal 3 3 3 2 2 2 2" xfId="28051" xr:uid="{A75C0A81-5695-4BC9-81D4-47AD1DE6ABF6}"/>
    <cellStyle name="Normal 3 3 3 2 2 2 2 2" xfId="28052" xr:uid="{9DC0ADB6-EF3C-4059-9163-68AD2BA01DDB}"/>
    <cellStyle name="Normal 3 3 3 2 2 2 2 2 2" xfId="28053" xr:uid="{10E1AAD7-DAE5-401F-AD85-1B51EA5ED1CF}"/>
    <cellStyle name="Normal 3 3 3 2 2 2 2 3" xfId="28054" xr:uid="{D0A51D86-FDCA-432F-BB50-CD1F69482ECD}"/>
    <cellStyle name="Normal 3 3 3 2 2 2 3" xfId="28055" xr:uid="{9E74310A-A32A-49CA-A01D-30B68565101C}"/>
    <cellStyle name="Normal 3 3 3 2 2 2 3 2" xfId="28056" xr:uid="{7B30667F-34EC-4E2E-BF1D-CC5EEAB0533B}"/>
    <cellStyle name="Normal 3 3 3 2 2 2 4" xfId="28057" xr:uid="{B5586AFF-731A-4422-BF88-A12F7D317EEA}"/>
    <cellStyle name="Normal 3 3 3 2 2 3" xfId="28058" xr:uid="{8106FDA8-BFA4-44C2-AA30-4036C5887B21}"/>
    <cellStyle name="Normal 3 3 3 2 2 3 2" xfId="28059" xr:uid="{284089DA-7D73-4D94-B27E-AAAEB8AB8B44}"/>
    <cellStyle name="Normal 3 3 3 2 2 3 2 2" xfId="28060" xr:uid="{101D6768-6A33-472E-86AB-4346A48B60F9}"/>
    <cellStyle name="Normal 3 3 3 2 2 3 2 2 2" xfId="28061" xr:uid="{CC4ACB19-7B1B-496F-88D9-351BBCB2DDD4}"/>
    <cellStyle name="Normal 3 3 3 2 2 3 2 3" xfId="28062" xr:uid="{497DF98D-661E-4649-88CD-F77CCDC42DE7}"/>
    <cellStyle name="Normal 3 3 3 2 2 3 3" xfId="28063" xr:uid="{665119A8-A354-4030-8EB8-0EC780798344}"/>
    <cellStyle name="Normal 3 3 3 2 2 3 3 2" xfId="28064" xr:uid="{6C8435C0-57AC-4EC3-86E9-ACE253BF110E}"/>
    <cellStyle name="Normal 3 3 3 2 2 3 4" xfId="28065" xr:uid="{5D9427AB-1FCE-4892-8105-6E2C47F17A91}"/>
    <cellStyle name="Normal 3 3 3 2 2 4" xfId="28066" xr:uid="{2AD0D65E-3501-403B-8A81-67CE445B395D}"/>
    <cellStyle name="Normal 3 3 3 2 2 4 2" xfId="28067" xr:uid="{F3A81478-35FF-467F-BF39-A4A2294E8D9E}"/>
    <cellStyle name="Normal 3 3 3 2 2 4 2 2" xfId="28068" xr:uid="{D8C856B4-2BDB-4518-B219-3E17705280A4}"/>
    <cellStyle name="Normal 3 3 3 2 2 4 3" xfId="28069" xr:uid="{FDC7342A-308F-437D-AE0C-C399A1478ACB}"/>
    <cellStyle name="Normal 3 3 3 2 2 5" xfId="28070" xr:uid="{B5B9E63E-4910-410F-9901-B836BE35CFDF}"/>
    <cellStyle name="Normal 3 3 3 2 2 5 2" xfId="28071" xr:uid="{414B84D1-75B4-4A6B-B59B-E58972CBECA8}"/>
    <cellStyle name="Normal 3 3 3 2 2 6" xfId="28072" xr:uid="{889ADE8D-54CA-4AC2-AE17-53170A27F333}"/>
    <cellStyle name="Normal 3 3 3 2 3" xfId="28073" xr:uid="{F94BAB0D-DEE2-43D5-84C5-58789E44B413}"/>
    <cellStyle name="Normal 3 3 3 2 3 2" xfId="28074" xr:uid="{9C2E0502-E4E2-439E-A865-F5F2AF7499B5}"/>
    <cellStyle name="Normal 3 3 3 2 3 2 2" xfId="28075" xr:uid="{277974EA-267A-4D76-9380-9E25DFF7C1A7}"/>
    <cellStyle name="Normal 3 3 3 2 3 2 2 2" xfId="28076" xr:uid="{5B313BFB-D281-4234-894F-31F21502C78F}"/>
    <cellStyle name="Normal 3 3 3 2 3 2 3" xfId="28077" xr:uid="{AB908716-100D-491D-A12A-B7307B9BAEBB}"/>
    <cellStyle name="Normal 3 3 3 2 3 3" xfId="28078" xr:uid="{022009F2-FD80-4F30-8219-051486340EC0}"/>
    <cellStyle name="Normal 3 3 3 2 3 3 2" xfId="28079" xr:uid="{DBCB8415-62EE-4F11-8EE1-BE6F55880AFA}"/>
    <cellStyle name="Normal 3 3 3 2 3 4" xfId="28080" xr:uid="{0F7CBD67-7DAB-46E4-8650-825222174890}"/>
    <cellStyle name="Normal 3 3 3 2 4" xfId="28081" xr:uid="{15415B04-4F33-45C6-98B7-E3C5C0D098FE}"/>
    <cellStyle name="Normal 3 3 3 2 4 2" xfId="28082" xr:uid="{1349440B-7548-43F6-A498-F171339C90CE}"/>
    <cellStyle name="Normal 3 3 3 2 4 2 2" xfId="28083" xr:uid="{80EB1651-C858-4518-9059-FAFF3CF3EC10}"/>
    <cellStyle name="Normal 3 3 3 2 4 2 2 2" xfId="28084" xr:uid="{DAD6CA51-4D37-40F8-A699-4512025687F0}"/>
    <cellStyle name="Normal 3 3 3 2 4 2 3" xfId="28085" xr:uid="{96D12474-76B8-454B-B81D-D03555E15C40}"/>
    <cellStyle name="Normal 3 3 3 2 4 3" xfId="28086" xr:uid="{5B197EED-4B3A-4918-9D21-590DDD4F8A4D}"/>
    <cellStyle name="Normal 3 3 3 2 4 3 2" xfId="28087" xr:uid="{1794078E-4FCE-4176-93B2-4A29935CF0BF}"/>
    <cellStyle name="Normal 3 3 3 2 4 4" xfId="28088" xr:uid="{B2C5A8BE-C96C-4A30-BAFA-68AFD6AB9E4E}"/>
    <cellStyle name="Normal 3 3 3 2 5" xfId="28089" xr:uid="{47352E48-02BD-4245-848D-5EE2B414826C}"/>
    <cellStyle name="Normal 3 3 3 2 5 2" xfId="28090" xr:uid="{AA7FE904-BA9D-423F-ACDC-830DC25391F4}"/>
    <cellStyle name="Normal 3 3 3 2 5 2 2" xfId="28091" xr:uid="{E9289B23-F0BD-4ADE-9288-746C7EA782DD}"/>
    <cellStyle name="Normal 3 3 3 2 5 3" xfId="28092" xr:uid="{279A3A24-8D50-45F3-97CC-F2980FF28984}"/>
    <cellStyle name="Normal 3 3 3 2 6" xfId="28093" xr:uid="{0F0A9714-C408-46BC-B578-E84A28F30315}"/>
    <cellStyle name="Normal 3 3 3 2 6 2" xfId="28094" xr:uid="{B58FD491-52CC-462A-A767-41C0907B3B14}"/>
    <cellStyle name="Normal 3 3 3 2 7" xfId="28095" xr:uid="{55D96A93-F529-45FB-A7B1-51D4D37C435A}"/>
    <cellStyle name="Normal 3 3 3 2 8" xfId="28096" xr:uid="{A239E86C-0DC6-4787-B6CC-9EB552D34992}"/>
    <cellStyle name="Normal 3 3 3 3" xfId="28097" xr:uid="{0CE6E397-16EE-4058-8A1E-D960250F629B}"/>
    <cellStyle name="Normal 3 3 3 3 2" xfId="28098" xr:uid="{96B38BDC-78C8-43C9-BD19-40E8EE16DB45}"/>
    <cellStyle name="Normal 3 3 3 3 2 2" xfId="28099" xr:uid="{754853D9-793B-421D-A7EC-51283360E2BE}"/>
    <cellStyle name="Normal 3 3 3 3 2 2 2" xfId="28100" xr:uid="{DD91B7C0-5F8E-48ED-88B4-3AD5D192468D}"/>
    <cellStyle name="Normal 3 3 3 3 2 2 2 2" xfId="28101" xr:uid="{7F74410F-6458-4D99-91C6-8477375D2D7C}"/>
    <cellStyle name="Normal 3 3 3 3 2 2 3" xfId="28102" xr:uid="{B363EC53-50E2-4151-BBEA-5F054F763E1B}"/>
    <cellStyle name="Normal 3 3 3 3 2 3" xfId="28103" xr:uid="{29503E3F-0F8B-4EED-87C1-65369AE6EDB7}"/>
    <cellStyle name="Normal 3 3 3 3 2 3 2" xfId="28104" xr:uid="{112ABF94-D25F-48C4-B737-FC769CB834CC}"/>
    <cellStyle name="Normal 3 3 3 3 2 4" xfId="28105" xr:uid="{8463F1BF-17FD-4A82-98C4-2C0EC741353C}"/>
    <cellStyle name="Normal 3 3 3 3 3" xfId="28106" xr:uid="{D56F6F48-8555-4CA6-9961-05E9558C4A36}"/>
    <cellStyle name="Normal 3 3 3 3 3 2" xfId="28107" xr:uid="{B7DF62E0-44B2-4D85-8CC4-C64EA9BE7019}"/>
    <cellStyle name="Normal 3 3 3 3 3 2 2" xfId="28108" xr:uid="{96642CC0-700F-47A9-87E0-CB65CE799751}"/>
    <cellStyle name="Normal 3 3 3 3 3 2 2 2" xfId="28109" xr:uid="{CD99535C-AE83-4359-AD7C-80207786625E}"/>
    <cellStyle name="Normal 3 3 3 3 3 2 3" xfId="28110" xr:uid="{E84A4181-3D6F-4F1E-9195-E09CA48939F6}"/>
    <cellStyle name="Normal 3 3 3 3 3 3" xfId="28111" xr:uid="{BF5EBED9-25BB-4791-A43F-BB8D9C4CADB1}"/>
    <cellStyle name="Normal 3 3 3 3 3 3 2" xfId="28112" xr:uid="{6504510E-8D31-4F8E-8F77-892D66C90AB6}"/>
    <cellStyle name="Normal 3 3 3 3 3 4" xfId="28113" xr:uid="{F4A1675F-2EAC-4B44-BD41-78D7E3E58D2E}"/>
    <cellStyle name="Normal 3 3 3 3 4" xfId="28114" xr:uid="{EA3FC4CA-C401-47DD-B625-079E8DC44160}"/>
    <cellStyle name="Normal 3 3 3 3 4 2" xfId="28115" xr:uid="{245F0DDA-26D0-4CF0-8A27-C7AF5D043C4C}"/>
    <cellStyle name="Normal 3 3 3 3 4 2 2" xfId="28116" xr:uid="{1AB2FAEB-B2F0-4A37-A796-EE7B588FCB46}"/>
    <cellStyle name="Normal 3 3 3 3 4 3" xfId="28117" xr:uid="{0C116DB9-0D96-466F-AB9C-D51C99E9A883}"/>
    <cellStyle name="Normal 3 3 3 3 5" xfId="28118" xr:uid="{C111C2B3-9BC2-4F0C-8319-E2AAB9539535}"/>
    <cellStyle name="Normal 3 3 3 3 5 2" xfId="28119" xr:uid="{9B4C8C40-B0AB-43C0-A99F-8CDAE7506557}"/>
    <cellStyle name="Normal 3 3 3 3 6" xfId="28120" xr:uid="{EA2EF7F1-61BA-48CF-8015-4FC23DD72BCB}"/>
    <cellStyle name="Normal 3 3 3 4" xfId="28121" xr:uid="{B7F1F8C8-B08F-4F86-B330-88735D22DBB1}"/>
    <cellStyle name="Normal 3 3 3 4 2" xfId="28122" xr:uid="{C8E408C8-0DED-4E2A-AF69-08884A013C77}"/>
    <cellStyle name="Normal 3 3 3 4 2 2" xfId="28123" xr:uid="{10D5DA68-963D-4993-9FA5-09D4E073CA21}"/>
    <cellStyle name="Normal 3 3 3 4 2 2 2" xfId="28124" xr:uid="{BD22EF06-5FB4-486F-95A9-FC534FE4D590}"/>
    <cellStyle name="Normal 3 3 3 4 2 3" xfId="28125" xr:uid="{0ADEDD9A-34C9-4DF8-8E86-CB63C9824CD6}"/>
    <cellStyle name="Normal 3 3 3 4 3" xfId="28126" xr:uid="{628506A1-2D64-4C6B-B995-C736F5EBAD4E}"/>
    <cellStyle name="Normal 3 3 3 4 3 2" xfId="28127" xr:uid="{02FEB4FA-7CA3-4450-8EA8-88378606C175}"/>
    <cellStyle name="Normal 3 3 3 4 4" xfId="28128" xr:uid="{1AC46D50-5F2B-468F-BF37-47559FF2D070}"/>
    <cellStyle name="Normal 3 3 3 5" xfId="28129" xr:uid="{9C2648E2-4C54-4048-9DE1-155FA39719D8}"/>
    <cellStyle name="Normal 3 3 3 5 2" xfId="28130" xr:uid="{210C2723-8354-42FD-BBA2-0DE70ED7E66F}"/>
    <cellStyle name="Normal 3 3 3 5 2 2" xfId="28131" xr:uid="{1947A065-04F9-4395-AEC1-9C76DF6EC3D0}"/>
    <cellStyle name="Normal 3 3 3 5 2 2 2" xfId="28132" xr:uid="{98A62FC2-F906-4F14-B954-BCAA3F40BDA4}"/>
    <cellStyle name="Normal 3 3 3 5 2 3" xfId="28133" xr:uid="{5CA1220A-812B-4F68-8F33-136F6CCC3DE9}"/>
    <cellStyle name="Normal 3 3 3 5 3" xfId="28134" xr:uid="{D436BF23-165B-4A30-8467-9A4F2884CE25}"/>
    <cellStyle name="Normal 3 3 3 5 3 2" xfId="28135" xr:uid="{01D000DA-D8DD-4DAA-B67E-63FD8B17C629}"/>
    <cellStyle name="Normal 3 3 3 5 4" xfId="28136" xr:uid="{4E3EEE5B-E040-428D-9C0C-CF2C3E3EA476}"/>
    <cellStyle name="Normal 3 3 3 6" xfId="28137" xr:uid="{2060BDA5-7457-4AEF-AD9C-38DE7E0AB0D6}"/>
    <cellStyle name="Normal 3 3 3 6 2" xfId="28138" xr:uid="{C2E0C2EE-81F0-42AF-AB52-940375586F1B}"/>
    <cellStyle name="Normal 3 3 3 6 2 2" xfId="28139" xr:uid="{2EF1C03A-86D2-46F3-A13D-9C50E8C4CECC}"/>
    <cellStyle name="Normal 3 3 3 6 3" xfId="28140" xr:uid="{01C79C62-FEFE-43CE-98BB-90BDF59B5C9F}"/>
    <cellStyle name="Normal 3 3 3 7" xfId="28141" xr:uid="{1CE26DCE-C97C-4887-BBF6-EC43FADAD533}"/>
    <cellStyle name="Normal 3 3 3 7 2" xfId="28142" xr:uid="{30B18FD3-38FE-47F6-8E82-F3E9AEB69A34}"/>
    <cellStyle name="Normal 3 3 3 8" xfId="28143" xr:uid="{A531C175-B20D-4BD7-B41F-B227DCC984E1}"/>
    <cellStyle name="Normal 3 3 3 9" xfId="28144" xr:uid="{898445A1-D780-4A8B-8D3C-9FB3FB7BB194}"/>
    <cellStyle name="Normal 3 3 4" xfId="28145" xr:uid="{1715891E-DDF6-4ED4-A7F2-E83CFC96DCE3}"/>
    <cellStyle name="Normal 3 3 4 2" xfId="28146" xr:uid="{284C1FE2-BEDA-4D74-A3BB-4A8F6D3DC421}"/>
    <cellStyle name="Normal 3 3 4 2 2" xfId="28147" xr:uid="{C7506A0E-DB8A-4F83-8AC3-1376B0CF0EA2}"/>
    <cellStyle name="Normal 3 3 4 2 2 2" xfId="28148" xr:uid="{B1250C72-9C00-47D3-ABC0-BA20AAEE37C3}"/>
    <cellStyle name="Normal 3 3 4 2 2 2 2" xfId="28149" xr:uid="{9CFDE210-3E6E-40C1-B761-8A9DC3E53289}"/>
    <cellStyle name="Normal 3 3 4 2 2 2 2 2" xfId="28150" xr:uid="{3FBA7AF5-1BA7-4830-B7A9-EFE415057520}"/>
    <cellStyle name="Normal 3 3 4 2 2 2 2 2 2" xfId="28151" xr:uid="{B382C3CB-C211-4874-B892-32C468A11259}"/>
    <cellStyle name="Normal 3 3 4 2 2 2 2 3" xfId="28152" xr:uid="{E44A5506-7FFC-4A5C-AF49-DEF6FAB211A8}"/>
    <cellStyle name="Normal 3 3 4 2 2 2 3" xfId="28153" xr:uid="{D6D099E4-CD49-4CD9-9AE9-120AFB20659F}"/>
    <cellStyle name="Normal 3 3 4 2 2 2 3 2" xfId="28154" xr:uid="{CA540064-6941-4D5A-9CF5-7AD4DD7E9FCE}"/>
    <cellStyle name="Normal 3 3 4 2 2 2 4" xfId="28155" xr:uid="{CB7EBF6E-6210-4ACE-9A0D-14D45DAE3314}"/>
    <cellStyle name="Normal 3 3 4 2 2 3" xfId="28156" xr:uid="{FF862FCB-9CB5-4EE5-978B-441185855A67}"/>
    <cellStyle name="Normal 3 3 4 2 2 3 2" xfId="28157" xr:uid="{F20CE3F4-80FD-49EF-B300-C4476A9CDAFD}"/>
    <cellStyle name="Normal 3 3 4 2 2 3 2 2" xfId="28158" xr:uid="{45D69659-576A-4F61-A54D-3B35CC7E6D8B}"/>
    <cellStyle name="Normal 3 3 4 2 2 3 2 2 2" xfId="28159" xr:uid="{15D7C09D-867B-4F75-AF3A-996AA928B761}"/>
    <cellStyle name="Normal 3 3 4 2 2 3 2 3" xfId="28160" xr:uid="{C9A5F083-D474-4D5E-942E-47322FD627E5}"/>
    <cellStyle name="Normal 3 3 4 2 2 3 3" xfId="28161" xr:uid="{0F969ACE-062E-48E9-B659-8B330051E6AA}"/>
    <cellStyle name="Normal 3 3 4 2 2 3 3 2" xfId="28162" xr:uid="{9084A411-0C6C-4DB5-B62D-3648F6BDBE01}"/>
    <cellStyle name="Normal 3 3 4 2 2 3 4" xfId="28163" xr:uid="{30479EB4-7C52-413D-A3B5-D899FADA99A7}"/>
    <cellStyle name="Normal 3 3 4 2 2 4" xfId="28164" xr:uid="{91F7AB88-7652-4508-B096-285D35EFAD62}"/>
    <cellStyle name="Normal 3 3 4 2 2 4 2" xfId="28165" xr:uid="{EB6837A2-C337-445C-9BD8-3B126FF3BC74}"/>
    <cellStyle name="Normal 3 3 4 2 2 4 2 2" xfId="28166" xr:uid="{64C81CE0-4F61-4D40-B690-8125E98E9280}"/>
    <cellStyle name="Normal 3 3 4 2 2 4 3" xfId="28167" xr:uid="{2581DC04-F1DE-4D5B-A64D-45F2FE0F858B}"/>
    <cellStyle name="Normal 3 3 4 2 2 5" xfId="28168" xr:uid="{AA144D9F-8210-4582-94FE-1C884217487C}"/>
    <cellStyle name="Normal 3 3 4 2 2 5 2" xfId="28169" xr:uid="{D471ADD4-AF34-44C1-A49B-C81FC2ACC606}"/>
    <cellStyle name="Normal 3 3 4 2 2 6" xfId="28170" xr:uid="{05F03127-DDE7-4A04-88C8-358B5F9EA6D1}"/>
    <cellStyle name="Normal 3 3 4 2 3" xfId="28171" xr:uid="{EAD0C30D-3FDA-4D50-A5F0-A576027F27A4}"/>
    <cellStyle name="Normal 3 3 4 2 3 2" xfId="28172" xr:uid="{E8C1D226-4C3D-4DAD-A037-DBA5183E467D}"/>
    <cellStyle name="Normal 3 3 4 2 3 2 2" xfId="28173" xr:uid="{35D38289-A504-4DDF-A4FC-21EADCFBE82F}"/>
    <cellStyle name="Normal 3 3 4 2 3 2 2 2" xfId="28174" xr:uid="{648E9F89-5F73-433C-9D91-1D6AEBC4A21B}"/>
    <cellStyle name="Normal 3 3 4 2 3 2 3" xfId="28175" xr:uid="{0BF1E8C4-4F08-4420-BBD5-0B0BDD671D8B}"/>
    <cellStyle name="Normal 3 3 4 2 3 3" xfId="28176" xr:uid="{DCBE8814-902B-460B-A5A6-68472D0C87D9}"/>
    <cellStyle name="Normal 3 3 4 2 3 3 2" xfId="28177" xr:uid="{EA9539C6-4056-4C78-833C-FCBB37AE0652}"/>
    <cellStyle name="Normal 3 3 4 2 3 4" xfId="28178" xr:uid="{8B9C175F-A99B-41BF-AC45-0C1DDC119D9D}"/>
    <cellStyle name="Normal 3 3 4 2 4" xfId="28179" xr:uid="{45ECF821-A59E-418D-8877-7399985381F2}"/>
    <cellStyle name="Normal 3 3 4 2 4 2" xfId="28180" xr:uid="{61D7B2C6-FCB3-414A-B084-F7FC5BB2C430}"/>
    <cellStyle name="Normal 3 3 4 2 4 2 2" xfId="28181" xr:uid="{20D0F124-C2CA-4D65-9F53-7EB7D6445695}"/>
    <cellStyle name="Normal 3 3 4 2 4 2 2 2" xfId="28182" xr:uid="{A7E825CB-4324-4463-8328-FA304E0CFD7F}"/>
    <cellStyle name="Normal 3 3 4 2 4 2 3" xfId="28183" xr:uid="{336A5566-D4EB-430F-A91B-4FA15D125C24}"/>
    <cellStyle name="Normal 3 3 4 2 4 3" xfId="28184" xr:uid="{06699FEB-C92F-4EC6-9AF6-7F4DD324F34E}"/>
    <cellStyle name="Normal 3 3 4 2 4 3 2" xfId="28185" xr:uid="{373F860B-29FC-4B27-AA00-C89A736CEA40}"/>
    <cellStyle name="Normal 3 3 4 2 4 4" xfId="28186" xr:uid="{FFEBA30A-CF62-431E-AD5A-F404470C0BB1}"/>
    <cellStyle name="Normal 3 3 4 2 5" xfId="28187" xr:uid="{A1DAB27F-159F-472D-8B11-8254C6FE1FAC}"/>
    <cellStyle name="Normal 3 3 4 2 5 2" xfId="28188" xr:uid="{601DEBAB-9F2A-460E-AB2C-77AD194E6BEF}"/>
    <cellStyle name="Normal 3 3 4 2 5 2 2" xfId="28189" xr:uid="{859A7D11-15DF-46B6-A7DE-1DF18EF77988}"/>
    <cellStyle name="Normal 3 3 4 2 5 3" xfId="28190" xr:uid="{F28CBAB5-3AD5-40BE-890C-03A2AFCD191C}"/>
    <cellStyle name="Normal 3 3 4 2 6" xfId="28191" xr:uid="{084B64A9-150C-4486-8C6D-79A5D2A05EA4}"/>
    <cellStyle name="Normal 3 3 4 2 6 2" xfId="28192" xr:uid="{02BD511A-43DD-4F9B-BBAB-2DC992CE0657}"/>
    <cellStyle name="Normal 3 3 4 2 7" xfId="28193" xr:uid="{149C1F58-524B-4B16-8E78-4574B8514BC2}"/>
    <cellStyle name="Normal 3 3 4 3" xfId="28194" xr:uid="{048E14DB-A1C8-4042-BFBC-5CF396015812}"/>
    <cellStyle name="Normal 3 3 4 3 2" xfId="28195" xr:uid="{BA181292-AEC0-417F-9CAC-B304CB94955F}"/>
    <cellStyle name="Normal 3 3 4 3 2 2" xfId="28196" xr:uid="{4314BB92-E7E2-49A9-BBF3-01FD5C8777B4}"/>
    <cellStyle name="Normal 3 3 4 3 2 2 2" xfId="28197" xr:uid="{5156E4C7-7D9F-4FCE-8A40-476792C48984}"/>
    <cellStyle name="Normal 3 3 4 3 2 2 2 2" xfId="28198" xr:uid="{03007E5B-02DB-4585-B48D-5449D6EF3CC9}"/>
    <cellStyle name="Normal 3 3 4 3 2 2 3" xfId="28199" xr:uid="{A573DDFE-6408-4496-B242-040C7CF253F0}"/>
    <cellStyle name="Normal 3 3 4 3 2 3" xfId="28200" xr:uid="{DE8B1789-397D-4E37-8DA7-795A86AFC87C}"/>
    <cellStyle name="Normal 3 3 4 3 2 3 2" xfId="28201" xr:uid="{E10C5F0E-78B9-4F91-88C8-B1D2A48D6702}"/>
    <cellStyle name="Normal 3 3 4 3 2 4" xfId="28202" xr:uid="{5E2136F8-35AF-4031-AD72-4E359573C83A}"/>
    <cellStyle name="Normal 3 3 4 3 3" xfId="28203" xr:uid="{BEDED644-A92A-4716-A2FE-ADE233820C3C}"/>
    <cellStyle name="Normal 3 3 4 3 3 2" xfId="28204" xr:uid="{131D4BEF-5BA7-4201-A32D-F80B1246CC53}"/>
    <cellStyle name="Normal 3 3 4 3 3 2 2" xfId="28205" xr:uid="{8F9B4269-F174-4D21-A4B9-8688F7EDE165}"/>
    <cellStyle name="Normal 3 3 4 3 3 2 2 2" xfId="28206" xr:uid="{AF37440E-F8D5-4DCD-8F6C-479625D336DB}"/>
    <cellStyle name="Normal 3 3 4 3 3 2 3" xfId="28207" xr:uid="{5BD22F58-6D33-469C-8329-44D1359D74BC}"/>
    <cellStyle name="Normal 3 3 4 3 3 3" xfId="28208" xr:uid="{0CA673B9-283B-40F5-99A8-C6711A8B1D2C}"/>
    <cellStyle name="Normal 3 3 4 3 3 3 2" xfId="28209" xr:uid="{B1592108-1F76-4B35-A9F8-4581BC867696}"/>
    <cellStyle name="Normal 3 3 4 3 3 4" xfId="28210" xr:uid="{5ED3408F-E800-4212-AB80-D4747551CDB4}"/>
    <cellStyle name="Normal 3 3 4 3 4" xfId="28211" xr:uid="{37BF11A0-E74D-46ED-9DCD-14AEE36780B2}"/>
    <cellStyle name="Normal 3 3 4 3 4 2" xfId="28212" xr:uid="{6C72144E-CD1F-4FB9-B26A-42D7BBAD34B6}"/>
    <cellStyle name="Normal 3 3 4 3 4 2 2" xfId="28213" xr:uid="{08CCEC9D-D38B-48D3-9B07-0103293D47ED}"/>
    <cellStyle name="Normal 3 3 4 3 4 3" xfId="28214" xr:uid="{F78849A9-E475-42AA-91EC-CFEE2B52587A}"/>
    <cellStyle name="Normal 3 3 4 3 5" xfId="28215" xr:uid="{13A5F0DE-C246-46FA-9BEE-A9806C97AA9C}"/>
    <cellStyle name="Normal 3 3 4 3 5 2" xfId="28216" xr:uid="{CABDF419-9C93-4D9F-BD45-A1CAC576CE45}"/>
    <cellStyle name="Normal 3 3 4 3 6" xfId="28217" xr:uid="{020EED56-89C0-43BF-83F6-53EAC8732F09}"/>
    <cellStyle name="Normal 3 3 4 4" xfId="28218" xr:uid="{B80F9868-E70E-4270-A7D5-4E0287FFADB2}"/>
    <cellStyle name="Normal 3 3 4 4 2" xfId="28219" xr:uid="{CDFD55DF-01AD-4FCE-81B4-0856B4311A8B}"/>
    <cellStyle name="Normal 3 3 4 4 2 2" xfId="28220" xr:uid="{0A91C6F6-8837-48D7-8A36-D561CFF27592}"/>
    <cellStyle name="Normal 3 3 4 4 2 2 2" xfId="28221" xr:uid="{CF2B6252-A93F-42F4-98F7-963EC6D13287}"/>
    <cellStyle name="Normal 3 3 4 4 2 3" xfId="28222" xr:uid="{26660D5E-E006-43A4-A025-2881867CD640}"/>
    <cellStyle name="Normal 3 3 4 4 3" xfId="28223" xr:uid="{6EB438F4-1321-4CF6-9DD6-239C27FC52EE}"/>
    <cellStyle name="Normal 3 3 4 4 3 2" xfId="28224" xr:uid="{46C289F1-3B61-472B-87D1-7176F959F1EC}"/>
    <cellStyle name="Normal 3 3 4 4 4" xfId="28225" xr:uid="{75FF99FA-DE9F-4E07-8F6F-E226E5F42E66}"/>
    <cellStyle name="Normal 3 3 4 5" xfId="28226" xr:uid="{0D73383F-11EA-4AF7-AB62-1ADF8402893A}"/>
    <cellStyle name="Normal 3 3 4 5 2" xfId="28227" xr:uid="{D39B0308-D986-4BBE-B548-F398C967500D}"/>
    <cellStyle name="Normal 3 3 4 5 2 2" xfId="28228" xr:uid="{A602B735-32F5-4CF3-8D93-03D7045E0CEF}"/>
    <cellStyle name="Normal 3 3 4 5 2 2 2" xfId="28229" xr:uid="{E6924B2F-D3EE-4388-B108-E6E5DEE490B2}"/>
    <cellStyle name="Normal 3 3 4 5 2 3" xfId="28230" xr:uid="{88CC2677-7145-4895-9390-F2299B9123BD}"/>
    <cellStyle name="Normal 3 3 4 5 3" xfId="28231" xr:uid="{DFD1BF02-5C36-434C-BEFF-D3E921A2D7F8}"/>
    <cellStyle name="Normal 3 3 4 5 3 2" xfId="28232" xr:uid="{5D29A2FD-BF16-49B2-8EFF-4FD7CE2B69CC}"/>
    <cellStyle name="Normal 3 3 4 5 4" xfId="28233" xr:uid="{453AE38D-330C-4294-A9AF-21343F9B7C72}"/>
    <cellStyle name="Normal 3 3 4 6" xfId="28234" xr:uid="{E1FEA832-FDFD-4520-92EE-8DBB593D61D5}"/>
    <cellStyle name="Normal 3 3 4 6 2" xfId="28235" xr:uid="{EED58B0D-770E-49D1-87A3-574EDF50C8F6}"/>
    <cellStyle name="Normal 3 3 4 6 2 2" xfId="28236" xr:uid="{C4EC87DD-1D9C-4BE9-B95C-90C129488A47}"/>
    <cellStyle name="Normal 3 3 4 6 3" xfId="28237" xr:uid="{89B7E8A6-BB6E-4D35-AA31-A67AE2893C60}"/>
    <cellStyle name="Normal 3 3 4 7" xfId="28238" xr:uid="{E3E24FA3-E031-4B6E-A893-5801A0AF3B59}"/>
    <cellStyle name="Normal 3 3 4 7 2" xfId="28239" xr:uid="{9419D19A-BB1A-4619-8F8E-E4BF8816B554}"/>
    <cellStyle name="Normal 3 3 4 8" xfId="28240" xr:uid="{7CA68A7C-E866-40DE-B2C7-B90A90A4F417}"/>
    <cellStyle name="Normal 3 3 5" xfId="28241" xr:uid="{71F9E146-B08B-40EA-80BB-C59FEC974B78}"/>
    <cellStyle name="Normal 3 3 5 2" xfId="28242" xr:uid="{37DDC77C-52DD-435A-85D9-1BAD6E89EE37}"/>
    <cellStyle name="Normal 3 3 5 2 2" xfId="28243" xr:uid="{7FFB7A08-F0C5-42E6-8A9B-271319F44486}"/>
    <cellStyle name="Normal 3 3 5 2 2 2" xfId="28244" xr:uid="{973B733A-5AAB-451C-A213-DFA213299F98}"/>
    <cellStyle name="Normal 3 3 5 2 2 2 2" xfId="28245" xr:uid="{E2528A3E-DDF6-4869-9491-A8336357F045}"/>
    <cellStyle name="Normal 3 3 5 2 2 2 2 2" xfId="28246" xr:uid="{A90E024C-D12D-4D28-8BC4-54BDDE720851}"/>
    <cellStyle name="Normal 3 3 5 2 2 2 2 2 2" xfId="28247" xr:uid="{5342BB0D-AD61-4AFD-A6F0-AE538209BD74}"/>
    <cellStyle name="Normal 3 3 5 2 2 2 2 3" xfId="28248" xr:uid="{0AD8DF56-E4AD-41E5-957F-4B6777BD9F19}"/>
    <cellStyle name="Normal 3 3 5 2 2 2 3" xfId="28249" xr:uid="{1CA41875-2DAB-4C4B-8F7A-AB5A794EFDD4}"/>
    <cellStyle name="Normal 3 3 5 2 2 2 3 2" xfId="28250" xr:uid="{006BDC51-6DDB-483E-88C2-8FD82EEB22BC}"/>
    <cellStyle name="Normal 3 3 5 2 2 2 4" xfId="28251" xr:uid="{71892788-1A3A-4D7C-8766-C0C23DF7D770}"/>
    <cellStyle name="Normal 3 3 5 2 2 3" xfId="28252" xr:uid="{265E783E-8D0D-409E-A056-1FFD36A2BC52}"/>
    <cellStyle name="Normal 3 3 5 2 2 3 2" xfId="28253" xr:uid="{58145C37-36CC-40B2-9F5C-D9EA95909E2A}"/>
    <cellStyle name="Normal 3 3 5 2 2 3 2 2" xfId="28254" xr:uid="{C04BC168-C653-4FFF-968F-80329700F616}"/>
    <cellStyle name="Normal 3 3 5 2 2 3 2 2 2" xfId="28255" xr:uid="{8E436A6C-DE44-4FAE-9B21-4D90DB3C14EF}"/>
    <cellStyle name="Normal 3 3 5 2 2 3 2 3" xfId="28256" xr:uid="{E4312EB0-05AB-4BC5-95FB-BE712ABA379B}"/>
    <cellStyle name="Normal 3 3 5 2 2 3 3" xfId="28257" xr:uid="{3DE82CD9-1191-464A-A8BE-97C28F1F1E44}"/>
    <cellStyle name="Normal 3 3 5 2 2 3 3 2" xfId="28258" xr:uid="{501E664C-FC55-4A71-91D5-AA6FFF2FD23C}"/>
    <cellStyle name="Normal 3 3 5 2 2 3 4" xfId="28259" xr:uid="{32DE8119-3AAB-41C8-A33B-BFD1A6598DD4}"/>
    <cellStyle name="Normal 3 3 5 2 2 4" xfId="28260" xr:uid="{8C991490-5007-4345-B05A-7F67DA52D760}"/>
    <cellStyle name="Normal 3 3 5 2 2 4 2" xfId="28261" xr:uid="{0100C758-61F3-4273-85C9-367293CA3CD9}"/>
    <cellStyle name="Normal 3 3 5 2 2 4 2 2" xfId="28262" xr:uid="{8298CA6F-66A6-494D-A91E-F928D1D59451}"/>
    <cellStyle name="Normal 3 3 5 2 2 4 3" xfId="28263" xr:uid="{5BA1B4E0-E415-4458-A938-847E95A42288}"/>
    <cellStyle name="Normal 3 3 5 2 2 5" xfId="28264" xr:uid="{6D12CB57-0824-4C96-9343-447EFE40DFCC}"/>
    <cellStyle name="Normal 3 3 5 2 2 5 2" xfId="28265" xr:uid="{640C39D6-40B4-4468-BF92-2D0F8124892D}"/>
    <cellStyle name="Normal 3 3 5 2 2 6" xfId="28266" xr:uid="{E584E983-EE9A-4998-ACBE-C3FE9C838EC8}"/>
    <cellStyle name="Normal 3 3 5 2 3" xfId="28267" xr:uid="{2A5B1384-8CFF-4F95-A63A-D29F3639AAC2}"/>
    <cellStyle name="Normal 3 3 5 2 3 2" xfId="28268" xr:uid="{A8916E61-E4D8-4C0E-93FD-DD1A20AAD000}"/>
    <cellStyle name="Normal 3 3 5 2 3 2 2" xfId="28269" xr:uid="{EEE4F36A-B32E-4F76-B42B-A6E780BAAC9E}"/>
    <cellStyle name="Normal 3 3 5 2 3 2 2 2" xfId="28270" xr:uid="{FA82A1FE-6E7C-475F-858C-92512BDC278E}"/>
    <cellStyle name="Normal 3 3 5 2 3 2 3" xfId="28271" xr:uid="{D5631AA9-FFC9-453B-A35E-F93BB7CCB508}"/>
    <cellStyle name="Normal 3 3 5 2 3 3" xfId="28272" xr:uid="{F9DA02EB-243E-4BBE-B01F-43FEEC0C4C81}"/>
    <cellStyle name="Normal 3 3 5 2 3 3 2" xfId="28273" xr:uid="{5054D298-DD6E-433C-AAFD-7BB39E183943}"/>
    <cellStyle name="Normal 3 3 5 2 3 4" xfId="28274" xr:uid="{F8BD2D8C-8334-485C-8930-2D5E6BC22562}"/>
    <cellStyle name="Normal 3 3 5 2 4" xfId="28275" xr:uid="{24088F63-EB73-4BA1-83AE-F1ADF27FD37D}"/>
    <cellStyle name="Normal 3 3 5 2 4 2" xfId="28276" xr:uid="{C8E4D2EE-54C9-451C-BB05-9642C43A2A4C}"/>
    <cellStyle name="Normal 3 3 5 2 4 2 2" xfId="28277" xr:uid="{EEEA3345-9FEE-480D-B66C-40007D32928E}"/>
    <cellStyle name="Normal 3 3 5 2 4 2 2 2" xfId="28278" xr:uid="{737B42AF-2B37-4618-86AA-21AFF0DA778F}"/>
    <cellStyle name="Normal 3 3 5 2 4 2 3" xfId="28279" xr:uid="{368DDC43-2512-4256-9030-1739D8510BF5}"/>
    <cellStyle name="Normal 3 3 5 2 4 3" xfId="28280" xr:uid="{C9718A9B-5FD8-4CBB-BB84-AD4F5471CC4E}"/>
    <cellStyle name="Normal 3 3 5 2 4 3 2" xfId="28281" xr:uid="{9ED5EC13-C1DA-4788-842F-BE5BD32568B0}"/>
    <cellStyle name="Normal 3 3 5 2 4 4" xfId="28282" xr:uid="{085D88FE-0040-46A7-9828-760D1E7A6F56}"/>
    <cellStyle name="Normal 3 3 5 2 5" xfId="28283" xr:uid="{36065AA5-E8F5-431C-852C-BD4AFCCBA145}"/>
    <cellStyle name="Normal 3 3 5 2 5 2" xfId="28284" xr:uid="{CF5FE230-6BBF-4ED4-8BE8-B4951D4EBE1A}"/>
    <cellStyle name="Normal 3 3 5 2 5 2 2" xfId="28285" xr:uid="{D0D340E6-7608-4B9D-9A3B-7241871926DB}"/>
    <cellStyle name="Normal 3 3 5 2 5 3" xfId="28286" xr:uid="{E6F0BC03-7B6E-48E6-8939-217EB3DC658B}"/>
    <cellStyle name="Normal 3 3 5 2 6" xfId="28287" xr:uid="{59F10920-DA72-449B-9E88-45AE9F06FFFE}"/>
    <cellStyle name="Normal 3 3 5 2 6 2" xfId="28288" xr:uid="{680C2E52-46A0-409D-8009-5C82D8F961E8}"/>
    <cellStyle name="Normal 3 3 5 2 7" xfId="28289" xr:uid="{1962B41A-F852-428E-B5C2-77971C2BF9FB}"/>
    <cellStyle name="Normal 3 3 5 3" xfId="28290" xr:uid="{F52E62D2-6EAC-4F3B-A0DF-D466A53315FB}"/>
    <cellStyle name="Normal 3 3 5 3 2" xfId="28291" xr:uid="{CC1804C5-C37B-40AB-9779-62B6C4A2665B}"/>
    <cellStyle name="Normal 3 3 5 3 2 2" xfId="28292" xr:uid="{13F32140-8DF7-4005-9E66-F8EB24693669}"/>
    <cellStyle name="Normal 3 3 5 3 2 2 2" xfId="28293" xr:uid="{E2838C21-CC88-4EE8-847B-C783C7C65D5D}"/>
    <cellStyle name="Normal 3 3 5 3 2 2 2 2" xfId="28294" xr:uid="{B46662E6-29DD-469C-8B9E-063DBA6F767E}"/>
    <cellStyle name="Normal 3 3 5 3 2 2 3" xfId="28295" xr:uid="{AAB0BF2E-8721-4A5D-A107-EF3CE4F331E1}"/>
    <cellStyle name="Normal 3 3 5 3 2 3" xfId="28296" xr:uid="{344C8EDF-8420-4678-A451-7DF2B5765E0F}"/>
    <cellStyle name="Normal 3 3 5 3 2 3 2" xfId="28297" xr:uid="{4A20DFC0-FD77-4BFC-9546-C0EE4099DAFF}"/>
    <cellStyle name="Normal 3 3 5 3 2 4" xfId="28298" xr:uid="{F6E65EFF-E509-4753-97D9-4E8F9A9D1AAD}"/>
    <cellStyle name="Normal 3 3 5 3 3" xfId="28299" xr:uid="{F74EEF21-9F58-42AA-91B6-F14CBF108EBD}"/>
    <cellStyle name="Normal 3 3 5 3 3 2" xfId="28300" xr:uid="{7FE28B37-1F1D-469E-83E5-BBEC3CFAC7AF}"/>
    <cellStyle name="Normal 3 3 5 3 3 2 2" xfId="28301" xr:uid="{C9BD418E-FD63-4C07-B9D7-E9C89AE9F45E}"/>
    <cellStyle name="Normal 3 3 5 3 3 2 2 2" xfId="28302" xr:uid="{7E6A9583-94BD-4C20-AD1D-43BE2A963A38}"/>
    <cellStyle name="Normal 3 3 5 3 3 2 3" xfId="28303" xr:uid="{BD44BF22-AB2B-44E5-B99A-373819F9620C}"/>
    <cellStyle name="Normal 3 3 5 3 3 3" xfId="28304" xr:uid="{AEB27AF3-0B85-4C8A-9683-B3A1488189F2}"/>
    <cellStyle name="Normal 3 3 5 3 3 3 2" xfId="28305" xr:uid="{25649E11-EB38-43CB-92B0-7BBE5744B7A2}"/>
    <cellStyle name="Normal 3 3 5 3 3 4" xfId="28306" xr:uid="{3815012A-107E-41E3-806B-3D7BCF7D69E9}"/>
    <cellStyle name="Normal 3 3 5 3 4" xfId="28307" xr:uid="{F8FC759A-2111-4F31-AF20-F947A2EBCECA}"/>
    <cellStyle name="Normal 3 3 5 3 4 2" xfId="28308" xr:uid="{7CEBEC23-1016-446A-81DC-83A413B5A158}"/>
    <cellStyle name="Normal 3 3 5 3 4 2 2" xfId="28309" xr:uid="{E628E66E-0423-4AEC-A31F-8BDEB64F85D7}"/>
    <cellStyle name="Normal 3 3 5 3 4 3" xfId="28310" xr:uid="{3DB9AF88-F6CA-4354-A071-6A2067154F24}"/>
    <cellStyle name="Normal 3 3 5 3 5" xfId="28311" xr:uid="{68113ADC-96B5-4FA2-9B35-3E238DD9B109}"/>
    <cellStyle name="Normal 3 3 5 3 5 2" xfId="28312" xr:uid="{6714B968-75E9-4192-B840-B1C5B69115F3}"/>
    <cellStyle name="Normal 3 3 5 3 6" xfId="28313" xr:uid="{C1A3A8F3-DEEE-45BF-B711-732EC205595A}"/>
    <cellStyle name="Normal 3 3 5 4" xfId="28314" xr:uid="{2045D87C-0433-49B4-9901-6A142F01336E}"/>
    <cellStyle name="Normal 3 3 5 4 2" xfId="28315" xr:uid="{8D1C1E7E-B302-40BB-9A24-4376971FB44E}"/>
    <cellStyle name="Normal 3 3 5 4 2 2" xfId="28316" xr:uid="{C54D16E4-49F2-4198-BC83-B84034BB6378}"/>
    <cellStyle name="Normal 3 3 5 4 2 2 2" xfId="28317" xr:uid="{3646583F-B359-4939-B67B-3BA69DC71E04}"/>
    <cellStyle name="Normal 3 3 5 4 2 3" xfId="28318" xr:uid="{DEEFB652-C23E-440B-AAE9-A4959BE93925}"/>
    <cellStyle name="Normal 3 3 5 4 3" xfId="28319" xr:uid="{E251075F-330C-4017-9EBC-EE4F7084C7ED}"/>
    <cellStyle name="Normal 3 3 5 4 3 2" xfId="28320" xr:uid="{4DEFAC33-AFBF-479D-B44D-669689376BD0}"/>
    <cellStyle name="Normal 3 3 5 4 4" xfId="28321" xr:uid="{29675190-8B21-480C-B393-588BFF793F3A}"/>
    <cellStyle name="Normal 3 3 5 5" xfId="28322" xr:uid="{C167FF68-C5E1-4CAF-8B0D-392DCAD0C8C0}"/>
    <cellStyle name="Normal 3 3 5 5 2" xfId="28323" xr:uid="{3414F132-2CF9-4E6E-BFF4-1F32631D86F6}"/>
    <cellStyle name="Normal 3 3 5 5 2 2" xfId="28324" xr:uid="{A877F3C4-21D0-493F-A16E-A06EF3EECF03}"/>
    <cellStyle name="Normal 3 3 5 5 2 2 2" xfId="28325" xr:uid="{8E3F7552-810B-46C5-B850-344B7B12F7CA}"/>
    <cellStyle name="Normal 3 3 5 5 2 3" xfId="28326" xr:uid="{70CF5981-1C2E-4C3D-90BD-09830C5DCC3C}"/>
    <cellStyle name="Normal 3 3 5 5 3" xfId="28327" xr:uid="{94774297-7C21-46AF-B5E3-763B8BFDCC57}"/>
    <cellStyle name="Normal 3 3 5 5 3 2" xfId="28328" xr:uid="{F4D85C54-73A9-4B17-8348-63E9066547F8}"/>
    <cellStyle name="Normal 3 3 5 5 4" xfId="28329" xr:uid="{D44D41DB-CA74-49BE-AF23-854DBAD4BBFC}"/>
    <cellStyle name="Normal 3 3 5 6" xfId="28330" xr:uid="{10984B02-DAD4-4E87-AB4E-98EBB84A8130}"/>
    <cellStyle name="Normal 3 3 5 6 2" xfId="28331" xr:uid="{21767918-1C66-4C8D-927E-6669B4A18401}"/>
    <cellStyle name="Normal 3 3 5 6 2 2" xfId="28332" xr:uid="{84B4D6AB-DE3F-4A86-82FF-22A900F66AC4}"/>
    <cellStyle name="Normal 3 3 5 6 3" xfId="28333" xr:uid="{42B6B198-B10B-4CBB-9AF3-BBB582B856BC}"/>
    <cellStyle name="Normal 3 3 5 7" xfId="28334" xr:uid="{D7CF9F42-0062-4C6C-856B-2A4B33DAB00D}"/>
    <cellStyle name="Normal 3 3 5 7 2" xfId="28335" xr:uid="{C1F7C44A-AD7A-4C06-9B10-EAFF752F2D97}"/>
    <cellStyle name="Normal 3 3 5 8" xfId="28336" xr:uid="{7642D6E8-5837-4D96-9508-C20D016FEE63}"/>
    <cellStyle name="Normal 3 3 6" xfId="28337" xr:uid="{FF72F94C-2A23-4527-BD59-84EBC5ACEB6E}"/>
    <cellStyle name="Normal 3 3 6 2" xfId="28338" xr:uid="{CCE2E665-8C89-4553-A0C7-302C3FA4AEBB}"/>
    <cellStyle name="Normal 3 3 6 2 2" xfId="28339" xr:uid="{0AB456ED-54CE-4795-B646-21DE2229BE9F}"/>
    <cellStyle name="Normal 3 3 6 2 2 2" xfId="28340" xr:uid="{45FC1A25-CC46-49F6-BFD6-7C32EA679EF5}"/>
    <cellStyle name="Normal 3 3 6 2 2 2 2" xfId="28341" xr:uid="{09CF34F2-192C-4C7E-8521-70AFB0664830}"/>
    <cellStyle name="Normal 3 3 6 2 2 2 2 2" xfId="28342" xr:uid="{A7C742A4-710B-4F58-9698-B877B14CB70E}"/>
    <cellStyle name="Normal 3 3 6 2 2 2 2 2 2" xfId="28343" xr:uid="{306642A4-4305-4DCE-A604-433A064D7E89}"/>
    <cellStyle name="Normal 3 3 6 2 2 2 2 3" xfId="28344" xr:uid="{0CEFB1FF-3D2B-43F9-B697-20B1D654797C}"/>
    <cellStyle name="Normal 3 3 6 2 2 2 3" xfId="28345" xr:uid="{0DFFCCD8-924D-4A6D-B050-A774FD5527BC}"/>
    <cellStyle name="Normal 3 3 6 2 2 2 3 2" xfId="28346" xr:uid="{43BADA8C-BFEA-4EEF-B9B1-11B385C4A8E7}"/>
    <cellStyle name="Normal 3 3 6 2 2 2 4" xfId="28347" xr:uid="{B65D9969-731F-4E1E-925C-C065F05AA66A}"/>
    <cellStyle name="Normal 3 3 6 2 2 3" xfId="28348" xr:uid="{BEE8BF4F-8B41-4C4F-97F0-A39013A76D66}"/>
    <cellStyle name="Normal 3 3 6 2 2 3 2" xfId="28349" xr:uid="{D2DBC4AD-AF03-45D9-865D-8B8112EA5C58}"/>
    <cellStyle name="Normal 3 3 6 2 2 3 2 2" xfId="28350" xr:uid="{9BA9EC0F-906D-4F86-8B40-EB70D1DA2A02}"/>
    <cellStyle name="Normal 3 3 6 2 2 3 2 2 2" xfId="28351" xr:uid="{66439C85-5018-47D6-8A40-F59A1B5123A2}"/>
    <cellStyle name="Normal 3 3 6 2 2 3 2 3" xfId="28352" xr:uid="{6DC214C5-EFD4-4D88-835E-56400DEB8EB3}"/>
    <cellStyle name="Normal 3 3 6 2 2 3 3" xfId="28353" xr:uid="{0C143EF7-45C4-4BEF-8510-608E103D553C}"/>
    <cellStyle name="Normal 3 3 6 2 2 3 3 2" xfId="28354" xr:uid="{0A5B34F5-59A9-40E5-AA37-91DA7C7C9181}"/>
    <cellStyle name="Normal 3 3 6 2 2 3 4" xfId="28355" xr:uid="{B9A7612E-8707-48F1-BE9F-A157E2E5CF50}"/>
    <cellStyle name="Normal 3 3 6 2 2 4" xfId="28356" xr:uid="{03F6D95B-8FF0-4642-B067-0F7E19FE65D7}"/>
    <cellStyle name="Normal 3 3 6 2 2 4 2" xfId="28357" xr:uid="{9934D515-63F8-4A51-8F63-C2377F46499F}"/>
    <cellStyle name="Normal 3 3 6 2 2 4 2 2" xfId="28358" xr:uid="{F20C95C5-6882-4082-BD0F-65979A61E3B0}"/>
    <cellStyle name="Normal 3 3 6 2 2 4 3" xfId="28359" xr:uid="{DB1143F5-CAC2-4E9E-A701-EAE17516DD34}"/>
    <cellStyle name="Normal 3 3 6 2 2 5" xfId="28360" xr:uid="{4BB9B8C1-00C6-4DAF-BA36-07B5349AB04A}"/>
    <cellStyle name="Normal 3 3 6 2 2 5 2" xfId="28361" xr:uid="{86847222-2517-4F6A-934D-F82518BCFAC3}"/>
    <cellStyle name="Normal 3 3 6 2 2 6" xfId="28362" xr:uid="{AABA6D73-7FEF-4BD6-9D10-A62C6F8AEADF}"/>
    <cellStyle name="Normal 3 3 6 2 3" xfId="28363" xr:uid="{910C7405-C4C0-4142-894C-69198F17A9A6}"/>
    <cellStyle name="Normal 3 3 6 2 3 2" xfId="28364" xr:uid="{29644D37-B32E-4EB8-814C-003BACCB107E}"/>
    <cellStyle name="Normal 3 3 6 2 3 2 2" xfId="28365" xr:uid="{976138C0-35D6-4D4D-A3B9-203E86E5F73B}"/>
    <cellStyle name="Normal 3 3 6 2 3 2 2 2" xfId="28366" xr:uid="{178C2109-2DD9-428E-AF3A-82C96EC68A0C}"/>
    <cellStyle name="Normal 3 3 6 2 3 2 3" xfId="28367" xr:uid="{5FD6D5DD-34A7-4CFB-9E42-F4688FD47379}"/>
    <cellStyle name="Normal 3 3 6 2 3 3" xfId="28368" xr:uid="{CE83154D-70FF-429D-8E6B-08AAE32D2A02}"/>
    <cellStyle name="Normal 3 3 6 2 3 3 2" xfId="28369" xr:uid="{4DC30385-3AAF-4046-8BD5-446B533D143F}"/>
    <cellStyle name="Normal 3 3 6 2 3 4" xfId="28370" xr:uid="{E4FE63D0-014E-43AD-9B64-919175641DDF}"/>
    <cellStyle name="Normal 3 3 6 2 4" xfId="28371" xr:uid="{001B14FF-20E0-4224-B055-B0BC4B7880EC}"/>
    <cellStyle name="Normal 3 3 6 2 4 2" xfId="28372" xr:uid="{7F6F751F-9208-41BC-9567-F2F268A8296A}"/>
    <cellStyle name="Normal 3 3 6 2 4 2 2" xfId="28373" xr:uid="{B5A703EC-F84E-473D-86FB-0B5F9314CA02}"/>
    <cellStyle name="Normal 3 3 6 2 4 2 2 2" xfId="28374" xr:uid="{7641414A-9733-4608-95F4-85EF4529AFC7}"/>
    <cellStyle name="Normal 3 3 6 2 4 2 3" xfId="28375" xr:uid="{3A6296CB-3FC8-4F50-B3EF-E7FB870BE1BC}"/>
    <cellStyle name="Normal 3 3 6 2 4 3" xfId="28376" xr:uid="{E2DEA129-9D18-4136-B17E-64032D994393}"/>
    <cellStyle name="Normal 3 3 6 2 4 3 2" xfId="28377" xr:uid="{FEA55C08-1503-4E4D-81E0-2DE74FD2B6ED}"/>
    <cellStyle name="Normal 3 3 6 2 4 4" xfId="28378" xr:uid="{1DD96AA4-AC85-4622-ABF4-FB8C497AE349}"/>
    <cellStyle name="Normal 3 3 6 2 5" xfId="28379" xr:uid="{CF8B2849-D878-4D6D-9438-57AC61C2CA13}"/>
    <cellStyle name="Normal 3 3 6 2 5 2" xfId="28380" xr:uid="{B4AD065D-0A05-4D8F-804E-78B7A12B5FA1}"/>
    <cellStyle name="Normal 3 3 6 2 5 2 2" xfId="28381" xr:uid="{B9224AE6-FFA9-4603-BA1C-DCC556B4DA43}"/>
    <cellStyle name="Normal 3 3 6 2 5 3" xfId="28382" xr:uid="{7B79261E-0ED8-4FCA-994B-6B74F9ED4C43}"/>
    <cellStyle name="Normal 3 3 6 2 6" xfId="28383" xr:uid="{A106E6C9-3167-4260-B311-8335007FB5F7}"/>
    <cellStyle name="Normal 3 3 6 2 6 2" xfId="28384" xr:uid="{63C185B7-DF0C-4814-8B56-B71EC3D8E06F}"/>
    <cellStyle name="Normal 3 3 6 2 7" xfId="28385" xr:uid="{2B0269BA-31F4-421A-AB3D-1B0B6DB2E761}"/>
    <cellStyle name="Normal 3 3 6 3" xfId="28386" xr:uid="{41BC3969-5A92-457D-A423-E75085D7CB6A}"/>
    <cellStyle name="Normal 3 3 6 3 2" xfId="28387" xr:uid="{81A1D437-76B0-4AFF-BF41-9A46AF4408F0}"/>
    <cellStyle name="Normal 3 3 6 3 2 2" xfId="28388" xr:uid="{750E96B5-664A-4463-8860-70594E996AB6}"/>
    <cellStyle name="Normal 3 3 6 3 2 2 2" xfId="28389" xr:uid="{FC47F885-19D8-4524-AB87-027A94929F1B}"/>
    <cellStyle name="Normal 3 3 6 3 2 2 2 2" xfId="28390" xr:uid="{7CEB139E-786A-4C77-98E2-C6FE4EA0201A}"/>
    <cellStyle name="Normal 3 3 6 3 2 2 3" xfId="28391" xr:uid="{CEE8359F-8548-4463-9429-336FF0705EF9}"/>
    <cellStyle name="Normal 3 3 6 3 2 3" xfId="28392" xr:uid="{3B5821B1-02A3-4542-BC1D-4AD5B2A43A71}"/>
    <cellStyle name="Normal 3 3 6 3 2 3 2" xfId="28393" xr:uid="{BFC9FC4E-3A6A-4C72-AF42-512FBE071446}"/>
    <cellStyle name="Normal 3 3 6 3 2 4" xfId="28394" xr:uid="{395EF7EF-A47E-4103-85A5-9B78B3495A95}"/>
    <cellStyle name="Normal 3 3 6 3 3" xfId="28395" xr:uid="{C9D060FC-01D7-4198-B3D5-E5E0CA8199FC}"/>
    <cellStyle name="Normal 3 3 6 3 3 2" xfId="28396" xr:uid="{2DDE99B2-0226-4D4D-817B-9689DC718407}"/>
    <cellStyle name="Normal 3 3 6 3 3 2 2" xfId="28397" xr:uid="{7F8A9CAB-3D6C-41B3-A948-C844893962B6}"/>
    <cellStyle name="Normal 3 3 6 3 3 2 2 2" xfId="28398" xr:uid="{B6764FF8-71A9-467E-A128-9E11E519E3D8}"/>
    <cellStyle name="Normal 3 3 6 3 3 2 3" xfId="28399" xr:uid="{3290298F-2887-4FB1-AB57-B53418AA3770}"/>
    <cellStyle name="Normal 3 3 6 3 3 3" xfId="28400" xr:uid="{DECA49DD-B97B-472C-9EB6-D978B6AED00A}"/>
    <cellStyle name="Normal 3 3 6 3 3 3 2" xfId="28401" xr:uid="{2265AC79-F6A6-419F-809C-F13DDEE8F21A}"/>
    <cellStyle name="Normal 3 3 6 3 3 4" xfId="28402" xr:uid="{42427AD7-5B21-40CA-B9FA-360A4D4D8038}"/>
    <cellStyle name="Normal 3 3 6 3 4" xfId="28403" xr:uid="{814388A4-6F7D-4918-900C-18FC432FCDF3}"/>
    <cellStyle name="Normal 3 3 6 3 4 2" xfId="28404" xr:uid="{4CF8173C-5E20-423F-B054-61ACF2994EB9}"/>
    <cellStyle name="Normal 3 3 6 3 4 2 2" xfId="28405" xr:uid="{13C828E2-1FEA-4864-8DFE-0B70CCB1B59C}"/>
    <cellStyle name="Normal 3 3 6 3 4 3" xfId="28406" xr:uid="{4D0BA268-46C5-4241-8EDD-F879C09D763D}"/>
    <cellStyle name="Normal 3 3 6 3 5" xfId="28407" xr:uid="{E21AD290-03F8-4EA2-AAD8-499D0D6E7DF8}"/>
    <cellStyle name="Normal 3 3 6 3 5 2" xfId="28408" xr:uid="{4977D2E3-54E1-4FFA-9316-1B6339A98F8A}"/>
    <cellStyle name="Normal 3 3 6 3 6" xfId="28409" xr:uid="{5E5EB3C2-4E06-4D0E-91D9-2CF5A26F7700}"/>
    <cellStyle name="Normal 3 3 6 4" xfId="28410" xr:uid="{DAC48585-31F3-4CFC-8B96-77BA031128B8}"/>
    <cellStyle name="Normal 3 3 6 4 2" xfId="28411" xr:uid="{BC8C25B1-5958-4D81-81C7-6DE9A0ACF849}"/>
    <cellStyle name="Normal 3 3 6 4 2 2" xfId="28412" xr:uid="{A5DD3FB5-63CD-4FFC-989F-DFC885213B58}"/>
    <cellStyle name="Normal 3 3 6 4 2 2 2" xfId="28413" xr:uid="{93B68D5C-CCAA-45F8-8F11-D6589DCA295C}"/>
    <cellStyle name="Normal 3 3 6 4 2 3" xfId="28414" xr:uid="{FF81A829-F720-4FE7-9BA4-5A6D75F733E2}"/>
    <cellStyle name="Normal 3 3 6 4 3" xfId="28415" xr:uid="{1D2E4D5A-03D8-4927-82B0-FB882956DC24}"/>
    <cellStyle name="Normal 3 3 6 4 3 2" xfId="28416" xr:uid="{F44A1544-4353-4557-AEE8-44A3838F93C7}"/>
    <cellStyle name="Normal 3 3 6 4 4" xfId="28417" xr:uid="{D545B7A0-5621-4879-8549-DA5C6D097A39}"/>
    <cellStyle name="Normal 3 3 6 5" xfId="28418" xr:uid="{F12760AA-53DC-4399-A197-F561F873731A}"/>
    <cellStyle name="Normal 3 3 6 5 2" xfId="28419" xr:uid="{8F2C2741-DECB-4AC5-B970-ED78D44A6FAE}"/>
    <cellStyle name="Normal 3 3 6 5 2 2" xfId="28420" xr:uid="{12FD676B-1A22-4397-A79C-0C5BC501CA4C}"/>
    <cellStyle name="Normal 3 3 6 5 2 2 2" xfId="28421" xr:uid="{BA08A49A-09B1-4862-98EB-FBD2311832EC}"/>
    <cellStyle name="Normal 3 3 6 5 2 3" xfId="28422" xr:uid="{FA87D972-551C-4F9D-B237-5AF592DA17EA}"/>
    <cellStyle name="Normal 3 3 6 5 3" xfId="28423" xr:uid="{190B3EFE-91DD-4E0C-87F3-A998A6D7691C}"/>
    <cellStyle name="Normal 3 3 6 5 3 2" xfId="28424" xr:uid="{C5CC274F-AFB9-4E21-8DEA-65EC6533DCF0}"/>
    <cellStyle name="Normal 3 3 6 5 4" xfId="28425" xr:uid="{184D51A8-F69E-4D90-91CF-7E945B4C3F31}"/>
    <cellStyle name="Normal 3 3 6 6" xfId="28426" xr:uid="{F98E9C88-3A7B-4234-92C0-8241BA160833}"/>
    <cellStyle name="Normal 3 3 6 6 2" xfId="28427" xr:uid="{13847ADD-DA8F-4020-9A10-439086A1A95C}"/>
    <cellStyle name="Normal 3 3 6 6 2 2" xfId="28428" xr:uid="{BACA040A-89B9-4AD3-AA3A-B19379CE51C9}"/>
    <cellStyle name="Normal 3 3 6 6 3" xfId="28429" xr:uid="{8B811909-6DEC-4B0B-B36D-E1FEFAF31C85}"/>
    <cellStyle name="Normal 3 3 6 7" xfId="28430" xr:uid="{EA7E045E-D61C-4D86-B193-ABB247825C23}"/>
    <cellStyle name="Normal 3 3 6 7 2" xfId="28431" xr:uid="{F4CC17E1-1E3A-452E-A90F-44B4E8E6AEDA}"/>
    <cellStyle name="Normal 3 3 6 8" xfId="28432" xr:uid="{B9983A7F-051C-4D97-B37D-8CE78CA5032C}"/>
    <cellStyle name="Normal 3 3 7" xfId="28433" xr:uid="{186B52CD-B383-4E77-9153-5FC2248FD8C9}"/>
    <cellStyle name="Normal 3 3 7 2" xfId="28434" xr:uid="{76E69202-E113-4AF7-88E4-F8E0548C8E49}"/>
    <cellStyle name="Normal 3 3 7 2 2" xfId="28435" xr:uid="{850819AE-5710-45EC-A294-AED8E0C28DED}"/>
    <cellStyle name="Normal 3 3 7 2 2 2" xfId="28436" xr:uid="{57628F72-4A06-4B0A-BE7B-F10164809EF4}"/>
    <cellStyle name="Normal 3 3 7 2 2 2 2" xfId="28437" xr:uid="{268AF445-60C6-46CD-83DC-D1E458544D74}"/>
    <cellStyle name="Normal 3 3 7 2 2 2 2 2" xfId="28438" xr:uid="{F9A3EA10-35F8-49E0-ACCE-409296F32AB4}"/>
    <cellStyle name="Normal 3 3 7 2 2 2 3" xfId="28439" xr:uid="{CAF73097-1AFA-4116-AAD1-023416DA6725}"/>
    <cellStyle name="Normal 3 3 7 2 2 3" xfId="28440" xr:uid="{ECEA5978-0970-43B9-B104-8243729080C8}"/>
    <cellStyle name="Normal 3 3 7 2 2 3 2" xfId="28441" xr:uid="{1058A432-FB45-41B3-BB52-6171983CD531}"/>
    <cellStyle name="Normal 3 3 7 2 2 4" xfId="28442" xr:uid="{10A94199-E73B-45C6-82DB-47415C9F7CBD}"/>
    <cellStyle name="Normal 3 3 7 2 3" xfId="28443" xr:uid="{621AE21E-9B47-46B2-BB42-C04E7BA1D4A4}"/>
    <cellStyle name="Normal 3 3 7 2 3 2" xfId="28444" xr:uid="{48184284-8898-44F9-A63D-48685993627F}"/>
    <cellStyle name="Normal 3 3 7 2 3 2 2" xfId="28445" xr:uid="{33CB2FF9-6D6E-4DAD-B566-3738BEDCCE3E}"/>
    <cellStyle name="Normal 3 3 7 2 3 2 2 2" xfId="28446" xr:uid="{B15C4809-5A4C-49D1-9E93-736B972EF19F}"/>
    <cellStyle name="Normal 3 3 7 2 3 2 3" xfId="28447" xr:uid="{765BB0F9-05A1-4E59-85D9-4676046295AC}"/>
    <cellStyle name="Normal 3 3 7 2 3 3" xfId="28448" xr:uid="{525FB2C7-598B-435E-B375-C7B7477BB0A6}"/>
    <cellStyle name="Normal 3 3 7 2 3 3 2" xfId="28449" xr:uid="{E1612EA1-2607-474D-8BF3-DF960824080B}"/>
    <cellStyle name="Normal 3 3 7 2 3 4" xfId="28450" xr:uid="{FB62547E-F0C7-4C30-81AB-236A99E6FA10}"/>
    <cellStyle name="Normal 3 3 7 2 4" xfId="28451" xr:uid="{09415EA7-7920-463A-81F5-2546D889599F}"/>
    <cellStyle name="Normal 3 3 7 2 4 2" xfId="28452" xr:uid="{8ECC0D24-1B73-44A6-BD23-8B5184B44607}"/>
    <cellStyle name="Normal 3 3 7 2 4 2 2" xfId="28453" xr:uid="{4AA2C5FF-B21E-4C4C-9F4E-307D6A680629}"/>
    <cellStyle name="Normal 3 3 7 2 4 3" xfId="28454" xr:uid="{F19E800B-5E5B-40C4-9ECB-6611C4137A4D}"/>
    <cellStyle name="Normal 3 3 7 2 5" xfId="28455" xr:uid="{B949054F-117B-4858-AB2B-2EFFA1C8DB50}"/>
    <cellStyle name="Normal 3 3 7 2 5 2" xfId="28456" xr:uid="{63AA9E34-0492-43F2-BD37-F650F91E2FFC}"/>
    <cellStyle name="Normal 3 3 7 2 6" xfId="28457" xr:uid="{18441CCB-AF2C-4DE4-BF97-88D514488BB6}"/>
    <cellStyle name="Normal 3 3 7 3" xfId="28458" xr:uid="{3B5C2B71-9BE7-49C8-A6D5-B7129860712B}"/>
    <cellStyle name="Normal 3 3 7 3 2" xfId="28459" xr:uid="{89499482-309A-4507-B4EC-D43EAFE1E7A3}"/>
    <cellStyle name="Normal 3 3 7 3 2 2" xfId="28460" xr:uid="{C773A2FA-C14B-4A5B-897F-33C8604F84FF}"/>
    <cellStyle name="Normal 3 3 7 3 2 2 2" xfId="28461" xr:uid="{0F0EC164-9F1F-4F1B-8CCB-108794A1B412}"/>
    <cellStyle name="Normal 3 3 7 3 2 3" xfId="28462" xr:uid="{E6B68B99-80F9-44C1-9581-F6067ECD092B}"/>
    <cellStyle name="Normal 3 3 7 3 3" xfId="28463" xr:uid="{0EB7493C-C6F3-402C-8BC8-C9FC475067CF}"/>
    <cellStyle name="Normal 3 3 7 3 3 2" xfId="28464" xr:uid="{3E3E902C-4ECA-4C67-B50C-E5093C026996}"/>
    <cellStyle name="Normal 3 3 7 3 4" xfId="28465" xr:uid="{63409282-B61D-4A14-9E33-576A15040A18}"/>
    <cellStyle name="Normal 3 3 7 4" xfId="28466" xr:uid="{426DF994-9C26-4184-8AF0-EE5B61FC4A91}"/>
    <cellStyle name="Normal 3 3 7 4 2" xfId="28467" xr:uid="{E42A1806-2424-450D-B824-A537A2A38269}"/>
    <cellStyle name="Normal 3 3 7 4 2 2" xfId="28468" xr:uid="{B2CF6C44-4D0D-4169-91DB-9C5E28C8FB1F}"/>
    <cellStyle name="Normal 3 3 7 4 2 2 2" xfId="28469" xr:uid="{2CF57CC6-C3F3-4CF1-888C-A0078C6DE2AC}"/>
    <cellStyle name="Normal 3 3 7 4 2 3" xfId="28470" xr:uid="{9325F961-A249-4F8A-9C8E-345E1B92CBC9}"/>
    <cellStyle name="Normal 3 3 7 4 3" xfId="28471" xr:uid="{98F6F9A8-CD4D-4A64-877F-B69BCCF56BC8}"/>
    <cellStyle name="Normal 3 3 7 4 3 2" xfId="28472" xr:uid="{030C4E32-C25C-41B8-A2DF-6DA0E1795B5B}"/>
    <cellStyle name="Normal 3 3 7 4 4" xfId="28473" xr:uid="{0F81444C-930E-4505-9DDC-D7ADC2DF40DD}"/>
    <cellStyle name="Normal 3 3 7 5" xfId="28474" xr:uid="{6D6E7DE7-FB7D-4711-B678-26E587AC06C2}"/>
    <cellStyle name="Normal 3 3 7 5 2" xfId="28475" xr:uid="{909A9061-34E8-42A0-84AC-E3303A26BADE}"/>
    <cellStyle name="Normal 3 3 7 5 2 2" xfId="28476" xr:uid="{8A0E8445-9B90-444B-B7EC-7D5D78CB1565}"/>
    <cellStyle name="Normal 3 3 7 5 3" xfId="28477" xr:uid="{6F364F17-9AE9-4E7F-96CB-D9D329BD9806}"/>
    <cellStyle name="Normal 3 3 7 6" xfId="28478" xr:uid="{65E04416-4606-4C16-83EA-093F64A338BC}"/>
    <cellStyle name="Normal 3 3 7 6 2" xfId="28479" xr:uid="{98D5E51D-7325-4D11-9EB6-E7959F7B7FF8}"/>
    <cellStyle name="Normal 3 3 7 7" xfId="28480" xr:uid="{A2AF0510-785E-4C2E-8E07-BCB15239CF7D}"/>
    <cellStyle name="Normal 3 3 8" xfId="28481" xr:uid="{101080F3-6796-40E7-96D7-CE2C57EC0082}"/>
    <cellStyle name="Normal 3 3 8 2" xfId="28482" xr:uid="{58A905C1-F518-4153-B368-EA8655C25D04}"/>
    <cellStyle name="Normal 3 3 8 2 2" xfId="28483" xr:uid="{78920DB7-241B-432B-BCB7-C2CBBBD184A5}"/>
    <cellStyle name="Normal 3 3 8 2 2 2" xfId="28484" xr:uid="{A0A5A92B-83E6-4CB6-A202-4FAC7570148B}"/>
    <cellStyle name="Normal 3 3 8 2 2 2 2" xfId="28485" xr:uid="{206CB68F-660B-4573-87E3-C171BB85DABF}"/>
    <cellStyle name="Normal 3 3 8 2 2 2 2 2" xfId="28486" xr:uid="{7F82142D-FE72-43C2-A0C8-15B3DC60CC1D}"/>
    <cellStyle name="Normal 3 3 8 2 2 2 3" xfId="28487" xr:uid="{7AC5A169-2EAC-479C-B033-F763887CC002}"/>
    <cellStyle name="Normal 3 3 8 2 2 3" xfId="28488" xr:uid="{51B6331E-4575-4A07-8E8A-30F05A5143E7}"/>
    <cellStyle name="Normal 3 3 8 2 2 3 2" xfId="28489" xr:uid="{7C93A5B7-5270-413E-BB29-EE38972EFD94}"/>
    <cellStyle name="Normal 3 3 8 2 2 4" xfId="28490" xr:uid="{586FB791-4995-4C30-80F9-46C136D9D836}"/>
    <cellStyle name="Normal 3 3 8 2 3" xfId="28491" xr:uid="{BBAABB73-DAE7-4226-BE17-5696F500CA2E}"/>
    <cellStyle name="Normal 3 3 8 2 3 2" xfId="28492" xr:uid="{7971F5DD-5859-4ABC-BB8B-6938CACA398D}"/>
    <cellStyle name="Normal 3 3 8 2 3 2 2" xfId="28493" xr:uid="{2D8E9583-D381-489A-A59C-5848384825F0}"/>
    <cellStyle name="Normal 3 3 8 2 3 2 2 2" xfId="28494" xr:uid="{3F18A848-3D4C-4563-BB6B-21F0C84FA014}"/>
    <cellStyle name="Normal 3 3 8 2 3 2 3" xfId="28495" xr:uid="{D0530A74-9A1E-4AF5-8784-664C851B550B}"/>
    <cellStyle name="Normal 3 3 8 2 3 3" xfId="28496" xr:uid="{D05D79AA-53C6-48C1-B029-6E97582D9925}"/>
    <cellStyle name="Normal 3 3 8 2 3 3 2" xfId="28497" xr:uid="{53CAC426-B49C-406A-A019-DDA4D4D377F2}"/>
    <cellStyle name="Normal 3 3 8 2 3 4" xfId="28498" xr:uid="{1F71E0A9-2184-4F10-92D8-19E58A75C7B7}"/>
    <cellStyle name="Normal 3 3 8 2 4" xfId="28499" xr:uid="{8E6F9E1F-B2DA-4D23-BB8D-96FC91F2E8C2}"/>
    <cellStyle name="Normal 3 3 8 2 4 2" xfId="28500" xr:uid="{CBBF79B1-FCE6-4630-A38E-07AD6B7FACF2}"/>
    <cellStyle name="Normal 3 3 8 2 4 2 2" xfId="28501" xr:uid="{95B980F5-A054-476B-95A8-ABBC43A929F5}"/>
    <cellStyle name="Normal 3 3 8 2 4 3" xfId="28502" xr:uid="{91701819-F11F-4190-B578-C8583E6A0169}"/>
    <cellStyle name="Normal 3 3 8 2 5" xfId="28503" xr:uid="{5DF8C4AD-6A8E-4174-81D7-6C1BA628532A}"/>
    <cellStyle name="Normal 3 3 8 2 5 2" xfId="28504" xr:uid="{63750861-437D-4447-8C16-9C2F5AC719D0}"/>
    <cellStyle name="Normal 3 3 8 2 6" xfId="28505" xr:uid="{7CB62BBA-DB90-4043-8023-9E3AD7E835C4}"/>
    <cellStyle name="Normal 3 3 8 3" xfId="28506" xr:uid="{86C0190E-CB6A-46D5-921C-6E8B2CEA1879}"/>
    <cellStyle name="Normal 3 3 8 3 2" xfId="28507" xr:uid="{D81F5F3F-12C0-4A67-A816-D373A46E1FB8}"/>
    <cellStyle name="Normal 3 3 8 3 2 2" xfId="28508" xr:uid="{78A288BD-F3C4-43F2-82BA-29A9377253B4}"/>
    <cellStyle name="Normal 3 3 8 3 2 2 2" xfId="28509" xr:uid="{E15E53B4-D0AB-4959-BCC7-9AE2EF657E8B}"/>
    <cellStyle name="Normal 3 3 8 3 2 3" xfId="28510" xr:uid="{BA0A72F1-FF48-4305-AD4E-C5B2BB58F8A6}"/>
    <cellStyle name="Normal 3 3 8 3 3" xfId="28511" xr:uid="{9459FFF9-D962-41C3-8D97-5F2DBD211737}"/>
    <cellStyle name="Normal 3 3 8 3 3 2" xfId="28512" xr:uid="{5064CD78-3748-4C05-BCAA-37B2F7595C18}"/>
    <cellStyle name="Normal 3 3 8 3 4" xfId="28513" xr:uid="{D4141859-3009-4FC2-9BEE-B92B95D15D2F}"/>
    <cellStyle name="Normal 3 3 8 4" xfId="28514" xr:uid="{BEE1522C-B7EE-419A-B6FF-7BF40279EBB3}"/>
    <cellStyle name="Normal 3 3 8 4 2" xfId="28515" xr:uid="{8574131F-1218-4BBE-BECE-B5EF8BD18582}"/>
    <cellStyle name="Normal 3 3 8 4 2 2" xfId="28516" xr:uid="{BF851852-4B83-48DE-AD8C-A3CDAD149E67}"/>
    <cellStyle name="Normal 3 3 8 4 2 2 2" xfId="28517" xr:uid="{BF6A4EF3-A759-40A6-A7CC-839320828D5D}"/>
    <cellStyle name="Normal 3 3 8 4 2 3" xfId="28518" xr:uid="{26963D9C-8157-4AAC-8E86-20540CFEA81C}"/>
    <cellStyle name="Normal 3 3 8 4 3" xfId="28519" xr:uid="{91E4F087-534C-4743-A3B0-E88F402D77DA}"/>
    <cellStyle name="Normal 3 3 8 4 3 2" xfId="28520" xr:uid="{53106242-2D2D-40D5-A391-FFE36A13EC76}"/>
    <cellStyle name="Normal 3 3 8 4 4" xfId="28521" xr:uid="{8DD05B43-C1FB-47FA-AD5D-9BA627A24A2D}"/>
    <cellStyle name="Normal 3 3 8 5" xfId="28522" xr:uid="{A4FBF1CF-3399-437C-9F16-404FBA79E931}"/>
    <cellStyle name="Normal 3 3 8 5 2" xfId="28523" xr:uid="{09F6AC35-CE90-4E56-B354-57BA8FE76007}"/>
    <cellStyle name="Normal 3 3 8 5 2 2" xfId="28524" xr:uid="{B66061F7-99E5-4BFA-B6FA-985CC19482C6}"/>
    <cellStyle name="Normal 3 3 8 5 3" xfId="28525" xr:uid="{3F1BD844-6E62-4038-B601-930AE4B4777C}"/>
    <cellStyle name="Normal 3 3 8 6" xfId="28526" xr:uid="{29D97E99-ACE5-40A4-92DB-C229307105C8}"/>
    <cellStyle name="Normal 3 3 8 6 2" xfId="28527" xr:uid="{8FFE5A88-4D9A-4226-8B64-C1E412BD5852}"/>
    <cellStyle name="Normal 3 3 8 7" xfId="28528" xr:uid="{F6EFFF4B-F5A1-4BCC-B535-753AEF226705}"/>
    <cellStyle name="Normal 3 3 9" xfId="28529" xr:uid="{79CE282A-5182-496A-9C17-7EE34B1080E5}"/>
    <cellStyle name="Normal 3 3 9 2" xfId="28530" xr:uid="{4A42E486-CB28-4937-A7CE-C1E0DD53782A}"/>
    <cellStyle name="Normal 3 3 9 2 2" xfId="28531" xr:uid="{83F80E67-AC95-4C5E-B809-BCE19741D683}"/>
    <cellStyle name="Normal 3 3 9 2 2 2" xfId="28532" xr:uid="{8A4B2EAF-C544-4AE8-AAA3-01A6617C3BF5}"/>
    <cellStyle name="Normal 3 3 9 2 2 2 2" xfId="28533" xr:uid="{01777F4D-1255-44E9-9BB3-6E3210D1ED45}"/>
    <cellStyle name="Normal 3 3 9 2 2 3" xfId="28534" xr:uid="{422666D7-DA38-4BA6-9B85-3E308DCBC4BE}"/>
    <cellStyle name="Normal 3 3 9 2 3" xfId="28535" xr:uid="{2F501C8E-0683-4A13-ACBA-8C8F324536C7}"/>
    <cellStyle name="Normal 3 3 9 2 3 2" xfId="28536" xr:uid="{0AB24E94-27D8-4B04-88DA-072F8E7F9474}"/>
    <cellStyle name="Normal 3 3 9 2 4" xfId="28537" xr:uid="{09C744A4-E92F-466A-AFFA-862507E1019D}"/>
    <cellStyle name="Normal 3 3 9 3" xfId="28538" xr:uid="{69C9F2F7-A8D3-4E1F-9E33-F96A850A5A82}"/>
    <cellStyle name="Normal 3 3 9 3 2" xfId="28539" xr:uid="{F12A601E-8A8C-4A6D-99DF-1F15AF3D28DA}"/>
    <cellStyle name="Normal 3 3 9 3 2 2" xfId="28540" xr:uid="{3601DD64-2297-4395-B19E-91F019002E09}"/>
    <cellStyle name="Normal 3 3 9 3 2 2 2" xfId="28541" xr:uid="{E8F8E47D-A287-47B9-9B49-46FC96C53E24}"/>
    <cellStyle name="Normal 3 3 9 3 2 3" xfId="28542" xr:uid="{0994EA92-80F5-4BAF-9355-2A2FD334E80C}"/>
    <cellStyle name="Normal 3 3 9 3 3" xfId="28543" xr:uid="{D0B5CE68-94C9-4EE3-A8EC-C82E8C9A2607}"/>
    <cellStyle name="Normal 3 3 9 3 3 2" xfId="28544" xr:uid="{F445E93B-23BA-453D-B643-069B66EBEF20}"/>
    <cellStyle name="Normal 3 3 9 3 4" xfId="28545" xr:uid="{4743E38A-CC5B-43BA-BA91-AE8EA4AB4FDF}"/>
    <cellStyle name="Normal 3 3 9 4" xfId="28546" xr:uid="{B3F80614-7FC2-4043-8062-97997F0B4284}"/>
    <cellStyle name="Normal 3 3 9 4 2" xfId="28547" xr:uid="{59C00049-3C2C-4C31-B791-4CB6C0AC561A}"/>
    <cellStyle name="Normal 3 3 9 4 2 2" xfId="28548" xr:uid="{EC24E11E-A884-4BC8-A906-D5D049BEEBA3}"/>
    <cellStyle name="Normal 3 3 9 4 3" xfId="28549" xr:uid="{CE61BFF6-5590-4B05-A95B-441CDCD45700}"/>
    <cellStyle name="Normal 3 3 9 5" xfId="28550" xr:uid="{F9481C59-B145-4FE4-BE8A-136ED7EDF4C8}"/>
    <cellStyle name="Normal 3 3 9 5 2" xfId="28551" xr:uid="{4F93C8E9-7952-4D25-871B-95BFF25EB48A}"/>
    <cellStyle name="Normal 3 3 9 6" xfId="28552" xr:uid="{4FC6385A-199F-4F1B-8AD0-20B6E03AC1BC}"/>
    <cellStyle name="Normal 3 4" xfId="28553" xr:uid="{3ED6066D-BC2A-4D97-B507-B57130C30841}"/>
    <cellStyle name="Normal 3 4 2" xfId="28554" xr:uid="{B865C063-F8C3-4A86-8E3A-B97529896521}"/>
    <cellStyle name="Normal 3 4 2 2" xfId="28555" xr:uid="{3CED8426-3120-49F1-9AF5-1B14B0CA1ED2}"/>
    <cellStyle name="Normal 3 4 3" xfId="28556" xr:uid="{27399AF6-0DE0-4A53-B735-53453107C5DE}"/>
    <cellStyle name="Normal 3 4 4" xfId="28557" xr:uid="{851AD6B5-2F6E-40F3-A479-AAF957113DB1}"/>
    <cellStyle name="Normal 3 4 4 2" xfId="28558" xr:uid="{20A3E343-D0D5-4126-8CBC-3079B7491243}"/>
    <cellStyle name="Normal 3 4 4 2 2" xfId="28559" xr:uid="{5FD952D4-1E2E-4AA3-831F-C347998DFD68}"/>
    <cellStyle name="Normal 3 4 4 2 2 2" xfId="28560" xr:uid="{9E631830-6317-463A-9F09-E14CD4588523}"/>
    <cellStyle name="Normal 3 4 4 2 2 2 2" xfId="28561" xr:uid="{5E0FEE13-953F-4EA8-85B5-BA8ECB065115}"/>
    <cellStyle name="Normal 3 4 4 2 2 3" xfId="28562" xr:uid="{372B55F2-0D6A-43C4-B4C4-31FAE0145637}"/>
    <cellStyle name="Normal 3 4 4 2 3" xfId="28563" xr:uid="{E6D00C88-E447-4D99-AC2B-D81F2964104E}"/>
    <cellStyle name="Normal 3 4 4 2 3 2" xfId="28564" xr:uid="{753C554D-878C-4218-9C88-A21C45387D2B}"/>
    <cellStyle name="Normal 3 4 4 2 4" xfId="28565" xr:uid="{C762438F-AAA6-441C-9320-4E01B5AD4A71}"/>
    <cellStyle name="Normal 3 4 4 3" xfId="28566" xr:uid="{2EC5263A-F20D-4030-A90A-BB3724FE8451}"/>
    <cellStyle name="Normal 3 4 4 3 2" xfId="28567" xr:uid="{CA5D43F2-BC63-4C41-B0E2-BE1E55F85B5E}"/>
    <cellStyle name="Normal 3 4 4 3 2 2" xfId="28568" xr:uid="{7979EC48-F697-4CF3-B259-9BBAC37624CE}"/>
    <cellStyle name="Normal 3 4 4 3 2 2 2" xfId="28569" xr:uid="{A63C2C07-9BFF-425E-8ED5-D2AF7F17912B}"/>
    <cellStyle name="Normal 3 4 4 3 2 3" xfId="28570" xr:uid="{411FA55B-CC30-4D49-A435-277568D1B87B}"/>
    <cellStyle name="Normal 3 4 4 3 3" xfId="28571" xr:uid="{FA65D63A-71C9-4C5E-9518-42BBD3E27B97}"/>
    <cellStyle name="Normal 3 4 4 3 3 2" xfId="28572" xr:uid="{11BD7FDC-E317-4137-9501-2419DF35C7F5}"/>
    <cellStyle name="Normal 3 4 4 3 4" xfId="28573" xr:uid="{6E0C5E05-FE80-44E3-B135-7AA2B54DA9E0}"/>
    <cellStyle name="Normal 3 4 4 4" xfId="28574" xr:uid="{C7718458-8734-4EAE-A271-8C2067BD350B}"/>
    <cellStyle name="Normal 3 4 4 4 2" xfId="28575" xr:uid="{AAAE4137-8178-4349-9A42-E5FD8410C51D}"/>
    <cellStyle name="Normal 3 4 4 4 2 2" xfId="28576" xr:uid="{C1203AB9-EDBB-4D15-87CB-C446605C9538}"/>
    <cellStyle name="Normal 3 4 4 4 3" xfId="28577" xr:uid="{2FC7AE76-2935-4B1F-B897-4951C01E742E}"/>
    <cellStyle name="Normal 3 4 4 5" xfId="28578" xr:uid="{1DBF7BED-3C39-4736-A1CB-D177499ECD4B}"/>
    <cellStyle name="Normal 3 4 4 5 2" xfId="28579" xr:uid="{2F5CDF96-2B90-4B00-8540-A67D8591CC57}"/>
    <cellStyle name="Normal 3 4 4 6" xfId="28580" xr:uid="{30527D91-ED56-4B04-99FC-2A74E1DAD57B}"/>
    <cellStyle name="Normal 3 4 5" xfId="28581" xr:uid="{FC1F80F3-E469-474E-AE67-6CDF7A683600}"/>
    <cellStyle name="Normal 3 5" xfId="28582" xr:uid="{DD9E5713-2B54-4BB7-914A-7219F430FC86}"/>
    <cellStyle name="Normal 3 5 2" xfId="28583" xr:uid="{B22591FC-8119-4D25-98E1-72CF56D63828}"/>
    <cellStyle name="Normal 3 5 2 2" xfId="28584" xr:uid="{648E3CF9-D42E-4836-8E20-33F6EFF38044}"/>
    <cellStyle name="Normal 3 5 2 2 2" xfId="28585" xr:uid="{6E8C1A73-5F33-4394-A7C4-BB6A0B266A76}"/>
    <cellStyle name="Normal 3 5 2 2 2 2" xfId="28586" xr:uid="{555504F6-0C38-4F75-85CD-9687DC205829}"/>
    <cellStyle name="Normal 3 5 2 2 2 2 2" xfId="28587" xr:uid="{D365162D-8E2D-477C-876C-A86C660DF877}"/>
    <cellStyle name="Normal 3 5 2 2 2 2 2 2" xfId="28588" xr:uid="{B3649B05-176C-4494-BE23-C6194972929C}"/>
    <cellStyle name="Normal 3 5 2 2 2 2 3" xfId="28589" xr:uid="{B717EF17-C668-4AAE-9A7B-E1EB2F7791B4}"/>
    <cellStyle name="Normal 3 5 2 2 2 3" xfId="28590" xr:uid="{A8669EC4-FE22-433E-9238-50496D0AE9CC}"/>
    <cellStyle name="Normal 3 5 2 2 2 3 2" xfId="28591" xr:uid="{673B10C9-071A-474F-8534-C60FB697EC8B}"/>
    <cellStyle name="Normal 3 5 2 2 2 4" xfId="28592" xr:uid="{9C3B7A97-DE1E-4925-9B12-D9114D3A31CC}"/>
    <cellStyle name="Normal 3 5 2 2 3" xfId="28593" xr:uid="{EE3F65E0-7F8F-4B2D-9743-89B4619BBD13}"/>
    <cellStyle name="Normal 3 5 2 2 3 2" xfId="28594" xr:uid="{722437CE-833B-42CB-AE91-34C91D5696D5}"/>
    <cellStyle name="Normal 3 5 2 2 3 2 2" xfId="28595" xr:uid="{6DB8B9B5-5C39-4B47-A336-46EFFE6A32D1}"/>
    <cellStyle name="Normal 3 5 2 2 3 2 2 2" xfId="28596" xr:uid="{C0C43C22-AC6D-452C-8B82-B910E8ACFE1F}"/>
    <cellStyle name="Normal 3 5 2 2 3 2 3" xfId="28597" xr:uid="{0294F890-616F-4A46-A409-7327AC8B71BF}"/>
    <cellStyle name="Normal 3 5 2 2 3 3" xfId="28598" xr:uid="{312CDA8C-C09B-42F6-84C6-E26DF2CAFC51}"/>
    <cellStyle name="Normal 3 5 2 2 3 3 2" xfId="28599" xr:uid="{783D7ED2-2448-4E9E-A1B9-E7BCA194AAA4}"/>
    <cellStyle name="Normal 3 5 2 2 3 4" xfId="28600" xr:uid="{3FA03891-4601-4C6F-BB47-2248E8EFA304}"/>
    <cellStyle name="Normal 3 5 2 2 4" xfId="28601" xr:uid="{CC231F03-DD7F-49FE-8860-4706EF04ACF2}"/>
    <cellStyle name="Normal 3 5 2 2 4 2" xfId="28602" xr:uid="{162D9A62-D3ED-4E39-A56D-8AC3205E9220}"/>
    <cellStyle name="Normal 3 5 2 2 4 2 2" xfId="28603" xr:uid="{FD54C78C-3213-4283-BDAD-A7115BDCA168}"/>
    <cellStyle name="Normal 3 5 2 2 4 3" xfId="28604" xr:uid="{96C97CB5-1470-4EF2-B97D-CCB2DC5916FF}"/>
    <cellStyle name="Normal 3 5 2 2 5" xfId="28605" xr:uid="{50EFA3B9-54D8-4ECA-AA67-AB5C9F8D4867}"/>
    <cellStyle name="Normal 3 5 2 2 5 2" xfId="28606" xr:uid="{9BF4275A-4398-4DEA-BFD1-E7351E30D5F0}"/>
    <cellStyle name="Normal 3 5 2 2 6" xfId="28607" xr:uid="{7F266905-F4BE-4D61-BD81-D4ABA6014CAE}"/>
    <cellStyle name="Normal 3 5 2 3" xfId="28608" xr:uid="{AA798713-F772-42C6-B6AF-CA03B918ADC9}"/>
    <cellStyle name="Normal 3 5 2 3 2" xfId="28609" xr:uid="{438CEAD4-CDEC-483E-9384-708047A5F8E4}"/>
    <cellStyle name="Normal 3 5 2 3 2 2" xfId="28610" xr:uid="{E751D51E-10EE-4ECA-B005-05999888D041}"/>
    <cellStyle name="Normal 3 5 2 3 2 2 2" xfId="28611" xr:uid="{6FF0CF0B-8528-4957-ABF1-C1FE24F76F9C}"/>
    <cellStyle name="Normal 3 5 2 3 2 3" xfId="28612" xr:uid="{AB760859-DC10-4934-9447-DE27CBB5CC37}"/>
    <cellStyle name="Normal 3 5 2 3 3" xfId="28613" xr:uid="{374BB4B9-3B4E-4CC9-8D2A-4B108A2E8969}"/>
    <cellStyle name="Normal 3 5 2 3 3 2" xfId="28614" xr:uid="{A96FAF9C-F9D1-4D04-BBCE-790502CE5499}"/>
    <cellStyle name="Normal 3 5 2 3 4" xfId="28615" xr:uid="{5AB47451-4A64-4047-B776-2AD9532435BB}"/>
    <cellStyle name="Normal 3 5 2 4" xfId="28616" xr:uid="{AB47A6B8-8EE2-4005-8010-D06D5E6C9199}"/>
    <cellStyle name="Normal 3 5 2 4 2" xfId="28617" xr:uid="{4A6953C4-C6BF-4669-A614-185A1818AE92}"/>
    <cellStyle name="Normal 3 5 2 4 2 2" xfId="28618" xr:uid="{6B38CDD2-B998-4520-8F36-457927829761}"/>
    <cellStyle name="Normal 3 5 2 4 2 2 2" xfId="28619" xr:uid="{B7DE6D57-E5B6-47D1-A196-918723F5A28C}"/>
    <cellStyle name="Normal 3 5 2 4 2 3" xfId="28620" xr:uid="{7A87069C-0FA3-48C4-A261-3424B5C00ACF}"/>
    <cellStyle name="Normal 3 5 2 4 3" xfId="28621" xr:uid="{3ADB7F30-ABB4-44F3-89E9-B7AE05B4D954}"/>
    <cellStyle name="Normal 3 5 2 4 3 2" xfId="28622" xr:uid="{D1685C13-600E-484A-9B66-44195613158A}"/>
    <cellStyle name="Normal 3 5 2 4 4" xfId="28623" xr:uid="{B9821C32-4209-4DF8-BF78-80E24C3715F0}"/>
    <cellStyle name="Normal 3 5 2 5" xfId="28624" xr:uid="{9A9FBF1E-C1D1-4ADE-94CE-10DA578E8FA3}"/>
    <cellStyle name="Normal 3 5 2 5 2" xfId="28625" xr:uid="{97B21863-146F-40FD-B738-E80F09FA3451}"/>
    <cellStyle name="Normal 3 5 2 5 2 2" xfId="28626" xr:uid="{A1439687-48D0-4131-880E-E572483F459D}"/>
    <cellStyle name="Normal 3 5 2 5 3" xfId="28627" xr:uid="{B44A0415-42FF-4052-8BED-DA5376281E75}"/>
    <cellStyle name="Normal 3 5 2 6" xfId="28628" xr:uid="{7AB460A4-8F6B-4AA7-B7DD-4C62949F3733}"/>
    <cellStyle name="Normal 3 5 2 6 2" xfId="28629" xr:uid="{1518960C-2469-4F80-AB7B-AA46F8B68754}"/>
    <cellStyle name="Normal 3 5 2 7" xfId="28630" xr:uid="{96186D3E-2B36-4A37-914B-2ADADA9CF649}"/>
    <cellStyle name="Normal 3 5 2 8" xfId="28631" xr:uid="{E0D043AD-8CBD-4DAA-9843-5BBFAFFC8224}"/>
    <cellStyle name="Normal 3 5 3" xfId="28632" xr:uid="{CE8E29A5-2704-45B9-ACB7-C1ACC54B0DF1}"/>
    <cellStyle name="Normal 3 5 3 2" xfId="28633" xr:uid="{F9AC11D3-F842-4354-9AB0-AC8B15E274AF}"/>
    <cellStyle name="Normal 3 5 3 2 2" xfId="28634" xr:uid="{AA875A20-C17C-4146-A4C3-2D69D4088034}"/>
    <cellStyle name="Normal 3 5 3 2 2 2" xfId="28635" xr:uid="{346B4D29-6B22-474A-8279-1E91F69B9328}"/>
    <cellStyle name="Normal 3 5 3 2 2 2 2" xfId="28636" xr:uid="{51D01239-A223-4472-B3DE-3DD4A24A5724}"/>
    <cellStyle name="Normal 3 5 3 2 2 2 2 2" xfId="28637" xr:uid="{B99BC318-5604-4F7F-8528-3744363AE7E7}"/>
    <cellStyle name="Normal 3 5 3 2 2 2 3" xfId="28638" xr:uid="{1006D755-DB2D-4B9F-BBB5-124EDE505622}"/>
    <cellStyle name="Normal 3 5 3 2 2 3" xfId="28639" xr:uid="{E8C26216-2D90-400F-9A2A-1364DC8DEABB}"/>
    <cellStyle name="Normal 3 5 3 2 2 3 2" xfId="28640" xr:uid="{3C8330D9-3DE3-49D2-833B-7A28DCD76DF3}"/>
    <cellStyle name="Normal 3 5 3 2 2 4" xfId="28641" xr:uid="{66D409A8-3133-4A77-AD5C-088058837D15}"/>
    <cellStyle name="Normal 3 5 3 2 3" xfId="28642" xr:uid="{B29E7AFD-1E9A-4244-BDAB-89D8E0FF5188}"/>
    <cellStyle name="Normal 3 5 3 2 3 2" xfId="28643" xr:uid="{B36E954C-E524-4D2E-8054-A2565F0028F6}"/>
    <cellStyle name="Normal 3 5 3 2 3 2 2" xfId="28644" xr:uid="{7F4A32C9-1040-4AD5-992B-6D849EDED746}"/>
    <cellStyle name="Normal 3 5 3 2 3 2 2 2" xfId="28645" xr:uid="{7805D404-E57E-4915-8607-305EF5DE33A6}"/>
    <cellStyle name="Normal 3 5 3 2 3 2 3" xfId="28646" xr:uid="{D9526D5D-1C03-4076-8A72-C4CAC34EBE28}"/>
    <cellStyle name="Normal 3 5 3 2 3 3" xfId="28647" xr:uid="{00B8C8C3-1CC8-4A53-9ED0-43ECFE2AA83F}"/>
    <cellStyle name="Normal 3 5 3 2 3 3 2" xfId="28648" xr:uid="{8362BE55-D2E9-430D-8581-968C8A22161F}"/>
    <cellStyle name="Normal 3 5 3 2 3 4" xfId="28649" xr:uid="{4383E6D6-2ED7-40FA-916A-48BAF4623DB5}"/>
    <cellStyle name="Normal 3 5 3 2 4" xfId="28650" xr:uid="{3BD42DB7-3591-45E8-A47F-A333C9BDA8FE}"/>
    <cellStyle name="Normal 3 5 3 2 4 2" xfId="28651" xr:uid="{5DAA3219-B678-4647-9093-0878F31C8A6F}"/>
    <cellStyle name="Normal 3 5 3 2 4 2 2" xfId="28652" xr:uid="{8A04C86E-3A04-434F-9FDE-8A1C8AE3DB95}"/>
    <cellStyle name="Normal 3 5 3 2 4 3" xfId="28653" xr:uid="{F8057894-D9A0-4094-928F-96533694FEDF}"/>
    <cellStyle name="Normal 3 5 3 2 5" xfId="28654" xr:uid="{81DADB01-E148-4346-B781-F234EF4A6CA0}"/>
    <cellStyle name="Normal 3 5 3 2 5 2" xfId="28655" xr:uid="{52C3BCB1-44E6-4A70-8094-82D2D7EAB6CC}"/>
    <cellStyle name="Normal 3 5 3 2 6" xfId="28656" xr:uid="{98CA6FBA-FC2F-45AF-A1F2-8103BC663880}"/>
    <cellStyle name="Normal 3 5 3 3" xfId="28657" xr:uid="{D9392936-038F-49E3-9F3A-8EF0DF1BFBC8}"/>
    <cellStyle name="Normal 3 5 3 3 2" xfId="28658" xr:uid="{D9F32A1F-185E-4745-B334-5E10C21AD7D9}"/>
    <cellStyle name="Normal 3 5 3 3 2 2" xfId="28659" xr:uid="{4CA0549C-6B16-4DA6-842F-A24E7B974525}"/>
    <cellStyle name="Normal 3 5 3 3 2 2 2" xfId="28660" xr:uid="{1D39F4B6-51C4-46FB-91DB-C5408A43B399}"/>
    <cellStyle name="Normal 3 5 3 3 2 3" xfId="28661" xr:uid="{00ADA9EB-3796-47FF-B17B-ADBA88C629AD}"/>
    <cellStyle name="Normal 3 5 3 3 3" xfId="28662" xr:uid="{EACF77E4-E71D-4C3A-9AE3-DD8F5BD6765C}"/>
    <cellStyle name="Normal 3 5 3 3 3 2" xfId="28663" xr:uid="{6C3CA5FF-C7FF-4B08-80BD-7007C97E7012}"/>
    <cellStyle name="Normal 3 5 3 3 4" xfId="28664" xr:uid="{9AFE97A6-17D6-4A3E-A815-A2EE7038A501}"/>
    <cellStyle name="Normal 3 5 3 4" xfId="28665" xr:uid="{2F7A380A-30E2-4C67-9084-43077F57B6BB}"/>
    <cellStyle name="Normal 3 5 3 4 2" xfId="28666" xr:uid="{CAA39186-1E6F-4219-B5EF-D61AC9CF52B0}"/>
    <cellStyle name="Normal 3 5 3 4 2 2" xfId="28667" xr:uid="{3F369543-C593-4678-878D-A9DF71F27DA0}"/>
    <cellStyle name="Normal 3 5 3 4 2 2 2" xfId="28668" xr:uid="{F52CFD27-0B72-4595-8CED-BE6C07606165}"/>
    <cellStyle name="Normal 3 5 3 4 2 3" xfId="28669" xr:uid="{CEAD9C62-F5D7-4AF7-8304-C9BB9A8F2B52}"/>
    <cellStyle name="Normal 3 5 3 4 3" xfId="28670" xr:uid="{5367BBF5-8B4A-4F70-907D-86DBA9679431}"/>
    <cellStyle name="Normal 3 5 3 4 3 2" xfId="28671" xr:uid="{9C2906C3-8599-486A-BD92-F307E664A330}"/>
    <cellStyle name="Normal 3 5 3 4 4" xfId="28672" xr:uid="{FABAF959-CEFE-41D8-8A40-8CA2BB2782C3}"/>
    <cellStyle name="Normal 3 5 3 5" xfId="28673" xr:uid="{F45879D7-5956-4C46-9998-6416A11145DE}"/>
    <cellStyle name="Normal 3 5 3 5 2" xfId="28674" xr:uid="{A76DACFE-DA13-495B-8920-7CAF1EC7046E}"/>
    <cellStyle name="Normal 3 5 3 5 2 2" xfId="28675" xr:uid="{96667703-DA2A-45E8-8FA6-6FDDE7D3D4E3}"/>
    <cellStyle name="Normal 3 5 3 5 3" xfId="28676" xr:uid="{0798A62C-8D3B-4443-95D2-279388431B54}"/>
    <cellStyle name="Normal 3 5 3 6" xfId="28677" xr:uid="{F9FDCCC4-ABA8-4D0E-9ACC-2DB93F06419C}"/>
    <cellStyle name="Normal 3 5 3 6 2" xfId="28678" xr:uid="{4989A633-C777-4524-AC7E-2ED4AA31AF2F}"/>
    <cellStyle name="Normal 3 5 3 7" xfId="28679" xr:uid="{0D1905E6-F1F4-45A7-AE44-CD6843B77718}"/>
    <cellStyle name="Normal 3 5 4" xfId="28680" xr:uid="{3091EE98-1ADC-400F-856B-78F2F66649E3}"/>
    <cellStyle name="Normal 3 6" xfId="28681" xr:uid="{63520D1D-99DA-46A5-B028-1E70992622E1}"/>
    <cellStyle name="Normal 3 6 2" xfId="28682" xr:uid="{CDF030C1-32D4-40EE-931D-1C21F4036B4C}"/>
    <cellStyle name="Normal 3 7" xfId="28683" xr:uid="{5C84F24D-7388-462D-B9E1-68347894526C}"/>
    <cellStyle name="Normal 3 7 2" xfId="28684" xr:uid="{9ABFF74D-134F-4F39-95C2-CC7730E11E08}"/>
    <cellStyle name="Normal 3 7 3" xfId="28685" xr:uid="{282AEBBF-7727-4DEA-907C-4BE43DEBFA53}"/>
    <cellStyle name="Normal 3 8" xfId="28686" xr:uid="{888D9A90-20B5-4A08-BB54-4F3927663592}"/>
    <cellStyle name="Normal 3 8 2" xfId="28687" xr:uid="{15017B98-89A8-4C35-B02E-8AC8ED08C32D}"/>
    <cellStyle name="Normal 3 9" xfId="28688" xr:uid="{FB2BF3B4-E8DB-4E33-9900-5DE476C24427}"/>
    <cellStyle name="Normal 30" xfId="28689" xr:uid="{553E6346-A006-40B2-BAFC-8D31D07E4CBE}"/>
    <cellStyle name="Normal 30 2" xfId="28690" xr:uid="{27315B30-1CE9-425F-84A9-B3DAA5543B9C}"/>
    <cellStyle name="Normal 30 3" xfId="28691" xr:uid="{7A889D75-B048-44F1-8CFB-20284607D23E}"/>
    <cellStyle name="Normal 30 3 2" xfId="28692" xr:uid="{014CA361-F5C5-44A8-A6B2-10DD946D37E7}"/>
    <cellStyle name="Normal 30 3 2 2" xfId="28693" xr:uid="{63CF0E5B-3283-4E14-9B6D-3559CB044A21}"/>
    <cellStyle name="Normal 30 3 2 2 2" xfId="28694" xr:uid="{6C546863-F6C5-4EA4-8057-6BAA57425612}"/>
    <cellStyle name="Normal 30 3 2 2 2 2" xfId="28695" xr:uid="{D5DF064C-BCFC-43AE-86D3-5D8428CB365F}"/>
    <cellStyle name="Normal 30 3 2 2 2 2 2" xfId="28696" xr:uid="{F9A0DA78-EFF0-4DE8-B62E-A61C4A2D8990}"/>
    <cellStyle name="Normal 30 3 2 2 2 2 2 2" xfId="28697" xr:uid="{A3D6ED6E-C16C-4D90-B1A0-86B40E76FAE5}"/>
    <cellStyle name="Normal 30 3 2 2 2 2 3" xfId="28698" xr:uid="{684E2399-C044-4B63-8CA0-2CAB6DBFEBF7}"/>
    <cellStyle name="Normal 30 3 2 2 2 3" xfId="28699" xr:uid="{12341AB5-16ED-4E45-B174-609F2419E8C8}"/>
    <cellStyle name="Normal 30 3 2 2 2 3 2" xfId="28700" xr:uid="{A77630FD-E681-4701-A651-942CFCEA2C56}"/>
    <cellStyle name="Normal 30 3 2 2 2 4" xfId="28701" xr:uid="{F23BC345-343F-4617-B8C8-A00742B54C24}"/>
    <cellStyle name="Normal 30 3 2 2 3" xfId="28702" xr:uid="{B95F690E-ABE3-4952-BD24-523C54A87B99}"/>
    <cellStyle name="Normal 30 3 2 2 3 2" xfId="28703" xr:uid="{8B78A391-F869-42AE-B8DC-2595209A4444}"/>
    <cellStyle name="Normal 30 3 2 2 3 2 2" xfId="28704" xr:uid="{CFA85151-23EB-427E-A66C-39FC82972A54}"/>
    <cellStyle name="Normal 30 3 2 2 3 2 2 2" xfId="28705" xr:uid="{A43759AC-2072-4577-94D7-09AC2BE463EF}"/>
    <cellStyle name="Normal 30 3 2 2 3 2 3" xfId="28706" xr:uid="{D29227AB-03A8-4B8A-ADA7-2B7E78D51E16}"/>
    <cellStyle name="Normal 30 3 2 2 3 3" xfId="28707" xr:uid="{043E654D-ACC7-4D97-BB39-8B5BBFF5CD9B}"/>
    <cellStyle name="Normal 30 3 2 2 3 3 2" xfId="28708" xr:uid="{DD613906-BFCF-4203-ACA5-779FB1032C5B}"/>
    <cellStyle name="Normal 30 3 2 2 3 4" xfId="28709" xr:uid="{DA735A5B-C3C3-4878-87FB-CBC9BB9FA580}"/>
    <cellStyle name="Normal 30 3 2 2 4" xfId="28710" xr:uid="{4E3B11A1-0F9B-4284-8A04-B096D562E62F}"/>
    <cellStyle name="Normal 30 3 2 2 4 2" xfId="28711" xr:uid="{34A4F43C-C845-4A9A-99E7-5A66AB84AAEE}"/>
    <cellStyle name="Normal 30 3 2 2 4 2 2" xfId="28712" xr:uid="{D97D8BDA-063D-4D04-BB7F-4E371775E14C}"/>
    <cellStyle name="Normal 30 3 2 2 4 3" xfId="28713" xr:uid="{BCE932E3-1CD1-4E6E-B0E2-ECBC0C22C488}"/>
    <cellStyle name="Normal 30 3 2 2 5" xfId="28714" xr:uid="{249B31CA-36D0-446D-937E-759326EE4DD2}"/>
    <cellStyle name="Normal 30 3 2 2 5 2" xfId="28715" xr:uid="{BEB71E89-E27A-418D-B206-E15C2B3D7E1C}"/>
    <cellStyle name="Normal 30 3 2 2 6" xfId="28716" xr:uid="{DA6B218D-235D-4DDE-A484-44DD054760BD}"/>
    <cellStyle name="Normal 30 3 2 3" xfId="28717" xr:uid="{CA9BA209-BFAC-459E-A460-9DD99C322E5C}"/>
    <cellStyle name="Normal 30 3 2 3 2" xfId="28718" xr:uid="{4B7FD7C9-BAF2-4207-8633-83A73339048E}"/>
    <cellStyle name="Normal 30 3 2 3 2 2" xfId="28719" xr:uid="{E0C258CC-52C4-453F-9204-15C42C38E857}"/>
    <cellStyle name="Normal 30 3 2 3 2 2 2" xfId="28720" xr:uid="{13277A09-505D-4A25-A0AF-786452DD274C}"/>
    <cellStyle name="Normal 30 3 2 3 2 3" xfId="28721" xr:uid="{9E18E5D8-8D37-4FB2-95C2-381805C327EA}"/>
    <cellStyle name="Normal 30 3 2 3 3" xfId="28722" xr:uid="{9F29E833-92A5-4571-939F-DB0931C477D3}"/>
    <cellStyle name="Normal 30 3 2 3 3 2" xfId="28723" xr:uid="{53C61F51-1A76-49C3-B7B4-CE91D9F65324}"/>
    <cellStyle name="Normal 30 3 2 3 4" xfId="28724" xr:uid="{A31253CC-D10B-4CA0-A096-D67A5FE07390}"/>
    <cellStyle name="Normal 30 3 2 4" xfId="28725" xr:uid="{B74096BB-FC11-463C-A116-AC555688CB78}"/>
    <cellStyle name="Normal 30 3 2 4 2" xfId="28726" xr:uid="{E371B180-7BB9-4E7C-A6EA-31DA846EC901}"/>
    <cellStyle name="Normal 30 3 2 4 2 2" xfId="28727" xr:uid="{2BF1106F-4E66-43AB-B1EF-598C1B1DDAEA}"/>
    <cellStyle name="Normal 30 3 2 4 2 2 2" xfId="28728" xr:uid="{AEECB4CE-3F4A-4711-85CC-22FD6D6BE917}"/>
    <cellStyle name="Normal 30 3 2 4 2 3" xfId="28729" xr:uid="{F2BF76AB-E73E-4C00-A426-D00235E61E23}"/>
    <cellStyle name="Normal 30 3 2 4 3" xfId="28730" xr:uid="{FD6FCE5B-614B-45F2-993E-3097809B2DE1}"/>
    <cellStyle name="Normal 30 3 2 4 3 2" xfId="28731" xr:uid="{3E889A5C-9497-464A-8C49-6FC88635C449}"/>
    <cellStyle name="Normal 30 3 2 4 4" xfId="28732" xr:uid="{D1F2E788-865A-4A3C-B488-06F812419319}"/>
    <cellStyle name="Normal 30 3 2 5" xfId="28733" xr:uid="{7F758C71-78A5-4B2A-9752-6690BDC6159C}"/>
    <cellStyle name="Normal 30 3 2 5 2" xfId="28734" xr:uid="{43D537C2-1B42-4C30-AE80-5766A1AFF9C7}"/>
    <cellStyle name="Normal 30 3 2 5 2 2" xfId="28735" xr:uid="{9D568B3E-6299-46B0-8B5A-7CC860036C74}"/>
    <cellStyle name="Normal 30 3 2 5 3" xfId="28736" xr:uid="{9F57E144-D995-46D1-9AAE-D3956B4CF248}"/>
    <cellStyle name="Normal 30 3 2 6" xfId="28737" xr:uid="{0F0CE626-7541-49D4-BBF9-A79DCD51FD54}"/>
    <cellStyle name="Normal 30 3 2 6 2" xfId="28738" xr:uid="{D316C888-C76B-4A1F-917A-5A3F1F5365A4}"/>
    <cellStyle name="Normal 30 3 2 7" xfId="28739" xr:uid="{7FC01DBE-5AAF-4A32-BEEF-EBE2C3B545CE}"/>
    <cellStyle name="Normal 30 3 3" xfId="28740" xr:uid="{4CAEFBBF-3D9C-472F-BA0E-90B8F97B57EA}"/>
    <cellStyle name="Normal 30 3 3 2" xfId="28741" xr:uid="{5FA0E38D-F822-4A85-9C20-EAE663915C60}"/>
    <cellStyle name="Normal 30 3 3 2 2" xfId="28742" xr:uid="{C20F06A0-5686-445C-B903-16DBCBB2C52D}"/>
    <cellStyle name="Normal 30 3 3 2 2 2" xfId="28743" xr:uid="{BA150541-AA05-4454-A9D8-6A939C53A3B1}"/>
    <cellStyle name="Normal 30 3 3 2 2 2 2" xfId="28744" xr:uid="{FBD5B7CC-C3B5-4210-99DB-314CFD6F6B60}"/>
    <cellStyle name="Normal 30 3 3 2 2 3" xfId="28745" xr:uid="{D9536D3B-99A4-40E6-8BBE-DA2045371383}"/>
    <cellStyle name="Normal 30 3 3 2 3" xfId="28746" xr:uid="{AAA9A9AE-5EBD-4C47-8E74-214E3E758B3A}"/>
    <cellStyle name="Normal 30 3 3 2 3 2" xfId="28747" xr:uid="{0B6B7235-C3F9-4523-B159-A299C9C8C803}"/>
    <cellStyle name="Normal 30 3 3 2 4" xfId="28748" xr:uid="{4C06C3D2-ACCC-4A1E-9336-D19A5CEB7F28}"/>
    <cellStyle name="Normal 30 3 3 3" xfId="28749" xr:uid="{D5C4F9AD-733D-4112-8285-C94C313375F6}"/>
    <cellStyle name="Normal 30 3 3 3 2" xfId="28750" xr:uid="{78E17A86-F162-4083-8EE6-078756AD8BCB}"/>
    <cellStyle name="Normal 30 3 3 3 2 2" xfId="28751" xr:uid="{775729A5-BEF8-4333-BBA2-1665771CE0F7}"/>
    <cellStyle name="Normal 30 3 3 3 2 2 2" xfId="28752" xr:uid="{30227E76-0C17-4EB0-8AC4-6ED23AA47C5E}"/>
    <cellStyle name="Normal 30 3 3 3 2 3" xfId="28753" xr:uid="{9F166FAB-D4D7-494B-BE8E-9F209BEB3B68}"/>
    <cellStyle name="Normal 30 3 3 3 3" xfId="28754" xr:uid="{8B21B4B3-7FBA-4CEB-93CE-04AC01A147D4}"/>
    <cellStyle name="Normal 30 3 3 3 3 2" xfId="28755" xr:uid="{D59E09D3-BC25-4327-83D9-F8A2B5CBA8C9}"/>
    <cellStyle name="Normal 30 3 3 3 4" xfId="28756" xr:uid="{6C17B94C-E3E5-4856-BE21-C66BEA03F3C3}"/>
    <cellStyle name="Normal 30 3 3 4" xfId="28757" xr:uid="{3A59D449-4C13-40CE-8639-713F2CD620BF}"/>
    <cellStyle name="Normal 30 3 3 4 2" xfId="28758" xr:uid="{FB86979A-9128-4A27-ACD5-E68EB0198238}"/>
    <cellStyle name="Normal 30 3 3 4 2 2" xfId="28759" xr:uid="{37395565-9360-4000-BE73-F6D9D60BF8D7}"/>
    <cellStyle name="Normal 30 3 3 4 3" xfId="28760" xr:uid="{0F9E6869-D976-4435-86BE-4152ABC1B6F7}"/>
    <cellStyle name="Normal 30 3 3 5" xfId="28761" xr:uid="{06B45B20-A59B-4971-BE57-8326B271F390}"/>
    <cellStyle name="Normal 30 3 3 5 2" xfId="28762" xr:uid="{31F2BF48-77D9-4C6E-B457-A06E2D14587C}"/>
    <cellStyle name="Normal 30 3 3 6" xfId="28763" xr:uid="{7C895CFB-2DA2-46BB-B70B-F609B5F1768D}"/>
    <cellStyle name="Normal 30 3 4" xfId="28764" xr:uid="{31A08A34-A93D-435D-9423-F2B2D04B3DA5}"/>
    <cellStyle name="Normal 30 3 4 2" xfId="28765" xr:uid="{BF95C1C9-432A-4D6F-9782-9991BB34EF00}"/>
    <cellStyle name="Normal 30 3 4 2 2" xfId="28766" xr:uid="{492DD7C0-EF45-4FF0-9156-7ABD32E9FCD2}"/>
    <cellStyle name="Normal 30 3 4 2 2 2" xfId="28767" xr:uid="{45081CF5-5AB1-472C-A13D-47988BA3DBFD}"/>
    <cellStyle name="Normal 30 3 4 2 3" xfId="28768" xr:uid="{7761DC94-60E9-4131-A551-DD88697BBF92}"/>
    <cellStyle name="Normal 30 3 4 3" xfId="28769" xr:uid="{EE0E15B6-682C-4EB1-AD49-8E2FAD740EEF}"/>
    <cellStyle name="Normal 30 3 4 3 2" xfId="28770" xr:uid="{CA5D0922-CCD7-426F-ADBD-6707424B48D0}"/>
    <cellStyle name="Normal 30 3 4 4" xfId="28771" xr:uid="{037383C7-A808-4FC2-8BFC-E0210900BC44}"/>
    <cellStyle name="Normal 30 3 5" xfId="28772" xr:uid="{2B75A0C8-8E70-4AC8-8355-851E1EEE1C72}"/>
    <cellStyle name="Normal 30 3 5 2" xfId="28773" xr:uid="{8BD4BFF7-44E4-4173-AF85-BFEA48D0FC29}"/>
    <cellStyle name="Normal 30 3 5 2 2" xfId="28774" xr:uid="{79AF0A4C-4257-4A51-BF7C-9F6006F51FBF}"/>
    <cellStyle name="Normal 30 3 5 2 2 2" xfId="28775" xr:uid="{9375709E-CA61-4927-AB0D-1BC2B096AEFF}"/>
    <cellStyle name="Normal 30 3 5 2 3" xfId="28776" xr:uid="{4012ADFC-B8D2-40FC-A763-20C002C89468}"/>
    <cellStyle name="Normal 30 3 5 3" xfId="28777" xr:uid="{9453E8F6-B290-43EC-997B-8F6728E305C3}"/>
    <cellStyle name="Normal 30 3 5 3 2" xfId="28778" xr:uid="{5B70BA72-0BA9-4C38-B214-94552DA610A1}"/>
    <cellStyle name="Normal 30 3 5 4" xfId="28779" xr:uid="{A2C1CEF4-4286-4CB7-91FF-B674DC772834}"/>
    <cellStyle name="Normal 30 3 6" xfId="28780" xr:uid="{95B33F9D-4F7B-4441-BFC4-2587D5E29C3D}"/>
    <cellStyle name="Normal 30 3 6 2" xfId="28781" xr:uid="{FB34196A-BAC2-4637-9E6D-52A3E59E4675}"/>
    <cellStyle name="Normal 30 3 6 2 2" xfId="28782" xr:uid="{434BC3CF-0A75-429D-8ECE-1BDAE40EE82A}"/>
    <cellStyle name="Normal 30 3 6 3" xfId="28783" xr:uid="{B4672129-5D98-426F-B654-24FE6DECBB83}"/>
    <cellStyle name="Normal 30 3 7" xfId="28784" xr:uid="{F800D524-0FDD-43B7-ADD6-4DFEFB3C5562}"/>
    <cellStyle name="Normal 30 3 7 2" xfId="28785" xr:uid="{8E84200F-E430-48FF-A1DD-F0EC83A91087}"/>
    <cellStyle name="Normal 30 3 8" xfId="28786" xr:uid="{29CE307C-DC74-45DE-B3B5-ED051C4E7812}"/>
    <cellStyle name="Normal 30 4" xfId="28787" xr:uid="{9480F2F7-30B4-4C66-B785-7A2AF58233D7}"/>
    <cellStyle name="Normal 30 4 2" xfId="28788" xr:uid="{195249DD-1C89-48C8-AC14-3A9BA1C38272}"/>
    <cellStyle name="Normal 30 4 2 2" xfId="28789" xr:uid="{9C0B8D69-B6DC-42F8-9E95-76FE610C48DC}"/>
    <cellStyle name="Normal 30 4 2 2 2" xfId="28790" xr:uid="{C0D25C96-1FA9-4C2F-9F63-4535BF8D9635}"/>
    <cellStyle name="Normal 30 4 2 2 2 2" xfId="28791" xr:uid="{D66075C8-9152-439B-A7C5-6729A7FACED1}"/>
    <cellStyle name="Normal 30 4 2 2 2 2 2" xfId="28792" xr:uid="{62445BF6-0095-4245-B226-9C987349FCAB}"/>
    <cellStyle name="Normal 30 4 2 2 2 2 2 2" xfId="28793" xr:uid="{876CE9C6-5C28-46C5-8C9B-504E74A147BC}"/>
    <cellStyle name="Normal 30 4 2 2 2 2 3" xfId="28794" xr:uid="{F02CFEAE-180A-40E9-8DBF-00D32990A05C}"/>
    <cellStyle name="Normal 30 4 2 2 2 3" xfId="28795" xr:uid="{9BC3B6FC-77D4-4EEF-82BC-D32992F9837D}"/>
    <cellStyle name="Normal 30 4 2 2 2 3 2" xfId="28796" xr:uid="{912596A0-0E52-4A69-B9F4-85C7C228EC6A}"/>
    <cellStyle name="Normal 30 4 2 2 2 4" xfId="28797" xr:uid="{C226E781-722A-42A2-882D-0CEAA5E33A72}"/>
    <cellStyle name="Normal 30 4 2 2 3" xfId="28798" xr:uid="{FBE69A19-2B33-4430-A7AE-2C23A370D1CD}"/>
    <cellStyle name="Normal 30 4 2 2 3 2" xfId="28799" xr:uid="{0F9CEEF0-2154-4D94-B003-A1DB0FF4E2C7}"/>
    <cellStyle name="Normal 30 4 2 2 3 2 2" xfId="28800" xr:uid="{83CD601E-81E7-4F68-AD1D-FFB24B348769}"/>
    <cellStyle name="Normal 30 4 2 2 3 2 2 2" xfId="28801" xr:uid="{2520502E-FBD3-4509-A4DD-9E64FFD1F89C}"/>
    <cellStyle name="Normal 30 4 2 2 3 2 3" xfId="28802" xr:uid="{9B57B147-0203-4580-9ACC-3B5E9E557708}"/>
    <cellStyle name="Normal 30 4 2 2 3 3" xfId="28803" xr:uid="{DE3FEF49-2314-463E-9A0C-394AEEBC9B48}"/>
    <cellStyle name="Normal 30 4 2 2 3 3 2" xfId="28804" xr:uid="{484D8B53-F100-4EAF-A4F6-02611FBCF244}"/>
    <cellStyle name="Normal 30 4 2 2 3 4" xfId="28805" xr:uid="{94F6DAC6-32AC-4AD1-84D8-97F3E02F77B1}"/>
    <cellStyle name="Normal 30 4 2 2 4" xfId="28806" xr:uid="{5A1C7294-C257-4F08-AA50-1DE102C31E24}"/>
    <cellStyle name="Normal 30 4 2 2 4 2" xfId="28807" xr:uid="{72BABB36-66B6-4A80-BD7D-9717EE1483F0}"/>
    <cellStyle name="Normal 30 4 2 2 4 2 2" xfId="28808" xr:uid="{038C6822-59DD-479C-AB02-E268300D9548}"/>
    <cellStyle name="Normal 30 4 2 2 4 3" xfId="28809" xr:uid="{D9CAA257-5C09-4FB5-8F96-F6543C314B75}"/>
    <cellStyle name="Normal 30 4 2 2 5" xfId="28810" xr:uid="{031193F8-74BB-4CAB-A520-62B2D9186B29}"/>
    <cellStyle name="Normal 30 4 2 2 5 2" xfId="28811" xr:uid="{596CF01F-BDD2-4AB9-9F19-C963798F52AC}"/>
    <cellStyle name="Normal 30 4 2 2 6" xfId="28812" xr:uid="{99A4F1D8-AC0F-4323-B6CE-C87762380C89}"/>
    <cellStyle name="Normal 30 4 2 3" xfId="28813" xr:uid="{21531C6A-C7FF-4F34-BFE4-4FF148DCB4FD}"/>
    <cellStyle name="Normal 30 4 2 3 2" xfId="28814" xr:uid="{DD604679-CF61-4EB5-9867-0677D441CB83}"/>
    <cellStyle name="Normal 30 4 2 3 2 2" xfId="28815" xr:uid="{A4AF1C60-2A42-45ED-B4CB-920E43AC794E}"/>
    <cellStyle name="Normal 30 4 2 3 2 2 2" xfId="28816" xr:uid="{282AA4DD-4ACC-4945-92A0-48E1D5D8F97C}"/>
    <cellStyle name="Normal 30 4 2 3 2 3" xfId="28817" xr:uid="{A5A46F53-C360-44CD-ABA1-909EC67EFB0D}"/>
    <cellStyle name="Normal 30 4 2 3 3" xfId="28818" xr:uid="{7F6A1455-6285-4603-811B-BA0F9F0A2046}"/>
    <cellStyle name="Normal 30 4 2 3 3 2" xfId="28819" xr:uid="{A50BAA22-2AFB-4192-B789-70CBA18E3577}"/>
    <cellStyle name="Normal 30 4 2 3 4" xfId="28820" xr:uid="{BB99493F-6D52-49F5-A4A5-30C6C08CF0FA}"/>
    <cellStyle name="Normal 30 4 2 4" xfId="28821" xr:uid="{6351F70F-046D-4DAD-AAD2-CF1D031472FE}"/>
    <cellStyle name="Normal 30 4 2 4 2" xfId="28822" xr:uid="{BA7A3932-7D61-4381-9D2F-7A70FB9A3602}"/>
    <cellStyle name="Normal 30 4 2 4 2 2" xfId="28823" xr:uid="{B135B7BF-1232-47CE-BAE1-CD5344236898}"/>
    <cellStyle name="Normal 30 4 2 4 2 2 2" xfId="28824" xr:uid="{251883A6-503C-497D-B2B9-81A7F7FB20EA}"/>
    <cellStyle name="Normal 30 4 2 4 2 3" xfId="28825" xr:uid="{2F025444-F9AC-4609-9A21-C777936550F1}"/>
    <cellStyle name="Normal 30 4 2 4 3" xfId="28826" xr:uid="{9A22D418-F9D3-406D-AB65-AAFC836CF461}"/>
    <cellStyle name="Normal 30 4 2 4 3 2" xfId="28827" xr:uid="{9AD72219-A4AD-47B2-BFAB-323FC124E10E}"/>
    <cellStyle name="Normal 30 4 2 4 4" xfId="28828" xr:uid="{29467AB9-9070-4D8A-8DAA-3B1D60E1BAF4}"/>
    <cellStyle name="Normal 30 4 2 5" xfId="28829" xr:uid="{AF32C79E-C421-4A52-BDF2-230B7362A841}"/>
    <cellStyle name="Normal 30 4 2 5 2" xfId="28830" xr:uid="{F0945797-FC5C-4695-8A3E-C5DDD7F5C4A1}"/>
    <cellStyle name="Normal 30 4 2 5 2 2" xfId="28831" xr:uid="{4356ECE4-F4C8-491A-B336-D6E0F00A725A}"/>
    <cellStyle name="Normal 30 4 2 5 3" xfId="28832" xr:uid="{2519E248-5920-4100-9DB5-62EA0C459E11}"/>
    <cellStyle name="Normal 30 4 2 6" xfId="28833" xr:uid="{84223EAD-E718-4EA7-A34D-486CD59CC6A5}"/>
    <cellStyle name="Normal 30 4 2 6 2" xfId="28834" xr:uid="{114E44AC-28C0-4F40-82F7-6D222FBD05D8}"/>
    <cellStyle name="Normal 30 4 2 7" xfId="28835" xr:uid="{CD9E0400-C8BA-43C0-99AE-56D16EF4E8AA}"/>
    <cellStyle name="Normal 30 4 3" xfId="28836" xr:uid="{F65B9C2E-F6AD-44B3-A1F4-F76450A8C164}"/>
    <cellStyle name="Normal 30 4 3 2" xfId="28837" xr:uid="{0F6DE18F-673D-4CF4-A46A-EC19A0391CD5}"/>
    <cellStyle name="Normal 30 4 3 2 2" xfId="28838" xr:uid="{30646A11-64AD-4E03-ACB8-EA3F309EAEE6}"/>
    <cellStyle name="Normal 30 4 3 2 2 2" xfId="28839" xr:uid="{F5CCE7FE-8146-4C08-8ECE-DDC14A403D3D}"/>
    <cellStyle name="Normal 30 4 3 2 2 2 2" xfId="28840" xr:uid="{60E4B4BC-01A5-4F96-8EB9-F01DB75F3C14}"/>
    <cellStyle name="Normal 30 4 3 2 2 3" xfId="28841" xr:uid="{24158E80-012B-400A-933D-B98CE245B31E}"/>
    <cellStyle name="Normal 30 4 3 2 3" xfId="28842" xr:uid="{DD767DD1-9BF8-4B2F-A7FF-1E5BC683D481}"/>
    <cellStyle name="Normal 30 4 3 2 3 2" xfId="28843" xr:uid="{4D08C4D1-68A7-402D-9D81-6EF9913C8732}"/>
    <cellStyle name="Normal 30 4 3 2 4" xfId="28844" xr:uid="{7AB37EDB-A8A1-4BE3-B214-97F0667885BB}"/>
    <cellStyle name="Normal 30 4 3 3" xfId="28845" xr:uid="{85C5683B-D5EB-46A1-BB65-DD86AB9ED9E3}"/>
    <cellStyle name="Normal 30 4 3 3 2" xfId="28846" xr:uid="{D18175F5-D709-4CA4-9E07-F9FFDB1AF43B}"/>
    <cellStyle name="Normal 30 4 3 3 2 2" xfId="28847" xr:uid="{017851A2-58ED-499D-8245-EC23518005FC}"/>
    <cellStyle name="Normal 30 4 3 3 2 2 2" xfId="28848" xr:uid="{A3E9D705-493F-450C-81EF-801F355278CB}"/>
    <cellStyle name="Normal 30 4 3 3 2 3" xfId="28849" xr:uid="{CFFF6DB9-0FA4-4FAC-98BE-B6F7AF23CD94}"/>
    <cellStyle name="Normal 30 4 3 3 3" xfId="28850" xr:uid="{D2CCF218-DB2C-4696-968D-BAD6B284DEFA}"/>
    <cellStyle name="Normal 30 4 3 3 3 2" xfId="28851" xr:uid="{C69F1A47-FDC2-4999-88D7-DA7ECE8EFB35}"/>
    <cellStyle name="Normal 30 4 3 3 4" xfId="28852" xr:uid="{0B010D61-8693-48D4-B048-BCC09C3C1564}"/>
    <cellStyle name="Normal 30 4 3 4" xfId="28853" xr:uid="{229FBCD1-9B36-4CA0-951B-D1DC0A8D64DC}"/>
    <cellStyle name="Normal 30 4 3 4 2" xfId="28854" xr:uid="{82D42C59-164B-452E-BA9F-1B5A9B0E13DF}"/>
    <cellStyle name="Normal 30 4 3 4 2 2" xfId="28855" xr:uid="{B0E09298-DA53-4971-90FF-9168CFD1FD3B}"/>
    <cellStyle name="Normal 30 4 3 4 3" xfId="28856" xr:uid="{540E80BE-81EE-4F87-9D9A-F25218F61E49}"/>
    <cellStyle name="Normal 30 4 3 5" xfId="28857" xr:uid="{D9750F12-EFD7-4C3A-85CC-DAB5C7E531AF}"/>
    <cellStyle name="Normal 30 4 3 5 2" xfId="28858" xr:uid="{A52AB5C0-FE9F-4B4B-AD0B-5A62C456B950}"/>
    <cellStyle name="Normal 30 4 3 6" xfId="28859" xr:uid="{5D3ACDFE-3980-4F78-B367-CD0478569794}"/>
    <cellStyle name="Normal 30 4 4" xfId="28860" xr:uid="{EB42AAD7-99C0-4209-9BE8-EC4E88B9109F}"/>
    <cellStyle name="Normal 30 4 4 2" xfId="28861" xr:uid="{045B37CD-8DD3-4FE1-B6B0-1B1D07E88332}"/>
    <cellStyle name="Normal 30 4 4 2 2" xfId="28862" xr:uid="{7EF07D93-9306-41D5-BF86-396D3B9D182B}"/>
    <cellStyle name="Normal 30 4 4 2 2 2" xfId="28863" xr:uid="{41C13CA5-BE13-4EF8-B715-88AB91995991}"/>
    <cellStyle name="Normal 30 4 4 2 3" xfId="28864" xr:uid="{6CFBD3E9-2E5C-4121-BC5A-A80F551759CE}"/>
    <cellStyle name="Normal 30 4 4 3" xfId="28865" xr:uid="{A5BDDCAA-CD7B-46B4-8724-B809CFE68AC6}"/>
    <cellStyle name="Normal 30 4 4 3 2" xfId="28866" xr:uid="{B876763E-2440-4B79-B951-8CB2B5FE7FAE}"/>
    <cellStyle name="Normal 30 4 4 4" xfId="28867" xr:uid="{FB77E436-5CC4-42B5-A38F-74D08B20D83A}"/>
    <cellStyle name="Normal 30 4 5" xfId="28868" xr:uid="{1EED8F7F-FBB7-4A31-A6AE-1914C2345581}"/>
    <cellStyle name="Normal 30 4 5 2" xfId="28869" xr:uid="{8005AF95-AD3E-47BC-9484-4DD014FC09C3}"/>
    <cellStyle name="Normal 30 4 5 2 2" xfId="28870" xr:uid="{AA2871C0-7D0E-41F3-9601-5C1303DAC8C5}"/>
    <cellStyle name="Normal 30 4 5 2 2 2" xfId="28871" xr:uid="{933BD426-6045-4064-991B-05AA0EF4F29E}"/>
    <cellStyle name="Normal 30 4 5 2 3" xfId="28872" xr:uid="{3119FA58-61BF-4CDC-A4CD-156907F5263D}"/>
    <cellStyle name="Normal 30 4 5 3" xfId="28873" xr:uid="{24324132-849A-4DF8-9881-437E6EF89705}"/>
    <cellStyle name="Normal 30 4 5 3 2" xfId="28874" xr:uid="{1DAF9C28-EA30-4DBB-BCD9-17DCD12ADA11}"/>
    <cellStyle name="Normal 30 4 5 4" xfId="28875" xr:uid="{2B04C3B3-3A9F-4963-821C-531F12C40034}"/>
    <cellStyle name="Normal 30 4 6" xfId="28876" xr:uid="{5923BAE5-5E97-4BCB-94D0-5613A0EDA4C9}"/>
    <cellStyle name="Normal 30 4 6 2" xfId="28877" xr:uid="{546D9758-503B-4B9E-91FE-E06CA84728F7}"/>
    <cellStyle name="Normal 30 4 6 2 2" xfId="28878" xr:uid="{B5648C0C-639D-4C21-8388-E2B32718698A}"/>
    <cellStyle name="Normal 30 4 6 3" xfId="28879" xr:uid="{426EE001-FBB6-494E-AFA1-B00D3F835865}"/>
    <cellStyle name="Normal 30 4 7" xfId="28880" xr:uid="{63BFB285-F24E-4563-B5E9-288A4CCD485F}"/>
    <cellStyle name="Normal 30 4 7 2" xfId="28881" xr:uid="{57B929C7-7A14-4DBC-A182-D5573D96C947}"/>
    <cellStyle name="Normal 30 4 8" xfId="28882" xr:uid="{18394179-52E1-4074-B3B7-22CB729FC047}"/>
    <cellStyle name="Normal 30 5" xfId="28883" xr:uid="{33A3D3DF-5DCE-4317-A37E-F03C388966F3}"/>
    <cellStyle name="Normal 30 6" xfId="28884" xr:uid="{3A899433-DFD2-4142-8768-912475189BA6}"/>
    <cellStyle name="Normal 30 6 2" xfId="28885" xr:uid="{67F853C2-C89E-4093-A198-CF09F2BF9AEF}"/>
    <cellStyle name="Normal 30 6 2 2" xfId="28886" xr:uid="{FBC7448B-34BA-4779-8861-563DA1E18E38}"/>
    <cellStyle name="Normal 30 6 2 2 2" xfId="28887" xr:uid="{0A275BF2-9154-44E4-8A86-68764312D149}"/>
    <cellStyle name="Normal 30 6 2 2 2 2" xfId="28888" xr:uid="{3694A9A5-87BD-4903-ACCB-B70F645EF2B1}"/>
    <cellStyle name="Normal 30 6 2 2 3" xfId="28889" xr:uid="{9FD9EB8E-814E-4B82-82D6-4AF3533634CF}"/>
    <cellStyle name="Normal 30 6 2 3" xfId="28890" xr:uid="{D5B0920A-B690-4CF6-A3D1-42ECC3E5FC7D}"/>
    <cellStyle name="Normal 30 6 2 3 2" xfId="28891" xr:uid="{250E54CD-6554-443F-B5D8-F59EF7B343D2}"/>
    <cellStyle name="Normal 30 6 2 4" xfId="28892" xr:uid="{652173AD-5E8F-412A-A0EB-A6D2CDFBFA65}"/>
    <cellStyle name="Normal 30 6 3" xfId="28893" xr:uid="{E1AF5510-5B88-4491-9A14-7D395C7BA62C}"/>
    <cellStyle name="Normal 30 6 3 2" xfId="28894" xr:uid="{52D5EA95-CC79-42D5-92B0-734C52CB0A11}"/>
    <cellStyle name="Normal 30 6 3 2 2" xfId="28895" xr:uid="{52DBA122-EA62-470D-97CB-CCBC6F5F59BC}"/>
    <cellStyle name="Normal 30 6 3 2 2 2" xfId="28896" xr:uid="{200034A3-DC80-44F9-B30C-58732C87D277}"/>
    <cellStyle name="Normal 30 6 3 2 3" xfId="28897" xr:uid="{21DA9A9F-653D-48FD-8344-AEFE642B42CF}"/>
    <cellStyle name="Normal 30 6 3 3" xfId="28898" xr:uid="{CF076F59-754D-4D06-9061-DE78561A5A30}"/>
    <cellStyle name="Normal 30 6 3 3 2" xfId="28899" xr:uid="{E1BED388-AC3A-4EF3-A870-3415A00B83E5}"/>
    <cellStyle name="Normal 30 6 3 4" xfId="28900" xr:uid="{954E2054-7AE4-49E3-A5DF-AA13E39268B7}"/>
    <cellStyle name="Normal 30 6 4" xfId="28901" xr:uid="{4A601B53-F9DC-4800-A41E-253AEE845697}"/>
    <cellStyle name="Normal 30 6 4 2" xfId="28902" xr:uid="{9142A724-3DFB-484C-B802-27B713BE31D2}"/>
    <cellStyle name="Normal 30 6 4 2 2" xfId="28903" xr:uid="{E63E2DEB-E4E6-4BA2-993E-EEDF85A38956}"/>
    <cellStyle name="Normal 30 6 4 3" xfId="28904" xr:uid="{1D59DE74-598C-4609-AD15-0D59BBF0C5BC}"/>
    <cellStyle name="Normal 30 6 5" xfId="28905" xr:uid="{ED929AE9-DF2F-4551-A395-78D4B808D7EB}"/>
    <cellStyle name="Normal 30 6 5 2" xfId="28906" xr:uid="{F815F05F-EE39-4D77-B3F2-65514C999B49}"/>
    <cellStyle name="Normal 30 6 6" xfId="28907" xr:uid="{38F029A2-96D7-4E16-8AAB-5E2F9A9296C6}"/>
    <cellStyle name="Normal 31" xfId="28908" xr:uid="{BFA3CB66-51B2-42CC-AA02-9B172536F58F}"/>
    <cellStyle name="Normal 31 2" xfId="28909" xr:uid="{D076E865-13D1-4A73-B821-DEDD5E7501F1}"/>
    <cellStyle name="Normal 31 3" xfId="28910" xr:uid="{D79BDE26-3E98-476C-BB8A-68D138FF50AF}"/>
    <cellStyle name="Normal 31 3 2" xfId="28911" xr:uid="{3A773CFF-4EEA-408B-9180-D539DD2E97EA}"/>
    <cellStyle name="Normal 31 3 2 2" xfId="28912" xr:uid="{CCBC382F-5C3A-4587-B4A9-CE8B23EB9201}"/>
    <cellStyle name="Normal 31 3 2 2 2" xfId="28913" xr:uid="{9A0DE352-89F8-4476-812B-6E5604E3BC51}"/>
    <cellStyle name="Normal 31 3 2 2 2 2" xfId="28914" xr:uid="{2276724B-EBEF-458B-AEFC-78C3CDC1CCC9}"/>
    <cellStyle name="Normal 31 3 2 2 2 2 2" xfId="28915" xr:uid="{707C428F-C0DB-4BAA-9C4C-7B297352328F}"/>
    <cellStyle name="Normal 31 3 2 2 2 2 2 2" xfId="28916" xr:uid="{E598E3DF-42F1-4D2E-A939-457E7EBA7799}"/>
    <cellStyle name="Normal 31 3 2 2 2 2 3" xfId="28917" xr:uid="{20BF5881-7F5A-4361-B0FB-23A8ECEC2F8C}"/>
    <cellStyle name="Normal 31 3 2 2 2 3" xfId="28918" xr:uid="{A8961A86-7A8E-4856-AFEF-929F5B45554B}"/>
    <cellStyle name="Normal 31 3 2 2 2 3 2" xfId="28919" xr:uid="{20321F17-FE59-4F08-9FE7-AAF2107CA072}"/>
    <cellStyle name="Normal 31 3 2 2 2 4" xfId="28920" xr:uid="{1167DC07-2E8F-4B8F-8282-7F4591A7A17A}"/>
    <cellStyle name="Normal 31 3 2 2 3" xfId="28921" xr:uid="{580F1CE6-C943-4FDD-8B0A-0293A2157A51}"/>
    <cellStyle name="Normal 31 3 2 2 3 2" xfId="28922" xr:uid="{0F7B8340-E4E3-498F-BCDC-D7DA8B2065C3}"/>
    <cellStyle name="Normal 31 3 2 2 3 2 2" xfId="28923" xr:uid="{DA4BB136-99A5-41EE-BFE0-70932C14E89C}"/>
    <cellStyle name="Normal 31 3 2 2 3 2 2 2" xfId="28924" xr:uid="{97728764-F060-4E9A-9DDE-8AF331C7F5E1}"/>
    <cellStyle name="Normal 31 3 2 2 3 2 3" xfId="28925" xr:uid="{B5B214A1-402E-4FE1-9D0D-1DFE91C6DE7F}"/>
    <cellStyle name="Normal 31 3 2 2 3 3" xfId="28926" xr:uid="{7CE77D4F-E5AF-4CD8-B557-E57F4BD44849}"/>
    <cellStyle name="Normal 31 3 2 2 3 3 2" xfId="28927" xr:uid="{48495C84-60FA-4DD6-AF83-E00C599B61A6}"/>
    <cellStyle name="Normal 31 3 2 2 3 4" xfId="28928" xr:uid="{E77FCA96-DF28-45F5-AD43-796769C874F8}"/>
    <cellStyle name="Normal 31 3 2 2 4" xfId="28929" xr:uid="{901585F9-848A-42CD-A9F9-B1C7318852F9}"/>
    <cellStyle name="Normal 31 3 2 2 4 2" xfId="28930" xr:uid="{A8E1FC25-E231-467F-BDBC-D8D0478269A4}"/>
    <cellStyle name="Normal 31 3 2 2 4 2 2" xfId="28931" xr:uid="{7388301E-31CF-4A90-B789-8B32FFD5B887}"/>
    <cellStyle name="Normal 31 3 2 2 4 3" xfId="28932" xr:uid="{A362257E-ACC2-4119-A56A-3E74C2E00881}"/>
    <cellStyle name="Normal 31 3 2 2 5" xfId="28933" xr:uid="{54423EC3-27FC-4532-8EE3-62569E4043F0}"/>
    <cellStyle name="Normal 31 3 2 2 5 2" xfId="28934" xr:uid="{E28CFEEF-1537-4599-B5E2-E55F2CDD914F}"/>
    <cellStyle name="Normal 31 3 2 2 6" xfId="28935" xr:uid="{4A02B6B4-4CD0-411C-AF04-4B1BC2888088}"/>
    <cellStyle name="Normal 31 3 2 3" xfId="28936" xr:uid="{A79C311C-6BD8-47EB-96E7-6304541CD8F0}"/>
    <cellStyle name="Normal 31 3 2 3 2" xfId="28937" xr:uid="{9D2DA515-D99D-4D5C-90ED-CCA3E9B50E2B}"/>
    <cellStyle name="Normal 31 3 2 3 2 2" xfId="28938" xr:uid="{DC46F226-A532-4B51-B31A-BCC3536B3B12}"/>
    <cellStyle name="Normal 31 3 2 3 2 2 2" xfId="28939" xr:uid="{5C02216A-857B-472B-A923-62E0AE18A8ED}"/>
    <cellStyle name="Normal 31 3 2 3 2 3" xfId="28940" xr:uid="{8B5933EC-B7D4-488E-96B0-0B3BCD60034E}"/>
    <cellStyle name="Normal 31 3 2 3 3" xfId="28941" xr:uid="{750FCB13-2E6E-44DD-A430-81EFA0050368}"/>
    <cellStyle name="Normal 31 3 2 3 3 2" xfId="28942" xr:uid="{2B59EA74-3C5F-4F8F-84E1-99C484501057}"/>
    <cellStyle name="Normal 31 3 2 3 4" xfId="28943" xr:uid="{614A4044-7B39-4635-9948-88643853580A}"/>
    <cellStyle name="Normal 31 3 2 4" xfId="28944" xr:uid="{67FBABB4-880D-42A5-8B0A-CB4853C8F911}"/>
    <cellStyle name="Normal 31 3 2 4 2" xfId="28945" xr:uid="{210527E3-617C-4C02-918E-C983B50296EE}"/>
    <cellStyle name="Normal 31 3 2 4 2 2" xfId="28946" xr:uid="{9FDDAA72-A00D-4E71-AE83-F19009411D3F}"/>
    <cellStyle name="Normal 31 3 2 4 2 2 2" xfId="28947" xr:uid="{E154066C-6179-4270-B289-3CF2DAEF419C}"/>
    <cellStyle name="Normal 31 3 2 4 2 3" xfId="28948" xr:uid="{F80F79E6-CD4A-4F32-8A83-925D55CD36EE}"/>
    <cellStyle name="Normal 31 3 2 4 3" xfId="28949" xr:uid="{31A92CE9-EDBC-4291-98E6-E310F4C5456F}"/>
    <cellStyle name="Normal 31 3 2 4 3 2" xfId="28950" xr:uid="{15A94F54-E18F-40EE-BCE6-0C42E9BA00D6}"/>
    <cellStyle name="Normal 31 3 2 4 4" xfId="28951" xr:uid="{405A8160-6734-4EAA-AC7B-8214F7506790}"/>
    <cellStyle name="Normal 31 3 2 5" xfId="28952" xr:uid="{A1367223-B3C0-48C4-B9C7-2A6651E0DE1F}"/>
    <cellStyle name="Normal 31 3 2 5 2" xfId="28953" xr:uid="{242D6B36-FBBE-4B4D-AACF-B2B82DD3C0BE}"/>
    <cellStyle name="Normal 31 3 2 5 2 2" xfId="28954" xr:uid="{72B0D3BF-A029-4244-BCF8-6FC813129134}"/>
    <cellStyle name="Normal 31 3 2 5 3" xfId="28955" xr:uid="{AD5FC857-5BB0-4A69-B13C-198483BD3F79}"/>
    <cellStyle name="Normal 31 3 2 6" xfId="28956" xr:uid="{64AE7EAF-1E88-4DBF-8C33-5F0E056F0C74}"/>
    <cellStyle name="Normal 31 3 2 6 2" xfId="28957" xr:uid="{780259AD-A7AF-40F6-94BB-74063850E21F}"/>
    <cellStyle name="Normal 31 3 2 7" xfId="28958" xr:uid="{488A43BD-54D6-45E5-B69C-8850EFA58D4E}"/>
    <cellStyle name="Normal 31 3 3" xfId="28959" xr:uid="{0D31E793-6794-4441-990F-88F83A94DFD0}"/>
    <cellStyle name="Normal 31 3 3 2" xfId="28960" xr:uid="{5EC9B88B-46CE-4FBA-903C-C81D189CCB45}"/>
    <cellStyle name="Normal 31 3 3 2 2" xfId="28961" xr:uid="{8BA8360C-383A-437B-9FE5-E2EA81D384C0}"/>
    <cellStyle name="Normal 31 3 3 2 2 2" xfId="28962" xr:uid="{75F01466-7CA6-4651-B446-CB35A6ADA5FC}"/>
    <cellStyle name="Normal 31 3 3 2 2 2 2" xfId="28963" xr:uid="{81361BEB-9BF9-4AF2-BB0A-6A4617C0AB38}"/>
    <cellStyle name="Normal 31 3 3 2 2 3" xfId="28964" xr:uid="{F123D1F2-B3F8-4725-B72F-3D70C79E31B5}"/>
    <cellStyle name="Normal 31 3 3 2 3" xfId="28965" xr:uid="{D9900E5F-D027-4912-B6DD-64550093BA82}"/>
    <cellStyle name="Normal 31 3 3 2 3 2" xfId="28966" xr:uid="{C8C96FA5-6815-4A6F-8746-599F8606A9FD}"/>
    <cellStyle name="Normal 31 3 3 2 4" xfId="28967" xr:uid="{9230826D-4423-41C3-A047-6785113F7277}"/>
    <cellStyle name="Normal 31 3 3 3" xfId="28968" xr:uid="{03168624-D8BB-47D2-8303-F0B877957531}"/>
    <cellStyle name="Normal 31 3 3 3 2" xfId="28969" xr:uid="{A1664EB4-1412-4001-8043-6AF0472809D5}"/>
    <cellStyle name="Normal 31 3 3 3 2 2" xfId="28970" xr:uid="{5251397D-7588-49F9-9CEA-B32E4A6980B8}"/>
    <cellStyle name="Normal 31 3 3 3 2 2 2" xfId="28971" xr:uid="{D270F34F-2DAE-4FA4-8944-CD8A6FC6E69A}"/>
    <cellStyle name="Normal 31 3 3 3 2 3" xfId="28972" xr:uid="{EADA93F6-3F69-47E6-AE2B-8339A7634443}"/>
    <cellStyle name="Normal 31 3 3 3 3" xfId="28973" xr:uid="{3CB32F71-BC20-4E06-A83F-FEAFD24049F4}"/>
    <cellStyle name="Normal 31 3 3 3 3 2" xfId="28974" xr:uid="{59EB42B9-18E8-4826-82B6-3BEA615249B6}"/>
    <cellStyle name="Normal 31 3 3 3 4" xfId="28975" xr:uid="{AD411BEC-7EE2-447A-8186-D7B30934B278}"/>
    <cellStyle name="Normal 31 3 3 4" xfId="28976" xr:uid="{26542A16-FD4D-4EEE-A15D-89A81CCD5598}"/>
    <cellStyle name="Normal 31 3 3 4 2" xfId="28977" xr:uid="{51764C32-7B20-4F1D-A568-064C89F23D4A}"/>
    <cellStyle name="Normal 31 3 3 4 2 2" xfId="28978" xr:uid="{741B5AB8-3E13-405B-A5B0-C10EF4D25A4B}"/>
    <cellStyle name="Normal 31 3 3 4 3" xfId="28979" xr:uid="{CCA91129-2AB4-4E34-9391-80213C313C4D}"/>
    <cellStyle name="Normal 31 3 3 5" xfId="28980" xr:uid="{033E531F-CC02-4CF7-88EF-EAD20CC14349}"/>
    <cellStyle name="Normal 31 3 3 5 2" xfId="28981" xr:uid="{2CB44FEA-E491-4A65-90B7-BF525ABC70DA}"/>
    <cellStyle name="Normal 31 3 3 6" xfId="28982" xr:uid="{503B3722-AB07-45F8-BBE2-C91CD146460C}"/>
    <cellStyle name="Normal 31 3 4" xfId="28983" xr:uid="{32AE3709-9483-4894-B06F-9325DBF2FC5F}"/>
    <cellStyle name="Normal 31 3 4 2" xfId="28984" xr:uid="{915BFB42-9820-421F-AFDE-A94CB0555EC8}"/>
    <cellStyle name="Normal 31 3 4 2 2" xfId="28985" xr:uid="{18582B79-F074-45B4-93C8-95DDB44AC4A7}"/>
    <cellStyle name="Normal 31 3 4 2 2 2" xfId="28986" xr:uid="{DFE045BE-7631-4019-9698-07D854746A71}"/>
    <cellStyle name="Normal 31 3 4 2 3" xfId="28987" xr:uid="{D1DC6F10-81A0-437E-AD08-5D618ABD37EB}"/>
    <cellStyle name="Normal 31 3 4 3" xfId="28988" xr:uid="{BE7F549E-839E-48B5-B6BB-87C1A009AC66}"/>
    <cellStyle name="Normal 31 3 4 3 2" xfId="28989" xr:uid="{477DB912-8D43-433D-BA12-BEBD6F0A7A6E}"/>
    <cellStyle name="Normal 31 3 4 4" xfId="28990" xr:uid="{52353A7D-58D3-41E5-BAE7-CC5B6D3DF588}"/>
    <cellStyle name="Normal 31 3 5" xfId="28991" xr:uid="{6D5BA549-3504-4C73-BC42-5E5D802DCF2C}"/>
    <cellStyle name="Normal 31 3 5 2" xfId="28992" xr:uid="{179E66F8-EDB6-457C-AB00-931EFE9B1E4B}"/>
    <cellStyle name="Normal 31 3 5 2 2" xfId="28993" xr:uid="{EB9B1507-001A-4256-9829-05BCE3680FB8}"/>
    <cellStyle name="Normal 31 3 5 2 2 2" xfId="28994" xr:uid="{92012B92-8B9F-46D4-BA82-98DB39621C0B}"/>
    <cellStyle name="Normal 31 3 5 2 3" xfId="28995" xr:uid="{30967FB5-13FA-4560-A7F8-72C5BF852506}"/>
    <cellStyle name="Normal 31 3 5 3" xfId="28996" xr:uid="{9D6A5D55-6481-4652-A4D1-D30F4FA568F4}"/>
    <cellStyle name="Normal 31 3 5 3 2" xfId="28997" xr:uid="{F01A0AC8-90B8-4142-8232-71A918A47CC8}"/>
    <cellStyle name="Normal 31 3 5 4" xfId="28998" xr:uid="{5B5A93BC-9052-46F7-B89A-66B7E37023F4}"/>
    <cellStyle name="Normal 31 3 6" xfId="28999" xr:uid="{5E70C123-A72C-4898-8A54-F8A0E8FA33A4}"/>
    <cellStyle name="Normal 31 3 6 2" xfId="29000" xr:uid="{3D781F9C-0005-486E-9ECB-C781E6D76C22}"/>
    <cellStyle name="Normal 31 3 6 2 2" xfId="29001" xr:uid="{FC118B15-6D51-4888-979F-71CBDD8E90CC}"/>
    <cellStyle name="Normal 31 3 6 3" xfId="29002" xr:uid="{85FE02FD-F939-4BA1-AB83-A5AF5D9EB5B7}"/>
    <cellStyle name="Normal 31 3 7" xfId="29003" xr:uid="{C7F82250-5BBA-427D-A058-EBE0E5E1148F}"/>
    <cellStyle name="Normal 31 3 7 2" xfId="29004" xr:uid="{98C6E267-4AF8-4901-BFC9-B632AFD6A659}"/>
    <cellStyle name="Normal 31 3 8" xfId="29005" xr:uid="{91D85D74-89F4-447C-8E86-1FFC9594933B}"/>
    <cellStyle name="Normal 31 4" xfId="29006" xr:uid="{8A6ABE3B-1F44-4A01-86C3-130C52C3EB56}"/>
    <cellStyle name="Normal 31 4 2" xfId="29007" xr:uid="{8D1E92D5-17AB-4363-A592-A871BCCECF31}"/>
    <cellStyle name="Normal 31 4 2 2" xfId="29008" xr:uid="{A7A2E8AF-7A6F-4D96-9310-3EA9D409B3DB}"/>
    <cellStyle name="Normal 31 4 2 2 2" xfId="29009" xr:uid="{DFE17D25-ACCF-46B8-B8F0-028790EB46DD}"/>
    <cellStyle name="Normal 31 4 2 2 2 2" xfId="29010" xr:uid="{9B33D319-296D-488B-92ED-BD543676930E}"/>
    <cellStyle name="Normal 31 4 2 2 2 2 2" xfId="29011" xr:uid="{AECEAB9B-6C55-4800-BD1B-3989FBBFD138}"/>
    <cellStyle name="Normal 31 4 2 2 2 2 2 2" xfId="29012" xr:uid="{4D033564-0644-4054-9CA9-CA6A2F39002A}"/>
    <cellStyle name="Normal 31 4 2 2 2 2 3" xfId="29013" xr:uid="{FD5DDDB8-BAC0-4C50-BD22-3554C2EBF210}"/>
    <cellStyle name="Normal 31 4 2 2 2 3" xfId="29014" xr:uid="{C0428C15-FF15-44FD-BEEC-3BBB6B415391}"/>
    <cellStyle name="Normal 31 4 2 2 2 3 2" xfId="29015" xr:uid="{7B9BFBA7-CD0E-47F2-BC7B-37C8B1B18DA5}"/>
    <cellStyle name="Normal 31 4 2 2 2 4" xfId="29016" xr:uid="{4FCD35DA-F42D-4CE6-8809-E02583281C47}"/>
    <cellStyle name="Normal 31 4 2 2 3" xfId="29017" xr:uid="{ABF167EA-C36E-4839-A151-A53A60D33B57}"/>
    <cellStyle name="Normal 31 4 2 2 3 2" xfId="29018" xr:uid="{51285D18-CF1A-40FC-993B-0FCEADA74A8C}"/>
    <cellStyle name="Normal 31 4 2 2 3 2 2" xfId="29019" xr:uid="{4172306E-F6C0-4F9D-B71F-008ECCC1ABAF}"/>
    <cellStyle name="Normal 31 4 2 2 3 2 2 2" xfId="29020" xr:uid="{9C86F3A2-0915-4002-9096-C16BF5A8A165}"/>
    <cellStyle name="Normal 31 4 2 2 3 2 3" xfId="29021" xr:uid="{CD387CF1-F9F8-427C-915F-24AB49BC6C23}"/>
    <cellStyle name="Normal 31 4 2 2 3 3" xfId="29022" xr:uid="{A956C7A2-0A48-46EE-B060-5EB715AAAC19}"/>
    <cellStyle name="Normal 31 4 2 2 3 3 2" xfId="29023" xr:uid="{5DEA0576-6B84-4CD5-8733-09B65D801140}"/>
    <cellStyle name="Normal 31 4 2 2 3 4" xfId="29024" xr:uid="{BA57D0F5-903A-4B2B-BC7C-653C125CD9B6}"/>
    <cellStyle name="Normal 31 4 2 2 4" xfId="29025" xr:uid="{7A7E0E1D-EAC4-49F6-808D-4E410C875E98}"/>
    <cellStyle name="Normal 31 4 2 2 4 2" xfId="29026" xr:uid="{66EFA93B-5C3A-40AE-9469-8D80BA1ED8E8}"/>
    <cellStyle name="Normal 31 4 2 2 4 2 2" xfId="29027" xr:uid="{5DC31EF8-06E4-4C52-9713-D8DD7192B552}"/>
    <cellStyle name="Normal 31 4 2 2 4 3" xfId="29028" xr:uid="{E815BC03-AAB9-4327-8CFC-5880562A90E2}"/>
    <cellStyle name="Normal 31 4 2 2 5" xfId="29029" xr:uid="{CDD1EBD3-410F-4F4C-A6D9-75FBD3B525B6}"/>
    <cellStyle name="Normal 31 4 2 2 5 2" xfId="29030" xr:uid="{FAFCEF9F-7356-43DB-9EA8-531C56242051}"/>
    <cellStyle name="Normal 31 4 2 2 6" xfId="29031" xr:uid="{97CEA643-3847-4FED-AD03-49C4ED5FF40C}"/>
    <cellStyle name="Normal 31 4 2 3" xfId="29032" xr:uid="{25188C6F-C71A-4582-9ACF-E425A15976B4}"/>
    <cellStyle name="Normal 31 4 2 3 2" xfId="29033" xr:uid="{6D77DD27-B178-4DA3-B385-96EE4BD3F6A9}"/>
    <cellStyle name="Normal 31 4 2 3 2 2" xfId="29034" xr:uid="{0D233683-7003-4151-AC54-EA23FA0B5594}"/>
    <cellStyle name="Normal 31 4 2 3 2 2 2" xfId="29035" xr:uid="{45C2AAC1-A660-47BE-9084-1105AE2D0DC8}"/>
    <cellStyle name="Normal 31 4 2 3 2 3" xfId="29036" xr:uid="{B3975A27-5B5F-45C4-B3AB-A943F3C01E90}"/>
    <cellStyle name="Normal 31 4 2 3 3" xfId="29037" xr:uid="{98D062C1-4566-4020-AC76-C13C67422812}"/>
    <cellStyle name="Normal 31 4 2 3 3 2" xfId="29038" xr:uid="{4EC648AC-F2AD-45AC-BDB6-55E2A71909B7}"/>
    <cellStyle name="Normal 31 4 2 3 4" xfId="29039" xr:uid="{4A6C9D93-416D-4E4A-88A0-40A3F7388BAC}"/>
    <cellStyle name="Normal 31 4 2 4" xfId="29040" xr:uid="{7F45A949-1F40-4894-A593-917D91F06797}"/>
    <cellStyle name="Normal 31 4 2 4 2" xfId="29041" xr:uid="{5A9C5074-3663-4FA3-A84D-A75F957476F8}"/>
    <cellStyle name="Normal 31 4 2 4 2 2" xfId="29042" xr:uid="{315469FA-8F87-4FC4-BCF4-FBCE2AEB331B}"/>
    <cellStyle name="Normal 31 4 2 4 2 2 2" xfId="29043" xr:uid="{1F7EA40B-2495-4A3C-A08A-05C65F70A200}"/>
    <cellStyle name="Normal 31 4 2 4 2 3" xfId="29044" xr:uid="{4282F07D-4588-411C-A82B-CBCC3849D871}"/>
    <cellStyle name="Normal 31 4 2 4 3" xfId="29045" xr:uid="{FF1F6CBF-41BB-4AF0-8DFE-0CD05E7915D5}"/>
    <cellStyle name="Normal 31 4 2 4 3 2" xfId="29046" xr:uid="{754A4F72-A70F-40DD-9452-B678E2C937E9}"/>
    <cellStyle name="Normal 31 4 2 4 4" xfId="29047" xr:uid="{30C5D7D9-F67A-46FE-B4F5-D337D6549409}"/>
    <cellStyle name="Normal 31 4 2 5" xfId="29048" xr:uid="{8B99B00B-BEFD-490B-B457-564BF7D500F2}"/>
    <cellStyle name="Normal 31 4 2 5 2" xfId="29049" xr:uid="{40AEA481-2741-4324-AF0F-3DA80D56011C}"/>
    <cellStyle name="Normal 31 4 2 5 2 2" xfId="29050" xr:uid="{71CF2DB9-9A0F-4324-8BE3-082A776341E4}"/>
    <cellStyle name="Normal 31 4 2 5 3" xfId="29051" xr:uid="{AB079475-42EC-423B-A782-6B9FA31D14A2}"/>
    <cellStyle name="Normal 31 4 2 6" xfId="29052" xr:uid="{D366728C-D950-4DC4-A909-71111123B144}"/>
    <cellStyle name="Normal 31 4 2 6 2" xfId="29053" xr:uid="{C43F3FF1-1AA6-4D57-AB40-AF4D88BEC6D6}"/>
    <cellStyle name="Normal 31 4 2 7" xfId="29054" xr:uid="{866C1B17-E076-4043-A469-EC07C559F89E}"/>
    <cellStyle name="Normal 31 4 3" xfId="29055" xr:uid="{8EAB0688-0EDD-4900-BF32-7A8F6B95711A}"/>
    <cellStyle name="Normal 31 4 3 2" xfId="29056" xr:uid="{B7D70F14-4BB6-43B7-9B01-25BB8D79A174}"/>
    <cellStyle name="Normal 31 4 3 2 2" xfId="29057" xr:uid="{7E332897-2FCE-4DAF-8AC8-4C0C795879C0}"/>
    <cellStyle name="Normal 31 4 3 2 2 2" xfId="29058" xr:uid="{824711BA-B967-4919-A323-FE678C82944B}"/>
    <cellStyle name="Normal 31 4 3 2 2 2 2" xfId="29059" xr:uid="{393D6C1F-BCCB-4CBD-A361-0F33AA264487}"/>
    <cellStyle name="Normal 31 4 3 2 2 3" xfId="29060" xr:uid="{9991A094-4914-4F3D-9691-D331B8D4BCA3}"/>
    <cellStyle name="Normal 31 4 3 2 3" xfId="29061" xr:uid="{CD2D2863-85EB-4EB8-863B-EB7076C41810}"/>
    <cellStyle name="Normal 31 4 3 2 3 2" xfId="29062" xr:uid="{B4AD1981-E8A3-4E9D-BF9C-239D96CE2AAE}"/>
    <cellStyle name="Normal 31 4 3 2 4" xfId="29063" xr:uid="{D3859FC5-181F-42ED-BD38-AEADC01ADEF5}"/>
    <cellStyle name="Normal 31 4 3 3" xfId="29064" xr:uid="{A4E32DF5-115D-4632-91B9-ED449C5D4787}"/>
    <cellStyle name="Normal 31 4 3 3 2" xfId="29065" xr:uid="{B6DAF64B-EE7C-4154-93B3-F28F7553DC9C}"/>
    <cellStyle name="Normal 31 4 3 3 2 2" xfId="29066" xr:uid="{B99887B6-758B-4CCC-BCFA-072B974EE8B9}"/>
    <cellStyle name="Normal 31 4 3 3 2 2 2" xfId="29067" xr:uid="{DED31907-4BEA-41F7-9C25-C3C676139639}"/>
    <cellStyle name="Normal 31 4 3 3 2 3" xfId="29068" xr:uid="{0B4F9315-363B-4642-9E3A-191D0C36B0D3}"/>
    <cellStyle name="Normal 31 4 3 3 3" xfId="29069" xr:uid="{9EA39C01-B80B-4779-987A-1681A46C6524}"/>
    <cellStyle name="Normal 31 4 3 3 3 2" xfId="29070" xr:uid="{BCC5CB3C-7B7B-4DA2-8A82-1A7E460A0B9D}"/>
    <cellStyle name="Normal 31 4 3 3 4" xfId="29071" xr:uid="{83BF1560-CAF6-4862-943A-0F85E0DA8162}"/>
    <cellStyle name="Normal 31 4 3 4" xfId="29072" xr:uid="{2EDC607B-3C14-4214-A2F3-49B526BF513C}"/>
    <cellStyle name="Normal 31 4 3 4 2" xfId="29073" xr:uid="{C0CA9CF2-BA7E-44B7-A6BE-DA0BF24EBCBA}"/>
    <cellStyle name="Normal 31 4 3 4 2 2" xfId="29074" xr:uid="{BCF08EE2-D88E-49D1-AC3C-4ABD64A57BF7}"/>
    <cellStyle name="Normal 31 4 3 4 3" xfId="29075" xr:uid="{E9E3D902-FA4A-4F72-AF49-69A7DA1BAA62}"/>
    <cellStyle name="Normal 31 4 3 5" xfId="29076" xr:uid="{C17EB5D2-ED8D-42FF-8D70-62E8A4508900}"/>
    <cellStyle name="Normal 31 4 3 5 2" xfId="29077" xr:uid="{6BD7C1FB-7BD1-44D4-885D-871E0724CAD5}"/>
    <cellStyle name="Normal 31 4 3 6" xfId="29078" xr:uid="{86155364-7F8D-4C81-9D6E-4B6FCF341CE4}"/>
    <cellStyle name="Normal 31 4 4" xfId="29079" xr:uid="{539E739C-4B06-42D8-B53D-0C9ABB9D0505}"/>
    <cellStyle name="Normal 31 4 4 2" xfId="29080" xr:uid="{B64EDAA9-FF56-4437-8D3B-6F0C73FAEFF5}"/>
    <cellStyle name="Normal 31 4 4 2 2" xfId="29081" xr:uid="{E1D10CFC-8957-4935-8ECE-520F11E69EAA}"/>
    <cellStyle name="Normal 31 4 4 2 2 2" xfId="29082" xr:uid="{CBCFB889-1AA3-48B5-B56A-45344FE6FC1A}"/>
    <cellStyle name="Normal 31 4 4 2 3" xfId="29083" xr:uid="{2336E19F-5623-496A-9480-EC3F9A3D6128}"/>
    <cellStyle name="Normal 31 4 4 3" xfId="29084" xr:uid="{5934EBD0-269E-4919-B666-BEB992D2FAB9}"/>
    <cellStyle name="Normal 31 4 4 3 2" xfId="29085" xr:uid="{D9CA99AB-58A6-49BF-8473-AB7E67B4BCDE}"/>
    <cellStyle name="Normal 31 4 4 4" xfId="29086" xr:uid="{31CBDCE7-09A2-4785-A91E-AA1A9EF0FB05}"/>
    <cellStyle name="Normal 31 4 5" xfId="29087" xr:uid="{9F53B79C-84C2-4E36-AFB5-7C97570DF3AF}"/>
    <cellStyle name="Normal 31 4 5 2" xfId="29088" xr:uid="{E52E6404-1876-4F14-96CC-74E9C4E68CC8}"/>
    <cellStyle name="Normal 31 4 5 2 2" xfId="29089" xr:uid="{2453C6C9-BA1B-42AD-87B4-D838D3BC999D}"/>
    <cellStyle name="Normal 31 4 5 2 2 2" xfId="29090" xr:uid="{22BDE802-485D-4512-832E-B82461A63B92}"/>
    <cellStyle name="Normal 31 4 5 2 3" xfId="29091" xr:uid="{6311D00D-687D-43B0-B871-DADA9C1AC576}"/>
    <cellStyle name="Normal 31 4 5 3" xfId="29092" xr:uid="{BD3E0BA9-7CAD-4ED8-97C8-5F2962F350E3}"/>
    <cellStyle name="Normal 31 4 5 3 2" xfId="29093" xr:uid="{95C4D406-22FC-4DE9-B6E6-B32088C16C79}"/>
    <cellStyle name="Normal 31 4 5 4" xfId="29094" xr:uid="{DDE4DAC7-113E-4957-BEDA-03890932AF2C}"/>
    <cellStyle name="Normal 31 4 6" xfId="29095" xr:uid="{3BC019A3-75BF-4DF9-BE5D-DADA58B29C46}"/>
    <cellStyle name="Normal 31 4 6 2" xfId="29096" xr:uid="{0D627D95-1999-4074-8610-177C9FCE4364}"/>
    <cellStyle name="Normal 31 4 6 2 2" xfId="29097" xr:uid="{0B2EB4E5-8862-42D7-95AE-13A21D9B7431}"/>
    <cellStyle name="Normal 31 4 6 3" xfId="29098" xr:uid="{6993BC16-C178-4E2A-A6BD-40D253D8A5AC}"/>
    <cellStyle name="Normal 31 4 7" xfId="29099" xr:uid="{0E0DA1D5-8DE1-41BD-A03E-16060C4F52BD}"/>
    <cellStyle name="Normal 31 4 7 2" xfId="29100" xr:uid="{6CDF2A05-F615-4560-8DEB-1E0AF812CAD1}"/>
    <cellStyle name="Normal 31 4 8" xfId="29101" xr:uid="{DF7BCBE9-D4D4-4A2E-882E-0AF959736960}"/>
    <cellStyle name="Normal 31 5" xfId="29102" xr:uid="{F0F52B86-A57A-451B-82F4-02BAF6632165}"/>
    <cellStyle name="Normal 31 6" xfId="29103" xr:uid="{6D5CCEFA-975C-40CF-8F36-6A54C433F941}"/>
    <cellStyle name="Normal 31 6 2" xfId="29104" xr:uid="{2BB44A84-DC4C-449F-A292-9447B6104805}"/>
    <cellStyle name="Normal 31 7" xfId="29105" xr:uid="{5C69422B-1632-4053-9135-C45C2BAD73C5}"/>
    <cellStyle name="Normal 31 8" xfId="29106" xr:uid="{4B816192-7F3B-4D21-8D6B-4D2B3F992D0A}"/>
    <cellStyle name="Normal 31 8 2" xfId="29107" xr:uid="{D94E6B3E-2429-4006-8A84-4771B1A0AAA1}"/>
    <cellStyle name="Normal 31 8 2 2" xfId="29108" xr:uid="{D862E819-EEB5-4A61-B39D-51A43AD72D7A}"/>
    <cellStyle name="Normal 31 8 2 2 2" xfId="29109" xr:uid="{7214CAB9-3175-4CC2-AC87-2D7ED9BF67F6}"/>
    <cellStyle name="Normal 31 8 2 2 2 2" xfId="29110" xr:uid="{FCF9C618-9C0F-4437-B5CE-2C1EBC3BBE2B}"/>
    <cellStyle name="Normal 31 8 2 2 3" xfId="29111" xr:uid="{78D3DCF0-ACB6-4D72-A86A-A6844B94FEAE}"/>
    <cellStyle name="Normal 31 8 2 3" xfId="29112" xr:uid="{D59AB3F0-D7A2-420F-8F8D-DBE2755E7B62}"/>
    <cellStyle name="Normal 31 8 2 3 2" xfId="29113" xr:uid="{C0113CD5-0C26-40CB-A432-B5B7458ECF0A}"/>
    <cellStyle name="Normal 31 8 2 4" xfId="29114" xr:uid="{53D9ACC9-527E-4178-99C5-AFBCD1947843}"/>
    <cellStyle name="Normal 31 8 3" xfId="29115" xr:uid="{3C5DC866-9411-49FB-9B8B-145D3600F52F}"/>
    <cellStyle name="Normal 31 8 3 2" xfId="29116" xr:uid="{344AD6C6-8425-4E54-B7D5-6BD9AA72E9DA}"/>
    <cellStyle name="Normal 31 8 3 2 2" xfId="29117" xr:uid="{CEE26150-66B6-47DD-AD0C-2BFE36020BF5}"/>
    <cellStyle name="Normal 31 8 3 2 2 2" xfId="29118" xr:uid="{000B9C79-B69D-42DD-B2A5-8BEB33F9D6A9}"/>
    <cellStyle name="Normal 31 8 3 2 3" xfId="29119" xr:uid="{90743105-F8BE-4B45-9DF5-9E1CDEC83CC9}"/>
    <cellStyle name="Normal 31 8 3 3" xfId="29120" xr:uid="{01A19838-2F2C-4A2C-A682-0EE5BED0A1F8}"/>
    <cellStyle name="Normal 31 8 3 3 2" xfId="29121" xr:uid="{6842126C-7689-4244-B572-4B103EB7F098}"/>
    <cellStyle name="Normal 31 8 3 4" xfId="29122" xr:uid="{6977FC3B-0753-4D0E-8DE9-13432A736B0E}"/>
    <cellStyle name="Normal 31 8 4" xfId="29123" xr:uid="{1A819DD3-8A49-426E-9925-A02A562EB4DD}"/>
    <cellStyle name="Normal 31 8 4 2" xfId="29124" xr:uid="{F91CBF55-C5A9-479D-B057-C029C7DF04A0}"/>
    <cellStyle name="Normal 31 8 4 2 2" xfId="29125" xr:uid="{15A86C4F-E855-4B07-8DF0-285E2196DB41}"/>
    <cellStyle name="Normal 31 8 4 3" xfId="29126" xr:uid="{1FAFF4C7-AA7A-49E8-9982-306B46ED1136}"/>
    <cellStyle name="Normal 31 8 5" xfId="29127" xr:uid="{3BA1F0E3-71E5-487B-BD4D-43341058BC38}"/>
    <cellStyle name="Normal 31 8 5 2" xfId="29128" xr:uid="{30319777-BF2F-4257-9A6A-A82FF13E2C28}"/>
    <cellStyle name="Normal 31 8 6" xfId="29129" xr:uid="{D8FB6778-8D95-4706-BE4D-003E5A527FF8}"/>
    <cellStyle name="Normal 32" xfId="29130" xr:uid="{31E6FDCC-4320-40DA-A647-DD5016F5F236}"/>
    <cellStyle name="Normal 32 10" xfId="29131" xr:uid="{9975792F-DBEE-44FF-9955-18EB950FE2AA}"/>
    <cellStyle name="Normal 32 2" xfId="29132" xr:uid="{11888AFF-FDC8-4777-B015-1CC142C8FDEF}"/>
    <cellStyle name="Normal 32 2 2" xfId="29133" xr:uid="{522BF597-45B7-4676-B9D7-F4CFB26843E4}"/>
    <cellStyle name="Normal 32 2 2 2" xfId="29134" xr:uid="{8A97966A-6C8C-40EA-8B0B-6D07EE5BC176}"/>
    <cellStyle name="Normal 32 2 2 2 2" xfId="29135" xr:uid="{379AA5BD-37DE-4559-AB83-BD3F2801197E}"/>
    <cellStyle name="Normal 32 2 2 2 2 2" xfId="29136" xr:uid="{9DDF591E-2D9E-4E60-A926-EDA99EDECD38}"/>
    <cellStyle name="Normal 32 2 2 2 2 2 2" xfId="29137" xr:uid="{2716A803-6F01-4AAF-A39F-8763D178221C}"/>
    <cellStyle name="Normal 32 2 2 2 2 2 2 2" xfId="29138" xr:uid="{B1A9B025-1437-4658-9899-D4D9B90F8240}"/>
    <cellStyle name="Normal 32 2 2 2 2 2 3" xfId="29139" xr:uid="{FD49FCD5-2278-4025-9158-59DC8846A2C7}"/>
    <cellStyle name="Normal 32 2 2 2 2 3" xfId="29140" xr:uid="{079FE0F9-DE65-4464-A59C-0EED5908F152}"/>
    <cellStyle name="Normal 32 2 2 2 2 3 2" xfId="29141" xr:uid="{19F4E9C1-AB17-41D6-832D-C71E38E88EEF}"/>
    <cellStyle name="Normal 32 2 2 2 2 4" xfId="29142" xr:uid="{7A321C94-CF3D-4496-99DB-649910EE9AFD}"/>
    <cellStyle name="Normal 32 2 2 2 3" xfId="29143" xr:uid="{26A85567-FC06-465A-8272-6031E946257E}"/>
    <cellStyle name="Normal 32 2 2 2 3 2" xfId="29144" xr:uid="{4655B1B1-6836-4E37-B5C0-6F45EE925F18}"/>
    <cellStyle name="Normal 32 2 2 2 3 2 2" xfId="29145" xr:uid="{2BE4D87D-8D76-4F68-B83D-AC5A4CC8DDA0}"/>
    <cellStyle name="Normal 32 2 2 2 3 2 2 2" xfId="29146" xr:uid="{87410566-D2C2-4BE6-A5F6-DE990573535B}"/>
    <cellStyle name="Normal 32 2 2 2 3 2 3" xfId="29147" xr:uid="{26427E85-18C0-4455-AE2E-CD052EB39D70}"/>
    <cellStyle name="Normal 32 2 2 2 3 3" xfId="29148" xr:uid="{6FC7141F-DE78-421C-8579-106DDA6D7EA3}"/>
    <cellStyle name="Normal 32 2 2 2 3 3 2" xfId="29149" xr:uid="{7378890E-F6EE-4B9C-BDA4-869423921A33}"/>
    <cellStyle name="Normal 32 2 2 2 3 4" xfId="29150" xr:uid="{C1303CDA-DB41-4E59-A2E5-C08E4FF99838}"/>
    <cellStyle name="Normal 32 2 2 2 4" xfId="29151" xr:uid="{09F56DAC-5171-460A-87AF-693149B0CDB1}"/>
    <cellStyle name="Normal 32 2 2 2 4 2" xfId="29152" xr:uid="{75FBB486-CFDD-4F06-A476-780FD6389C31}"/>
    <cellStyle name="Normal 32 2 2 2 4 2 2" xfId="29153" xr:uid="{72EC9F9E-F88C-4092-A7DF-A8518B705EB0}"/>
    <cellStyle name="Normal 32 2 2 2 4 3" xfId="29154" xr:uid="{6C829263-4D98-4D4F-8CDF-98CD1A677B00}"/>
    <cellStyle name="Normal 32 2 2 2 5" xfId="29155" xr:uid="{DB4A2999-8043-4A36-BF3C-A703E6F25801}"/>
    <cellStyle name="Normal 32 2 2 2 5 2" xfId="29156" xr:uid="{07893AA2-A2D0-4A69-93E0-85466D17FDE5}"/>
    <cellStyle name="Normal 32 2 2 2 6" xfId="29157" xr:uid="{F348C545-B138-4473-AD6A-2BAD155800B2}"/>
    <cellStyle name="Normal 32 2 2 3" xfId="29158" xr:uid="{690FBB39-9BF8-4C84-8A2F-9D5DA16FD090}"/>
    <cellStyle name="Normal 32 2 2 3 2" xfId="29159" xr:uid="{2159D5FA-4D2F-4BB9-AEC2-F6100122614C}"/>
    <cellStyle name="Normal 32 2 2 3 2 2" xfId="29160" xr:uid="{5ABBD7FD-B8E4-4E06-B935-22A924AD0987}"/>
    <cellStyle name="Normal 32 2 2 3 2 2 2" xfId="29161" xr:uid="{3FEADE70-6943-4A86-AAEF-F43C3F28B38B}"/>
    <cellStyle name="Normal 32 2 2 3 2 3" xfId="29162" xr:uid="{1A3D5D59-555A-4E34-A513-910D26FD3240}"/>
    <cellStyle name="Normal 32 2 2 3 3" xfId="29163" xr:uid="{5F591327-41A2-4152-B61D-0564DB9CDE49}"/>
    <cellStyle name="Normal 32 2 2 3 3 2" xfId="29164" xr:uid="{0EAB5026-8493-400E-9F66-25BC97EA5F09}"/>
    <cellStyle name="Normal 32 2 2 3 4" xfId="29165" xr:uid="{B04E6A82-4DBE-4F79-AC6C-BC3B87922710}"/>
    <cellStyle name="Normal 32 2 2 4" xfId="29166" xr:uid="{AA419166-9257-47FC-9F82-D2FB6D074A6B}"/>
    <cellStyle name="Normal 32 2 2 4 2" xfId="29167" xr:uid="{B10F7135-7FB7-4514-839A-6D94D4995F2F}"/>
    <cellStyle name="Normal 32 2 2 4 2 2" xfId="29168" xr:uid="{0B2AE872-35BA-46B8-B18F-AB9ABA2E1E42}"/>
    <cellStyle name="Normal 32 2 2 4 2 2 2" xfId="29169" xr:uid="{5FB83E69-38DD-4F08-A7A1-BF22CF5F8F2B}"/>
    <cellStyle name="Normal 32 2 2 4 2 3" xfId="29170" xr:uid="{0CB1B63E-135D-47A7-98ED-48A885E9A0D1}"/>
    <cellStyle name="Normal 32 2 2 4 3" xfId="29171" xr:uid="{F3C9C075-21A0-457D-8D83-5E40F0185DD8}"/>
    <cellStyle name="Normal 32 2 2 4 3 2" xfId="29172" xr:uid="{3C5D90ED-834F-49EB-B977-6C0FC1719F19}"/>
    <cellStyle name="Normal 32 2 2 4 4" xfId="29173" xr:uid="{F2657311-EC8E-4C77-9CE2-C20B5C467353}"/>
    <cellStyle name="Normal 32 2 2 5" xfId="29174" xr:uid="{B707AA92-6E3A-4CC1-80B8-758A172BABE2}"/>
    <cellStyle name="Normal 32 2 2 5 2" xfId="29175" xr:uid="{950257B5-8EFB-48B4-B7CD-781466D62842}"/>
    <cellStyle name="Normal 32 2 2 5 2 2" xfId="29176" xr:uid="{6904060D-1540-48A8-A7C2-5B433E393FDF}"/>
    <cellStyle name="Normal 32 2 2 5 3" xfId="29177" xr:uid="{FC3F99EB-CFC8-478E-BEA1-501CAE7F29D7}"/>
    <cellStyle name="Normal 32 2 2 6" xfId="29178" xr:uid="{C3708EEA-C404-4020-82B7-8BA995E555F5}"/>
    <cellStyle name="Normal 32 2 2 6 2" xfId="29179" xr:uid="{5AC587DF-F3FE-4B4A-9EF1-5C427A71651D}"/>
    <cellStyle name="Normal 32 2 2 7" xfId="29180" xr:uid="{0D2DE43B-9DCF-4E94-B9AE-2913BAD62A63}"/>
    <cellStyle name="Normal 32 2 3" xfId="29181" xr:uid="{F388174D-8C18-425A-9F28-A60755040826}"/>
    <cellStyle name="Normal 32 2 3 2" xfId="29182" xr:uid="{015A3F6C-9025-44BD-905E-683C1FCD8736}"/>
    <cellStyle name="Normal 32 2 3 2 2" xfId="29183" xr:uid="{DC1ADEA4-A66F-4F3C-B228-62575DB562BB}"/>
    <cellStyle name="Normal 32 2 3 2 2 2" xfId="29184" xr:uid="{10C31C8A-9A30-43B8-A989-09ED1BDA3495}"/>
    <cellStyle name="Normal 32 2 3 2 2 2 2" xfId="29185" xr:uid="{EBF2B8C4-55D4-4814-8288-2C42030B0C88}"/>
    <cellStyle name="Normal 32 2 3 2 2 3" xfId="29186" xr:uid="{B89713CB-835D-4E0A-97F7-E4911C11A90A}"/>
    <cellStyle name="Normal 32 2 3 2 3" xfId="29187" xr:uid="{AEAFA13D-3BF7-4267-BBBE-12B553B9A848}"/>
    <cellStyle name="Normal 32 2 3 2 3 2" xfId="29188" xr:uid="{80EE4DD9-609F-48EC-A158-5984E403E63C}"/>
    <cellStyle name="Normal 32 2 3 2 4" xfId="29189" xr:uid="{6FC8120B-7501-4709-9C13-A7B55C5A9F72}"/>
    <cellStyle name="Normal 32 2 3 3" xfId="29190" xr:uid="{96EAD6CB-1F77-4EC6-A935-DDF281FADE0E}"/>
    <cellStyle name="Normal 32 2 3 3 2" xfId="29191" xr:uid="{B9906B19-9994-4467-AB54-47E3498765C9}"/>
    <cellStyle name="Normal 32 2 3 3 2 2" xfId="29192" xr:uid="{095A8E4D-2449-4C5D-8B8E-1283C46760A6}"/>
    <cellStyle name="Normal 32 2 3 3 2 2 2" xfId="29193" xr:uid="{4B3B982B-362F-436F-9D8F-2336FA3EA126}"/>
    <cellStyle name="Normal 32 2 3 3 2 3" xfId="29194" xr:uid="{A8AF4EC9-795A-4BA8-85EC-F46F8F8BCFFE}"/>
    <cellStyle name="Normal 32 2 3 3 3" xfId="29195" xr:uid="{F1EF6A92-1B6D-4B1F-8D9F-79CDB655D8B7}"/>
    <cellStyle name="Normal 32 2 3 3 3 2" xfId="29196" xr:uid="{07CF0790-4C82-44B3-8924-CA69363EF504}"/>
    <cellStyle name="Normal 32 2 3 3 4" xfId="29197" xr:uid="{123D6E3E-0561-4A0B-922E-1F45D104CD7A}"/>
    <cellStyle name="Normal 32 2 3 4" xfId="29198" xr:uid="{4A4DFE5A-7D5F-4060-A71C-39C1C93B2AFD}"/>
    <cellStyle name="Normal 32 2 3 4 2" xfId="29199" xr:uid="{9AA4779A-8BE1-414D-B206-58913AEE274E}"/>
    <cellStyle name="Normal 32 2 3 4 2 2" xfId="29200" xr:uid="{EF610409-B950-4F58-9DBF-B6A828496C94}"/>
    <cellStyle name="Normal 32 2 3 4 3" xfId="29201" xr:uid="{10ED09D4-94DF-4DDC-8869-6DFA3217E2E3}"/>
    <cellStyle name="Normal 32 2 3 5" xfId="29202" xr:uid="{7FE3C2AF-1991-4134-B791-2542C32C56FF}"/>
    <cellStyle name="Normal 32 2 3 5 2" xfId="29203" xr:uid="{8FC26227-BCD8-4257-A5CF-F494E78784C8}"/>
    <cellStyle name="Normal 32 2 3 6" xfId="29204" xr:uid="{BC0D02BB-D98F-43C1-8878-0236B974AA15}"/>
    <cellStyle name="Normal 32 2 4" xfId="29205" xr:uid="{D115AFB0-904D-4783-934F-0F83FA1313DD}"/>
    <cellStyle name="Normal 32 2 4 2" xfId="29206" xr:uid="{C310BFE0-66EC-494D-8BAF-549B2527A316}"/>
    <cellStyle name="Normal 32 2 4 2 2" xfId="29207" xr:uid="{FF7C2F4D-A8BC-4031-B467-C4AFC0FCE692}"/>
    <cellStyle name="Normal 32 2 4 2 2 2" xfId="29208" xr:uid="{B98B6505-F69B-4285-BB94-AEFD4A4420FF}"/>
    <cellStyle name="Normal 32 2 4 2 3" xfId="29209" xr:uid="{5A13C2CF-95AA-4B94-9D59-A24967C46A15}"/>
    <cellStyle name="Normal 32 2 4 3" xfId="29210" xr:uid="{3F2584D1-E584-472C-B173-727A9507D891}"/>
    <cellStyle name="Normal 32 2 4 3 2" xfId="29211" xr:uid="{560A675C-9024-4FFC-9DBE-629B329AF09D}"/>
    <cellStyle name="Normal 32 2 4 4" xfId="29212" xr:uid="{DBA3A7E9-FB2F-493E-8AA5-B0247038C4DD}"/>
    <cellStyle name="Normal 32 2 5" xfId="29213" xr:uid="{7DB45DB8-773C-48D4-94E1-EC97553049B2}"/>
    <cellStyle name="Normal 32 2 5 2" xfId="29214" xr:uid="{1B232CFF-F784-4450-A6E7-498EEC9EBC7E}"/>
    <cellStyle name="Normal 32 2 5 2 2" xfId="29215" xr:uid="{5A1F1A00-4ACA-4747-95D3-1623F85FA7FC}"/>
    <cellStyle name="Normal 32 2 5 2 2 2" xfId="29216" xr:uid="{2387C9C2-5E5F-4264-A3BB-45B557B0DC74}"/>
    <cellStyle name="Normal 32 2 5 2 3" xfId="29217" xr:uid="{7FBCE427-5170-4143-82D9-1E8D23D07B65}"/>
    <cellStyle name="Normal 32 2 5 3" xfId="29218" xr:uid="{2516E2D9-51E0-4CC5-9522-DB80AFA1E8DF}"/>
    <cellStyle name="Normal 32 2 5 3 2" xfId="29219" xr:uid="{855B2CBD-0E06-4BBF-A7E6-1AB1EAACF64A}"/>
    <cellStyle name="Normal 32 2 5 4" xfId="29220" xr:uid="{57B0BA56-A73F-476A-85CE-BD52F86CDD95}"/>
    <cellStyle name="Normal 32 2 6" xfId="29221" xr:uid="{69C6B122-68E4-432D-A56B-986996DAB21C}"/>
    <cellStyle name="Normal 32 2 6 2" xfId="29222" xr:uid="{01BFDF7C-9554-44D9-B3F2-063D9381ECEE}"/>
    <cellStyle name="Normal 32 2 6 2 2" xfId="29223" xr:uid="{8844C0C7-7032-46D1-8D7D-40B0619D7588}"/>
    <cellStyle name="Normal 32 2 6 3" xfId="29224" xr:uid="{F3EE607D-6680-4C54-90CB-D8EE6F0FDC18}"/>
    <cellStyle name="Normal 32 2 7" xfId="29225" xr:uid="{284B4D32-6128-453E-BA27-7E845636E623}"/>
    <cellStyle name="Normal 32 2 7 2" xfId="29226" xr:uid="{DE93FFB6-7835-46F4-BBC3-F858ED88E04D}"/>
    <cellStyle name="Normal 32 2 8" xfId="29227" xr:uid="{8915561B-BFAD-47CA-B187-E6CEE7683058}"/>
    <cellStyle name="Normal 32 3" xfId="29228" xr:uid="{595C0C81-9A87-4652-8744-BA4B7906E26E}"/>
    <cellStyle name="Normal 32 4" xfId="29229" xr:uid="{98CD0E7C-ED92-41B0-AEF4-3324782DF6EB}"/>
    <cellStyle name="Normal 32 4 2" xfId="29230" xr:uid="{A6C6A60A-3919-4FC7-8EAD-D56187B215FC}"/>
    <cellStyle name="Normal 32 4 2 2" xfId="29231" xr:uid="{8283EDEF-B918-4A3D-A3A6-CE88E1F6BB22}"/>
    <cellStyle name="Normal 32 4 2 2 2" xfId="29232" xr:uid="{7426A9AE-2E5D-4E74-A6B7-39519DEAE149}"/>
    <cellStyle name="Normal 32 4 2 2 2 2" xfId="29233" xr:uid="{219B4740-00EA-4772-9215-D0B5C75A790F}"/>
    <cellStyle name="Normal 32 4 2 2 2 2 2" xfId="29234" xr:uid="{DD4CBFAA-1DA2-43E2-9EEB-7B38AA46869E}"/>
    <cellStyle name="Normal 32 4 2 2 2 3" xfId="29235" xr:uid="{89C1314A-7FD4-4E9D-98C6-38D0D678CB46}"/>
    <cellStyle name="Normal 32 4 2 2 3" xfId="29236" xr:uid="{157D7266-EFB0-4989-AF8C-6AA248345863}"/>
    <cellStyle name="Normal 32 4 2 2 3 2" xfId="29237" xr:uid="{894E1DFC-0E4C-4C08-9E40-6C36D03C2BCB}"/>
    <cellStyle name="Normal 32 4 2 2 4" xfId="29238" xr:uid="{C9D6B8DB-4162-4703-B35D-E2D5733B3F32}"/>
    <cellStyle name="Normal 32 4 2 3" xfId="29239" xr:uid="{E7A35457-2D7D-42C9-8E64-1241EB2F41C3}"/>
    <cellStyle name="Normal 32 4 2 3 2" xfId="29240" xr:uid="{8ABCDFC1-9454-4709-A62B-A06917D86F73}"/>
    <cellStyle name="Normal 32 4 2 3 2 2" xfId="29241" xr:uid="{2F1C5169-2EC7-41BD-B465-B56F5C1ED175}"/>
    <cellStyle name="Normal 32 4 2 3 2 2 2" xfId="29242" xr:uid="{C62D272F-C9BD-4C2B-BCBE-9B14669CFCCF}"/>
    <cellStyle name="Normal 32 4 2 3 2 3" xfId="29243" xr:uid="{8CAA71B6-65DD-4756-8EA5-81AD06859900}"/>
    <cellStyle name="Normal 32 4 2 3 3" xfId="29244" xr:uid="{CCBBE9F1-B447-4D50-B787-EF78ECDB2390}"/>
    <cellStyle name="Normal 32 4 2 3 3 2" xfId="29245" xr:uid="{3983FE50-A621-4EC8-980C-30DC2BF7EC7E}"/>
    <cellStyle name="Normal 32 4 2 3 4" xfId="29246" xr:uid="{5BCFA115-16F3-4122-8C28-F5D05FCCF14E}"/>
    <cellStyle name="Normal 32 4 2 4" xfId="29247" xr:uid="{C0ABB11D-B5CD-4412-BD78-4B183D7B7E45}"/>
    <cellStyle name="Normal 32 4 2 4 2" xfId="29248" xr:uid="{3C09B5E0-197F-4B7A-99FE-9A7AFE11E7E0}"/>
    <cellStyle name="Normal 32 4 2 4 2 2" xfId="29249" xr:uid="{FBCBF3CC-A273-44BD-BA06-5DEAAE377B76}"/>
    <cellStyle name="Normal 32 4 2 4 3" xfId="29250" xr:uid="{0D9BD706-854B-463A-BD43-54E21E1C9E08}"/>
    <cellStyle name="Normal 32 4 2 5" xfId="29251" xr:uid="{E2C435E0-86D9-4F4C-8FB4-CDEA151B9A42}"/>
    <cellStyle name="Normal 32 4 2 5 2" xfId="29252" xr:uid="{7C1E1A32-8969-418F-B16E-6E311EF55CD0}"/>
    <cellStyle name="Normal 32 4 2 6" xfId="29253" xr:uid="{B38F5764-40C2-4FD3-92A6-80237C42699E}"/>
    <cellStyle name="Normal 32 4 3" xfId="29254" xr:uid="{C0757AB4-1ECE-41EB-AB0D-46DE926B1A25}"/>
    <cellStyle name="Normal 32 4 3 2" xfId="29255" xr:uid="{C479329C-C687-4EEE-A251-BF344839947F}"/>
    <cellStyle name="Normal 32 4 3 2 2" xfId="29256" xr:uid="{A1F2D10D-1546-41C4-9F90-651B40664840}"/>
    <cellStyle name="Normal 32 4 3 2 2 2" xfId="29257" xr:uid="{18CCA8E8-BCA1-4056-9A42-D01B8348BDF9}"/>
    <cellStyle name="Normal 32 4 3 2 3" xfId="29258" xr:uid="{FC1955DF-C15A-491B-9CB4-1ADD07A4BDF1}"/>
    <cellStyle name="Normal 32 4 3 3" xfId="29259" xr:uid="{6E742B13-A582-45CA-A977-A37F0D206AAF}"/>
    <cellStyle name="Normal 32 4 3 3 2" xfId="29260" xr:uid="{EE1F821D-49BE-4E81-BA5B-10401457851B}"/>
    <cellStyle name="Normal 32 4 3 4" xfId="29261" xr:uid="{9FE13B78-D79C-4035-9EC1-D4A55179A071}"/>
    <cellStyle name="Normal 32 4 4" xfId="29262" xr:uid="{E74262C9-D9F3-443F-B416-5E3DCE365292}"/>
    <cellStyle name="Normal 32 4 4 2" xfId="29263" xr:uid="{31C1CE2E-F230-4272-8415-2A15D05C7576}"/>
    <cellStyle name="Normal 32 4 4 2 2" xfId="29264" xr:uid="{DE2606B5-279B-4EA4-B45D-B07EBC59C421}"/>
    <cellStyle name="Normal 32 4 4 2 2 2" xfId="29265" xr:uid="{18C7BCD9-1D4E-41F7-8275-C8821BE0DFA0}"/>
    <cellStyle name="Normal 32 4 4 2 3" xfId="29266" xr:uid="{D21D2FA8-EA6B-4F8E-B6D4-CB65B99C0101}"/>
    <cellStyle name="Normal 32 4 4 3" xfId="29267" xr:uid="{296E50B5-5239-41C6-AF63-538D6AB797F0}"/>
    <cellStyle name="Normal 32 4 4 3 2" xfId="29268" xr:uid="{B66BE51C-AE9B-48E6-A5A3-C57CE3BC2B1E}"/>
    <cellStyle name="Normal 32 4 4 4" xfId="29269" xr:uid="{3275C7BD-CDFB-4C24-B336-04882024035B}"/>
    <cellStyle name="Normal 32 4 5" xfId="29270" xr:uid="{7F8DAD1F-4DE2-4F82-8112-56AB48BD086F}"/>
    <cellStyle name="Normal 32 4 5 2" xfId="29271" xr:uid="{3857F20D-A95C-4885-87E8-A7EB862BFF17}"/>
    <cellStyle name="Normal 32 4 5 2 2" xfId="29272" xr:uid="{D2CE5480-B641-4BA9-9B9C-06C6AA5B0640}"/>
    <cellStyle name="Normal 32 4 5 3" xfId="29273" xr:uid="{7D0C1FEB-5D2F-45B3-AE7B-0F0CB00C3CCB}"/>
    <cellStyle name="Normal 32 4 6" xfId="29274" xr:uid="{9C6A0600-5F56-453D-A2AE-411A5FF929AA}"/>
    <cellStyle name="Normal 32 4 6 2" xfId="29275" xr:uid="{DB8F669F-E998-436A-A3BF-D084898CBC7D}"/>
    <cellStyle name="Normal 32 4 7" xfId="29276" xr:uid="{DB815426-1773-4C15-8558-960EC56AEA39}"/>
    <cellStyle name="Normal 32 5" xfId="29277" xr:uid="{E5D82175-C61E-4EF8-9C90-0DA1FFAFAFF7}"/>
    <cellStyle name="Normal 32 5 2" xfId="29278" xr:uid="{B306FA41-644B-4AC6-A300-ECEDFE0D67D2}"/>
    <cellStyle name="Normal 32 5 2 2" xfId="29279" xr:uid="{4699FFBB-5785-45F4-847E-B06F9B799BB3}"/>
    <cellStyle name="Normal 32 5 2 2 2" xfId="29280" xr:uid="{516C5631-0DB5-4809-92D5-A0EA34477585}"/>
    <cellStyle name="Normal 32 5 2 2 2 2" xfId="29281" xr:uid="{DDD2DBBF-251F-497B-BDCE-273BE5879244}"/>
    <cellStyle name="Normal 32 5 2 2 3" xfId="29282" xr:uid="{A58D3502-F8F4-40D7-958B-933453D62FAD}"/>
    <cellStyle name="Normal 32 5 2 3" xfId="29283" xr:uid="{9C9A0C8B-733D-42CA-B09B-1A215B925524}"/>
    <cellStyle name="Normal 32 5 2 3 2" xfId="29284" xr:uid="{62F3F524-FD92-4713-B3BF-4DEBE3236EF0}"/>
    <cellStyle name="Normal 32 5 2 4" xfId="29285" xr:uid="{6013A340-C9BE-4014-BE9B-F4D508CA2253}"/>
    <cellStyle name="Normal 32 5 3" xfId="29286" xr:uid="{3721D0C9-60C7-47F5-8560-21F58198F421}"/>
    <cellStyle name="Normal 32 5 3 2" xfId="29287" xr:uid="{94D55A36-4E43-402A-BB1D-1739F8219208}"/>
    <cellStyle name="Normal 32 5 3 2 2" xfId="29288" xr:uid="{72786594-0D68-4B0A-A593-1D3C979ABE80}"/>
    <cellStyle name="Normal 32 5 3 2 2 2" xfId="29289" xr:uid="{B0DDEB66-4E8C-48A5-B9FA-5578B17078B3}"/>
    <cellStyle name="Normal 32 5 3 2 3" xfId="29290" xr:uid="{8BD12DB2-A984-4137-99A2-D8D3D753AC6E}"/>
    <cellStyle name="Normal 32 5 3 3" xfId="29291" xr:uid="{C29CEF51-2943-4A1C-86E1-327E3EBAB6F5}"/>
    <cellStyle name="Normal 32 5 3 3 2" xfId="29292" xr:uid="{D4566364-7318-4812-B757-C1CA73DFDF78}"/>
    <cellStyle name="Normal 32 5 3 4" xfId="29293" xr:uid="{C8EE68F5-F9D6-46EA-9BCC-7982CF54D496}"/>
    <cellStyle name="Normal 32 5 4" xfId="29294" xr:uid="{8298DCBA-1BAD-4A54-8A49-AF3E651DD825}"/>
    <cellStyle name="Normal 32 5 4 2" xfId="29295" xr:uid="{8546F926-DAC7-47B3-9F88-5C771DBE6169}"/>
    <cellStyle name="Normal 32 5 4 2 2" xfId="29296" xr:uid="{D45FEAB7-2DB8-4C67-87B5-D68C5F4092FF}"/>
    <cellStyle name="Normal 32 5 4 3" xfId="29297" xr:uid="{C9F80A57-2C0C-4201-A17A-433B60245068}"/>
    <cellStyle name="Normal 32 5 5" xfId="29298" xr:uid="{E1C5B5F6-F5B1-43A4-BED4-2A7467B7C6BF}"/>
    <cellStyle name="Normal 32 5 5 2" xfId="29299" xr:uid="{6AF5AB5E-322F-4D1D-9C31-56C595271C67}"/>
    <cellStyle name="Normal 32 5 6" xfId="29300" xr:uid="{7D0D4D02-039B-4FE0-94B3-D2C9B155E5D4}"/>
    <cellStyle name="Normal 32 6" xfId="29301" xr:uid="{C237C50D-C7B8-49E8-B453-995E352275C9}"/>
    <cellStyle name="Normal 32 6 2" xfId="29302" xr:uid="{46A0B989-AA19-4689-9E2C-23C99D09BA1E}"/>
    <cellStyle name="Normal 32 6 2 2" xfId="29303" xr:uid="{B91406A1-D850-4535-BF9D-E6710CAC8FC8}"/>
    <cellStyle name="Normal 32 6 2 2 2" xfId="29304" xr:uid="{074B4A91-5989-432E-B2FE-FB86C0E06BA7}"/>
    <cellStyle name="Normal 32 6 2 3" xfId="29305" xr:uid="{EEBE7326-8FD7-48C8-9BF3-7F789AC3F3BE}"/>
    <cellStyle name="Normal 32 6 3" xfId="29306" xr:uid="{C47E5251-03E2-4B49-A01E-1F8652512ADA}"/>
    <cellStyle name="Normal 32 6 3 2" xfId="29307" xr:uid="{BFE3A986-7452-44EF-9D8F-A40810570495}"/>
    <cellStyle name="Normal 32 6 4" xfId="29308" xr:uid="{DA6A13DB-5B0A-4FB6-BC35-31A88FAEC70E}"/>
    <cellStyle name="Normal 32 7" xfId="29309" xr:uid="{7C262B35-BEE1-494D-B341-85AC836811ED}"/>
    <cellStyle name="Normal 32 7 2" xfId="29310" xr:uid="{C2C31ED8-D15B-4A57-A156-11D9E2E5B5C1}"/>
    <cellStyle name="Normal 32 7 2 2" xfId="29311" xr:uid="{D6D53623-347D-449B-BBA1-B3F62BA052B5}"/>
    <cellStyle name="Normal 32 7 2 2 2" xfId="29312" xr:uid="{A6EDC37A-61F8-4519-986C-BB4C387527B3}"/>
    <cellStyle name="Normal 32 7 2 3" xfId="29313" xr:uid="{B12479C5-F26B-4C71-922C-744409E6A35D}"/>
    <cellStyle name="Normal 32 7 3" xfId="29314" xr:uid="{52A93D5B-D124-4AD2-AAD2-68A98AA08C91}"/>
    <cellStyle name="Normal 32 7 3 2" xfId="29315" xr:uid="{E7F8B0D1-6985-4EB9-9D6E-4F51354C0099}"/>
    <cellStyle name="Normal 32 7 4" xfId="29316" xr:uid="{2F0B36C0-9ACF-49E0-A39D-696236DB0251}"/>
    <cellStyle name="Normal 32 8" xfId="29317" xr:uid="{B8A97FCD-CF53-4EF8-8452-8E6B6BAC9CCF}"/>
    <cellStyle name="Normal 32 8 2" xfId="29318" xr:uid="{F0F73D6E-1DD5-4AEC-8F2D-CF38AE34F8DA}"/>
    <cellStyle name="Normal 32 8 2 2" xfId="29319" xr:uid="{6F78A603-2679-4C7B-AF2C-6363C7601B7A}"/>
    <cellStyle name="Normal 32 8 3" xfId="29320" xr:uid="{8CC2049E-C53C-4689-9093-42DC4200CFDB}"/>
    <cellStyle name="Normal 32 9" xfId="29321" xr:uid="{40C44E03-E3A5-4E7B-B9B9-1603B9884DD1}"/>
    <cellStyle name="Normal 32 9 2" xfId="29322" xr:uid="{4BA22BEA-78AE-42A6-8E90-114458C90F0F}"/>
    <cellStyle name="Normal 33" xfId="29323" xr:uid="{5A0C3984-69A7-492A-8847-9F012CA77167}"/>
    <cellStyle name="Normal 33 10" xfId="29324" xr:uid="{0CA2DCEA-A199-49BE-8AA8-5CBE306EAEE4}"/>
    <cellStyle name="Normal 33 2" xfId="29325" xr:uid="{5C8846B5-CE2C-4B23-AE07-1B201C3A4960}"/>
    <cellStyle name="Normal 33 2 2" xfId="29326" xr:uid="{3EF4CE32-1F82-43F6-A26D-20A99EC0EAEE}"/>
    <cellStyle name="Normal 33 2 2 2" xfId="29327" xr:uid="{DCF686F9-D0F1-4BD2-B9FA-03A98985A827}"/>
    <cellStyle name="Normal 33 2 2 2 2" xfId="29328" xr:uid="{1B097720-0669-4B88-BFF4-F19D8ADFEC86}"/>
    <cellStyle name="Normal 33 2 2 2 2 2" xfId="29329" xr:uid="{7DCC4AA0-EFE1-4B07-9959-76D6A5F6093F}"/>
    <cellStyle name="Normal 33 2 2 2 2 2 2" xfId="29330" xr:uid="{F2A87674-5CCC-4BDB-B78C-B3E37CDC89C7}"/>
    <cellStyle name="Normal 33 2 2 2 2 2 2 2" xfId="29331" xr:uid="{EB0021F4-B917-4A3D-9200-0236CD28E0DB}"/>
    <cellStyle name="Normal 33 2 2 2 2 2 3" xfId="29332" xr:uid="{55D01F25-04A9-461C-A1BC-DBD0FAA6168D}"/>
    <cellStyle name="Normal 33 2 2 2 2 3" xfId="29333" xr:uid="{2D2B2930-1C4C-4091-ABDE-C89D42196244}"/>
    <cellStyle name="Normal 33 2 2 2 2 3 2" xfId="29334" xr:uid="{AEC00E54-B859-4E4A-BAAD-70FE8D626BBF}"/>
    <cellStyle name="Normal 33 2 2 2 2 4" xfId="29335" xr:uid="{B278ABEE-7EE4-4A5B-AD7A-F8C4B8BE9737}"/>
    <cellStyle name="Normal 33 2 2 2 3" xfId="29336" xr:uid="{F2B50D8C-F22D-447E-9042-AACF7E037C7A}"/>
    <cellStyle name="Normal 33 2 2 2 3 2" xfId="29337" xr:uid="{368DF1E5-41D1-4C53-A3B1-763A7910C260}"/>
    <cellStyle name="Normal 33 2 2 2 3 2 2" xfId="29338" xr:uid="{62ACB43B-E194-49CC-8E0C-AA9409271E01}"/>
    <cellStyle name="Normal 33 2 2 2 3 2 2 2" xfId="29339" xr:uid="{1864B879-B38F-43B3-B2F0-21EE9C4CB82D}"/>
    <cellStyle name="Normal 33 2 2 2 3 2 3" xfId="29340" xr:uid="{82DE4EAD-9AB4-4892-9246-6864967BA629}"/>
    <cellStyle name="Normal 33 2 2 2 3 3" xfId="29341" xr:uid="{C741439B-EFB7-4BB1-A127-5E5027875C69}"/>
    <cellStyle name="Normal 33 2 2 2 3 3 2" xfId="29342" xr:uid="{1795B22E-B47B-4CDC-9A3B-05C967B9BD49}"/>
    <cellStyle name="Normal 33 2 2 2 3 4" xfId="29343" xr:uid="{964FF16B-27FC-416D-A0A8-4FC4275F78C7}"/>
    <cellStyle name="Normal 33 2 2 2 4" xfId="29344" xr:uid="{62247468-58B6-47AD-84FD-A54097C39E7B}"/>
    <cellStyle name="Normal 33 2 2 2 4 2" xfId="29345" xr:uid="{D315BF77-A15D-404A-8590-17F3170E79E2}"/>
    <cellStyle name="Normal 33 2 2 2 4 2 2" xfId="29346" xr:uid="{C27C413A-9CFE-4ED6-B276-68B82464BCE2}"/>
    <cellStyle name="Normal 33 2 2 2 4 3" xfId="29347" xr:uid="{AB61A4D8-2ADB-4220-90E5-A98975C228C3}"/>
    <cellStyle name="Normal 33 2 2 2 5" xfId="29348" xr:uid="{BE24EFC0-E194-488A-B9EE-A935ACCBB79A}"/>
    <cellStyle name="Normal 33 2 2 2 5 2" xfId="29349" xr:uid="{C5C8E50D-94AC-44E9-9958-03D95EC6D4A8}"/>
    <cellStyle name="Normal 33 2 2 2 6" xfId="29350" xr:uid="{24B37CC9-D226-49A5-AEAC-62620FF1F363}"/>
    <cellStyle name="Normal 33 2 2 3" xfId="29351" xr:uid="{E18E95DF-9B49-4FC6-B303-3C5D3556FCE5}"/>
    <cellStyle name="Normal 33 2 2 3 2" xfId="29352" xr:uid="{A8EEAB25-55F3-4C91-957A-6EBE40F1146D}"/>
    <cellStyle name="Normal 33 2 2 3 2 2" xfId="29353" xr:uid="{BB7623E1-8ABE-40C8-B5AB-AA7A8BD1D0E4}"/>
    <cellStyle name="Normal 33 2 2 3 2 2 2" xfId="29354" xr:uid="{93DC0F48-12C2-4B1C-ACD3-D5494ED352DC}"/>
    <cellStyle name="Normal 33 2 2 3 2 3" xfId="29355" xr:uid="{80F0E7B5-8B6B-45CB-8BDD-B2CDBE93FC9D}"/>
    <cellStyle name="Normal 33 2 2 3 3" xfId="29356" xr:uid="{CD79EF29-7CBB-44D3-94B7-604248288D97}"/>
    <cellStyle name="Normal 33 2 2 3 3 2" xfId="29357" xr:uid="{4B7D9821-78B3-4056-9B68-D3588FCA41A2}"/>
    <cellStyle name="Normal 33 2 2 3 4" xfId="29358" xr:uid="{CC994862-630A-48F0-BAE9-51A48E38407D}"/>
    <cellStyle name="Normal 33 2 2 4" xfId="29359" xr:uid="{4A880C75-DFA1-4445-8ECF-39E0D83641DD}"/>
    <cellStyle name="Normal 33 2 2 4 2" xfId="29360" xr:uid="{46E2A242-197E-48E5-A5B9-8DD3BB562221}"/>
    <cellStyle name="Normal 33 2 2 4 2 2" xfId="29361" xr:uid="{8E2562D0-CB3F-41D9-9034-E55C86A6C373}"/>
    <cellStyle name="Normal 33 2 2 4 2 2 2" xfId="29362" xr:uid="{4F9FA855-C838-405A-8235-6EDFC41BD1F3}"/>
    <cellStyle name="Normal 33 2 2 4 2 3" xfId="29363" xr:uid="{C19686D0-DDFE-42F4-AE75-5D301AFF5F43}"/>
    <cellStyle name="Normal 33 2 2 4 3" xfId="29364" xr:uid="{82C7D81B-A5EE-4DBC-A33A-D38F2B4727AE}"/>
    <cellStyle name="Normal 33 2 2 4 3 2" xfId="29365" xr:uid="{31270F7F-2DE4-4A31-8FA3-3D907192668E}"/>
    <cellStyle name="Normal 33 2 2 4 4" xfId="29366" xr:uid="{0E236898-7596-436C-938E-0B96C80B9192}"/>
    <cellStyle name="Normal 33 2 2 5" xfId="29367" xr:uid="{3FA007EF-9457-44C3-BC12-C01FC9AD7A5E}"/>
    <cellStyle name="Normal 33 2 2 5 2" xfId="29368" xr:uid="{80E33A75-03A7-4B52-A06F-03D5B8C9EFF0}"/>
    <cellStyle name="Normal 33 2 2 5 2 2" xfId="29369" xr:uid="{C84E5501-5EC6-4E4B-BE34-D709E2C664DE}"/>
    <cellStyle name="Normal 33 2 2 5 3" xfId="29370" xr:uid="{D4D3070A-E5B6-4164-B108-E2452EB7355A}"/>
    <cellStyle name="Normal 33 2 2 6" xfId="29371" xr:uid="{501F58D3-554C-4B95-99B3-4665FC8BE157}"/>
    <cellStyle name="Normal 33 2 2 6 2" xfId="29372" xr:uid="{E59885FB-B787-4D89-B3E7-0236459753E1}"/>
    <cellStyle name="Normal 33 2 2 7" xfId="29373" xr:uid="{73B34248-6345-40B7-82AA-F27A2EF9FDF3}"/>
    <cellStyle name="Normal 33 2 3" xfId="29374" xr:uid="{5C2AF7CB-4DC8-478F-B525-481F2A236B97}"/>
    <cellStyle name="Normal 33 2 3 2" xfId="29375" xr:uid="{CEFFCBE3-FACF-4D45-8453-92A48D70B1A3}"/>
    <cellStyle name="Normal 33 2 3 2 2" xfId="29376" xr:uid="{C345D384-0609-4768-9704-8779756B508B}"/>
    <cellStyle name="Normal 33 2 3 2 2 2" xfId="29377" xr:uid="{74B5F991-974E-4FD5-AD02-074B21EE5769}"/>
    <cellStyle name="Normal 33 2 3 2 2 2 2" xfId="29378" xr:uid="{65B00B36-C189-410F-BD1E-41250E47F745}"/>
    <cellStyle name="Normal 33 2 3 2 2 3" xfId="29379" xr:uid="{34E45980-4017-4C0C-AA52-C96ABCA70BEA}"/>
    <cellStyle name="Normal 33 2 3 2 3" xfId="29380" xr:uid="{CD1E9D6C-5E47-427C-83DB-AE9DB0355076}"/>
    <cellStyle name="Normal 33 2 3 2 3 2" xfId="29381" xr:uid="{E55874BB-6A4C-4743-A6B2-AF52DC20FDEC}"/>
    <cellStyle name="Normal 33 2 3 2 4" xfId="29382" xr:uid="{473608EC-A9A2-4093-B522-34668E77D98E}"/>
    <cellStyle name="Normal 33 2 3 3" xfId="29383" xr:uid="{15B5DBEA-9DBE-4F85-8454-FA6E30ED9A84}"/>
    <cellStyle name="Normal 33 2 3 3 2" xfId="29384" xr:uid="{C6B51A35-DE0A-4BB7-8DFE-EAFE4D10C61C}"/>
    <cellStyle name="Normal 33 2 3 3 2 2" xfId="29385" xr:uid="{74C40B0A-7906-43DF-8DDD-3D2FA7899A61}"/>
    <cellStyle name="Normal 33 2 3 3 2 2 2" xfId="29386" xr:uid="{8165C3A7-DCEC-457F-9633-BE94033D067B}"/>
    <cellStyle name="Normal 33 2 3 3 2 3" xfId="29387" xr:uid="{838B7D56-16EF-4849-91B1-9399E46F421A}"/>
    <cellStyle name="Normal 33 2 3 3 3" xfId="29388" xr:uid="{BB0F4D7E-DFF3-431F-8F6F-0CE22B125969}"/>
    <cellStyle name="Normal 33 2 3 3 3 2" xfId="29389" xr:uid="{8766C53E-7215-41B2-9616-42ACFDCDF6AE}"/>
    <cellStyle name="Normal 33 2 3 3 4" xfId="29390" xr:uid="{4090F177-3C21-4FA3-9C35-7CA119A18897}"/>
    <cellStyle name="Normal 33 2 3 4" xfId="29391" xr:uid="{BC3235F8-B970-4C8C-8E3A-36FC3CB8797D}"/>
    <cellStyle name="Normal 33 2 3 4 2" xfId="29392" xr:uid="{AEABF195-4FE6-4BED-8870-011B4EB9E27E}"/>
    <cellStyle name="Normal 33 2 3 4 2 2" xfId="29393" xr:uid="{99EF8F2A-FEEB-4F7E-B575-30260E07261A}"/>
    <cellStyle name="Normal 33 2 3 4 3" xfId="29394" xr:uid="{20CF71E0-A0B4-4D7E-A7B6-22B35E74503E}"/>
    <cellStyle name="Normal 33 2 3 5" xfId="29395" xr:uid="{69D13D2C-EAC0-4825-A666-ADBAD991B5BC}"/>
    <cellStyle name="Normal 33 2 3 5 2" xfId="29396" xr:uid="{2093A0D1-E980-427E-A2A0-F554DF8EBFE3}"/>
    <cellStyle name="Normal 33 2 3 6" xfId="29397" xr:uid="{E5452943-1ED4-4A91-B494-C2CCE7628C22}"/>
    <cellStyle name="Normal 33 2 4" xfId="29398" xr:uid="{EC0D7AEF-6220-44BF-884C-081C9779CA2B}"/>
    <cellStyle name="Normal 33 2 4 2" xfId="29399" xr:uid="{8788FB10-3FE8-4773-8859-BE03CD0017E1}"/>
    <cellStyle name="Normal 33 2 4 2 2" xfId="29400" xr:uid="{0271FE98-78F4-4E8C-9EA5-A72FB060A453}"/>
    <cellStyle name="Normal 33 2 4 2 2 2" xfId="29401" xr:uid="{CF09C04A-F1A2-4295-9D51-2EE9DA741DD0}"/>
    <cellStyle name="Normal 33 2 4 2 3" xfId="29402" xr:uid="{B8143417-A947-4AE8-8AF0-07E74F3599B1}"/>
    <cellStyle name="Normal 33 2 4 3" xfId="29403" xr:uid="{77A6F41F-C4D9-410E-A568-B15140F1D949}"/>
    <cellStyle name="Normal 33 2 4 3 2" xfId="29404" xr:uid="{2DF5EC9D-F9F0-4C9F-ABC1-5CE809F2BB5E}"/>
    <cellStyle name="Normal 33 2 4 4" xfId="29405" xr:uid="{120478C4-70AB-499C-A62E-0B0D761AED2C}"/>
    <cellStyle name="Normal 33 2 5" xfId="29406" xr:uid="{D2D73C6F-E0E8-4B35-A88F-3B5FD47B1B73}"/>
    <cellStyle name="Normal 33 2 5 2" xfId="29407" xr:uid="{C34CB6D4-D220-43EB-9438-77C268D1C1F3}"/>
    <cellStyle name="Normal 33 2 5 2 2" xfId="29408" xr:uid="{858C9378-A19E-477C-A857-F6002C889D4A}"/>
    <cellStyle name="Normal 33 2 5 2 2 2" xfId="29409" xr:uid="{E6996D37-4F3C-491D-9089-96AE73B93299}"/>
    <cellStyle name="Normal 33 2 5 2 3" xfId="29410" xr:uid="{A03C1592-FB9B-4295-876E-82378B221707}"/>
    <cellStyle name="Normal 33 2 5 3" xfId="29411" xr:uid="{F8012E90-3516-42EE-A12F-A80F46BFCA59}"/>
    <cellStyle name="Normal 33 2 5 3 2" xfId="29412" xr:uid="{8EED1EC2-B008-43A6-B7D8-93A377BDF352}"/>
    <cellStyle name="Normal 33 2 5 4" xfId="29413" xr:uid="{3E63C73D-1E29-4EFC-B92D-7490012B25AB}"/>
    <cellStyle name="Normal 33 2 6" xfId="29414" xr:uid="{9217D9E3-7616-41F9-B677-4649A2CDCEE3}"/>
    <cellStyle name="Normal 33 2 6 2" xfId="29415" xr:uid="{99D06BF5-AD69-4A53-954B-3A5BA02A64F0}"/>
    <cellStyle name="Normal 33 2 6 2 2" xfId="29416" xr:uid="{7473BF09-F081-40D5-8C49-782D8B28AE23}"/>
    <cellStyle name="Normal 33 2 6 3" xfId="29417" xr:uid="{13802D4A-7419-4DE4-8339-34D2BDBFAA97}"/>
    <cellStyle name="Normal 33 2 7" xfId="29418" xr:uid="{29C32476-2260-4C4E-801F-81503C2DEB05}"/>
    <cellStyle name="Normal 33 2 7 2" xfId="29419" xr:uid="{5E09ED45-40FA-4F25-A9CD-CA7F34660B99}"/>
    <cellStyle name="Normal 33 2 8" xfId="29420" xr:uid="{38BFC4A8-FA37-4AAF-BE1C-11F54D0FB240}"/>
    <cellStyle name="Normal 33 3" xfId="29421" xr:uid="{5AF2FCF0-1976-4CF3-AB3F-F82316483B2B}"/>
    <cellStyle name="Normal 33 4" xfId="29422" xr:uid="{643E610A-1C19-48FC-BAE6-46965E24BBD9}"/>
    <cellStyle name="Normal 33 4 2" xfId="29423" xr:uid="{AA2E99E4-EEC1-46F3-BB07-2CD5DF607E0A}"/>
    <cellStyle name="Normal 33 4 2 2" xfId="29424" xr:uid="{73AE63FF-EBF5-4B2E-8D35-AF1C6F4723C6}"/>
    <cellStyle name="Normal 33 4 2 2 2" xfId="29425" xr:uid="{AB07ED6D-67D9-4D2B-97C2-8BA2E7464DCC}"/>
    <cellStyle name="Normal 33 4 2 2 2 2" xfId="29426" xr:uid="{28BD21B1-311B-453B-9817-E525AAC4CA62}"/>
    <cellStyle name="Normal 33 4 2 2 2 2 2" xfId="29427" xr:uid="{60EDD6F7-060F-4674-B843-59B530DB0627}"/>
    <cellStyle name="Normal 33 4 2 2 2 3" xfId="29428" xr:uid="{B6BCEBC0-3407-4897-935B-ED4CD41E839C}"/>
    <cellStyle name="Normal 33 4 2 2 3" xfId="29429" xr:uid="{45D43011-DE42-4338-BB38-28243FD16DA1}"/>
    <cellStyle name="Normal 33 4 2 2 3 2" xfId="29430" xr:uid="{15EF239D-3829-425F-AA27-0143163F6735}"/>
    <cellStyle name="Normal 33 4 2 2 4" xfId="29431" xr:uid="{9477728D-8865-4607-8C3A-86410B1D4807}"/>
    <cellStyle name="Normal 33 4 2 3" xfId="29432" xr:uid="{74C1F741-7C55-40EE-AAE8-9748AC8C1790}"/>
    <cellStyle name="Normal 33 4 2 3 2" xfId="29433" xr:uid="{D25640BD-E3E4-4147-AF7E-CE07DD0FEEB4}"/>
    <cellStyle name="Normal 33 4 2 3 2 2" xfId="29434" xr:uid="{88BE8646-B32E-4433-BF23-70366270AFC9}"/>
    <cellStyle name="Normal 33 4 2 3 2 2 2" xfId="29435" xr:uid="{C7ADB90D-6398-4DA1-8FE6-17F08E43C6EB}"/>
    <cellStyle name="Normal 33 4 2 3 2 3" xfId="29436" xr:uid="{F6EEE0A9-C4CC-40A6-AFA6-3D195F9310C8}"/>
    <cellStyle name="Normal 33 4 2 3 3" xfId="29437" xr:uid="{7855E51B-41C9-4B9D-B9C8-17FD4724520D}"/>
    <cellStyle name="Normal 33 4 2 3 3 2" xfId="29438" xr:uid="{C35B1FAA-CB77-462F-9EF0-C4D82DBD4DB8}"/>
    <cellStyle name="Normal 33 4 2 3 4" xfId="29439" xr:uid="{EF50A7CE-EB24-4179-A362-D9493565A254}"/>
    <cellStyle name="Normal 33 4 2 4" xfId="29440" xr:uid="{75C1FFC0-1C46-42CA-ADD3-4E2AF3A17AC5}"/>
    <cellStyle name="Normal 33 4 2 4 2" xfId="29441" xr:uid="{6724DD7C-5289-4DA5-9DEF-2E42EDF7B186}"/>
    <cellStyle name="Normal 33 4 2 4 2 2" xfId="29442" xr:uid="{97AFE459-20C1-4826-9946-D5AD1B4E9267}"/>
    <cellStyle name="Normal 33 4 2 4 3" xfId="29443" xr:uid="{3FEF0D0E-23FC-4CA4-9AFD-8106BC4C68F4}"/>
    <cellStyle name="Normal 33 4 2 5" xfId="29444" xr:uid="{1992D661-AF33-4FA8-B1B7-15C2936D73E5}"/>
    <cellStyle name="Normal 33 4 2 5 2" xfId="29445" xr:uid="{FB83019F-0D1D-452B-AA06-D1F4EF21B965}"/>
    <cellStyle name="Normal 33 4 2 6" xfId="29446" xr:uid="{9F11819C-EA27-48F9-BE3F-13EBCADE03DD}"/>
    <cellStyle name="Normal 33 4 3" xfId="29447" xr:uid="{92CAE218-18DB-4657-A21D-1A46E653728B}"/>
    <cellStyle name="Normal 33 4 3 2" xfId="29448" xr:uid="{E05AD7D0-277E-41E4-BE68-0413A88F56C0}"/>
    <cellStyle name="Normal 33 4 3 2 2" xfId="29449" xr:uid="{72867208-F63C-4590-9611-F8F81CCE9F9A}"/>
    <cellStyle name="Normal 33 4 3 2 2 2" xfId="29450" xr:uid="{F516890D-CF67-435D-B953-999452B2E335}"/>
    <cellStyle name="Normal 33 4 3 2 3" xfId="29451" xr:uid="{D039A0D0-6EBD-4728-B8B2-3B5D1C47D6A0}"/>
    <cellStyle name="Normal 33 4 3 3" xfId="29452" xr:uid="{A6AB4527-84EB-4A05-967C-FFEA29341A6F}"/>
    <cellStyle name="Normal 33 4 3 3 2" xfId="29453" xr:uid="{FFC57E62-3602-45DB-9145-E8414734B2FF}"/>
    <cellStyle name="Normal 33 4 3 4" xfId="29454" xr:uid="{0EA235FE-CD67-4A7D-ADF3-539DF247B522}"/>
    <cellStyle name="Normal 33 4 4" xfId="29455" xr:uid="{D50A477D-E811-47B1-BE2D-393A9523452D}"/>
    <cellStyle name="Normal 33 4 4 2" xfId="29456" xr:uid="{FA9AC153-E4FB-4802-AC41-505D532D069D}"/>
    <cellStyle name="Normal 33 4 4 2 2" xfId="29457" xr:uid="{8F998818-DFD6-4E19-9162-9DC1879699E9}"/>
    <cellStyle name="Normal 33 4 4 2 2 2" xfId="29458" xr:uid="{75714731-B797-4CD8-A054-8C73E640A78C}"/>
    <cellStyle name="Normal 33 4 4 2 3" xfId="29459" xr:uid="{2A3983CD-BC50-43DC-957B-E5599E9563B3}"/>
    <cellStyle name="Normal 33 4 4 3" xfId="29460" xr:uid="{E85ECAA7-3107-498F-A99C-63719FD24A65}"/>
    <cellStyle name="Normal 33 4 4 3 2" xfId="29461" xr:uid="{2791F979-008B-4D84-B9BA-AB78192FD783}"/>
    <cellStyle name="Normal 33 4 4 4" xfId="29462" xr:uid="{A24FD3E3-5CC8-4ADC-BB71-86AB71884784}"/>
    <cellStyle name="Normal 33 4 5" xfId="29463" xr:uid="{45C08B6E-E342-4B46-9BAB-AD31D4C5273B}"/>
    <cellStyle name="Normal 33 4 5 2" xfId="29464" xr:uid="{C8CF05C3-7AD1-42CF-BA46-51B8A44DE3D3}"/>
    <cellStyle name="Normal 33 4 5 2 2" xfId="29465" xr:uid="{425687CA-0982-4AC4-B2A3-7634BB848779}"/>
    <cellStyle name="Normal 33 4 5 3" xfId="29466" xr:uid="{441D1E3D-B254-4348-B706-60447FD4B4F6}"/>
    <cellStyle name="Normal 33 4 6" xfId="29467" xr:uid="{776E120C-C13A-452D-BF4B-3CA66C0A639B}"/>
    <cellStyle name="Normal 33 4 6 2" xfId="29468" xr:uid="{56B31C3B-5096-4D7E-B6E5-6B6752A8750A}"/>
    <cellStyle name="Normal 33 4 7" xfId="29469" xr:uid="{51580CCD-B612-40EE-861E-C220EC2E7276}"/>
    <cellStyle name="Normal 33 5" xfId="29470" xr:uid="{3F04C505-214F-4A2F-BE34-50DB6A3C284C}"/>
    <cellStyle name="Normal 33 5 2" xfId="29471" xr:uid="{358D6E36-7B82-4E06-83AF-DF53B89D1506}"/>
    <cellStyle name="Normal 33 5 2 2" xfId="29472" xr:uid="{BA40B05C-AF4D-4FC1-BB73-701B022DBAD7}"/>
    <cellStyle name="Normal 33 5 2 2 2" xfId="29473" xr:uid="{6D6843E0-F68B-4A10-8EE3-2C958FD1BE5D}"/>
    <cellStyle name="Normal 33 5 2 2 2 2" xfId="29474" xr:uid="{920064BB-6CD3-4921-8903-ABDB710CC2CE}"/>
    <cellStyle name="Normal 33 5 2 2 3" xfId="29475" xr:uid="{C1BFC7F6-7B5B-4C7F-885B-64AC0BF23AAD}"/>
    <cellStyle name="Normal 33 5 2 3" xfId="29476" xr:uid="{13938017-D2BE-4AA9-9446-762D31511B9B}"/>
    <cellStyle name="Normal 33 5 2 3 2" xfId="29477" xr:uid="{14EFDFA9-4DD3-4620-9E08-659A124759CE}"/>
    <cellStyle name="Normal 33 5 2 4" xfId="29478" xr:uid="{EA8488B0-019F-4000-B0BC-E847B23FBBC4}"/>
    <cellStyle name="Normal 33 5 3" xfId="29479" xr:uid="{BA8C7839-3C9A-4578-A40B-EBBDC4588B81}"/>
    <cellStyle name="Normal 33 5 3 2" xfId="29480" xr:uid="{F0C97031-75F9-480A-B60D-EFE170A59D1B}"/>
    <cellStyle name="Normal 33 5 3 2 2" xfId="29481" xr:uid="{FF199AC0-5AA8-4FEF-B6E8-E92E3128E7AA}"/>
    <cellStyle name="Normal 33 5 3 2 2 2" xfId="29482" xr:uid="{62185756-2DC7-4E13-BEB6-F3F1549C532E}"/>
    <cellStyle name="Normal 33 5 3 2 3" xfId="29483" xr:uid="{4AA188D9-EFD5-4C01-ABC7-5319B8E7A712}"/>
    <cellStyle name="Normal 33 5 3 3" xfId="29484" xr:uid="{FFED19D6-0829-4AC6-A05C-1B38334A36AF}"/>
    <cellStyle name="Normal 33 5 3 3 2" xfId="29485" xr:uid="{BC026173-3961-4412-A723-FFE65EB534F2}"/>
    <cellStyle name="Normal 33 5 3 4" xfId="29486" xr:uid="{22CA76DB-FF91-494A-B938-07509CBCF167}"/>
    <cellStyle name="Normal 33 5 4" xfId="29487" xr:uid="{648E1EEB-1E6A-4B2B-9AA1-3C2F3F8548AD}"/>
    <cellStyle name="Normal 33 5 4 2" xfId="29488" xr:uid="{6313C1B5-09A2-4FFA-80B9-EA30ED27AECA}"/>
    <cellStyle name="Normal 33 5 4 2 2" xfId="29489" xr:uid="{7A8C7384-52B8-4A26-83EF-6CB7BD0171EC}"/>
    <cellStyle name="Normal 33 5 4 3" xfId="29490" xr:uid="{C9883D74-DEF5-4423-B80C-EEF2479FC081}"/>
    <cellStyle name="Normal 33 5 5" xfId="29491" xr:uid="{826F8023-3358-4AD7-B5F6-E9CCA110A418}"/>
    <cellStyle name="Normal 33 5 5 2" xfId="29492" xr:uid="{9E7BEF8A-E83E-4954-BC58-68280A061AE1}"/>
    <cellStyle name="Normal 33 5 6" xfId="29493" xr:uid="{232AF2B3-A671-4BB5-AC5E-F6217CF7266B}"/>
    <cellStyle name="Normal 33 6" xfId="29494" xr:uid="{DDA46D1B-5E05-406D-8CBE-5D2BD25DCED1}"/>
    <cellStyle name="Normal 33 6 2" xfId="29495" xr:uid="{B5108317-5D70-4141-9F1B-7D7BBB22281E}"/>
    <cellStyle name="Normal 33 6 2 2" xfId="29496" xr:uid="{C4B6ED63-E422-4E49-AC45-880A6342BDFF}"/>
    <cellStyle name="Normal 33 6 2 2 2" xfId="29497" xr:uid="{BBB330DB-400D-4974-8D68-C5F04E259E8C}"/>
    <cellStyle name="Normal 33 6 2 3" xfId="29498" xr:uid="{62A7959C-80BE-4A1F-B1A1-32B8027870CC}"/>
    <cellStyle name="Normal 33 6 3" xfId="29499" xr:uid="{A4D5CEAA-FA1B-4290-81F9-BBA0688FF030}"/>
    <cellStyle name="Normal 33 6 3 2" xfId="29500" xr:uid="{459DD9D3-4814-479B-AE2B-335D84E1F69D}"/>
    <cellStyle name="Normal 33 6 4" xfId="29501" xr:uid="{6F795A15-9FCC-4012-A691-1647CA58F84D}"/>
    <cellStyle name="Normal 33 7" xfId="29502" xr:uid="{95483F48-EA6E-4CED-BE91-785741218391}"/>
    <cellStyle name="Normal 33 7 2" xfId="29503" xr:uid="{00FE8BBE-8AC7-42D8-90C6-3984A37F8668}"/>
    <cellStyle name="Normal 33 7 2 2" xfId="29504" xr:uid="{5C660745-4151-499F-B02A-EF539DC50976}"/>
    <cellStyle name="Normal 33 7 2 2 2" xfId="29505" xr:uid="{87F40255-8508-458A-9514-2C0FC146F422}"/>
    <cellStyle name="Normal 33 7 2 3" xfId="29506" xr:uid="{30DF868A-450E-495C-8C4A-46C398AAC85E}"/>
    <cellStyle name="Normal 33 7 3" xfId="29507" xr:uid="{53797E5C-15BC-45A1-AD0E-A0CA2A179B5B}"/>
    <cellStyle name="Normal 33 7 3 2" xfId="29508" xr:uid="{7C8E20A7-52D6-4FD7-AE26-9FFD94894C42}"/>
    <cellStyle name="Normal 33 7 4" xfId="29509" xr:uid="{3FCC2046-40E3-4E06-B9A7-7F5F4A5A9FA0}"/>
    <cellStyle name="Normal 33 8" xfId="29510" xr:uid="{C9772CA2-E128-4A8D-A093-12E14CBB0222}"/>
    <cellStyle name="Normal 33 8 2" xfId="29511" xr:uid="{692507F2-B1B1-4974-9C2D-5B8A270EA934}"/>
    <cellStyle name="Normal 33 8 2 2" xfId="29512" xr:uid="{C27BF83A-AD4C-4812-BC2A-65DFBEEB6FCB}"/>
    <cellStyle name="Normal 33 8 3" xfId="29513" xr:uid="{F6FD2F0D-8E9A-45A0-ABDC-9598655A6288}"/>
    <cellStyle name="Normal 33 9" xfId="29514" xr:uid="{C997D4CE-2A84-4C1A-A5BD-0A954C37EBB0}"/>
    <cellStyle name="Normal 33 9 2" xfId="29515" xr:uid="{3063AD71-5C2C-49DF-B18C-018981076CCF}"/>
    <cellStyle name="Normal 34" xfId="29516" xr:uid="{17D3FB1E-3832-48DA-968B-0DE4ACF747AD}"/>
    <cellStyle name="Normal 34 2" xfId="29517" xr:uid="{5CEBAAFA-CF43-499D-9B5D-561AAFB899A5}"/>
    <cellStyle name="Normal 34 3" xfId="29518" xr:uid="{A03D356A-83CF-4737-AFB8-D4FFBCA8979D}"/>
    <cellStyle name="Normal 34 3 2" xfId="29519" xr:uid="{5D3D74A7-AFF2-4678-9153-34E23D3A03A3}"/>
    <cellStyle name="Normal 34 3 2 2" xfId="29520" xr:uid="{038D0D20-D58C-4C5C-8A61-256553B81B60}"/>
    <cellStyle name="Normal 34 3 2 2 2" xfId="29521" xr:uid="{63F75AF5-54FB-4113-8826-87141B147DFD}"/>
    <cellStyle name="Normal 34 3 2 2 2 2" xfId="29522" xr:uid="{7F200D40-0252-43D1-AE31-B7C767549BE1}"/>
    <cellStyle name="Normal 34 3 2 2 3" xfId="29523" xr:uid="{E0A1F62E-8679-4033-8E77-ACB3C31BFD0E}"/>
    <cellStyle name="Normal 34 3 2 3" xfId="29524" xr:uid="{F2F55C40-CE9C-487B-84A2-A9EF677B90DB}"/>
    <cellStyle name="Normal 34 3 2 3 2" xfId="29525" xr:uid="{83AF559C-EB19-49C1-9A5A-8C787BAC96DD}"/>
    <cellStyle name="Normal 34 3 2 4" xfId="29526" xr:uid="{B71B1C0E-6DF9-4000-A835-A4E3B49D137C}"/>
    <cellStyle name="Normal 34 3 3" xfId="29527" xr:uid="{E59CC919-DDB3-4426-A92B-0FCFE5C90562}"/>
    <cellStyle name="Normal 34 3 3 2" xfId="29528" xr:uid="{CD0F2C46-183B-4D10-A133-D2A5B7174DCD}"/>
    <cellStyle name="Normal 34 3 3 2 2" xfId="29529" xr:uid="{2AFACF2D-655E-472F-AD53-24F67D6E8579}"/>
    <cellStyle name="Normal 34 3 3 2 2 2" xfId="29530" xr:uid="{83026180-9AD6-452B-9BF5-40D7B2530222}"/>
    <cellStyle name="Normal 34 3 3 2 3" xfId="29531" xr:uid="{0239F20A-0F66-48AE-BA73-531FFAD520D8}"/>
    <cellStyle name="Normal 34 3 3 3" xfId="29532" xr:uid="{31536FF4-AD44-49B1-B117-90626EE34FF2}"/>
    <cellStyle name="Normal 34 3 3 3 2" xfId="29533" xr:uid="{1F9B501D-238C-45F5-9DC9-AD583891F54F}"/>
    <cellStyle name="Normal 34 3 3 4" xfId="29534" xr:uid="{757D0B87-0189-4CA5-B77B-E983A2209C6D}"/>
    <cellStyle name="Normal 34 3 4" xfId="29535" xr:uid="{D839B2D9-C149-47A4-AEAF-673E400C7E10}"/>
    <cellStyle name="Normal 34 3 4 2" xfId="29536" xr:uid="{C415F3B7-D658-4CFA-8A3B-D1B63511E9ED}"/>
    <cellStyle name="Normal 34 3 4 2 2" xfId="29537" xr:uid="{3085487E-7F61-4DB2-BF71-4D792B0A2BB6}"/>
    <cellStyle name="Normal 34 3 4 3" xfId="29538" xr:uid="{5AE477AF-85DB-420A-BD0F-E6495EB6344F}"/>
    <cellStyle name="Normal 34 3 5" xfId="29539" xr:uid="{36A9E5B5-6D3B-4E4E-AB92-F319E5CE77D6}"/>
    <cellStyle name="Normal 34 3 5 2" xfId="29540" xr:uid="{8CEAED1F-63D5-4B97-BC36-B74B5485D412}"/>
    <cellStyle name="Normal 34 3 6" xfId="29541" xr:uid="{75C804A7-0AAA-43E1-B8B1-A8E8C7A09340}"/>
    <cellStyle name="Normal 35" xfId="29542" xr:uid="{6BEE205F-5D2C-4036-8F05-E95A7CC8B961}"/>
    <cellStyle name="Normal 35 2" xfId="29543" xr:uid="{73637408-BCED-4870-8917-31E836C9B520}"/>
    <cellStyle name="Normal 35 3" xfId="29544" xr:uid="{4F33ABB5-7F86-4317-9188-A9DF9312F68C}"/>
    <cellStyle name="Normal 35 3 2" xfId="29545" xr:uid="{EFD320D8-A617-4517-A545-5B0BF66CAF45}"/>
    <cellStyle name="Normal 35 3 2 2" xfId="29546" xr:uid="{47E66D06-BDD6-46C0-8197-68AF231C6DD1}"/>
    <cellStyle name="Normal 35 3 2 2 2" xfId="29547" xr:uid="{662169E3-DC3C-4238-A6FD-C711C95170F0}"/>
    <cellStyle name="Normal 35 3 2 2 2 2" xfId="29548" xr:uid="{32336AA9-5F58-43BF-B19B-C1B2CF00A2E4}"/>
    <cellStyle name="Normal 35 3 2 2 3" xfId="29549" xr:uid="{2FE2B9C9-D5D1-4C37-BA05-BCE18E9B4F95}"/>
    <cellStyle name="Normal 35 3 2 3" xfId="29550" xr:uid="{561B952F-66A4-4B7B-B516-17CA01158FAE}"/>
    <cellStyle name="Normal 35 3 2 3 2" xfId="29551" xr:uid="{BF0620A9-0F18-4A60-BD46-B6052D38BDE8}"/>
    <cellStyle name="Normal 35 3 2 4" xfId="29552" xr:uid="{4ECC3212-BB3A-4F3B-97D0-12C1B504452A}"/>
    <cellStyle name="Normal 35 3 3" xfId="29553" xr:uid="{C317C113-AC4C-417A-A0EA-28F92B6D4F99}"/>
    <cellStyle name="Normal 35 3 3 2" xfId="29554" xr:uid="{650441F6-B146-4BF3-8447-4AA51D166053}"/>
    <cellStyle name="Normal 35 3 3 2 2" xfId="29555" xr:uid="{202A3944-4FF1-42F4-8B43-75986CFD9951}"/>
    <cellStyle name="Normal 35 3 3 2 2 2" xfId="29556" xr:uid="{3E072712-0F24-462E-80DA-6CB824348E8B}"/>
    <cellStyle name="Normal 35 3 3 2 3" xfId="29557" xr:uid="{A613A19F-620B-4464-BC6F-D6C81DAA295E}"/>
    <cellStyle name="Normal 35 3 3 3" xfId="29558" xr:uid="{EE90B814-BC65-4EB5-91D1-948045E089FB}"/>
    <cellStyle name="Normal 35 3 3 3 2" xfId="29559" xr:uid="{F3D6FB54-0E29-4271-818F-8BDF6DA43BF7}"/>
    <cellStyle name="Normal 35 3 3 4" xfId="29560" xr:uid="{8808DF47-CE15-4AAF-B5BA-8685A6D4E28E}"/>
    <cellStyle name="Normal 35 3 4" xfId="29561" xr:uid="{FF39E457-17FE-4628-82A7-A8100D1F5189}"/>
    <cellStyle name="Normal 35 3 4 2" xfId="29562" xr:uid="{BA61D706-7BFB-4521-9B3F-C29FF7EB4B12}"/>
    <cellStyle name="Normal 35 3 4 2 2" xfId="29563" xr:uid="{A5D8773F-82F1-482A-924B-006902A46650}"/>
    <cellStyle name="Normal 35 3 4 3" xfId="29564" xr:uid="{22522747-C20D-4194-8FEF-89EF5F5972E7}"/>
    <cellStyle name="Normal 35 3 5" xfId="29565" xr:uid="{47CFB7A0-85D4-4528-87F9-BCD33971FA4C}"/>
    <cellStyle name="Normal 35 3 5 2" xfId="29566" xr:uid="{8C8F9C0A-9E34-438B-8DC1-198C7A37493A}"/>
    <cellStyle name="Normal 35 3 6" xfId="29567" xr:uid="{04F17FE4-A44D-45BA-A82B-9479FFD96474}"/>
    <cellStyle name="Normal 36" xfId="29568" xr:uid="{F3B98808-378C-48EC-90FC-A5F2F6505C99}"/>
    <cellStyle name="Normal 36 2" xfId="29569" xr:uid="{3B2A5D87-4C6E-4639-87C8-A305BCDF131A}"/>
    <cellStyle name="Normal 36 3" xfId="29570" xr:uid="{7A675959-092E-4CF7-9AE0-742F803E86F7}"/>
    <cellStyle name="Normal 36 3 2" xfId="29571" xr:uid="{333389B6-7353-4373-BA96-F84176720DEA}"/>
    <cellStyle name="Normal 36 3 2 2" xfId="29572" xr:uid="{28E3BD99-2968-4FAD-8F99-9642CDC60E0D}"/>
    <cellStyle name="Normal 36 3 2 2 2" xfId="29573" xr:uid="{168B8CDD-FCCE-49BE-93D9-659829E17097}"/>
    <cellStyle name="Normal 36 3 2 2 2 2" xfId="29574" xr:uid="{E835D03D-BFE3-4B98-822B-50E56F0CAC67}"/>
    <cellStyle name="Normal 36 3 2 2 3" xfId="29575" xr:uid="{947D4A3A-80F1-47DF-85E7-B025D0D3031B}"/>
    <cellStyle name="Normal 36 3 2 3" xfId="29576" xr:uid="{2C10C425-3262-43EE-907F-842818C31E27}"/>
    <cellStyle name="Normal 36 3 2 3 2" xfId="29577" xr:uid="{8E94B99C-6DAE-46D6-BA3E-D2E0E2C5877C}"/>
    <cellStyle name="Normal 36 3 2 4" xfId="29578" xr:uid="{BA52B2EC-407A-48C1-A03E-CF919A3A5AF6}"/>
    <cellStyle name="Normal 36 3 3" xfId="29579" xr:uid="{B04C33ED-BADD-4617-B45C-CBB644B541C4}"/>
    <cellStyle name="Normal 36 3 3 2" xfId="29580" xr:uid="{39F2457B-5C54-441B-95E5-742DAEC3D8BF}"/>
    <cellStyle name="Normal 36 3 3 2 2" xfId="29581" xr:uid="{73072B10-F049-4C49-9162-C4E1743A8633}"/>
    <cellStyle name="Normal 36 3 3 2 2 2" xfId="29582" xr:uid="{ED87E416-8796-49B7-B1F7-B8F4F590D23E}"/>
    <cellStyle name="Normal 36 3 3 2 3" xfId="29583" xr:uid="{F8686E94-A76E-4F6F-A305-64F2F738C9BE}"/>
    <cellStyle name="Normal 36 3 3 3" xfId="29584" xr:uid="{87D2AA95-AF5C-4DDC-912A-AF7C04A66159}"/>
    <cellStyle name="Normal 36 3 3 3 2" xfId="29585" xr:uid="{497F3EB3-6EE1-444F-907D-359E4227B6D0}"/>
    <cellStyle name="Normal 36 3 3 4" xfId="29586" xr:uid="{904EF54C-1152-43D0-937C-083D121C099D}"/>
    <cellStyle name="Normal 36 3 4" xfId="29587" xr:uid="{BD45CD60-A457-40E2-8ED4-03E259D8B0C9}"/>
    <cellStyle name="Normal 36 3 4 2" xfId="29588" xr:uid="{2EFE7726-2ED5-40A5-AECA-25F1132BE8FA}"/>
    <cellStyle name="Normal 36 3 4 2 2" xfId="29589" xr:uid="{86D7BBB3-0275-45F2-951B-1C2B1804009B}"/>
    <cellStyle name="Normal 36 3 4 3" xfId="29590" xr:uid="{BDCA6161-62B3-4FF2-BD4F-42F843D7A1C8}"/>
    <cellStyle name="Normal 36 3 5" xfId="29591" xr:uid="{04B17111-1E53-4595-AFB5-B4C610E8782E}"/>
    <cellStyle name="Normal 36 3 5 2" xfId="29592" xr:uid="{E7A69A00-12FC-458F-B4E9-65350B6A5744}"/>
    <cellStyle name="Normal 36 3 6" xfId="29593" xr:uid="{B8F43932-CF0B-4BAD-B53E-F4931FB4B67D}"/>
    <cellStyle name="Normal 37" xfId="29594" xr:uid="{9C03ECCA-D3DB-4E95-8381-790D6778A6E8}"/>
    <cellStyle name="Normal 37 2" xfId="29595" xr:uid="{E24D6BF2-BB16-4C82-86FC-07CEA1A8CE92}"/>
    <cellStyle name="Normal 37 3" xfId="29596" xr:uid="{9E4ADFE0-B83B-4DF9-8D67-27723E1BE3E4}"/>
    <cellStyle name="Normal 37 3 2" xfId="29597" xr:uid="{6F166728-3DE0-4984-8B85-370262D40A5B}"/>
    <cellStyle name="Normal 37 3 2 2" xfId="29598" xr:uid="{ABCD6E35-2DBF-4998-874F-70C2FE1EE775}"/>
    <cellStyle name="Normal 37 3 2 2 2" xfId="29599" xr:uid="{9DAF54F9-5A0C-4789-9925-86108C033A67}"/>
    <cellStyle name="Normal 37 3 2 2 2 2" xfId="29600" xr:uid="{6E813040-2BB3-4212-9783-CFBE1C8C6AAA}"/>
    <cellStyle name="Normal 37 3 2 2 3" xfId="29601" xr:uid="{00DAE364-D7DC-405B-AC58-16C650FCFBB9}"/>
    <cellStyle name="Normal 37 3 2 3" xfId="29602" xr:uid="{3F775B30-E551-4B81-9330-B640C036E492}"/>
    <cellStyle name="Normal 37 3 2 3 2" xfId="29603" xr:uid="{1075D8AE-B43C-458A-B04F-4C91207EE8F9}"/>
    <cellStyle name="Normal 37 3 2 4" xfId="29604" xr:uid="{BFFDB8F2-0B60-415F-9C9C-9BBC3932F7D1}"/>
    <cellStyle name="Normal 37 3 3" xfId="29605" xr:uid="{9F026E4A-CF56-4992-9BDE-61D44DD4BF98}"/>
    <cellStyle name="Normal 37 3 3 2" xfId="29606" xr:uid="{89A314CF-7A0E-4ACB-8463-960083434CB8}"/>
    <cellStyle name="Normal 37 3 3 2 2" xfId="29607" xr:uid="{A8040089-BEA9-4553-87F0-C6D64815059F}"/>
    <cellStyle name="Normal 37 3 3 2 2 2" xfId="29608" xr:uid="{3307CFE7-844D-4986-A1EB-00CCE893A694}"/>
    <cellStyle name="Normal 37 3 3 2 3" xfId="29609" xr:uid="{FC4822B3-4289-42DC-A62B-CA98A9AF519F}"/>
    <cellStyle name="Normal 37 3 3 3" xfId="29610" xr:uid="{5D512B71-0DFA-48B4-81F1-7A9532EC8A87}"/>
    <cellStyle name="Normal 37 3 3 3 2" xfId="29611" xr:uid="{EDB2C7E8-3FCD-413B-9DEB-8F3838B1EDC2}"/>
    <cellStyle name="Normal 37 3 3 4" xfId="29612" xr:uid="{07099DB0-1A21-4077-83D3-D4571D7479F7}"/>
    <cellStyle name="Normal 37 3 4" xfId="29613" xr:uid="{F32BA40A-A684-4CBE-9978-BD331F31DF05}"/>
    <cellStyle name="Normal 37 3 4 2" xfId="29614" xr:uid="{137D13B3-06A0-457A-9E45-2529430F803B}"/>
    <cellStyle name="Normal 37 3 4 2 2" xfId="29615" xr:uid="{F5A28989-4D8D-4353-B0C4-900DADE15449}"/>
    <cellStyle name="Normal 37 3 4 3" xfId="29616" xr:uid="{2B55D760-8D11-4517-B8E5-EF0862269D8E}"/>
    <cellStyle name="Normal 37 3 5" xfId="29617" xr:uid="{7DB9D821-8244-460C-B68F-115297D082EA}"/>
    <cellStyle name="Normal 37 3 5 2" xfId="29618" xr:uid="{90B31162-C906-47AA-BBB6-2634818DBD6A}"/>
    <cellStyle name="Normal 37 3 6" xfId="29619" xr:uid="{E86C4654-C6BE-4ACE-90BA-9B5F65E6FF53}"/>
    <cellStyle name="Normal 38" xfId="29620" xr:uid="{DDE0397A-C10E-44F2-A0A1-10F10E9F53DC}"/>
    <cellStyle name="Normal 38 2" xfId="29621" xr:uid="{31A9BCA2-85BD-49BE-8BA2-4BB41595B09B}"/>
    <cellStyle name="Normal 38 3" xfId="29622" xr:uid="{88B83709-00D1-4391-9484-DA6EF41D6417}"/>
    <cellStyle name="Normal 38 3 2" xfId="29623" xr:uid="{5C2105E0-8333-42CE-98E7-97DD3DB259EA}"/>
    <cellStyle name="Normal 38 3 2 2" xfId="29624" xr:uid="{99A30ED3-2C5E-467F-80F0-39BDDDA6304D}"/>
    <cellStyle name="Normal 38 3 2 2 2" xfId="29625" xr:uid="{559BC0CD-B356-49FD-A68D-B2F0301250E0}"/>
    <cellStyle name="Normal 38 3 2 2 2 2" xfId="29626" xr:uid="{BA401F21-2002-4983-ACFD-09ECB7C468AF}"/>
    <cellStyle name="Normal 38 3 2 2 3" xfId="29627" xr:uid="{9F42165A-5FE5-4B7F-BDF9-18BEC11C5DAF}"/>
    <cellStyle name="Normal 38 3 2 3" xfId="29628" xr:uid="{E9BFBFD2-8CE2-403E-824B-514205095B2E}"/>
    <cellStyle name="Normal 38 3 2 3 2" xfId="29629" xr:uid="{EB1F73E2-CFF2-4844-A758-C343C8865293}"/>
    <cellStyle name="Normal 38 3 2 4" xfId="29630" xr:uid="{678F6AA3-741E-4B1F-9625-C2CE78CE6970}"/>
    <cellStyle name="Normal 38 3 3" xfId="29631" xr:uid="{5AFBA632-3744-443A-8526-03E7FF929AAC}"/>
    <cellStyle name="Normal 38 3 3 2" xfId="29632" xr:uid="{30643446-D1C0-4F7F-94EB-6F2DFEB34889}"/>
    <cellStyle name="Normal 38 3 3 2 2" xfId="29633" xr:uid="{20FA3AAD-1C9D-431B-A393-8CE717138812}"/>
    <cellStyle name="Normal 38 3 3 2 2 2" xfId="29634" xr:uid="{5F6AB447-BF79-4651-8A30-C55B7489EA21}"/>
    <cellStyle name="Normal 38 3 3 2 3" xfId="29635" xr:uid="{AE12B911-320F-4504-8DB9-C1922B2EB76E}"/>
    <cellStyle name="Normal 38 3 3 3" xfId="29636" xr:uid="{A3024168-7D83-4B06-A788-0BF69A0453CE}"/>
    <cellStyle name="Normal 38 3 3 3 2" xfId="29637" xr:uid="{14A6B04D-61E4-484C-A3AD-CCADF49F0D7F}"/>
    <cellStyle name="Normal 38 3 3 4" xfId="29638" xr:uid="{5305CE49-0CD6-47B0-99E2-24F66E8142AA}"/>
    <cellStyle name="Normal 38 3 4" xfId="29639" xr:uid="{50354B2E-6BE9-4E15-9E9B-362B749F0CF6}"/>
    <cellStyle name="Normal 38 3 4 2" xfId="29640" xr:uid="{ADCA6DE8-C8C2-478F-AF0C-C75554F5189B}"/>
    <cellStyle name="Normal 38 3 4 2 2" xfId="29641" xr:uid="{214AB85D-4521-42BD-A181-0FFA65916F38}"/>
    <cellStyle name="Normal 38 3 4 3" xfId="29642" xr:uid="{5BD018D2-8703-4479-8545-29C662A1B53C}"/>
    <cellStyle name="Normal 38 3 5" xfId="29643" xr:uid="{48ABB9EE-F496-46C0-8C9A-63C46C8AE5FD}"/>
    <cellStyle name="Normal 38 3 5 2" xfId="29644" xr:uid="{E44A623A-A66F-435D-92A2-1AC8D4661452}"/>
    <cellStyle name="Normal 38 3 6" xfId="29645" xr:uid="{1CA7AEFF-E785-4702-B079-AA1EFED9FC0C}"/>
    <cellStyle name="Normal 39" xfId="29646" xr:uid="{6BB9D9AC-3C34-4F78-A914-84F849A79A9B}"/>
    <cellStyle name="Normal 39 2" xfId="29647" xr:uid="{FE3A9802-0B54-4B57-8238-65BD29E9AF04}"/>
    <cellStyle name="Normal 39 3" xfId="29648" xr:uid="{E47C2557-E264-47D1-AB59-A4DDEDE58621}"/>
    <cellStyle name="Normal 39 3 2" xfId="29649" xr:uid="{A6D957A4-8A0F-4EB4-8206-3B3E426A9083}"/>
    <cellStyle name="Normal 39 3 2 2" xfId="29650" xr:uid="{BE49F591-9285-49E6-A487-9FBA3C33CD81}"/>
    <cellStyle name="Normal 39 3 2 2 2" xfId="29651" xr:uid="{DA2EAEBA-FC39-400A-A6FE-3A50C7761B97}"/>
    <cellStyle name="Normal 39 3 2 2 2 2" xfId="29652" xr:uid="{78BA96F3-36D9-4324-97D4-D89E6B1E36E4}"/>
    <cellStyle name="Normal 39 3 2 2 3" xfId="29653" xr:uid="{3966736D-C554-4C22-8403-97680C3AF22E}"/>
    <cellStyle name="Normal 39 3 2 3" xfId="29654" xr:uid="{7409A3A7-6E83-41DE-BC33-D13D941AB713}"/>
    <cellStyle name="Normal 39 3 2 3 2" xfId="29655" xr:uid="{93A09502-B4B4-4F6E-AB0A-ACE1E8431BDD}"/>
    <cellStyle name="Normal 39 3 2 4" xfId="29656" xr:uid="{6F3AB507-FE03-4D2F-A424-ABFF9A71F348}"/>
    <cellStyle name="Normal 39 3 3" xfId="29657" xr:uid="{81C0F9C7-A186-4C50-80E5-AA4BC497441F}"/>
    <cellStyle name="Normal 39 3 3 2" xfId="29658" xr:uid="{500AF6A1-57AA-4F67-8866-CB767A2084C1}"/>
    <cellStyle name="Normal 39 3 3 2 2" xfId="29659" xr:uid="{CA006909-46AD-4B9C-9223-160A783DA37F}"/>
    <cellStyle name="Normal 39 3 3 2 2 2" xfId="29660" xr:uid="{E468DA21-EBBD-4651-805E-113CFCA9367E}"/>
    <cellStyle name="Normal 39 3 3 2 3" xfId="29661" xr:uid="{DB184D8C-596E-4F78-8299-3A5F81577BCA}"/>
    <cellStyle name="Normal 39 3 3 3" xfId="29662" xr:uid="{6EAF24C0-3151-4953-B1E7-E89EC4B235D2}"/>
    <cellStyle name="Normal 39 3 3 3 2" xfId="29663" xr:uid="{5D4DC28C-0EAB-4028-B03D-2E9E1F1FB04C}"/>
    <cellStyle name="Normal 39 3 3 4" xfId="29664" xr:uid="{AD06017F-1D7E-4674-BF19-4C1F5CDBA6F8}"/>
    <cellStyle name="Normal 39 3 4" xfId="29665" xr:uid="{ECDD0D70-A3F8-4C91-B722-12DFD596A054}"/>
    <cellStyle name="Normal 39 3 4 2" xfId="29666" xr:uid="{D3ED4C21-66F1-4862-A0DF-14BB1B9D9D4C}"/>
    <cellStyle name="Normal 39 3 4 2 2" xfId="29667" xr:uid="{07B3C696-6680-4F25-8017-762AB1BFAD70}"/>
    <cellStyle name="Normal 39 3 4 3" xfId="29668" xr:uid="{D0E97C55-6505-4A8E-944A-94FEA1C4D1AA}"/>
    <cellStyle name="Normal 39 3 5" xfId="29669" xr:uid="{9038C743-997A-4081-B297-2A6F69962BC3}"/>
    <cellStyle name="Normal 39 3 5 2" xfId="29670" xr:uid="{3D796A6A-2927-4BF0-919B-052BCF9A251D}"/>
    <cellStyle name="Normal 39 3 6" xfId="29671" xr:uid="{7F8BA875-8E19-4C81-A7BB-86D8838D7D49}"/>
    <cellStyle name="Normal 4" xfId="29672" xr:uid="{0572AD2E-4284-4F61-9A6C-8537318B7501}"/>
    <cellStyle name="Normal 4 2" xfId="29673" xr:uid="{8EE35D29-318B-4D13-A03F-0609BA837E1D}"/>
    <cellStyle name="Normal 4 2 10" xfId="29674" xr:uid="{24D92F39-C1AA-46EE-A0B7-05676561C673}"/>
    <cellStyle name="Normal 4 2 10 2" xfId="29675" xr:uid="{B24B7648-EF24-45A7-B185-BC8CC32DD0E9}"/>
    <cellStyle name="Normal 4 2 10 2 2" xfId="29676" xr:uid="{F08552B9-22BB-41B9-B75E-035DFBEE4229}"/>
    <cellStyle name="Normal 4 2 10 3" xfId="29677" xr:uid="{967337C6-FF4E-4B83-B5D0-5564A2B6ACB8}"/>
    <cellStyle name="Normal 4 2 11" xfId="29678" xr:uid="{6D05DE9D-9654-472A-839F-5A6319C7BD79}"/>
    <cellStyle name="Normal 4 2 11 2" xfId="29679" xr:uid="{0F18DBA0-C378-48C4-BB53-30183CC790C5}"/>
    <cellStyle name="Normal 4 2 12" xfId="29680" xr:uid="{B9878719-424D-4409-A48E-35ACF80DB1B3}"/>
    <cellStyle name="Normal 4 2 12 2" xfId="29681" xr:uid="{0E4AD86D-7437-4ABC-819D-CBD1D6806AB6}"/>
    <cellStyle name="Normal 4 2 13" xfId="29682" xr:uid="{ACA0F167-1A0F-4586-AFD0-1905C2D55111}"/>
    <cellStyle name="Normal 4 2 2" xfId="29683" xr:uid="{BD90CBBB-7198-40E4-8547-896FBE8A4EC2}"/>
    <cellStyle name="Normal 4 2 2 2" xfId="29684" xr:uid="{DD81A0FD-11FD-40B7-B735-81B06937186F}"/>
    <cellStyle name="Normal 4 2 2 2 2" xfId="29685" xr:uid="{FB1F573D-82AB-4D79-A700-602792A69C84}"/>
    <cellStyle name="Normal 4 2 2 2 2 2" xfId="29686" xr:uid="{0744351D-4ED4-4E46-B9AF-5070327315D5}"/>
    <cellStyle name="Normal 4 2 2 2 2 2 2" xfId="29687" xr:uid="{885FC21D-6BF3-4B69-A9AD-F034D97F8C4E}"/>
    <cellStyle name="Normal 4 2 2 2 2 2 2 2" xfId="29688" xr:uid="{84193CDF-8165-4DEB-9770-BD8C38D3D0F0}"/>
    <cellStyle name="Normal 4 2 2 2 2 2 2 2 2" xfId="29689" xr:uid="{D13AD415-896B-45C2-AB3B-E6D04733A748}"/>
    <cellStyle name="Normal 4 2 2 2 2 2 2 2 2 2" xfId="29690" xr:uid="{04754A84-576E-4D53-9354-3BC8CC55B4E5}"/>
    <cellStyle name="Normal 4 2 2 2 2 2 2 2 3" xfId="29691" xr:uid="{353CA43C-DD5D-4355-BC5C-1586C13A9B45}"/>
    <cellStyle name="Normal 4 2 2 2 2 2 2 3" xfId="29692" xr:uid="{2BD52EC1-B246-409B-8065-0A3FAD5D2635}"/>
    <cellStyle name="Normal 4 2 2 2 2 2 2 3 2" xfId="29693" xr:uid="{41254932-6E7E-4884-AEC2-274333052889}"/>
    <cellStyle name="Normal 4 2 2 2 2 2 2 4" xfId="29694" xr:uid="{D6F36F28-E03F-445B-9217-97D8B5F6B5DC}"/>
    <cellStyle name="Normal 4 2 2 2 2 2 3" xfId="29695" xr:uid="{A2B7676A-308D-48EB-8FC4-F4AE4E8A5847}"/>
    <cellStyle name="Normal 4 2 2 2 2 2 3 2" xfId="29696" xr:uid="{5DD6E3E5-0498-490D-A20E-1AEF80CEEA63}"/>
    <cellStyle name="Normal 4 2 2 2 2 2 3 2 2" xfId="29697" xr:uid="{48B4A0D5-89A1-41F3-8087-8083075860C3}"/>
    <cellStyle name="Normal 4 2 2 2 2 2 3 2 2 2" xfId="29698" xr:uid="{E4173CAC-EA71-4F89-9670-7303F15318A0}"/>
    <cellStyle name="Normal 4 2 2 2 2 2 3 2 3" xfId="29699" xr:uid="{DA2618E7-34C2-42A0-BBB8-5BB08AB5A443}"/>
    <cellStyle name="Normal 4 2 2 2 2 2 3 3" xfId="29700" xr:uid="{498B4EB4-C527-48B6-A4CF-695BBA1C8F2E}"/>
    <cellStyle name="Normal 4 2 2 2 2 2 3 3 2" xfId="29701" xr:uid="{EA5D5E70-41DE-4A57-9E94-0EC02B4AC349}"/>
    <cellStyle name="Normal 4 2 2 2 2 2 3 4" xfId="29702" xr:uid="{21473BD6-3269-41DE-935C-DA3A63E727DB}"/>
    <cellStyle name="Normal 4 2 2 2 2 2 4" xfId="29703" xr:uid="{6F73859C-80FD-4B3A-ACC5-D4FF00DA9174}"/>
    <cellStyle name="Normal 4 2 2 2 2 2 4 2" xfId="29704" xr:uid="{B2DCA1AD-CA28-426D-8453-009C75DE1CB5}"/>
    <cellStyle name="Normal 4 2 2 2 2 2 4 2 2" xfId="29705" xr:uid="{F45F81F3-26A2-41F5-A076-E6657B777CF9}"/>
    <cellStyle name="Normal 4 2 2 2 2 2 4 3" xfId="29706" xr:uid="{2A79624E-EAAF-4C62-AABA-C5F548F3089B}"/>
    <cellStyle name="Normal 4 2 2 2 2 2 5" xfId="29707" xr:uid="{69D6437F-8079-4E20-A4C5-5AF39B79A9CA}"/>
    <cellStyle name="Normal 4 2 2 2 2 2 5 2" xfId="29708" xr:uid="{E26A89A5-205F-43FE-9E9F-FE68E1C2A532}"/>
    <cellStyle name="Normal 4 2 2 2 2 2 6" xfId="29709" xr:uid="{2A3A806B-3B4A-4AF4-B2BB-AC73D6EE0ADF}"/>
    <cellStyle name="Normal 4 2 2 2 2 3" xfId="29710" xr:uid="{346CC055-F5D9-4B29-919F-FCAEB17566D2}"/>
    <cellStyle name="Normal 4 2 2 2 2 3 2" xfId="29711" xr:uid="{BADB3C27-9223-4531-A6A6-7A4733A6AC44}"/>
    <cellStyle name="Normal 4 2 2 2 2 3 2 2" xfId="29712" xr:uid="{D43DF3EF-8DF3-4018-8000-27503594C4AE}"/>
    <cellStyle name="Normal 4 2 2 2 2 3 2 2 2" xfId="29713" xr:uid="{A43880B6-A97C-405D-970F-D89EA57EF04A}"/>
    <cellStyle name="Normal 4 2 2 2 2 3 2 3" xfId="29714" xr:uid="{505FF1B5-2690-4E3F-9F90-F5D2AB21DCF1}"/>
    <cellStyle name="Normal 4 2 2 2 2 3 3" xfId="29715" xr:uid="{BE395BA1-558E-4B3D-8FBC-DEDE1B5C3E9B}"/>
    <cellStyle name="Normal 4 2 2 2 2 3 3 2" xfId="29716" xr:uid="{D251DC85-CE3C-4910-9620-53F6645C7C63}"/>
    <cellStyle name="Normal 4 2 2 2 2 3 4" xfId="29717" xr:uid="{7A8B66DD-EE43-47A6-A642-50A67BDA83E7}"/>
    <cellStyle name="Normal 4 2 2 2 2 4" xfId="29718" xr:uid="{94250F84-553A-4E19-8053-F27E39F8738D}"/>
    <cellStyle name="Normal 4 2 2 2 2 4 2" xfId="29719" xr:uid="{ADAFEE54-AF81-4882-A752-FF86A882C9AD}"/>
    <cellStyle name="Normal 4 2 2 2 2 4 2 2" xfId="29720" xr:uid="{1E562B3B-AA18-4210-8AE1-B15B1E310FCB}"/>
    <cellStyle name="Normal 4 2 2 2 2 4 2 2 2" xfId="29721" xr:uid="{9D057AB1-FBF1-41A2-8E5E-63B3EB386E13}"/>
    <cellStyle name="Normal 4 2 2 2 2 4 2 3" xfId="29722" xr:uid="{FB94A90D-0A1A-4071-8411-A87B22AC7697}"/>
    <cellStyle name="Normal 4 2 2 2 2 4 3" xfId="29723" xr:uid="{BAF46BB6-0DD8-488F-A51A-4ED8E9FDA33A}"/>
    <cellStyle name="Normal 4 2 2 2 2 4 3 2" xfId="29724" xr:uid="{8973C2CD-E618-4D51-980D-22082B879E63}"/>
    <cellStyle name="Normal 4 2 2 2 2 4 4" xfId="29725" xr:uid="{8FBCEF67-614C-4B3D-897B-8FADEEB297E9}"/>
    <cellStyle name="Normal 4 2 2 2 2 5" xfId="29726" xr:uid="{93DDF180-1ED5-48A4-987C-9164DB1F0316}"/>
    <cellStyle name="Normal 4 2 2 2 2 5 2" xfId="29727" xr:uid="{5F738DD2-5C2C-46B8-A442-EA1759ED9411}"/>
    <cellStyle name="Normal 4 2 2 2 2 5 2 2" xfId="29728" xr:uid="{9352062D-B177-404E-A994-5A6D5C130C87}"/>
    <cellStyle name="Normal 4 2 2 2 2 5 3" xfId="29729" xr:uid="{23F10CB8-72F4-4CA8-A8DB-1C19F38109D1}"/>
    <cellStyle name="Normal 4 2 2 2 2 6" xfId="29730" xr:uid="{A0DB263B-B89B-4265-B026-7C754BBD8301}"/>
    <cellStyle name="Normal 4 2 2 2 2 6 2" xfId="29731" xr:uid="{A6588A7D-AC36-419F-AB2B-2B6D7C3F0E89}"/>
    <cellStyle name="Normal 4 2 2 2 2 7" xfId="29732" xr:uid="{76A75538-6502-4CCE-B76A-C9358572BA6D}"/>
    <cellStyle name="Normal 4 2 2 2 3" xfId="29733" xr:uid="{690B2D97-81DE-4252-8B1F-2966C8F82F09}"/>
    <cellStyle name="Normal 4 2 2 2 3 2" xfId="29734" xr:uid="{49C2F4D6-0D02-485E-BB1B-C7C69F7E21F2}"/>
    <cellStyle name="Normal 4 2 2 2 3 2 2" xfId="29735" xr:uid="{6FBB6E83-B573-4217-83A3-26F7ABB5FA30}"/>
    <cellStyle name="Normal 4 2 2 2 3 2 2 2" xfId="29736" xr:uid="{896F2192-E13A-47FE-BF42-849C50F1D9FE}"/>
    <cellStyle name="Normal 4 2 2 2 3 2 2 2 2" xfId="29737" xr:uid="{A40189A2-A341-4452-A476-8D81F31C37A1}"/>
    <cellStyle name="Normal 4 2 2 2 3 2 2 3" xfId="29738" xr:uid="{97EBA0D5-8304-4138-B7F5-F35DDABD71AC}"/>
    <cellStyle name="Normal 4 2 2 2 3 2 3" xfId="29739" xr:uid="{06963EF6-E0B0-448D-9010-CEFC85B15D87}"/>
    <cellStyle name="Normal 4 2 2 2 3 2 3 2" xfId="29740" xr:uid="{E6A31E29-D193-4E91-A1E7-87D742AEA433}"/>
    <cellStyle name="Normal 4 2 2 2 3 2 4" xfId="29741" xr:uid="{860BD121-1342-4A49-8CFA-C044810D1162}"/>
    <cellStyle name="Normal 4 2 2 2 3 3" xfId="29742" xr:uid="{0BB04D9C-BD59-4334-BDD2-BB0A1A0B89A4}"/>
    <cellStyle name="Normal 4 2 2 2 3 3 2" xfId="29743" xr:uid="{6055B29C-804B-421B-9C49-332B122580FD}"/>
    <cellStyle name="Normal 4 2 2 2 3 3 2 2" xfId="29744" xr:uid="{78D7DC57-1942-4590-AEC7-E8B636190FBD}"/>
    <cellStyle name="Normal 4 2 2 2 3 3 2 2 2" xfId="29745" xr:uid="{83D52421-D30F-46C4-B62B-BA3B07DB9F8D}"/>
    <cellStyle name="Normal 4 2 2 2 3 3 2 3" xfId="29746" xr:uid="{2D0C1D89-0CF9-4317-82E0-82CD4F30BAB0}"/>
    <cellStyle name="Normal 4 2 2 2 3 3 3" xfId="29747" xr:uid="{1B21EEDE-F030-4B7D-B2F9-312D4E5F0C34}"/>
    <cellStyle name="Normal 4 2 2 2 3 3 3 2" xfId="29748" xr:uid="{BAABB344-7728-4E51-BCD7-90A7020E26BA}"/>
    <cellStyle name="Normal 4 2 2 2 3 3 4" xfId="29749" xr:uid="{AB777DBF-7D93-44C7-880E-A21A6D5FABD2}"/>
    <cellStyle name="Normal 4 2 2 2 3 4" xfId="29750" xr:uid="{ACCE5388-FCDF-4C74-A112-4897B2A43EB1}"/>
    <cellStyle name="Normal 4 2 2 2 3 4 2" xfId="29751" xr:uid="{FCEAEE26-35AE-4C61-B538-F26086179008}"/>
    <cellStyle name="Normal 4 2 2 2 3 4 2 2" xfId="29752" xr:uid="{24A66407-F913-4701-9938-263E0D6A0115}"/>
    <cellStyle name="Normal 4 2 2 2 3 4 3" xfId="29753" xr:uid="{7FDBBF59-EED7-4F16-A125-5BC9E9DB85F7}"/>
    <cellStyle name="Normal 4 2 2 2 3 5" xfId="29754" xr:uid="{BFFC91BD-CFD8-4D42-9813-BFCE0C7962A4}"/>
    <cellStyle name="Normal 4 2 2 2 3 5 2" xfId="29755" xr:uid="{EFBCD9B1-30A1-4A63-A22D-0D966B91C8CC}"/>
    <cellStyle name="Normal 4 2 2 2 3 6" xfId="29756" xr:uid="{26BA1DA9-B95D-4AC3-BE71-103480436E17}"/>
    <cellStyle name="Normal 4 2 2 2 4" xfId="29757" xr:uid="{F565C136-BD5B-4AC2-82C0-238445B4EE10}"/>
    <cellStyle name="Normal 4 2 2 2 4 2" xfId="29758" xr:uid="{012458A6-DF68-46DE-8FA7-6FE8A584BB01}"/>
    <cellStyle name="Normal 4 2 2 2 4 2 2" xfId="29759" xr:uid="{1250EFCB-AF51-42A1-9994-86AD37A1EC25}"/>
    <cellStyle name="Normal 4 2 2 2 4 2 2 2" xfId="29760" xr:uid="{1F6F78D2-0E05-4BC0-AA2B-9A185F3A9D16}"/>
    <cellStyle name="Normal 4 2 2 2 4 2 3" xfId="29761" xr:uid="{1ED8E5CC-8077-4876-90B1-04F38F648F17}"/>
    <cellStyle name="Normal 4 2 2 2 4 3" xfId="29762" xr:uid="{CDBA6EDC-E040-4984-9B0A-03E2BFF96342}"/>
    <cellStyle name="Normal 4 2 2 2 4 3 2" xfId="29763" xr:uid="{168B55CD-8913-49DF-9754-8DE61CA665DB}"/>
    <cellStyle name="Normal 4 2 2 2 4 4" xfId="29764" xr:uid="{C27E045C-03BD-4995-84D9-BE02E91628D4}"/>
    <cellStyle name="Normal 4 2 2 2 5" xfId="29765" xr:uid="{FBA1A334-6C57-4719-BA0F-0C949D8EC348}"/>
    <cellStyle name="Normal 4 2 2 2 5 2" xfId="29766" xr:uid="{EB61F37C-8219-4DDE-BBD7-102A38DFF00F}"/>
    <cellStyle name="Normal 4 2 2 2 5 2 2" xfId="29767" xr:uid="{1BFDAC7D-CD06-4417-9281-EB134EEE36CA}"/>
    <cellStyle name="Normal 4 2 2 2 5 2 2 2" xfId="29768" xr:uid="{D84F46CE-EA0D-434C-AC61-A8200FE928E1}"/>
    <cellStyle name="Normal 4 2 2 2 5 2 3" xfId="29769" xr:uid="{FB2905F0-3933-4F07-8880-8E20CE029719}"/>
    <cellStyle name="Normal 4 2 2 2 5 3" xfId="29770" xr:uid="{E0F81981-7275-4CEC-92D5-F966C121B72E}"/>
    <cellStyle name="Normal 4 2 2 2 5 3 2" xfId="29771" xr:uid="{0F189343-BF09-488B-B687-ED7CE9305E5A}"/>
    <cellStyle name="Normal 4 2 2 2 5 4" xfId="29772" xr:uid="{6ABCEC46-714C-443B-B808-9D5BA126C571}"/>
    <cellStyle name="Normal 4 2 2 2 6" xfId="29773" xr:uid="{6760C37D-2F94-44F2-A6A3-4369004EADB2}"/>
    <cellStyle name="Normal 4 2 2 2 6 2" xfId="29774" xr:uid="{867CD48A-2E34-483F-8732-E14923CFBEE4}"/>
    <cellStyle name="Normal 4 2 2 2 6 2 2" xfId="29775" xr:uid="{3FD0D369-3629-451C-AC64-83662D13B387}"/>
    <cellStyle name="Normal 4 2 2 2 6 3" xfId="29776" xr:uid="{9269A07B-15FA-4BB4-A500-DBA6AC192517}"/>
    <cellStyle name="Normal 4 2 2 2 7" xfId="29777" xr:uid="{59E543CA-A51F-4888-B5AF-967B370696C6}"/>
    <cellStyle name="Normal 4 2 2 2 7 2" xfId="29778" xr:uid="{DCA5D059-47A3-4993-A68C-279A5EFE7C73}"/>
    <cellStyle name="Normal 4 2 2 2 8" xfId="29779" xr:uid="{722282B0-7BFB-4998-BD34-A6A0D16D06FB}"/>
    <cellStyle name="Normal 4 2 2 2 9" xfId="29780" xr:uid="{945768BD-9E8F-44F1-87CF-2B7AE952FEDB}"/>
    <cellStyle name="Normal 4 2 2 3" xfId="29781" xr:uid="{FA1C951B-2FF3-4259-8987-D10561FB403B}"/>
    <cellStyle name="Normal 4 2 2 3 2" xfId="29782" xr:uid="{79B5475B-2458-4146-80E7-EF82CA4D3C28}"/>
    <cellStyle name="Normal 4 2 2 3 2 2" xfId="29783" xr:uid="{783B8060-0E42-4D8D-9A0E-0D2CB18CF828}"/>
    <cellStyle name="Normal 4 2 2 3 2 2 2" xfId="29784" xr:uid="{3E913E7A-A292-484C-8EDE-98F073F2781B}"/>
    <cellStyle name="Normal 4 2 2 3 2 2 2 2" xfId="29785" xr:uid="{C3FAA20A-6D47-40CD-8668-F5ECF1BFE2F2}"/>
    <cellStyle name="Normal 4 2 2 3 2 2 2 2 2" xfId="29786" xr:uid="{40A3F678-6675-40BD-BB77-FB6A15F0573A}"/>
    <cellStyle name="Normal 4 2 2 3 2 2 2 3" xfId="29787" xr:uid="{F4AA5878-2F1C-491F-B25C-A7CE405C5750}"/>
    <cellStyle name="Normal 4 2 2 3 2 2 3" xfId="29788" xr:uid="{E21371D0-D97D-49F3-813D-81AF133A4C6F}"/>
    <cellStyle name="Normal 4 2 2 3 2 2 3 2" xfId="29789" xr:uid="{BF2D9DD2-9C4B-4423-9B1E-D297354B10FE}"/>
    <cellStyle name="Normal 4 2 2 3 2 2 4" xfId="29790" xr:uid="{D2DE0E3E-F267-49ED-90EF-ADF2E0CD627A}"/>
    <cellStyle name="Normal 4 2 2 3 2 3" xfId="29791" xr:uid="{EAA16C19-36F0-46D6-A41D-D113B827A57B}"/>
    <cellStyle name="Normal 4 2 2 3 2 3 2" xfId="29792" xr:uid="{82F18B10-26F3-41F5-8D7F-3CF28177FFFC}"/>
    <cellStyle name="Normal 4 2 2 3 2 3 2 2" xfId="29793" xr:uid="{FBD0EB60-D99E-433F-A5AD-00A914599046}"/>
    <cellStyle name="Normal 4 2 2 3 2 3 2 2 2" xfId="29794" xr:uid="{FCCA48FA-E5A1-4162-ABAE-D0613811B8A1}"/>
    <cellStyle name="Normal 4 2 2 3 2 3 2 3" xfId="29795" xr:uid="{4CF350FE-BDF7-4713-940A-97D90B7CAE98}"/>
    <cellStyle name="Normal 4 2 2 3 2 3 3" xfId="29796" xr:uid="{4C6CB7D6-0FBA-4D12-A088-8744A34D1A95}"/>
    <cellStyle name="Normal 4 2 2 3 2 3 3 2" xfId="29797" xr:uid="{3F1B7DB7-3B9A-4AD2-AF47-BE2B99CA6461}"/>
    <cellStyle name="Normal 4 2 2 3 2 3 4" xfId="29798" xr:uid="{1CFDF1CC-3C0B-40C5-B3FB-74879A1BFF08}"/>
    <cellStyle name="Normal 4 2 2 3 2 4" xfId="29799" xr:uid="{1DEB4667-9CBF-4C9D-890F-F2C1635D2E57}"/>
    <cellStyle name="Normal 4 2 2 3 2 4 2" xfId="29800" xr:uid="{11DE6737-50C9-472E-9344-8ADDC697ACEA}"/>
    <cellStyle name="Normal 4 2 2 3 2 4 2 2" xfId="29801" xr:uid="{CA567FD9-2F06-4775-97D6-C93831EB38BC}"/>
    <cellStyle name="Normal 4 2 2 3 2 4 3" xfId="29802" xr:uid="{E819BB18-663D-4B47-AD14-8F011B4E2E4D}"/>
    <cellStyle name="Normal 4 2 2 3 2 5" xfId="29803" xr:uid="{B7743967-1588-43CE-8976-90D66F9F072D}"/>
    <cellStyle name="Normal 4 2 2 3 2 5 2" xfId="29804" xr:uid="{3C1FFBFD-264C-4DE6-A960-68C6E211A1E6}"/>
    <cellStyle name="Normal 4 2 2 3 2 6" xfId="29805" xr:uid="{75D8F749-1387-459C-87D2-A5E44045A6DB}"/>
    <cellStyle name="Normal 4 2 2 3 3" xfId="29806" xr:uid="{B78A23C1-851A-407C-92FF-96D1C90549AF}"/>
    <cellStyle name="Normal 4 2 2 3 3 2" xfId="29807" xr:uid="{ED03C839-5AEF-41C3-832D-4AA8831F4212}"/>
    <cellStyle name="Normal 4 2 2 3 3 2 2" xfId="29808" xr:uid="{DF4FA409-890A-4F08-8055-0929993BC20F}"/>
    <cellStyle name="Normal 4 2 2 3 3 2 2 2" xfId="29809" xr:uid="{BB2C768A-0A1F-4106-A847-216A882BEEA3}"/>
    <cellStyle name="Normal 4 2 2 3 3 2 3" xfId="29810" xr:uid="{B16E9038-0E37-4293-BB7E-EF87570AC92B}"/>
    <cellStyle name="Normal 4 2 2 3 3 3" xfId="29811" xr:uid="{99D7C091-6E94-4273-9E37-84B71C83370B}"/>
    <cellStyle name="Normal 4 2 2 3 3 3 2" xfId="29812" xr:uid="{98F74DD1-2A7B-4A92-83D5-A3B9407F2B9A}"/>
    <cellStyle name="Normal 4 2 2 3 3 4" xfId="29813" xr:uid="{01ED97E5-14AF-4745-B481-2C8D7FFEB983}"/>
    <cellStyle name="Normal 4 2 2 3 4" xfId="29814" xr:uid="{C1089DF2-C159-4F45-BD86-37818526B033}"/>
    <cellStyle name="Normal 4 2 2 3 4 2" xfId="29815" xr:uid="{0CB81334-44DB-4176-BF47-52F20FB02BDB}"/>
    <cellStyle name="Normal 4 2 2 3 4 2 2" xfId="29816" xr:uid="{6E40BE1B-9DCE-451D-B3E5-8E4E75F02859}"/>
    <cellStyle name="Normal 4 2 2 3 4 2 2 2" xfId="29817" xr:uid="{72CC9C14-7341-4FF6-9EE0-62BBB7AD0D30}"/>
    <cellStyle name="Normal 4 2 2 3 4 2 3" xfId="29818" xr:uid="{5DAFEB7D-9E19-41B8-A905-2F45B535FB5A}"/>
    <cellStyle name="Normal 4 2 2 3 4 3" xfId="29819" xr:uid="{DCDB1D1E-C4D7-449E-B269-180BBA37D415}"/>
    <cellStyle name="Normal 4 2 2 3 4 3 2" xfId="29820" xr:uid="{472D2BCB-C951-4B8C-9B67-44F5B53A6510}"/>
    <cellStyle name="Normal 4 2 2 3 4 4" xfId="29821" xr:uid="{5C5B0B3A-8AA9-488F-A7A5-59EF9AEF3568}"/>
    <cellStyle name="Normal 4 2 2 3 5" xfId="29822" xr:uid="{D3743979-2EFA-4D0D-90AB-75053118C5CA}"/>
    <cellStyle name="Normal 4 2 2 3 5 2" xfId="29823" xr:uid="{5C9AA5B6-A417-4B04-9375-71FE439AD3E0}"/>
    <cellStyle name="Normal 4 2 2 3 5 2 2" xfId="29824" xr:uid="{3A4300E8-696A-44CD-9AC7-31E11A689284}"/>
    <cellStyle name="Normal 4 2 2 3 5 3" xfId="29825" xr:uid="{2DA7C235-5DB4-4F53-9507-9431D79EBE98}"/>
    <cellStyle name="Normal 4 2 2 3 6" xfId="29826" xr:uid="{334E3701-C65D-40EA-8643-37EFAA191822}"/>
    <cellStyle name="Normal 4 2 2 3 6 2" xfId="29827" xr:uid="{915C3F46-6B92-4D92-9467-A7F0FE8E952B}"/>
    <cellStyle name="Normal 4 2 2 3 7" xfId="29828" xr:uid="{2992D509-BE1F-4050-8AC1-B1C291B1DA6A}"/>
    <cellStyle name="Normal 4 2 2 4" xfId="29829" xr:uid="{2248C1E5-C377-4051-B2BB-B655A4E5D774}"/>
    <cellStyle name="Normal 4 2 2 5" xfId="29830" xr:uid="{FD2D9AC6-9FE7-4EA0-83BA-386EF9AD8A20}"/>
    <cellStyle name="Normal 4 2 3" xfId="29831" xr:uid="{554C385C-0466-4272-B60D-73BA37C29504}"/>
    <cellStyle name="Normal 4 2 3 2" xfId="29832" xr:uid="{5318D318-36F9-4246-BE7A-811E82BF972F}"/>
    <cellStyle name="Normal 4 2 3 2 2" xfId="29833" xr:uid="{13B9A837-6868-44BF-B21A-27C279C47854}"/>
    <cellStyle name="Normal 4 2 3 2 2 2" xfId="29834" xr:uid="{114C5834-DE3A-4EF3-B5FA-63690BC126B3}"/>
    <cellStyle name="Normal 4 2 3 2 2 2 2" xfId="29835" xr:uid="{A12B714B-0378-41EA-9474-92462DBCDF58}"/>
    <cellStyle name="Normal 4 2 3 2 2 2 2 2" xfId="29836" xr:uid="{8FBA8240-4583-4597-A1A0-4383DF9B1CFF}"/>
    <cellStyle name="Normal 4 2 3 2 2 2 2 2 2" xfId="29837" xr:uid="{DF956F38-9A3C-40A0-9139-C44F39E6D5B9}"/>
    <cellStyle name="Normal 4 2 3 2 2 2 2 3" xfId="29838" xr:uid="{1CB53C3C-B25E-44E6-952D-89924C525C82}"/>
    <cellStyle name="Normal 4 2 3 2 2 2 3" xfId="29839" xr:uid="{759A45B3-4552-4473-99F3-73B7283DDC99}"/>
    <cellStyle name="Normal 4 2 3 2 2 2 3 2" xfId="29840" xr:uid="{EF1140CB-15C1-41DF-928D-C823529F82D1}"/>
    <cellStyle name="Normal 4 2 3 2 2 2 4" xfId="29841" xr:uid="{98663FFF-959C-4D7F-8C52-13C4D40384E0}"/>
    <cellStyle name="Normal 4 2 3 2 2 3" xfId="29842" xr:uid="{0403DD6A-DCD0-415C-8936-B37E79530679}"/>
    <cellStyle name="Normal 4 2 3 2 2 3 2" xfId="29843" xr:uid="{E06EA834-60B4-47D0-8545-4BC873929518}"/>
    <cellStyle name="Normal 4 2 3 2 2 3 2 2" xfId="29844" xr:uid="{80054F3C-761C-481E-964A-A40C41AAB5FC}"/>
    <cellStyle name="Normal 4 2 3 2 2 3 2 2 2" xfId="29845" xr:uid="{0F129BAA-6C48-422A-8349-3E3A9DD296FC}"/>
    <cellStyle name="Normal 4 2 3 2 2 3 2 3" xfId="29846" xr:uid="{D665E062-6878-4AA0-ABE3-FEB7DD15366E}"/>
    <cellStyle name="Normal 4 2 3 2 2 3 3" xfId="29847" xr:uid="{E06DD7B1-7C2C-48AD-A287-A7BF7E571A1F}"/>
    <cellStyle name="Normal 4 2 3 2 2 3 3 2" xfId="29848" xr:uid="{CCCEAF79-5FF5-4CDA-A2FC-4BD9420CAB1B}"/>
    <cellStyle name="Normal 4 2 3 2 2 3 4" xfId="29849" xr:uid="{5DE49D51-EB52-44D4-BCB5-CDAAF80DBD11}"/>
    <cellStyle name="Normal 4 2 3 2 2 4" xfId="29850" xr:uid="{2811A9B6-F654-4EDB-9981-9720DACE746C}"/>
    <cellStyle name="Normal 4 2 3 2 2 4 2" xfId="29851" xr:uid="{6372DC11-4C6E-4F31-BD71-C8BD90372AE0}"/>
    <cellStyle name="Normal 4 2 3 2 2 4 2 2" xfId="29852" xr:uid="{95A8992C-3825-442D-8E18-7A5C77DAE9CD}"/>
    <cellStyle name="Normal 4 2 3 2 2 4 3" xfId="29853" xr:uid="{74D5518E-45C3-4B92-82C9-FD08C1C3F5A7}"/>
    <cellStyle name="Normal 4 2 3 2 2 5" xfId="29854" xr:uid="{C53A5DD6-EA44-4EC4-8235-FE17B70B6647}"/>
    <cellStyle name="Normal 4 2 3 2 2 5 2" xfId="29855" xr:uid="{2013CD2D-B4FA-4164-80AF-E0C9F67DEDDA}"/>
    <cellStyle name="Normal 4 2 3 2 2 6" xfId="29856" xr:uid="{ED326700-1A7A-4469-89A4-C3D29A931A6A}"/>
    <cellStyle name="Normal 4 2 3 2 3" xfId="29857" xr:uid="{DDE09182-02EE-46C9-A376-6AA0261CDB72}"/>
    <cellStyle name="Normal 4 2 3 2 3 2" xfId="29858" xr:uid="{0EF4D3DF-B266-460C-BE10-59AED72D753F}"/>
    <cellStyle name="Normal 4 2 3 2 3 2 2" xfId="29859" xr:uid="{8E43F2F0-58E2-4D57-A3C3-F2C3FD510CD0}"/>
    <cellStyle name="Normal 4 2 3 2 3 2 2 2" xfId="29860" xr:uid="{30FF8AE5-0FE7-4997-A54A-EA0141FC03A8}"/>
    <cellStyle name="Normal 4 2 3 2 3 2 3" xfId="29861" xr:uid="{71E1D45B-76B3-49A5-A681-C11FD7343645}"/>
    <cellStyle name="Normal 4 2 3 2 3 3" xfId="29862" xr:uid="{DBECBA04-FDAF-44F7-ADF8-20A435A7AA6E}"/>
    <cellStyle name="Normal 4 2 3 2 3 3 2" xfId="29863" xr:uid="{2561F830-65C0-494D-B2BE-7007FFA162B2}"/>
    <cellStyle name="Normal 4 2 3 2 3 4" xfId="29864" xr:uid="{48A8AC69-32CC-4DF5-BA83-5B174DC07F5D}"/>
    <cellStyle name="Normal 4 2 3 2 4" xfId="29865" xr:uid="{0B9725AC-D959-4DB0-8A4E-A16268083366}"/>
    <cellStyle name="Normal 4 2 3 2 4 2" xfId="29866" xr:uid="{36ED3B1B-3E7E-48E6-82BC-0BECF2582A00}"/>
    <cellStyle name="Normal 4 2 3 2 4 2 2" xfId="29867" xr:uid="{12DFD15C-D3CD-4EF7-99CD-2C9E9F721FFF}"/>
    <cellStyle name="Normal 4 2 3 2 4 2 2 2" xfId="29868" xr:uid="{83703DDC-4CE6-4107-A8BF-07F18C2747D6}"/>
    <cellStyle name="Normal 4 2 3 2 4 2 3" xfId="29869" xr:uid="{ECC0D57B-2DE4-48BE-B5E2-ED739B84A35C}"/>
    <cellStyle name="Normal 4 2 3 2 4 3" xfId="29870" xr:uid="{1ACC2862-DD60-4B82-9060-F02F028BE339}"/>
    <cellStyle name="Normal 4 2 3 2 4 3 2" xfId="29871" xr:uid="{EC5BE19C-B47A-40AE-8D47-B7BD607F99E8}"/>
    <cellStyle name="Normal 4 2 3 2 4 4" xfId="29872" xr:uid="{0E7FE23A-9EAE-4B93-AC22-CBD1F675A205}"/>
    <cellStyle name="Normal 4 2 3 2 5" xfId="29873" xr:uid="{29E7E064-239F-4731-BF10-75B5CB828DA5}"/>
    <cellStyle name="Normal 4 2 3 2 5 2" xfId="29874" xr:uid="{261821F1-4F0D-4023-8E6A-9BD7092F9B82}"/>
    <cellStyle name="Normal 4 2 3 2 5 2 2" xfId="29875" xr:uid="{04CF35A6-FD85-4106-A36E-A588B4EF7241}"/>
    <cellStyle name="Normal 4 2 3 2 5 3" xfId="29876" xr:uid="{E653408B-B470-407A-A2F2-2A272D73B0D4}"/>
    <cellStyle name="Normal 4 2 3 2 6" xfId="29877" xr:uid="{1CF1A6C9-664F-48BA-8AE3-28AEF36E5B91}"/>
    <cellStyle name="Normal 4 2 3 2 6 2" xfId="29878" xr:uid="{917519C1-1B88-44EE-AC40-D9EB500E1B0C}"/>
    <cellStyle name="Normal 4 2 3 2 7" xfId="29879" xr:uid="{019CBA27-F976-4676-A5F4-C2B98638F259}"/>
    <cellStyle name="Normal 4 2 3 3" xfId="29880" xr:uid="{44D10946-CA1F-43E5-93AD-441E4950798B}"/>
    <cellStyle name="Normal 4 2 3 3 2" xfId="29881" xr:uid="{39F6F30D-F1C3-4C76-BDE0-941344F69C95}"/>
    <cellStyle name="Normal 4 2 3 3 2 2" xfId="29882" xr:uid="{5D92E064-1D83-4E9A-BD74-D4FC048854C9}"/>
    <cellStyle name="Normal 4 2 3 3 2 2 2" xfId="29883" xr:uid="{B362CEEF-3AF3-476E-B2C3-6D6C321B8142}"/>
    <cellStyle name="Normal 4 2 3 3 2 2 2 2" xfId="29884" xr:uid="{5BF53235-7E6F-46EE-A376-2EDB7ABEF430}"/>
    <cellStyle name="Normal 4 2 3 3 2 2 3" xfId="29885" xr:uid="{4C875161-B7C6-472B-9442-4ABD7D24C466}"/>
    <cellStyle name="Normal 4 2 3 3 2 3" xfId="29886" xr:uid="{31D38BE9-98CE-49EA-B84F-75B61D9B412A}"/>
    <cellStyle name="Normal 4 2 3 3 2 3 2" xfId="29887" xr:uid="{0146F7E9-4A67-4071-AB6A-FBD469EE6F06}"/>
    <cellStyle name="Normal 4 2 3 3 2 4" xfId="29888" xr:uid="{0611E534-5B80-480C-9EF3-23E65ACEEC41}"/>
    <cellStyle name="Normal 4 2 3 3 3" xfId="29889" xr:uid="{29D12434-FA8C-4552-B8C1-21B9E14BA50C}"/>
    <cellStyle name="Normal 4 2 3 3 3 2" xfId="29890" xr:uid="{F0C4BE13-D05F-40C1-9117-E6EE925B3873}"/>
    <cellStyle name="Normal 4 2 3 3 3 2 2" xfId="29891" xr:uid="{B885556D-D1B7-4730-A83D-60105E17834A}"/>
    <cellStyle name="Normal 4 2 3 3 3 2 2 2" xfId="29892" xr:uid="{03EE6C0B-B98E-41DC-8CBA-A95BCA3641C3}"/>
    <cellStyle name="Normal 4 2 3 3 3 2 3" xfId="29893" xr:uid="{C9AE30F3-4F12-4BE6-B773-2A2804ECA635}"/>
    <cellStyle name="Normal 4 2 3 3 3 3" xfId="29894" xr:uid="{884F8D87-3395-408E-A7AB-6CEBADB62A0A}"/>
    <cellStyle name="Normal 4 2 3 3 3 3 2" xfId="29895" xr:uid="{2B7C3069-4925-47D9-A4B4-556F92522DF5}"/>
    <cellStyle name="Normal 4 2 3 3 3 4" xfId="29896" xr:uid="{11093907-6FFF-4BFA-9D38-1F2E683B986D}"/>
    <cellStyle name="Normal 4 2 3 3 4" xfId="29897" xr:uid="{09BE70A2-B140-47BE-9798-B659EB1EB8ED}"/>
    <cellStyle name="Normal 4 2 3 3 4 2" xfId="29898" xr:uid="{C7EDD92A-8141-4DFD-B4EB-CFA7BC2A32CC}"/>
    <cellStyle name="Normal 4 2 3 3 4 2 2" xfId="29899" xr:uid="{9B77937B-B88B-4533-B378-98C26B3A5F7E}"/>
    <cellStyle name="Normal 4 2 3 3 4 3" xfId="29900" xr:uid="{B4452313-C127-40E7-96CC-8B7B6D1F527C}"/>
    <cellStyle name="Normal 4 2 3 3 5" xfId="29901" xr:uid="{58D116D8-B7CB-4494-9AA0-5132E897F564}"/>
    <cellStyle name="Normal 4 2 3 3 5 2" xfId="29902" xr:uid="{F41B9447-F1FF-400B-84B8-6F4EA98F3838}"/>
    <cellStyle name="Normal 4 2 3 3 6" xfId="29903" xr:uid="{41F6F58E-31EE-44E3-A6AE-6466763FB366}"/>
    <cellStyle name="Normal 4 2 3 4" xfId="29904" xr:uid="{8281B605-6B2B-4800-B14E-ADF6C9D84657}"/>
    <cellStyle name="Normal 4 2 3 4 2" xfId="29905" xr:uid="{A042FB0C-6276-4470-869E-58F503026E17}"/>
    <cellStyle name="Normal 4 2 3 4 2 2" xfId="29906" xr:uid="{F08B0F26-4D2C-432E-B945-35A4DFB99743}"/>
    <cellStyle name="Normal 4 2 3 4 2 2 2" xfId="29907" xr:uid="{9870038F-0EBF-4B65-81A3-43D6E06EB492}"/>
    <cellStyle name="Normal 4 2 3 4 2 3" xfId="29908" xr:uid="{C4834DA5-37B2-4492-A01D-461E8EF82C93}"/>
    <cellStyle name="Normal 4 2 3 4 3" xfId="29909" xr:uid="{EA61E4D1-43B9-4B16-93BE-0175D89DF7C8}"/>
    <cellStyle name="Normal 4 2 3 4 3 2" xfId="29910" xr:uid="{0D2FD580-04B5-4896-B643-5D85E71F67E6}"/>
    <cellStyle name="Normal 4 2 3 4 4" xfId="29911" xr:uid="{9F1F70B4-07DF-431E-9B5A-20254CBC93F0}"/>
    <cellStyle name="Normal 4 2 3 5" xfId="29912" xr:uid="{1DD9E126-C458-465D-821A-7E5A15D24F05}"/>
    <cellStyle name="Normal 4 2 3 5 2" xfId="29913" xr:uid="{04660D56-3349-4940-B263-542343CD05E1}"/>
    <cellStyle name="Normal 4 2 3 5 2 2" xfId="29914" xr:uid="{912492CE-C476-4CB8-AECE-BAF5557E098E}"/>
    <cellStyle name="Normal 4 2 3 5 2 2 2" xfId="29915" xr:uid="{D2D3BBD4-1978-4E5A-A96A-C15DF4A18440}"/>
    <cellStyle name="Normal 4 2 3 5 2 3" xfId="29916" xr:uid="{ABE3A95C-CFCD-4573-B9AE-15AFD93FCA62}"/>
    <cellStyle name="Normal 4 2 3 5 3" xfId="29917" xr:uid="{6511DBA2-0F8B-4A0C-A555-112BA4E431E5}"/>
    <cellStyle name="Normal 4 2 3 5 3 2" xfId="29918" xr:uid="{2564E510-0FFE-46D9-A716-C17695C3E2DD}"/>
    <cellStyle name="Normal 4 2 3 5 4" xfId="29919" xr:uid="{8A498C4E-E4E1-49B6-97E8-D2ACCEDC7199}"/>
    <cellStyle name="Normal 4 2 3 6" xfId="29920" xr:uid="{53B9D049-781C-4BE6-9214-BC6C6368B13C}"/>
    <cellStyle name="Normal 4 2 3 6 2" xfId="29921" xr:uid="{08DBD49B-5251-4984-BB39-9B85B3777841}"/>
    <cellStyle name="Normal 4 2 3 6 2 2" xfId="29922" xr:uid="{39B197DD-52D5-4EFA-B49C-1B3E4B2BE6F8}"/>
    <cellStyle name="Normal 4 2 3 6 3" xfId="29923" xr:uid="{7FE63F9A-C4A6-4B96-B526-473B32CB7AF6}"/>
    <cellStyle name="Normal 4 2 3 7" xfId="29924" xr:uid="{B5B549F2-683D-4F01-8F3E-7B4AD3C56FC3}"/>
    <cellStyle name="Normal 4 2 3 7 2" xfId="29925" xr:uid="{854D8B41-BA28-40FA-B98C-4406D83A7D5D}"/>
    <cellStyle name="Normal 4 2 3 8" xfId="29926" xr:uid="{A0B00EF4-0F51-4C05-9CE8-D52810B5979F}"/>
    <cellStyle name="Normal 4 2 3 9" xfId="29927" xr:uid="{25D52303-E15B-424B-B0AD-D218032A45EB}"/>
    <cellStyle name="Normal 4 2 4" xfId="29928" xr:uid="{685FCF5F-4855-44C6-9EE1-DA5AFA86B81E}"/>
    <cellStyle name="Normal 4 2 4 2" xfId="29929" xr:uid="{A2B53901-B870-4248-89C7-DC74C092E158}"/>
    <cellStyle name="Normal 4 2 4 2 2" xfId="29930" xr:uid="{96DC2211-3D89-4BF1-9A21-B0F719233F5C}"/>
    <cellStyle name="Normal 4 2 4 2 2 2" xfId="29931" xr:uid="{CC84D917-15C4-4300-A49E-B77FCB5E5F1D}"/>
    <cellStyle name="Normal 4 2 4 2 2 2 2" xfId="29932" xr:uid="{902CBB2C-B6DA-4994-A3D6-1098B11AFAB8}"/>
    <cellStyle name="Normal 4 2 4 2 2 2 2 2" xfId="29933" xr:uid="{C7A21946-C008-45CF-9B85-31A4DB7544B8}"/>
    <cellStyle name="Normal 4 2 4 2 2 2 3" xfId="29934" xr:uid="{027A9ECF-DB4D-4E60-81AE-C4A9EA8FDD4D}"/>
    <cellStyle name="Normal 4 2 4 2 2 3" xfId="29935" xr:uid="{0820DD92-FB0A-46C2-B785-9589785961E4}"/>
    <cellStyle name="Normal 4 2 4 2 2 3 2" xfId="29936" xr:uid="{F81C0D64-C31D-411E-9522-6A98C28B2B7D}"/>
    <cellStyle name="Normal 4 2 4 2 2 4" xfId="29937" xr:uid="{C18CD5F4-C44E-47C2-AB5C-72ABDE5B9970}"/>
    <cellStyle name="Normal 4 2 4 2 3" xfId="29938" xr:uid="{45344C95-D3C7-4115-ABFA-8C7097716A0F}"/>
    <cellStyle name="Normal 4 2 4 2 3 2" xfId="29939" xr:uid="{254A2052-15F1-494A-94A3-9BB5F32DCD6D}"/>
    <cellStyle name="Normal 4 2 4 2 3 2 2" xfId="29940" xr:uid="{7BA28E80-7CD3-4786-9EDB-23B0177D5057}"/>
    <cellStyle name="Normal 4 2 4 2 3 2 2 2" xfId="29941" xr:uid="{65C2FDA8-AFDA-4D69-B10A-A72F2DA9FC25}"/>
    <cellStyle name="Normal 4 2 4 2 3 2 3" xfId="29942" xr:uid="{4E109F0A-F950-46CF-A36C-0BAEE256E122}"/>
    <cellStyle name="Normal 4 2 4 2 3 3" xfId="29943" xr:uid="{04074BBB-96E7-44DC-AD81-95085A31619F}"/>
    <cellStyle name="Normal 4 2 4 2 3 3 2" xfId="29944" xr:uid="{557F8984-3055-4105-95B2-E70BE4AB9263}"/>
    <cellStyle name="Normal 4 2 4 2 3 4" xfId="29945" xr:uid="{E93FA689-10E4-4B4E-B844-DC7EC97767DF}"/>
    <cellStyle name="Normal 4 2 4 2 4" xfId="29946" xr:uid="{141B56EA-24A5-4FE1-949C-54199CD50AAA}"/>
    <cellStyle name="Normal 4 2 4 2 4 2" xfId="29947" xr:uid="{863C9823-AC6E-4FEC-BB61-00E5B60BB8AD}"/>
    <cellStyle name="Normal 4 2 4 2 4 2 2" xfId="29948" xr:uid="{3DF367EE-C504-46DE-98CC-7CF036CB8BA9}"/>
    <cellStyle name="Normal 4 2 4 2 4 3" xfId="29949" xr:uid="{3CAFA798-BE01-4289-9B17-D0D16C472F7A}"/>
    <cellStyle name="Normal 4 2 4 2 5" xfId="29950" xr:uid="{61E37414-B0DC-41DB-B6F2-5B92561D47A6}"/>
    <cellStyle name="Normal 4 2 4 2 5 2" xfId="29951" xr:uid="{613AEFDC-D396-4CF6-B6B4-EA4DC5978B9E}"/>
    <cellStyle name="Normal 4 2 4 2 6" xfId="29952" xr:uid="{1EB87822-CF8A-44A8-9874-E8A4AF14C1BE}"/>
    <cellStyle name="Normal 4 2 4 3" xfId="29953" xr:uid="{75834D8B-6D56-4AC0-9586-10F079517BBB}"/>
    <cellStyle name="Normal 4 2 4 3 2" xfId="29954" xr:uid="{8752C3F2-B6D8-48F9-9373-B0AEE3CF8C9B}"/>
    <cellStyle name="Normal 4 2 4 3 2 2" xfId="29955" xr:uid="{5DA53AC2-46C8-4E10-9E05-317D01AB8277}"/>
    <cellStyle name="Normal 4 2 4 3 2 2 2" xfId="29956" xr:uid="{85F5B859-D644-4713-A6A3-D0D5B603E631}"/>
    <cellStyle name="Normal 4 2 4 3 2 3" xfId="29957" xr:uid="{9CD806CB-6C71-4216-AB4F-D4238D866AA2}"/>
    <cellStyle name="Normal 4 2 4 3 3" xfId="29958" xr:uid="{A755F7C5-579E-40AB-BC20-93A01E545404}"/>
    <cellStyle name="Normal 4 2 4 3 3 2" xfId="29959" xr:uid="{279A1EF4-4D10-407E-B7F5-709DE1C8FD07}"/>
    <cellStyle name="Normal 4 2 4 3 4" xfId="29960" xr:uid="{29C56385-7D66-459C-AC4A-BBC20E628AC2}"/>
    <cellStyle name="Normal 4 2 4 4" xfId="29961" xr:uid="{C3858681-9209-493B-8F85-6B3ACB056074}"/>
    <cellStyle name="Normal 4 2 4 4 2" xfId="29962" xr:uid="{8724B735-A042-48B2-9728-FC1816D0EE4D}"/>
    <cellStyle name="Normal 4 2 4 4 2 2" xfId="29963" xr:uid="{C7E67F87-8167-4550-BC81-380E819D00EE}"/>
    <cellStyle name="Normal 4 2 4 4 2 2 2" xfId="29964" xr:uid="{627A3358-9270-4BF4-BF00-09D2AB5091EC}"/>
    <cellStyle name="Normal 4 2 4 4 2 3" xfId="29965" xr:uid="{09CDCC7C-6A18-4657-80F1-C4950103567C}"/>
    <cellStyle name="Normal 4 2 4 4 3" xfId="29966" xr:uid="{DAF7DD96-AFEA-4738-9840-6ACF999A874A}"/>
    <cellStyle name="Normal 4 2 4 4 3 2" xfId="29967" xr:uid="{70C5678D-D00C-429F-8705-10C3A87786AD}"/>
    <cellStyle name="Normal 4 2 4 4 4" xfId="29968" xr:uid="{F06A5F1D-2CA4-4B94-AC2C-2216FEC7A80E}"/>
    <cellStyle name="Normal 4 2 4 5" xfId="29969" xr:uid="{3F8C0A2B-041C-4D38-8D7C-75606E71C0E5}"/>
    <cellStyle name="Normal 4 2 4 5 2" xfId="29970" xr:uid="{CB16A9AF-9B9C-499C-8F32-8F983D8C69EE}"/>
    <cellStyle name="Normal 4 2 4 5 2 2" xfId="29971" xr:uid="{E5C2CC03-C569-4FF0-989F-E9CB1FA7AF45}"/>
    <cellStyle name="Normal 4 2 4 5 3" xfId="29972" xr:uid="{69E5FB07-8EDA-451E-8471-B44BF957719A}"/>
    <cellStyle name="Normal 4 2 4 6" xfId="29973" xr:uid="{A322F7A9-C39D-4AF3-86DA-5EAE4450AC2D}"/>
    <cellStyle name="Normal 4 2 4 6 2" xfId="29974" xr:uid="{A78DE045-430D-4E98-89D7-B230F3CAA2FD}"/>
    <cellStyle name="Normal 4 2 4 7" xfId="29975" xr:uid="{74567377-0815-4150-A502-0CEE3BA15238}"/>
    <cellStyle name="Normal 4 2 5" xfId="29976" xr:uid="{5395A944-DA5C-41C1-967A-43C07C501B7D}"/>
    <cellStyle name="Normal 4 2 6" xfId="29977" xr:uid="{86963E60-B22C-493B-9CAE-8DF86119A9C3}"/>
    <cellStyle name="Normal 4 2 6 2" xfId="29978" xr:uid="{11598F0F-E7A0-49A2-8724-B6FA802F7B91}"/>
    <cellStyle name="Normal 4 2 6 2 2" xfId="29979" xr:uid="{596972C2-FB87-47C0-96DE-247EDF3DB4F8}"/>
    <cellStyle name="Normal 4 2 6 2 2 2" xfId="29980" xr:uid="{69A4C3C1-9E73-4031-BD6B-F64B4608B781}"/>
    <cellStyle name="Normal 4 2 6 2 2 2 2" xfId="29981" xr:uid="{041E7C92-38BF-498F-A94A-3BF5F6166F8D}"/>
    <cellStyle name="Normal 4 2 6 2 2 3" xfId="29982" xr:uid="{B62B721E-56AE-47CB-9B15-0AFC7911D564}"/>
    <cellStyle name="Normal 4 2 6 2 3" xfId="29983" xr:uid="{12AD497D-D54C-4AA0-B53F-6697E5E3F6D5}"/>
    <cellStyle name="Normal 4 2 6 2 3 2" xfId="29984" xr:uid="{33167126-5BA2-4153-9900-F4C37C7616AD}"/>
    <cellStyle name="Normal 4 2 6 2 4" xfId="29985" xr:uid="{2699A9D7-4126-446E-B9FD-C26E9F5E6CDF}"/>
    <cellStyle name="Normal 4 2 6 3" xfId="29986" xr:uid="{A17FEFC8-A49C-486C-A8BA-4F2CE20D87E5}"/>
    <cellStyle name="Normal 4 2 6 3 2" xfId="29987" xr:uid="{5B0F676A-F561-4F8E-A022-1562C77E66FB}"/>
    <cellStyle name="Normal 4 2 6 3 2 2" xfId="29988" xr:uid="{DEBD7D13-9B3D-4C4E-A93A-1EA1256356DA}"/>
    <cellStyle name="Normal 4 2 6 3 2 2 2" xfId="29989" xr:uid="{DE3F1341-D15C-4BED-B6BB-A1DB88A374BF}"/>
    <cellStyle name="Normal 4 2 6 3 2 3" xfId="29990" xr:uid="{B6A2BA2C-6EE0-493D-818A-0BCFCA240277}"/>
    <cellStyle name="Normal 4 2 6 3 3" xfId="29991" xr:uid="{DCC5E0E5-B925-4B98-B2FB-1D3A3CEB23E9}"/>
    <cellStyle name="Normal 4 2 6 3 3 2" xfId="29992" xr:uid="{9582F7CC-2760-4600-B7E4-0F33390A1B99}"/>
    <cellStyle name="Normal 4 2 6 3 4" xfId="29993" xr:uid="{9B473C5E-C6C3-452B-BE14-5B3AEB214A01}"/>
    <cellStyle name="Normal 4 2 6 4" xfId="29994" xr:uid="{B70EBDE2-5AFD-4A91-B37A-361A4DEC4063}"/>
    <cellStyle name="Normal 4 2 6 4 2" xfId="29995" xr:uid="{2D8C9C05-F822-4243-9D33-CD0C6E7BEA9B}"/>
    <cellStyle name="Normal 4 2 6 4 2 2" xfId="29996" xr:uid="{BAB08FE8-E123-495B-BF0F-DCA367D2CFF5}"/>
    <cellStyle name="Normal 4 2 6 4 3" xfId="29997" xr:uid="{D72670BE-1873-4A57-9565-8D59072AEA97}"/>
    <cellStyle name="Normal 4 2 6 5" xfId="29998" xr:uid="{F6D2457D-322E-4B1E-9423-1620586E56A5}"/>
    <cellStyle name="Normal 4 2 6 5 2" xfId="29999" xr:uid="{747E2417-44C0-45FB-97B9-EF6F1CD8E938}"/>
    <cellStyle name="Normal 4 2 6 6" xfId="30000" xr:uid="{4E466AB7-3A7C-4843-B95E-1DEAB84F35BE}"/>
    <cellStyle name="Normal 4 2 7" xfId="30001" xr:uid="{59928098-0271-4055-A21B-2968F6F452B4}"/>
    <cellStyle name="Normal 4 2 8" xfId="30002" xr:uid="{343929F7-1866-4EA6-915D-EEEF8FDFC46F}"/>
    <cellStyle name="Normal 4 2 8 2" xfId="30003" xr:uid="{30609A98-CC5D-42BB-BF00-15146E06859D}"/>
    <cellStyle name="Normal 4 2 8 2 2" xfId="30004" xr:uid="{460D52D8-41B2-433E-9687-8485B33371DD}"/>
    <cellStyle name="Normal 4 2 8 2 2 2" xfId="30005" xr:uid="{2FF6122D-2333-4DE1-B2AB-6579F18DE099}"/>
    <cellStyle name="Normal 4 2 8 2 3" xfId="30006" xr:uid="{10B4B0EB-9420-4B5E-BD92-85064067C38E}"/>
    <cellStyle name="Normal 4 2 8 3" xfId="30007" xr:uid="{573EC385-C141-4115-A823-F8024B2EDE71}"/>
    <cellStyle name="Normal 4 2 8 3 2" xfId="30008" xr:uid="{3437A6B7-AF38-41AE-890E-FD61B9410976}"/>
    <cellStyle name="Normal 4 2 8 4" xfId="30009" xr:uid="{8D82A88C-D586-4036-AD8A-EF2729FF1861}"/>
    <cellStyle name="Normal 4 2 9" xfId="30010" xr:uid="{FCD716C9-7770-420C-BD1E-367CC06DD668}"/>
    <cellStyle name="Normal 4 2 9 2" xfId="30011" xr:uid="{2B90F550-49EC-40D5-BCAD-4AC76781F3E1}"/>
    <cellStyle name="Normal 4 2 9 2 2" xfId="30012" xr:uid="{B7237D79-ED30-4D5E-A4C9-297912DA87C1}"/>
    <cellStyle name="Normal 4 2 9 2 2 2" xfId="30013" xr:uid="{60EE3ACE-F4B3-47D8-A12A-8C7DAB88A375}"/>
    <cellStyle name="Normal 4 2 9 2 3" xfId="30014" xr:uid="{85F5A78D-5D90-47C6-83E8-6723A00743AD}"/>
    <cellStyle name="Normal 4 2 9 3" xfId="30015" xr:uid="{A37B1BB5-4D21-44B6-9705-7B0198E53255}"/>
    <cellStyle name="Normal 4 2 9 3 2" xfId="30016" xr:uid="{188929D6-36AF-4237-B1B6-BD5DC72042B1}"/>
    <cellStyle name="Normal 4 2 9 4" xfId="30017" xr:uid="{9DDF7637-338B-446D-915C-ACFA1FCCD415}"/>
    <cellStyle name="Normal 4 3" xfId="30018" xr:uid="{67FBB4E6-1868-43AF-A42F-8B7296D632A0}"/>
    <cellStyle name="Normal 4 3 2" xfId="30019" xr:uid="{1A8EB04B-7D7C-42CF-90AD-B99EA3273B0F}"/>
    <cellStyle name="Normal 4 3 3" xfId="30020" xr:uid="{7B1F0FBD-059F-4B84-A3DA-A5DB87B1278F}"/>
    <cellStyle name="Normal 4 4" xfId="30021" xr:uid="{95FD7E77-DD4E-42D4-BD6E-9071DBD3AED9}"/>
    <cellStyle name="Normal 4 4 2" xfId="30022" xr:uid="{7BAE4C4D-D8C3-4B3D-AAC2-BDDFC903976E}"/>
    <cellStyle name="Normal 4 4 2 2" xfId="30023" xr:uid="{4F58D0D6-D2E1-45EB-BE95-C1317DC76495}"/>
    <cellStyle name="Normal 4 4 3" xfId="30024" xr:uid="{3FDA6C82-464E-4EEC-B8E0-BA8BBC4B1591}"/>
    <cellStyle name="Normal 4 4 4" xfId="30025" xr:uid="{46CB9494-319E-4009-9D0C-28447CA8DB50}"/>
    <cellStyle name="Normal 4 5" xfId="30026" xr:uid="{2383F044-106A-4E46-A7F7-AB97BFD628CD}"/>
    <cellStyle name="Normal 4 5 2" xfId="30027" xr:uid="{044FFEDD-4893-48EF-B8C7-8210DBE272A0}"/>
    <cellStyle name="Normal 4 6" xfId="30028" xr:uid="{951CE6E2-B425-4556-85A3-D428F5BCBA22}"/>
    <cellStyle name="Normal 4 7" xfId="30029" xr:uid="{3568D9CB-9404-47B4-9876-2E5126FEA070}"/>
    <cellStyle name="Normal 40" xfId="30030" xr:uid="{1C9EB628-E6AE-4891-8C4A-5C558991ED0C}"/>
    <cellStyle name="Normal 41" xfId="30031" xr:uid="{7480EEFA-A1DA-43D1-9BB8-7CCCF418398B}"/>
    <cellStyle name="Normal 42" xfId="30032" xr:uid="{519E91FA-DE2D-4D54-B781-950C0D94990D}"/>
    <cellStyle name="Normal 43" xfId="30033" xr:uid="{589B9EFA-F55B-4F79-B1D8-EABAFE2B12E0}"/>
    <cellStyle name="Normal 44" xfId="30034" xr:uid="{3ADA060F-693C-4A5A-9857-3C12C7C019DF}"/>
    <cellStyle name="Normal 44 2" xfId="30035" xr:uid="{931BE7BB-C374-4E3F-995A-F7724D2B1C1B}"/>
    <cellStyle name="Normal 44 3" xfId="30036" xr:uid="{A8046CD9-DC66-41F5-B128-0976B3EA02F2}"/>
    <cellStyle name="Normal 44 3 2" xfId="30037" xr:uid="{AE1354F9-F456-45C2-92B4-B9D47AACDE9C}"/>
    <cellStyle name="Normal 44 3 2 2" xfId="30038" xr:uid="{94F7F68F-C436-447F-BAC4-F3F4BA9998F2}"/>
    <cellStyle name="Normal 44 3 2 2 2" xfId="30039" xr:uid="{06063144-2CA6-4BC9-AEB9-D0BE111A22B7}"/>
    <cellStyle name="Normal 44 3 2 2 2 2" xfId="30040" xr:uid="{BC92E643-AAEA-41FB-97E1-20D7468D92D9}"/>
    <cellStyle name="Normal 44 3 2 2 3" xfId="30041" xr:uid="{EC703E7D-4EA8-4E95-9FD3-F479B2A9506D}"/>
    <cellStyle name="Normal 44 3 2 3" xfId="30042" xr:uid="{9DCFFD3E-F0CD-43AE-BED5-14DFB8C6B688}"/>
    <cellStyle name="Normal 44 3 2 3 2" xfId="30043" xr:uid="{3192FE99-D53F-49E0-9FCA-0CC81ACBCAE9}"/>
    <cellStyle name="Normal 44 3 2 4" xfId="30044" xr:uid="{72A9B7F2-6B0D-453B-A010-FB7751DFADCE}"/>
    <cellStyle name="Normal 44 3 3" xfId="30045" xr:uid="{9B511C4D-635B-4F9D-AC90-FFC4E6BC861C}"/>
    <cellStyle name="Normal 44 3 3 2" xfId="30046" xr:uid="{B85483BB-3E82-4E14-AC32-5A16E4ED7797}"/>
    <cellStyle name="Normal 44 3 3 2 2" xfId="30047" xr:uid="{0E5C7F33-2924-41A3-AC3D-4D07B033392C}"/>
    <cellStyle name="Normal 44 3 3 2 2 2" xfId="30048" xr:uid="{E915A53F-50C0-4348-BD10-1EB9336F1DED}"/>
    <cellStyle name="Normal 44 3 3 2 3" xfId="30049" xr:uid="{B958769C-4A6A-4060-8540-8E1F0E623D80}"/>
    <cellStyle name="Normal 44 3 3 3" xfId="30050" xr:uid="{B5633294-F3F9-4DB3-A907-D1567D4E1658}"/>
    <cellStyle name="Normal 44 3 3 3 2" xfId="30051" xr:uid="{BF699F18-F7DC-4294-ADB5-7C016CB4930D}"/>
    <cellStyle name="Normal 44 3 3 4" xfId="30052" xr:uid="{F660CB41-1F19-4A04-BEAE-B9C7D5D4EB52}"/>
    <cellStyle name="Normal 44 3 4" xfId="30053" xr:uid="{69BA6724-F212-4C81-B77C-AD0AAC4998AC}"/>
    <cellStyle name="Normal 44 3 4 2" xfId="30054" xr:uid="{4E2DA83F-719D-4085-A1F0-B0B238A12371}"/>
    <cellStyle name="Normal 44 3 4 2 2" xfId="30055" xr:uid="{2D65CCF3-CE05-4533-9B9D-327AC12E2206}"/>
    <cellStyle name="Normal 44 3 4 3" xfId="30056" xr:uid="{C4BE5464-1A98-4A25-A186-5737DDBD2ADF}"/>
    <cellStyle name="Normal 44 3 5" xfId="30057" xr:uid="{1919B7BF-C7D6-49E2-8D5D-286CB58087FB}"/>
    <cellStyle name="Normal 44 3 5 2" xfId="30058" xr:uid="{03F65C52-790F-41CA-A6FC-EED7AEC80AC0}"/>
    <cellStyle name="Normal 44 3 6" xfId="30059" xr:uid="{6EB73523-97A0-4889-AF70-74152E28DFC6}"/>
    <cellStyle name="Normal 45" xfId="30060" xr:uid="{51D5F723-941E-4558-A68C-BB6153382C5B}"/>
    <cellStyle name="Normal 45 2" xfId="30061" xr:uid="{62C33A34-C936-4E5D-81CC-8A781584DE71}"/>
    <cellStyle name="Normal 45 3" xfId="30062" xr:uid="{37F48094-F346-4E14-A87F-6401D904345C}"/>
    <cellStyle name="Normal 45 3 2" xfId="30063" xr:uid="{A0E952A6-D1CA-4646-A38F-5EE8A48FD2A3}"/>
    <cellStyle name="Normal 45 3 2 2" xfId="30064" xr:uid="{8B1A8FBC-B723-464D-85D4-CBCB8758FC73}"/>
    <cellStyle name="Normal 45 3 2 2 2" xfId="30065" xr:uid="{82ECA955-8463-408A-937D-9F0BCB15995F}"/>
    <cellStyle name="Normal 45 3 2 2 2 2" xfId="30066" xr:uid="{28E73340-5C7C-4B4C-B89E-AB5145A98C66}"/>
    <cellStyle name="Normal 45 3 2 2 3" xfId="30067" xr:uid="{3C725005-0F32-47AA-B78F-9FEF33DB4995}"/>
    <cellStyle name="Normal 45 3 2 3" xfId="30068" xr:uid="{8589BFBE-F67D-4198-BE35-6274D1415D38}"/>
    <cellStyle name="Normal 45 3 2 3 2" xfId="30069" xr:uid="{9F0B8509-51E8-4D24-AA1B-C63900CA4A76}"/>
    <cellStyle name="Normal 45 3 2 4" xfId="30070" xr:uid="{EFC75EA9-B16E-4D9C-A599-D16048FADE04}"/>
    <cellStyle name="Normal 45 3 3" xfId="30071" xr:uid="{412C11E3-D4FE-4316-B9ED-1BFA426B56B5}"/>
    <cellStyle name="Normal 45 3 3 2" xfId="30072" xr:uid="{39F4D7AA-59ED-4350-87CE-0899F148BDA0}"/>
    <cellStyle name="Normal 45 3 3 2 2" xfId="30073" xr:uid="{7AB9A96D-453A-424E-A531-5AA85CE7A7CA}"/>
    <cellStyle name="Normal 45 3 3 2 2 2" xfId="30074" xr:uid="{2A236D8F-A80B-4FE7-86FF-D93CD366BA51}"/>
    <cellStyle name="Normal 45 3 3 2 3" xfId="30075" xr:uid="{CD045748-AD69-4370-A4A3-EF365FDAFD66}"/>
    <cellStyle name="Normal 45 3 3 3" xfId="30076" xr:uid="{7C81AAA1-E4F1-450A-B401-FD7C50C72DE5}"/>
    <cellStyle name="Normal 45 3 3 3 2" xfId="30077" xr:uid="{00B60C02-96E7-4D25-A53B-DD02F24BEA1E}"/>
    <cellStyle name="Normal 45 3 3 4" xfId="30078" xr:uid="{0A8FE9BA-9CEB-4887-B413-53BD29CAFF6B}"/>
    <cellStyle name="Normal 45 3 4" xfId="30079" xr:uid="{069EB42C-08E7-47B9-A036-FA6E04FDF535}"/>
    <cellStyle name="Normal 45 3 4 2" xfId="30080" xr:uid="{0E92A0BE-6C84-4EAC-B5F2-16CAC56F500E}"/>
    <cellStyle name="Normal 45 3 4 2 2" xfId="30081" xr:uid="{840245DB-E651-4E8D-81E6-D7724AE76DEB}"/>
    <cellStyle name="Normal 45 3 4 3" xfId="30082" xr:uid="{0F60F491-8D0D-4087-A1AA-F196AD35E0A5}"/>
    <cellStyle name="Normal 45 3 5" xfId="30083" xr:uid="{CB6D45D9-D237-4A9A-BFBB-0165ADB78D20}"/>
    <cellStyle name="Normal 45 3 5 2" xfId="30084" xr:uid="{3C0A40BD-067B-4B3F-9C1D-BE3C2BD3A711}"/>
    <cellStyle name="Normal 45 3 6" xfId="30085" xr:uid="{8B6D7C63-47A0-4C57-A007-96A1084C56CD}"/>
    <cellStyle name="Normal 46" xfId="30086" xr:uid="{AAC99616-1D7F-456C-B4C7-83654DD310E7}"/>
    <cellStyle name="Normal 46 2" xfId="30087" xr:uid="{8BD774C5-769F-4258-A6AC-795B748390E6}"/>
    <cellStyle name="Normal 46 3" xfId="30088" xr:uid="{725164E5-5175-490B-87F8-49472F162845}"/>
    <cellStyle name="Normal 46 3 2" xfId="30089" xr:uid="{33484716-405D-4139-88D8-D97E5BC596CD}"/>
    <cellStyle name="Normal 46 3 2 2" xfId="30090" xr:uid="{BAC5D66F-0D92-48FB-BDDA-D9530A2E3F96}"/>
    <cellStyle name="Normal 46 3 2 2 2" xfId="30091" xr:uid="{CA30046B-40A7-4FF8-AF5F-3AF9341DB11B}"/>
    <cellStyle name="Normal 46 3 2 2 2 2" xfId="30092" xr:uid="{F955D1B0-7826-4FD9-95FD-BD7F27A73BF3}"/>
    <cellStyle name="Normal 46 3 2 2 3" xfId="30093" xr:uid="{0E60DBC7-A6EE-4634-9F9B-F7B9D8EC87E0}"/>
    <cellStyle name="Normal 46 3 2 3" xfId="30094" xr:uid="{FA2761E6-A73B-400F-9C36-280143D37122}"/>
    <cellStyle name="Normal 46 3 2 3 2" xfId="30095" xr:uid="{E5651813-1BE7-4F8E-8A43-0472BDEEB602}"/>
    <cellStyle name="Normal 46 3 2 4" xfId="30096" xr:uid="{A316A4D5-BA77-4DF6-92C1-57B6E8E69B47}"/>
    <cellStyle name="Normal 46 3 3" xfId="30097" xr:uid="{0D68B2E3-5DBC-4B06-A40A-A2CB5CDEB2C2}"/>
    <cellStyle name="Normal 46 3 3 2" xfId="30098" xr:uid="{0821E426-366C-4C7D-A79E-7C8F2C671E3D}"/>
    <cellStyle name="Normal 46 3 3 2 2" xfId="30099" xr:uid="{F11B5E07-60C5-4575-8B4E-771BE864CE90}"/>
    <cellStyle name="Normal 46 3 3 2 2 2" xfId="30100" xr:uid="{AA6F355B-8518-43B0-80C6-CDFCA2DCA52E}"/>
    <cellStyle name="Normal 46 3 3 2 3" xfId="30101" xr:uid="{3F687C35-4851-4650-B92F-2B6FA80F32AA}"/>
    <cellStyle name="Normal 46 3 3 3" xfId="30102" xr:uid="{EBD34579-5D5D-4FF3-9D48-123F9EAD5980}"/>
    <cellStyle name="Normal 46 3 3 3 2" xfId="30103" xr:uid="{60A9FFC0-2F7F-4459-B4EA-76BF9F6EC365}"/>
    <cellStyle name="Normal 46 3 3 4" xfId="30104" xr:uid="{374A5D12-2462-4476-B3D0-C715BE277CC3}"/>
    <cellStyle name="Normal 46 3 4" xfId="30105" xr:uid="{05D8AC19-61D7-4349-AA70-7AAD5DE5E205}"/>
    <cellStyle name="Normal 46 3 4 2" xfId="30106" xr:uid="{ACB64E0E-ED2F-4D14-BEBE-0D7F4CE8785A}"/>
    <cellStyle name="Normal 46 3 4 2 2" xfId="30107" xr:uid="{482A8E03-4BF7-4E9D-90A9-E5719F5CC82F}"/>
    <cellStyle name="Normal 46 3 4 3" xfId="30108" xr:uid="{FD6FE2E5-AACA-49B7-87B2-043899B0E142}"/>
    <cellStyle name="Normal 46 3 5" xfId="30109" xr:uid="{8801E397-B349-471C-9DD9-D1568722EAF0}"/>
    <cellStyle name="Normal 46 3 5 2" xfId="30110" xr:uid="{45792DC1-831F-4DC3-B8F5-32B6CDE4F251}"/>
    <cellStyle name="Normal 46 3 6" xfId="30111" xr:uid="{3E3FF661-408C-4561-92E8-550BBDCFFEC7}"/>
    <cellStyle name="Normal 47" xfId="30112" xr:uid="{4EE57933-C04A-4CB2-81A5-3AB537D4C573}"/>
    <cellStyle name="Normal 47 2" xfId="30113" xr:uid="{9BF31CE9-B66A-449A-8EFE-1CB8F39D31B2}"/>
    <cellStyle name="Normal 47 3" xfId="30114" xr:uid="{48C69851-285B-4EA1-9D7D-CB9B4A8DA0D5}"/>
    <cellStyle name="Normal 47 3 2" xfId="30115" xr:uid="{0F4264D1-8038-4340-8F83-71DFC2EA2730}"/>
    <cellStyle name="Normal 47 3 2 2" xfId="30116" xr:uid="{A98E665C-A1BD-4131-AB19-9FE7004FAB4F}"/>
    <cellStyle name="Normal 47 3 2 2 2" xfId="30117" xr:uid="{2180C414-91F1-41D7-8AC1-A17166497F31}"/>
    <cellStyle name="Normal 47 3 2 2 2 2" xfId="30118" xr:uid="{B1014B1F-1A2D-4BA7-B47A-54FEE64C1012}"/>
    <cellStyle name="Normal 47 3 2 2 3" xfId="30119" xr:uid="{E142A4BA-2559-46FC-9EA7-AA64E6B991BE}"/>
    <cellStyle name="Normal 47 3 2 3" xfId="30120" xr:uid="{90A11FB7-4A9F-4543-9096-F726504203BD}"/>
    <cellStyle name="Normal 47 3 2 3 2" xfId="30121" xr:uid="{79ECFDB5-F098-4F25-9C0B-2888317F4658}"/>
    <cellStyle name="Normal 47 3 2 4" xfId="30122" xr:uid="{5244E129-3319-4931-81FE-FE4ADA803408}"/>
    <cellStyle name="Normal 47 3 3" xfId="30123" xr:uid="{1777DBA0-E290-45AC-BEC2-CB4F98B5F4D3}"/>
    <cellStyle name="Normal 47 3 3 2" xfId="30124" xr:uid="{EC48870C-F30D-498C-A14F-471DAFAD18F3}"/>
    <cellStyle name="Normal 47 3 3 2 2" xfId="30125" xr:uid="{1D43C77F-AAA4-4D86-BBD6-486FC007BE1C}"/>
    <cellStyle name="Normal 47 3 3 2 2 2" xfId="30126" xr:uid="{07A00601-9198-4FD5-A059-C68E4671C497}"/>
    <cellStyle name="Normal 47 3 3 2 3" xfId="30127" xr:uid="{FD3C31B5-9CCE-49EC-A514-7FEC7193E4AB}"/>
    <cellStyle name="Normal 47 3 3 3" xfId="30128" xr:uid="{E13179A8-E0FC-4E56-A7BC-82879C221FF2}"/>
    <cellStyle name="Normal 47 3 3 3 2" xfId="30129" xr:uid="{C0BC2E69-FA51-44C1-8A34-E67328449663}"/>
    <cellStyle name="Normal 47 3 3 4" xfId="30130" xr:uid="{7B6B63C0-6BCB-4FDD-9469-3C88490E73A8}"/>
    <cellStyle name="Normal 47 3 4" xfId="30131" xr:uid="{3D55F20E-935B-48C6-9F04-9F136340890A}"/>
    <cellStyle name="Normal 47 3 4 2" xfId="30132" xr:uid="{FC5DCFDD-3986-46E5-AC27-C215AD75C3B2}"/>
    <cellStyle name="Normal 47 3 4 2 2" xfId="30133" xr:uid="{2E5AFCE0-77BC-414E-B841-3D65A15F65B8}"/>
    <cellStyle name="Normal 47 3 4 3" xfId="30134" xr:uid="{0E917A56-BB4F-48BB-9579-F26B20E29BB3}"/>
    <cellStyle name="Normal 47 3 5" xfId="30135" xr:uid="{3900A5EA-A4F7-4B47-8C32-9CEC8FA54CC1}"/>
    <cellStyle name="Normal 47 3 5 2" xfId="30136" xr:uid="{8AAC20F5-86A5-4D2B-9FEB-F4DBA1C12562}"/>
    <cellStyle name="Normal 47 3 6" xfId="30137" xr:uid="{5668E9E6-5F94-4D7B-90D6-0167CDE1379E}"/>
    <cellStyle name="Normal 48" xfId="30138" xr:uid="{C02CF6C8-901A-415C-BC90-A07521C4D004}"/>
    <cellStyle name="Normal 48 2" xfId="30139" xr:uid="{9B88CEB2-3308-4503-82E9-7D44E6FFAF26}"/>
    <cellStyle name="Normal 48 3" xfId="30140" xr:uid="{8CA4E394-DEAF-469F-A078-218604F3E80A}"/>
    <cellStyle name="Normal 48 3 2" xfId="30141" xr:uid="{17424B64-88C7-4C66-B690-99FBCFCF3B5D}"/>
    <cellStyle name="Normal 48 3 2 2" xfId="30142" xr:uid="{5FECA6A0-BF20-4FEB-9333-A4C0ED1011F6}"/>
    <cellStyle name="Normal 48 3 2 2 2" xfId="30143" xr:uid="{E0591833-1E5F-49F8-A6C3-30067CC02D04}"/>
    <cellStyle name="Normal 48 3 2 2 2 2" xfId="30144" xr:uid="{0E19D394-F155-4A70-9225-FE7E632F26CF}"/>
    <cellStyle name="Normal 48 3 2 2 3" xfId="30145" xr:uid="{ACAAFC0D-C484-4EB8-96CB-F8AC9A674AED}"/>
    <cellStyle name="Normal 48 3 2 3" xfId="30146" xr:uid="{CC14BC0A-E23C-4E25-A4EB-6515E6EDA3F3}"/>
    <cellStyle name="Normal 48 3 2 3 2" xfId="30147" xr:uid="{3198BB2B-35A4-48E2-A087-2F7AF801DAFB}"/>
    <cellStyle name="Normal 48 3 2 4" xfId="30148" xr:uid="{D7E929B9-D12B-4770-99FD-39CE4816E92F}"/>
    <cellStyle name="Normal 48 3 3" xfId="30149" xr:uid="{072CD06E-1A88-4499-9BEC-C7D7B24737E5}"/>
    <cellStyle name="Normal 48 3 3 2" xfId="30150" xr:uid="{F7566E4A-EB71-4327-A638-5591F9F165B8}"/>
    <cellStyle name="Normal 48 3 3 2 2" xfId="30151" xr:uid="{2FBB2C81-8105-43FC-A5A4-16A80B0BCD2D}"/>
    <cellStyle name="Normal 48 3 3 2 2 2" xfId="30152" xr:uid="{6C54F8AB-D3A3-4271-8A38-6E6C6F5211F7}"/>
    <cellStyle name="Normal 48 3 3 2 3" xfId="30153" xr:uid="{33ACA54D-1B4C-45D0-9DCC-B99B47D259EE}"/>
    <cellStyle name="Normal 48 3 3 3" xfId="30154" xr:uid="{50BB665C-0352-44F7-A598-1631D78D11CE}"/>
    <cellStyle name="Normal 48 3 3 3 2" xfId="30155" xr:uid="{07137FD5-531E-4B6D-B8BE-565B8A18F166}"/>
    <cellStyle name="Normal 48 3 3 4" xfId="30156" xr:uid="{BFCB1499-A144-4735-9CCB-6CA5773A3D89}"/>
    <cellStyle name="Normal 48 3 4" xfId="30157" xr:uid="{4C941333-152C-4660-A30C-673CEB98E1C9}"/>
    <cellStyle name="Normal 48 3 4 2" xfId="30158" xr:uid="{123EFC7D-9153-4DE0-BE9C-E7377BF24F39}"/>
    <cellStyle name="Normal 48 3 4 2 2" xfId="30159" xr:uid="{54AB5476-7DF6-4EF8-83D0-DF25CEACE8EA}"/>
    <cellStyle name="Normal 48 3 4 3" xfId="30160" xr:uid="{72D3A096-A7B1-433D-A73B-8FB2B746E875}"/>
    <cellStyle name="Normal 48 3 5" xfId="30161" xr:uid="{D67FA631-F558-43EA-AEC4-E7EC0C9BBD80}"/>
    <cellStyle name="Normal 48 3 5 2" xfId="30162" xr:uid="{528BEF78-5A6F-4D45-B8B8-4F61A9EE14B5}"/>
    <cellStyle name="Normal 48 3 6" xfId="30163" xr:uid="{C0EC7D50-0DA2-41B4-BB31-940C73CD6746}"/>
    <cellStyle name="Normal 49" xfId="30164" xr:uid="{EAC4F4FE-E91A-4960-BF99-AB6A7ADDD38F}"/>
    <cellStyle name="Normal 49 2" xfId="30165" xr:uid="{8BD68EBD-4FD0-476C-84CD-4FCF80D74596}"/>
    <cellStyle name="Normal 49 3" xfId="30166" xr:uid="{B5DDEECF-C6BD-4998-A423-9FFDAF4A48F8}"/>
    <cellStyle name="Normal 49 3 2" xfId="30167" xr:uid="{CF5CC8B2-D10C-4473-A569-EB97D287C0F9}"/>
    <cellStyle name="Normal 49 3 2 2" xfId="30168" xr:uid="{35EA47EC-5B06-4F66-BF01-8E7DE926555E}"/>
    <cellStyle name="Normal 49 3 2 2 2" xfId="30169" xr:uid="{01765352-7BF2-47F4-8467-523FBA05183A}"/>
    <cellStyle name="Normal 49 3 2 2 2 2" xfId="30170" xr:uid="{7EFD15B5-704E-4BDE-AEB4-2330477BF49A}"/>
    <cellStyle name="Normal 49 3 2 2 3" xfId="30171" xr:uid="{633D99D5-CCEF-4EE7-9035-1995852F4B63}"/>
    <cellStyle name="Normal 49 3 2 3" xfId="30172" xr:uid="{C923F99B-033E-4683-A39F-947345DD08DB}"/>
    <cellStyle name="Normal 49 3 2 3 2" xfId="30173" xr:uid="{D35D9466-2476-42A7-A6CA-0F34F9BD6C86}"/>
    <cellStyle name="Normal 49 3 2 4" xfId="30174" xr:uid="{7801EAC9-5DE5-46F7-989B-91E1B6AF47CA}"/>
    <cellStyle name="Normal 49 3 3" xfId="30175" xr:uid="{70281A21-5D35-4E60-AFE4-8516A34DA388}"/>
    <cellStyle name="Normal 49 3 3 2" xfId="30176" xr:uid="{0B710861-7EA6-414C-92C8-2427017F341E}"/>
    <cellStyle name="Normal 49 3 3 2 2" xfId="30177" xr:uid="{6CB7F2FD-86BA-44B5-8A43-AC3849F6282E}"/>
    <cellStyle name="Normal 49 3 3 2 2 2" xfId="30178" xr:uid="{E1743F94-8177-4B82-8551-44F9708B0DB7}"/>
    <cellStyle name="Normal 49 3 3 2 3" xfId="30179" xr:uid="{C577FA76-B9A4-4957-9157-05C0184B2690}"/>
    <cellStyle name="Normal 49 3 3 3" xfId="30180" xr:uid="{E7E47AD6-63CF-4110-A9D6-0291A36704CC}"/>
    <cellStyle name="Normal 49 3 3 3 2" xfId="30181" xr:uid="{C6ABD98A-22EE-409B-8BEF-986DA849E79D}"/>
    <cellStyle name="Normal 49 3 3 4" xfId="30182" xr:uid="{9E02CA69-64E8-4149-8618-8E5C3494E2C4}"/>
    <cellStyle name="Normal 49 3 4" xfId="30183" xr:uid="{5866F950-32F7-4FA0-8E1B-90291ED37D5B}"/>
    <cellStyle name="Normal 49 3 4 2" xfId="30184" xr:uid="{B0F84112-F891-43C1-866B-5472BDE1BF6C}"/>
    <cellStyle name="Normal 49 3 4 2 2" xfId="30185" xr:uid="{B6B9A7F5-DE8A-43FB-9426-3AC19F512822}"/>
    <cellStyle name="Normal 49 3 4 3" xfId="30186" xr:uid="{A48B79CA-4B99-491B-AB55-24D07BB6A591}"/>
    <cellStyle name="Normal 49 3 5" xfId="30187" xr:uid="{C83CE8EA-8319-4234-8CE4-8E484EADBCD9}"/>
    <cellStyle name="Normal 49 3 5 2" xfId="30188" xr:uid="{FA518C39-EF85-4C03-B9F4-4B6A00C8F411}"/>
    <cellStyle name="Normal 49 3 6" xfId="30189" xr:uid="{B2D1D19F-666F-425A-A6AF-AEFDACE25ADF}"/>
    <cellStyle name="Normal 5" xfId="30190" xr:uid="{C8FEEA98-8AC2-4725-8C07-7DFFE4C1CC3A}"/>
    <cellStyle name="Normal 5 2" xfId="30191" xr:uid="{E88C4F6E-4F48-488D-AB9C-F642159A34AE}"/>
    <cellStyle name="Normal 5 2 10" xfId="30192" xr:uid="{BEAEFD6E-23B5-407D-AB2E-F10FF742CC0C}"/>
    <cellStyle name="Normal 5 2 10 2" xfId="30193" xr:uid="{93A99B4E-40E3-4A4F-AD73-66FA336A32CC}"/>
    <cellStyle name="Normal 5 2 11" xfId="30194" xr:uid="{4D1B4308-E3C0-4C72-B185-002CE6C351D8}"/>
    <cellStyle name="Normal 5 2 11 2" xfId="30195" xr:uid="{AD110362-0F67-493A-A813-4E5AF5B79C9C}"/>
    <cellStyle name="Normal 5 2 12" xfId="30196" xr:uid="{3B74540E-A52E-41ED-95B6-9DCA887381C2}"/>
    <cellStyle name="Normal 5 2 2" xfId="30197" xr:uid="{2DCDD7C9-10BA-489D-ACD0-C9D3582BC120}"/>
    <cellStyle name="Normal 5 2 2 2" xfId="30198" xr:uid="{7479D4AB-71D2-45C2-B7DF-25A78A62152D}"/>
    <cellStyle name="Normal 5 2 2 2 2" xfId="30199" xr:uid="{0689A699-B876-4051-AC94-8D227A90C4F8}"/>
    <cellStyle name="Normal 5 2 2 2 2 2" xfId="30200" xr:uid="{D56E5434-D510-4C38-98A3-43CD473C1E4F}"/>
    <cellStyle name="Normal 5 2 2 2 2 2 2" xfId="30201" xr:uid="{C16F78FE-4F02-4A18-B709-9DBBB9C73DB4}"/>
    <cellStyle name="Normal 5 2 2 2 2 2 2 2" xfId="30202" xr:uid="{CE8292A1-3B9B-48AC-9932-62A9BAFB6F76}"/>
    <cellStyle name="Normal 5 2 2 2 2 2 2 2 2" xfId="30203" xr:uid="{55E506EE-4D51-417D-896C-4B5C52B6890F}"/>
    <cellStyle name="Normal 5 2 2 2 2 2 2 2 2 2" xfId="30204" xr:uid="{910F433B-CB90-4F32-A9D7-527885E219EA}"/>
    <cellStyle name="Normal 5 2 2 2 2 2 2 2 3" xfId="30205" xr:uid="{005CAD7A-8B6B-4B6C-A115-C1409B1FCC7C}"/>
    <cellStyle name="Normal 5 2 2 2 2 2 2 3" xfId="30206" xr:uid="{B52564E8-4598-453A-9A26-C4A4B5C903C0}"/>
    <cellStyle name="Normal 5 2 2 2 2 2 2 3 2" xfId="30207" xr:uid="{D34AE30A-096B-45F4-A3B6-6DD48694ECFA}"/>
    <cellStyle name="Normal 5 2 2 2 2 2 2 4" xfId="30208" xr:uid="{E0434ABD-340B-44A4-B4B6-8F6BAA30BDBE}"/>
    <cellStyle name="Normal 5 2 2 2 2 2 3" xfId="30209" xr:uid="{BCAFCE38-BC98-4DA8-94DD-FE4D6FBE1139}"/>
    <cellStyle name="Normal 5 2 2 2 2 2 3 2" xfId="30210" xr:uid="{109F54B4-DB41-41D5-8EFC-6462140A8EC3}"/>
    <cellStyle name="Normal 5 2 2 2 2 2 3 2 2" xfId="30211" xr:uid="{787D774E-20A4-42F0-ADFE-F002CE76BC3D}"/>
    <cellStyle name="Normal 5 2 2 2 2 2 3 2 2 2" xfId="30212" xr:uid="{974DB16B-FF83-4174-AB1A-312250BEA1CA}"/>
    <cellStyle name="Normal 5 2 2 2 2 2 3 2 3" xfId="30213" xr:uid="{8FD6BA43-0204-4965-A049-DD7A0B43E760}"/>
    <cellStyle name="Normal 5 2 2 2 2 2 3 3" xfId="30214" xr:uid="{31A3F3AB-6F77-45C2-A115-6CA2207F76A6}"/>
    <cellStyle name="Normal 5 2 2 2 2 2 3 3 2" xfId="30215" xr:uid="{608B7D13-5FDD-451D-B7FF-24B8102A0562}"/>
    <cellStyle name="Normal 5 2 2 2 2 2 3 4" xfId="30216" xr:uid="{6983AC24-0EE2-4D86-A32E-8F02DBBB8714}"/>
    <cellStyle name="Normal 5 2 2 2 2 2 4" xfId="30217" xr:uid="{51C34A13-2809-4B4A-8CB6-3D401B3E7BD0}"/>
    <cellStyle name="Normal 5 2 2 2 2 2 4 2" xfId="30218" xr:uid="{938C31A5-DB7D-4513-A5AE-30CF3EC2E37B}"/>
    <cellStyle name="Normal 5 2 2 2 2 2 4 2 2" xfId="30219" xr:uid="{35963CE8-9D36-4032-BCE0-B64F7D9BD9BF}"/>
    <cellStyle name="Normal 5 2 2 2 2 2 4 3" xfId="30220" xr:uid="{93F288C4-DF2A-4ED5-87F4-CC5B3CA2BC66}"/>
    <cellStyle name="Normal 5 2 2 2 2 2 5" xfId="30221" xr:uid="{E264ADDE-596B-47E8-B2C0-1076A89C723B}"/>
    <cellStyle name="Normal 5 2 2 2 2 2 5 2" xfId="30222" xr:uid="{53AFCE12-DB53-49FF-94E1-92CE86236D45}"/>
    <cellStyle name="Normal 5 2 2 2 2 2 6" xfId="30223" xr:uid="{46D67C9E-F2F8-4D70-8516-CA0D66D5F189}"/>
    <cellStyle name="Normal 5 2 2 2 2 3" xfId="30224" xr:uid="{CC396D94-0F5F-435E-8D42-A1D5A1EEA85B}"/>
    <cellStyle name="Normal 5 2 2 2 2 3 2" xfId="30225" xr:uid="{713C9DF9-E5C6-4719-BE64-EB2C36F0D890}"/>
    <cellStyle name="Normal 5 2 2 2 2 3 2 2" xfId="30226" xr:uid="{4493458F-7601-41B2-8A16-E088F512620A}"/>
    <cellStyle name="Normal 5 2 2 2 2 3 2 2 2" xfId="30227" xr:uid="{040532E0-A367-4DC9-8083-33F7EEAE4D3C}"/>
    <cellStyle name="Normal 5 2 2 2 2 3 2 3" xfId="30228" xr:uid="{644D903C-F621-4AF0-9421-90B7D598F1B5}"/>
    <cellStyle name="Normal 5 2 2 2 2 3 3" xfId="30229" xr:uid="{92D35D06-E703-42DB-A9BB-6BC050C35515}"/>
    <cellStyle name="Normal 5 2 2 2 2 3 3 2" xfId="30230" xr:uid="{3E75E90B-06A0-4575-94F1-5BE98695BA5F}"/>
    <cellStyle name="Normal 5 2 2 2 2 3 4" xfId="30231" xr:uid="{96767999-24F7-4E7E-A248-E761D106D7F9}"/>
    <cellStyle name="Normal 5 2 2 2 2 4" xfId="30232" xr:uid="{0B68D996-BEAC-424D-B15F-C54E8C97E4AB}"/>
    <cellStyle name="Normal 5 2 2 2 2 4 2" xfId="30233" xr:uid="{DC24E380-5A02-4C95-A64E-BBE510C1A8CB}"/>
    <cellStyle name="Normal 5 2 2 2 2 4 2 2" xfId="30234" xr:uid="{CD062398-F840-4A9B-9848-B4D9DD6861B8}"/>
    <cellStyle name="Normal 5 2 2 2 2 4 2 2 2" xfId="30235" xr:uid="{614372B1-6D58-41CB-934F-15EEB2FB4A9C}"/>
    <cellStyle name="Normal 5 2 2 2 2 4 2 3" xfId="30236" xr:uid="{7AC2AE6B-FE6F-4682-9A21-2EC7BF40F19C}"/>
    <cellStyle name="Normal 5 2 2 2 2 4 3" xfId="30237" xr:uid="{69D4CD1E-8B70-4A56-BF81-6231F09FF7B3}"/>
    <cellStyle name="Normal 5 2 2 2 2 4 3 2" xfId="30238" xr:uid="{0D5E496D-D508-4CAD-B8E1-535B48EB5972}"/>
    <cellStyle name="Normal 5 2 2 2 2 4 4" xfId="30239" xr:uid="{F15ED791-2930-448A-AF3B-5E23DDB115B6}"/>
    <cellStyle name="Normal 5 2 2 2 2 5" xfId="30240" xr:uid="{8C769709-B56C-4D35-B70B-EB4463469AA9}"/>
    <cellStyle name="Normal 5 2 2 2 2 5 2" xfId="30241" xr:uid="{F528FE57-CE7F-4780-9BEE-C6D42179A09B}"/>
    <cellStyle name="Normal 5 2 2 2 2 5 2 2" xfId="30242" xr:uid="{577D5E58-6CF3-4FB1-A3BA-38CDDC1E36D1}"/>
    <cellStyle name="Normal 5 2 2 2 2 5 3" xfId="30243" xr:uid="{3038425E-E37F-4E35-90A7-A7B067815A01}"/>
    <cellStyle name="Normal 5 2 2 2 2 6" xfId="30244" xr:uid="{2F43BCAD-F085-437A-9E00-7A46C76CC2EA}"/>
    <cellStyle name="Normal 5 2 2 2 2 6 2" xfId="30245" xr:uid="{9275AE39-CE06-4845-8976-A0166950EBAB}"/>
    <cellStyle name="Normal 5 2 2 2 2 7" xfId="30246" xr:uid="{29D7D072-C1F8-48B8-93E3-30996BCB8899}"/>
    <cellStyle name="Normal 5 2 2 2 2 8" xfId="30247" xr:uid="{C9FE1ED0-BB71-4D61-897B-0B2CBBD1CA4D}"/>
    <cellStyle name="Normal 5 2 2 2 3" xfId="30248" xr:uid="{C5746C8A-4DAB-4770-9CC7-62F6763AA3BC}"/>
    <cellStyle name="Normal 5 2 2 2 3 2" xfId="30249" xr:uid="{66708709-13AB-43C9-AD4D-78885A343723}"/>
    <cellStyle name="Normal 5 2 2 2 3 2 2" xfId="30250" xr:uid="{E53D31FD-05EC-4127-A891-DF556F72F6F8}"/>
    <cellStyle name="Normal 5 2 2 2 3 2 2 2" xfId="30251" xr:uid="{899AB352-4B07-417E-AAA5-3547C0D7F473}"/>
    <cellStyle name="Normal 5 2 2 2 3 2 2 2 2" xfId="30252" xr:uid="{C7038907-D8DE-44D1-B322-C757D790C179}"/>
    <cellStyle name="Normal 5 2 2 2 3 2 2 3" xfId="30253" xr:uid="{26C6EC1F-A943-47EF-A68C-B2CFB1766A14}"/>
    <cellStyle name="Normal 5 2 2 2 3 2 3" xfId="30254" xr:uid="{D8BBC370-AB5A-4543-8C8E-1336A790E809}"/>
    <cellStyle name="Normal 5 2 2 2 3 2 3 2" xfId="30255" xr:uid="{07227B1C-46BC-495E-908B-32B48D3B5250}"/>
    <cellStyle name="Normal 5 2 2 2 3 2 4" xfId="30256" xr:uid="{272F4C1A-D604-43F4-9273-E59C39838E7D}"/>
    <cellStyle name="Normal 5 2 2 2 3 3" xfId="30257" xr:uid="{F327B8CB-F505-4057-838A-C811D1120AE4}"/>
    <cellStyle name="Normal 5 2 2 2 3 3 2" xfId="30258" xr:uid="{996A5363-D947-4548-9C6B-4B6F611BFEE8}"/>
    <cellStyle name="Normal 5 2 2 2 3 3 2 2" xfId="30259" xr:uid="{44527C53-427C-4CEF-B57E-0FE83F01171B}"/>
    <cellStyle name="Normal 5 2 2 2 3 3 2 2 2" xfId="30260" xr:uid="{E667CE24-AAB9-4346-8A1A-AB8A68F10ACC}"/>
    <cellStyle name="Normal 5 2 2 2 3 3 2 3" xfId="30261" xr:uid="{92155BA9-98B4-4FC4-B496-ACFB55C92355}"/>
    <cellStyle name="Normal 5 2 2 2 3 3 3" xfId="30262" xr:uid="{B9182B46-D68D-4773-A8BA-DE9A5B0C2C02}"/>
    <cellStyle name="Normal 5 2 2 2 3 3 3 2" xfId="30263" xr:uid="{2FDA1AC0-D071-4E92-B1A2-6C56FAEFB842}"/>
    <cellStyle name="Normal 5 2 2 2 3 3 4" xfId="30264" xr:uid="{C0215982-5556-449C-A674-069892B594F7}"/>
    <cellStyle name="Normal 5 2 2 2 3 4" xfId="30265" xr:uid="{6F1EE9B3-8C3A-4207-A2AE-DB3F28B6E805}"/>
    <cellStyle name="Normal 5 2 2 2 3 4 2" xfId="30266" xr:uid="{035BA32A-6086-4758-8FD8-C22BFBCEC1C8}"/>
    <cellStyle name="Normal 5 2 2 2 3 4 2 2" xfId="30267" xr:uid="{94465936-66E6-48B7-9927-3EA388A60DDD}"/>
    <cellStyle name="Normal 5 2 2 2 3 4 3" xfId="30268" xr:uid="{E52C57FF-87A0-4575-A4D4-05A6310060AC}"/>
    <cellStyle name="Normal 5 2 2 2 3 5" xfId="30269" xr:uid="{E8206D4B-517F-4756-92EA-CA3BC068D88B}"/>
    <cellStyle name="Normal 5 2 2 2 3 5 2" xfId="30270" xr:uid="{8231CAA3-9F2E-449E-B983-B94CBE725DA8}"/>
    <cellStyle name="Normal 5 2 2 2 3 6" xfId="30271" xr:uid="{AF093F57-FCDA-4437-ABB9-DFE72C5B7DE6}"/>
    <cellStyle name="Normal 5 2 2 2 3 7" xfId="30272" xr:uid="{4DA0815F-15C8-4D2F-866D-FA202F7A38FA}"/>
    <cellStyle name="Normal 5 2 2 2 4" xfId="30273" xr:uid="{D8693290-1DB1-4A1F-9A5C-D919DF914EEE}"/>
    <cellStyle name="Normal 5 2 2 2 4 2" xfId="30274" xr:uid="{B26AB144-E2D9-49A6-A5CD-BF125B3FDAF5}"/>
    <cellStyle name="Normal 5 2 2 2 4 2 2" xfId="30275" xr:uid="{E69C3019-0E80-4077-95AC-17616D0D87C3}"/>
    <cellStyle name="Normal 5 2 2 2 4 2 2 2" xfId="30276" xr:uid="{B0EA64AC-C7D9-46A2-A80D-CDA999D9B7B6}"/>
    <cellStyle name="Normal 5 2 2 2 4 2 3" xfId="30277" xr:uid="{ED6DB19A-A7E8-480A-BDE6-D7D07323C781}"/>
    <cellStyle name="Normal 5 2 2 2 4 3" xfId="30278" xr:uid="{72ABF98C-BB62-495E-9129-7DEFAA53B2F3}"/>
    <cellStyle name="Normal 5 2 2 2 4 3 2" xfId="30279" xr:uid="{4FD92F19-D9E1-4F1A-8618-AD95F1FD8E78}"/>
    <cellStyle name="Normal 5 2 2 2 4 4" xfId="30280" xr:uid="{124484C3-22D8-4DFE-A27E-FA9B3C40D89E}"/>
    <cellStyle name="Normal 5 2 2 2 5" xfId="30281" xr:uid="{AD91BCDC-34B2-4829-BB78-F57DB94F8E87}"/>
    <cellStyle name="Normal 5 2 2 2 5 2" xfId="30282" xr:uid="{198DDB90-75CB-44DF-81C8-DEB342E6C3DF}"/>
    <cellStyle name="Normal 5 2 2 2 5 2 2" xfId="30283" xr:uid="{0190D1ED-F55C-4A40-955D-D7BDECC66D0B}"/>
    <cellStyle name="Normal 5 2 2 2 5 2 2 2" xfId="30284" xr:uid="{9ED5ECD9-F24D-4C31-B3EF-D806548FC403}"/>
    <cellStyle name="Normal 5 2 2 2 5 2 3" xfId="30285" xr:uid="{BD8C2077-33F4-46B0-8DAA-72273C988C51}"/>
    <cellStyle name="Normal 5 2 2 2 5 3" xfId="30286" xr:uid="{B97E7207-0BA5-4CAA-A29D-152048809DDF}"/>
    <cellStyle name="Normal 5 2 2 2 5 3 2" xfId="30287" xr:uid="{BA198956-AF1D-4BFA-84F9-4EB13E4D4F96}"/>
    <cellStyle name="Normal 5 2 2 2 5 4" xfId="30288" xr:uid="{007407CA-EBEA-46CB-BFDD-1857468AB4EB}"/>
    <cellStyle name="Normal 5 2 2 2 6" xfId="30289" xr:uid="{F3973646-5CE5-45AE-ACF6-A577C5964F59}"/>
    <cellStyle name="Normal 5 2 2 2 6 2" xfId="30290" xr:uid="{2A6FFCDD-F4C9-4ADB-BCCE-54B080B760B3}"/>
    <cellStyle name="Normal 5 2 2 2 6 2 2" xfId="30291" xr:uid="{1C77186D-01C5-4F8F-9263-567A8FBE2424}"/>
    <cellStyle name="Normal 5 2 2 2 6 3" xfId="30292" xr:uid="{88FE6D2D-0786-4B70-A8EC-110C087E1A09}"/>
    <cellStyle name="Normal 5 2 2 2 7" xfId="30293" xr:uid="{22A9147F-E28B-4B3C-A384-B446AB593545}"/>
    <cellStyle name="Normal 5 2 2 2 7 2" xfId="30294" xr:uid="{79078ABD-08CD-4A76-94B6-A55931A621DD}"/>
    <cellStyle name="Normal 5 2 2 2 8" xfId="30295" xr:uid="{611182AF-3AC3-4061-945D-463631B8BA16}"/>
    <cellStyle name="Normal 5 2 2 2 9" xfId="30296" xr:uid="{EF231352-221C-4A16-91B2-1C7330E02DCF}"/>
    <cellStyle name="Normal 5 2 2 3" xfId="30297" xr:uid="{D716C316-D3C4-4F22-B109-838DD1202CE0}"/>
    <cellStyle name="Normal 5 2 2 3 2" xfId="30298" xr:uid="{EB0AA7FD-8A5B-4602-9669-97E7879226E6}"/>
    <cellStyle name="Normal 5 2 2 3 2 2" xfId="30299" xr:uid="{7D66AD78-95F3-4F45-BB4C-06F2A6B386B7}"/>
    <cellStyle name="Normal 5 2 2 3 2 2 2" xfId="30300" xr:uid="{454DCF8F-6AA2-45DA-8C12-66CCDE0AE2CA}"/>
    <cellStyle name="Normal 5 2 2 3 2 2 2 2" xfId="30301" xr:uid="{992F3279-E127-45B5-A224-C1D661A91A24}"/>
    <cellStyle name="Normal 5 2 2 3 2 2 2 2 2" xfId="30302" xr:uid="{7769F098-FE91-4646-BFC2-341C988D8973}"/>
    <cellStyle name="Normal 5 2 2 3 2 2 2 3" xfId="30303" xr:uid="{F5452923-0006-4685-BC3A-55924D7F0DC5}"/>
    <cellStyle name="Normal 5 2 2 3 2 2 3" xfId="30304" xr:uid="{D4215BEC-8E65-4630-9632-CA53D717E4F7}"/>
    <cellStyle name="Normal 5 2 2 3 2 2 3 2" xfId="30305" xr:uid="{C1907692-9726-4881-AF60-3693977A9240}"/>
    <cellStyle name="Normal 5 2 2 3 2 2 4" xfId="30306" xr:uid="{4F0F867A-BB3F-446A-AF04-CA5AFD5262BD}"/>
    <cellStyle name="Normal 5 2 2 3 2 3" xfId="30307" xr:uid="{5BCA2AE8-7C59-4CD7-BF5B-436D7B4C87F8}"/>
    <cellStyle name="Normal 5 2 2 3 2 3 2" xfId="30308" xr:uid="{57DD36B1-09B1-4A22-8540-87BB3763CDE8}"/>
    <cellStyle name="Normal 5 2 2 3 2 3 2 2" xfId="30309" xr:uid="{25E7DDEE-663C-4C17-9AE5-27765D4956BF}"/>
    <cellStyle name="Normal 5 2 2 3 2 3 2 2 2" xfId="30310" xr:uid="{93DCC96F-0218-4516-9ED2-B8394BED59D4}"/>
    <cellStyle name="Normal 5 2 2 3 2 3 2 3" xfId="30311" xr:uid="{5C635327-E74B-4448-AED3-2215B2ED06A3}"/>
    <cellStyle name="Normal 5 2 2 3 2 3 3" xfId="30312" xr:uid="{27EDA5A7-885B-4ED4-8DEA-1D0C74C5BCF5}"/>
    <cellStyle name="Normal 5 2 2 3 2 3 3 2" xfId="30313" xr:uid="{3121FB16-523A-4449-8C29-0DC37A7852C0}"/>
    <cellStyle name="Normal 5 2 2 3 2 3 4" xfId="30314" xr:uid="{0E511435-4AFA-44DE-80F5-F3EC2DE9CB74}"/>
    <cellStyle name="Normal 5 2 2 3 2 4" xfId="30315" xr:uid="{F2BF3E82-913C-4E4E-85DF-C186E83DC5D7}"/>
    <cellStyle name="Normal 5 2 2 3 2 4 2" xfId="30316" xr:uid="{DB234C6C-6103-4248-BC03-79337D273AA1}"/>
    <cellStyle name="Normal 5 2 2 3 2 4 2 2" xfId="30317" xr:uid="{8E637398-FF2E-42C6-89E6-BD1307AA633F}"/>
    <cellStyle name="Normal 5 2 2 3 2 4 3" xfId="30318" xr:uid="{42770C53-0EF8-482A-ABB2-809E825F16C6}"/>
    <cellStyle name="Normal 5 2 2 3 2 5" xfId="30319" xr:uid="{8028D64D-5658-408B-B5BD-803A75D58527}"/>
    <cellStyle name="Normal 5 2 2 3 2 5 2" xfId="30320" xr:uid="{B381C1C6-3222-4D94-BB5F-5A889E760164}"/>
    <cellStyle name="Normal 5 2 2 3 2 6" xfId="30321" xr:uid="{DBEA5F14-7D4C-44CE-A865-F5EDFA35A89D}"/>
    <cellStyle name="Normal 5 2 2 3 3" xfId="30322" xr:uid="{A0122439-D2C6-43DE-A439-49E7359A6AA0}"/>
    <cellStyle name="Normal 5 2 2 3 3 2" xfId="30323" xr:uid="{8D7E08D9-2C26-4ADE-A8DD-76FF77A567C8}"/>
    <cellStyle name="Normal 5 2 2 3 3 2 2" xfId="30324" xr:uid="{FCB3B71D-B5B3-4B54-A947-1C1A093EA412}"/>
    <cellStyle name="Normal 5 2 2 3 3 2 2 2" xfId="30325" xr:uid="{EAF334DB-D0C3-4FF2-B310-18D523713B48}"/>
    <cellStyle name="Normal 5 2 2 3 3 2 3" xfId="30326" xr:uid="{C460FC11-054E-49F6-AF12-C2689C27EFC7}"/>
    <cellStyle name="Normal 5 2 2 3 3 3" xfId="30327" xr:uid="{84F584E6-D286-442A-91CC-1BA35DC78AA9}"/>
    <cellStyle name="Normal 5 2 2 3 3 3 2" xfId="30328" xr:uid="{6FEC613E-77E8-464F-9B10-B5FB36D3BD74}"/>
    <cellStyle name="Normal 5 2 2 3 3 4" xfId="30329" xr:uid="{475CE8DF-E813-4F08-B111-9533C4F03864}"/>
    <cellStyle name="Normal 5 2 2 3 4" xfId="30330" xr:uid="{47A814DB-11B6-491E-9289-C1D319CBDD13}"/>
    <cellStyle name="Normal 5 2 2 3 4 2" xfId="30331" xr:uid="{57B7C6B0-F6CA-48BB-8DB9-26CF627CC316}"/>
    <cellStyle name="Normal 5 2 2 3 4 2 2" xfId="30332" xr:uid="{3CC54788-E54E-4E9E-92B6-80E0D52972C0}"/>
    <cellStyle name="Normal 5 2 2 3 4 2 2 2" xfId="30333" xr:uid="{3F0B9F85-C90A-4D0D-A7A3-9AD00BB082A7}"/>
    <cellStyle name="Normal 5 2 2 3 4 2 3" xfId="30334" xr:uid="{407279A7-3768-43CD-A000-D4AD8601F2C0}"/>
    <cellStyle name="Normal 5 2 2 3 4 3" xfId="30335" xr:uid="{C492E6DB-B7D9-4B63-ACEB-0EF823554798}"/>
    <cellStyle name="Normal 5 2 2 3 4 3 2" xfId="30336" xr:uid="{034128A3-5ECA-4A04-B005-C9BF9CEE4AFF}"/>
    <cellStyle name="Normal 5 2 2 3 4 4" xfId="30337" xr:uid="{11D18D5E-1EFE-425D-A0E5-4D688BE91103}"/>
    <cellStyle name="Normal 5 2 2 3 5" xfId="30338" xr:uid="{73B05927-D4FD-4A1E-AD66-4661948B1822}"/>
    <cellStyle name="Normal 5 2 2 3 5 2" xfId="30339" xr:uid="{65C8F399-85E2-4FE0-80E2-9BA88AEC916B}"/>
    <cellStyle name="Normal 5 2 2 3 5 2 2" xfId="30340" xr:uid="{DF08C248-865F-4BED-80D1-C25B4CCDB88A}"/>
    <cellStyle name="Normal 5 2 2 3 5 3" xfId="30341" xr:uid="{1172FB86-375A-4079-B2E0-F1DC8147B3BF}"/>
    <cellStyle name="Normal 5 2 2 3 6" xfId="30342" xr:uid="{766869E1-2AB2-40EC-B986-6BF2C1958AAB}"/>
    <cellStyle name="Normal 5 2 2 3 6 2" xfId="30343" xr:uid="{F72DD5AA-F86B-431C-B3DE-F94385CE4E82}"/>
    <cellStyle name="Normal 5 2 2 3 7" xfId="30344" xr:uid="{BE44948C-61B5-4D76-AF69-2B028A81F7C4}"/>
    <cellStyle name="Normal 5 2 2 4" xfId="30345" xr:uid="{22DCF3C0-2A30-4C20-BBE8-D2C97DBAC2E7}"/>
    <cellStyle name="Normal 5 2 3" xfId="30346" xr:uid="{522B4632-5B66-4E5D-8688-0E46F019444B}"/>
    <cellStyle name="Normal 5 2 3 2" xfId="30347" xr:uid="{A354D72C-4675-440D-9CA5-AFBFCD03EBCE}"/>
    <cellStyle name="Normal 5 2 3 2 2" xfId="30348" xr:uid="{7669B181-A355-440C-AC22-1916C82BCD63}"/>
    <cellStyle name="Normal 5 2 3 2 2 2" xfId="30349" xr:uid="{CD0F7013-7CCF-49BC-95BB-A49272C69C1C}"/>
    <cellStyle name="Normal 5 2 3 2 2 2 2" xfId="30350" xr:uid="{8C915960-B00B-4CD6-A062-1FCEAA1EDF9E}"/>
    <cellStyle name="Normal 5 2 3 2 2 2 2 2" xfId="30351" xr:uid="{D702D74D-1319-4085-BE91-0CA052DFEA4F}"/>
    <cellStyle name="Normal 5 2 3 2 2 2 2 2 2" xfId="30352" xr:uid="{4CA8566E-E9A4-499B-84CD-098A429B32DB}"/>
    <cellStyle name="Normal 5 2 3 2 2 2 2 3" xfId="30353" xr:uid="{346EC9F4-B9D1-492E-AF18-C3FD6AD94FB6}"/>
    <cellStyle name="Normal 5 2 3 2 2 2 3" xfId="30354" xr:uid="{943D7344-03D1-4FA9-95A4-A03FB7DC350D}"/>
    <cellStyle name="Normal 5 2 3 2 2 2 3 2" xfId="30355" xr:uid="{3FD7439B-58A6-4B9B-BCF5-A713B79EC061}"/>
    <cellStyle name="Normal 5 2 3 2 2 2 4" xfId="30356" xr:uid="{E99BF641-B918-47F8-82EA-C8D9414D4B08}"/>
    <cellStyle name="Normal 5 2 3 2 2 3" xfId="30357" xr:uid="{584EE877-FCC5-4E63-A4B5-BFC0614EB6D5}"/>
    <cellStyle name="Normal 5 2 3 2 2 3 2" xfId="30358" xr:uid="{A216FA36-EE94-4413-A1D6-6FFA771205E9}"/>
    <cellStyle name="Normal 5 2 3 2 2 3 2 2" xfId="30359" xr:uid="{0A2A5957-F6F0-4C93-9C83-D27F3314F0D2}"/>
    <cellStyle name="Normal 5 2 3 2 2 3 2 2 2" xfId="30360" xr:uid="{93FEF63C-6426-410E-BC6E-57B72F96133A}"/>
    <cellStyle name="Normal 5 2 3 2 2 3 2 3" xfId="30361" xr:uid="{470F4DC4-CEAF-4847-B998-5D8AD4A81F48}"/>
    <cellStyle name="Normal 5 2 3 2 2 3 3" xfId="30362" xr:uid="{F6D3234D-C220-4A53-AD6B-C6116306D510}"/>
    <cellStyle name="Normal 5 2 3 2 2 3 3 2" xfId="30363" xr:uid="{2ABA1A69-12C8-48D7-B491-21D45D0546FE}"/>
    <cellStyle name="Normal 5 2 3 2 2 3 4" xfId="30364" xr:uid="{A3BBE869-7102-46F9-832C-28772F316EC7}"/>
    <cellStyle name="Normal 5 2 3 2 2 4" xfId="30365" xr:uid="{436CEDE5-86A3-439B-B352-D548F44D74AF}"/>
    <cellStyle name="Normal 5 2 3 2 2 4 2" xfId="30366" xr:uid="{8E6228DE-422D-4FFE-ACA3-EDB132D8C919}"/>
    <cellStyle name="Normal 5 2 3 2 2 4 2 2" xfId="30367" xr:uid="{D7BD394B-18FB-4744-ADCB-A100828A5BED}"/>
    <cellStyle name="Normal 5 2 3 2 2 4 3" xfId="30368" xr:uid="{387BF867-FECE-432B-B8C0-7A5F41E73708}"/>
    <cellStyle name="Normal 5 2 3 2 2 5" xfId="30369" xr:uid="{039C9ED5-BA7D-4DF5-B3FF-627873259993}"/>
    <cellStyle name="Normal 5 2 3 2 2 5 2" xfId="30370" xr:uid="{990CC249-1E2B-4668-AC86-B54F16077DCD}"/>
    <cellStyle name="Normal 5 2 3 2 2 6" xfId="30371" xr:uid="{ED1CEDF2-A43E-4DC0-A989-47F09F46D291}"/>
    <cellStyle name="Normal 5 2 3 2 3" xfId="30372" xr:uid="{A17A7611-0BB5-46E6-AC63-4DE98A93F70F}"/>
    <cellStyle name="Normal 5 2 3 2 3 2" xfId="30373" xr:uid="{0F08A095-AB72-4930-AA96-BD160215C2C6}"/>
    <cellStyle name="Normal 5 2 3 2 3 2 2" xfId="30374" xr:uid="{CE529223-F209-4261-9021-EAD9D8C8D9BC}"/>
    <cellStyle name="Normal 5 2 3 2 3 2 2 2" xfId="30375" xr:uid="{E19B0B02-0A5B-4496-AD07-EC1384D8E0C2}"/>
    <cellStyle name="Normal 5 2 3 2 3 2 3" xfId="30376" xr:uid="{BBA134F1-EDD1-4F88-BD92-B907745D5DDA}"/>
    <cellStyle name="Normal 5 2 3 2 3 3" xfId="30377" xr:uid="{7CEF3AA3-2A4A-4B18-982A-2693ECDA981D}"/>
    <cellStyle name="Normal 5 2 3 2 3 3 2" xfId="30378" xr:uid="{44FEF057-CF94-4792-9FFD-A8B0D4F3B40E}"/>
    <cellStyle name="Normal 5 2 3 2 3 4" xfId="30379" xr:uid="{65B04C2C-E121-4CED-9828-E191A459F192}"/>
    <cellStyle name="Normal 5 2 3 2 4" xfId="30380" xr:uid="{07CEDB1F-52A2-404A-9E5A-19C5360FC62F}"/>
    <cellStyle name="Normal 5 2 3 2 4 2" xfId="30381" xr:uid="{4D7F68BC-EB2B-4C85-8E48-137C2B2E0428}"/>
    <cellStyle name="Normal 5 2 3 2 4 2 2" xfId="30382" xr:uid="{45D5E56F-9A15-488D-9852-A01D6D22E6FC}"/>
    <cellStyle name="Normal 5 2 3 2 4 2 2 2" xfId="30383" xr:uid="{C30BDD2E-E301-48B5-BB53-9539D65CCD0D}"/>
    <cellStyle name="Normal 5 2 3 2 4 2 3" xfId="30384" xr:uid="{DA447ABC-EB7B-4C9F-97B6-7EC6990EBEDA}"/>
    <cellStyle name="Normal 5 2 3 2 4 3" xfId="30385" xr:uid="{08D35C70-A04A-42EA-9830-5B30FD0E1CAF}"/>
    <cellStyle name="Normal 5 2 3 2 4 3 2" xfId="30386" xr:uid="{C978E975-C721-4943-B896-715321F3E151}"/>
    <cellStyle name="Normal 5 2 3 2 4 4" xfId="30387" xr:uid="{7A908774-1BE3-4C73-B92A-39B5ABD0BFDF}"/>
    <cellStyle name="Normal 5 2 3 2 5" xfId="30388" xr:uid="{C1906A09-FEB6-46F7-9F4D-5D88A8156659}"/>
    <cellStyle name="Normal 5 2 3 2 5 2" xfId="30389" xr:uid="{971FC073-7C3F-42BB-B696-DC9BC7CD960E}"/>
    <cellStyle name="Normal 5 2 3 2 5 2 2" xfId="30390" xr:uid="{BD2BAABA-71C8-4BE2-8D32-3A1323C0E2B1}"/>
    <cellStyle name="Normal 5 2 3 2 5 3" xfId="30391" xr:uid="{FFABE093-4542-4179-8C02-0191128D0E9D}"/>
    <cellStyle name="Normal 5 2 3 2 6" xfId="30392" xr:uid="{04E6BF29-96D1-4F54-8C44-1CDA22994AFD}"/>
    <cellStyle name="Normal 5 2 3 2 6 2" xfId="30393" xr:uid="{C96A8BF1-BAC6-40F8-B6C5-432E54B36B20}"/>
    <cellStyle name="Normal 5 2 3 2 7" xfId="30394" xr:uid="{FEBBA050-E763-4EF4-8090-0285C720CA00}"/>
    <cellStyle name="Normal 5 2 3 2 8" xfId="30395" xr:uid="{AA69C4FC-9235-402F-87EE-FA861ABC72F0}"/>
    <cellStyle name="Normal 5 2 3 3" xfId="30396" xr:uid="{341A6345-9261-4A2B-A356-379FA246D26C}"/>
    <cellStyle name="Normal 5 2 3 3 2" xfId="30397" xr:uid="{F09A7FD2-BF2E-4522-834E-B6FDEDEFB6B7}"/>
    <cellStyle name="Normal 5 2 3 3 2 2" xfId="30398" xr:uid="{B76173C0-3B84-4B3F-AC79-E8DEA22474E1}"/>
    <cellStyle name="Normal 5 2 3 3 2 2 2" xfId="30399" xr:uid="{90CD1EB8-4BAA-4436-80E4-3A3878F1D6FC}"/>
    <cellStyle name="Normal 5 2 3 3 2 2 2 2" xfId="30400" xr:uid="{1FFB6C2F-8921-4D55-8E97-24FEA4988F5C}"/>
    <cellStyle name="Normal 5 2 3 3 2 2 3" xfId="30401" xr:uid="{AA9F1175-0B01-4CAB-BE28-168330D8FEF3}"/>
    <cellStyle name="Normal 5 2 3 3 2 3" xfId="30402" xr:uid="{B57E0A96-767C-482E-9E8D-A84E8C8E01C5}"/>
    <cellStyle name="Normal 5 2 3 3 2 3 2" xfId="30403" xr:uid="{AEF7009C-3ACD-4158-975E-B31D084BB82E}"/>
    <cellStyle name="Normal 5 2 3 3 2 4" xfId="30404" xr:uid="{327945AA-DDD3-4C28-82DE-0C22ACB993CD}"/>
    <cellStyle name="Normal 5 2 3 3 3" xfId="30405" xr:uid="{6CE243F2-DD9C-43E5-ABA6-EADBB64D4474}"/>
    <cellStyle name="Normal 5 2 3 3 3 2" xfId="30406" xr:uid="{E97A671B-BE94-4222-AEE7-D49010C01B8C}"/>
    <cellStyle name="Normal 5 2 3 3 3 2 2" xfId="30407" xr:uid="{CA190E40-291E-41F3-A926-99671DB901D3}"/>
    <cellStyle name="Normal 5 2 3 3 3 2 2 2" xfId="30408" xr:uid="{CF47E1E0-A2BB-40E0-A0FE-81FE82C5611B}"/>
    <cellStyle name="Normal 5 2 3 3 3 2 3" xfId="30409" xr:uid="{2357FF22-4BF8-4E6D-83B2-D363354D530E}"/>
    <cellStyle name="Normal 5 2 3 3 3 3" xfId="30410" xr:uid="{3023B7DC-C5C6-4BE7-9B6A-46556C3AABD3}"/>
    <cellStyle name="Normal 5 2 3 3 3 3 2" xfId="30411" xr:uid="{28E2B652-AC07-42F7-80DA-287CFAAA46A6}"/>
    <cellStyle name="Normal 5 2 3 3 3 4" xfId="30412" xr:uid="{E8165282-F36E-429F-86A8-D42280ED48F9}"/>
    <cellStyle name="Normal 5 2 3 3 4" xfId="30413" xr:uid="{266AFA2E-8C20-4438-ACC5-90EF12294DA3}"/>
    <cellStyle name="Normal 5 2 3 3 4 2" xfId="30414" xr:uid="{8ABDC0C0-808F-4447-92FF-5D4746CC572A}"/>
    <cellStyle name="Normal 5 2 3 3 4 2 2" xfId="30415" xr:uid="{C9D57F54-B39D-4333-808E-32C52CC2F190}"/>
    <cellStyle name="Normal 5 2 3 3 4 3" xfId="30416" xr:uid="{8BB9B93A-34B9-4A25-AB7D-FC24224545BC}"/>
    <cellStyle name="Normal 5 2 3 3 5" xfId="30417" xr:uid="{FE26BB1A-D4CE-4CDA-99E3-AA94B1D181C2}"/>
    <cellStyle name="Normal 5 2 3 3 5 2" xfId="30418" xr:uid="{BB0D04BA-65E0-4074-AD3D-4C6DE4828A38}"/>
    <cellStyle name="Normal 5 2 3 3 6" xfId="30419" xr:uid="{F7758CE3-B0F2-4F31-8B29-C5B2E3722C59}"/>
    <cellStyle name="Normal 5 2 3 4" xfId="30420" xr:uid="{A5840F31-4F22-4179-B619-5AE962DB2814}"/>
    <cellStyle name="Normal 5 2 3 4 2" xfId="30421" xr:uid="{46CC9DD6-B07C-491A-A1C1-6CFC8C3C30D2}"/>
    <cellStyle name="Normal 5 2 3 4 2 2" xfId="30422" xr:uid="{A52C9ECF-E4F9-4577-AC37-B3A3E0D0E0D9}"/>
    <cellStyle name="Normal 5 2 3 4 2 2 2" xfId="30423" xr:uid="{16444A93-0D90-4841-AD12-39E44BC32589}"/>
    <cellStyle name="Normal 5 2 3 4 2 3" xfId="30424" xr:uid="{997754B2-C6AE-4C3B-8E42-D2A7E4A60846}"/>
    <cellStyle name="Normal 5 2 3 4 3" xfId="30425" xr:uid="{45C42FD5-8245-48F2-AD17-152A6C2113FF}"/>
    <cellStyle name="Normal 5 2 3 4 3 2" xfId="30426" xr:uid="{CB4CEADD-6E37-450B-B144-FFE3514D3FF5}"/>
    <cellStyle name="Normal 5 2 3 4 4" xfId="30427" xr:uid="{225910E9-44E5-498E-9D1F-78A0421FF95E}"/>
    <cellStyle name="Normal 5 2 3 5" xfId="30428" xr:uid="{67CDD599-98B8-46F9-8814-4EF325CAA4BC}"/>
    <cellStyle name="Normal 5 2 3 5 2" xfId="30429" xr:uid="{92C7C5A3-B546-4B4A-981F-D05EBE2968CF}"/>
    <cellStyle name="Normal 5 2 3 5 2 2" xfId="30430" xr:uid="{002F721B-C71B-40B1-BA5F-14F57CA8DDAF}"/>
    <cellStyle name="Normal 5 2 3 5 2 2 2" xfId="30431" xr:uid="{D4DC19E6-F4EC-4C70-B722-B8E475AB2340}"/>
    <cellStyle name="Normal 5 2 3 5 2 3" xfId="30432" xr:uid="{4368E9BB-0A8B-48C2-BA89-6BD678094DB5}"/>
    <cellStyle name="Normal 5 2 3 5 3" xfId="30433" xr:uid="{0D26D8AF-D1F2-490C-A66C-5B84AE245965}"/>
    <cellStyle name="Normal 5 2 3 5 3 2" xfId="30434" xr:uid="{4184E5D3-7ADB-4B4D-9422-2CFED21A238F}"/>
    <cellStyle name="Normal 5 2 3 5 4" xfId="30435" xr:uid="{6270A6B1-3EE5-4703-8584-F88FCD17313E}"/>
    <cellStyle name="Normal 5 2 3 6" xfId="30436" xr:uid="{8D1EB220-A736-45D8-9404-A771A6164487}"/>
    <cellStyle name="Normal 5 2 3 6 2" xfId="30437" xr:uid="{61D54DDE-CC94-4597-921B-FAC4EA236B23}"/>
    <cellStyle name="Normal 5 2 3 6 2 2" xfId="30438" xr:uid="{922BC625-DADB-4ABC-B956-4E426A171F02}"/>
    <cellStyle name="Normal 5 2 3 6 3" xfId="30439" xr:uid="{AFA8AD9E-665B-4F3F-9695-3255E5203161}"/>
    <cellStyle name="Normal 5 2 3 7" xfId="30440" xr:uid="{05493245-23CC-4297-8584-73D3832429AB}"/>
    <cellStyle name="Normal 5 2 3 7 2" xfId="30441" xr:uid="{B208CE65-4EB0-46D3-9BD7-09DEA96789FB}"/>
    <cellStyle name="Normal 5 2 3 8" xfId="30442" xr:uid="{F5D6849E-425E-460C-9036-D94ED949ABCA}"/>
    <cellStyle name="Normal 5 2 3 9" xfId="30443" xr:uid="{78498D3A-6AAB-43FB-A4BB-E57CC081C121}"/>
    <cellStyle name="Normal 5 2 4" xfId="30444" xr:uid="{F3B5CEDC-6F2C-4109-B565-F43C4CB989FB}"/>
    <cellStyle name="Normal 5 2 4 2" xfId="30445" xr:uid="{06B64360-C60B-4265-A858-02E18BF332E3}"/>
    <cellStyle name="Normal 5 2 4 2 2" xfId="30446" xr:uid="{2221DB97-EE4D-480A-84C9-E6B767AF8914}"/>
    <cellStyle name="Normal 5 2 4 2 2 2" xfId="30447" xr:uid="{78AC60F0-62DC-4051-8B6A-F3E5441B9F23}"/>
    <cellStyle name="Normal 5 2 4 2 2 2 2" xfId="30448" xr:uid="{713E52AB-D390-41C8-AFEF-2722BDF9BC94}"/>
    <cellStyle name="Normal 5 2 4 2 2 2 2 2" xfId="30449" xr:uid="{AB80826B-3293-4B8E-B2BD-6DA69C0B05E3}"/>
    <cellStyle name="Normal 5 2 4 2 2 2 3" xfId="30450" xr:uid="{B5712351-808A-4699-A8EC-7C5B91A90DA2}"/>
    <cellStyle name="Normal 5 2 4 2 2 3" xfId="30451" xr:uid="{D2F93467-3BEA-445F-A75E-CA58AABF5661}"/>
    <cellStyle name="Normal 5 2 4 2 2 3 2" xfId="30452" xr:uid="{381688CA-2923-4000-8B59-A373EFD2D476}"/>
    <cellStyle name="Normal 5 2 4 2 2 4" xfId="30453" xr:uid="{1DC64F49-FCCD-4466-B423-A37D442F5F39}"/>
    <cellStyle name="Normal 5 2 4 2 3" xfId="30454" xr:uid="{B751389D-26B5-49C4-B2AF-34CB4B3F6AB1}"/>
    <cellStyle name="Normal 5 2 4 2 3 2" xfId="30455" xr:uid="{C9091C04-2DF0-4353-87EF-B7158D0354CE}"/>
    <cellStyle name="Normal 5 2 4 2 3 2 2" xfId="30456" xr:uid="{5F7438C6-F951-409C-BB3F-1619B401AD5E}"/>
    <cellStyle name="Normal 5 2 4 2 3 2 2 2" xfId="30457" xr:uid="{54B135EB-38E9-4EB3-8808-CD8266E70F1F}"/>
    <cellStyle name="Normal 5 2 4 2 3 2 3" xfId="30458" xr:uid="{05CE69A7-4EE7-45BE-A80A-EA53DC6CD4C6}"/>
    <cellStyle name="Normal 5 2 4 2 3 3" xfId="30459" xr:uid="{3F9C3B94-B4AC-4DA0-AC73-DD9AF87A468B}"/>
    <cellStyle name="Normal 5 2 4 2 3 3 2" xfId="30460" xr:uid="{36E06DFF-EA1F-4BA2-B42D-BBBDBD2A90A9}"/>
    <cellStyle name="Normal 5 2 4 2 3 4" xfId="30461" xr:uid="{16F4894A-2746-49D8-82E1-392CD0D5DAFD}"/>
    <cellStyle name="Normal 5 2 4 2 4" xfId="30462" xr:uid="{BA415307-D52E-4BD2-814B-01802DBF3F04}"/>
    <cellStyle name="Normal 5 2 4 2 4 2" xfId="30463" xr:uid="{492460D3-1AC2-4BB6-A327-6D2277AD71D7}"/>
    <cellStyle name="Normal 5 2 4 2 4 2 2" xfId="30464" xr:uid="{D917B7EC-2F1B-409D-BAA6-7DCB28ECBB46}"/>
    <cellStyle name="Normal 5 2 4 2 4 3" xfId="30465" xr:uid="{D7ED778B-6435-43AD-8D28-C58F5EF6B3BB}"/>
    <cellStyle name="Normal 5 2 4 2 5" xfId="30466" xr:uid="{41979A89-35B6-4D34-AD96-55AC94832565}"/>
    <cellStyle name="Normal 5 2 4 2 5 2" xfId="30467" xr:uid="{49F639F7-AA58-4AD9-83E3-286B9BFD0E35}"/>
    <cellStyle name="Normal 5 2 4 2 6" xfId="30468" xr:uid="{4545EA29-355B-4241-A2F6-75BDE16E8D55}"/>
    <cellStyle name="Normal 5 2 4 2 7" xfId="30469" xr:uid="{7D29F736-91E1-4AE3-8830-D62056F9A6D0}"/>
    <cellStyle name="Normal 5 2 4 3" xfId="30470" xr:uid="{B2D07FFD-7CD7-4FDB-BB0C-883177DD5E61}"/>
    <cellStyle name="Normal 5 2 4 3 2" xfId="30471" xr:uid="{37AAC614-14EF-4804-AAD1-03CA785DA891}"/>
    <cellStyle name="Normal 5 2 4 3 2 2" xfId="30472" xr:uid="{7A96B597-BC0D-4169-BF88-963EC47C668D}"/>
    <cellStyle name="Normal 5 2 4 3 2 2 2" xfId="30473" xr:uid="{B15B78D1-F3C3-45A8-B8CF-EA6F322DC33E}"/>
    <cellStyle name="Normal 5 2 4 3 2 3" xfId="30474" xr:uid="{3C6705F9-2CED-4CE6-BE13-B8996D3B6315}"/>
    <cellStyle name="Normal 5 2 4 3 3" xfId="30475" xr:uid="{27BAE03A-34FF-4766-8D9E-60764735780B}"/>
    <cellStyle name="Normal 5 2 4 3 3 2" xfId="30476" xr:uid="{9A75EB97-13C9-4569-A2C8-99897603AD07}"/>
    <cellStyle name="Normal 5 2 4 3 4" xfId="30477" xr:uid="{8E6F2160-F984-439D-80BF-929FE4FD27E5}"/>
    <cellStyle name="Normal 5 2 4 4" xfId="30478" xr:uid="{7B004907-86D0-4468-B543-8C3D7F1364BD}"/>
    <cellStyle name="Normal 5 2 4 4 2" xfId="30479" xr:uid="{69CDC40A-F90E-4854-BB21-C19E96FA15EF}"/>
    <cellStyle name="Normal 5 2 4 4 2 2" xfId="30480" xr:uid="{8784E8B1-9C91-4BBA-84DC-17A84ECC13CD}"/>
    <cellStyle name="Normal 5 2 4 4 2 2 2" xfId="30481" xr:uid="{47F05F58-2ED0-46CE-8378-78EA3D094A96}"/>
    <cellStyle name="Normal 5 2 4 4 2 3" xfId="30482" xr:uid="{42D602CE-72DB-4C7E-81CA-480C24169A1C}"/>
    <cellStyle name="Normal 5 2 4 4 3" xfId="30483" xr:uid="{201184AA-C2EB-4C6B-9E23-5BB23EBACBA4}"/>
    <cellStyle name="Normal 5 2 4 4 3 2" xfId="30484" xr:uid="{1173DB34-FDA7-48E9-88D6-E5FBEDA0BF01}"/>
    <cellStyle name="Normal 5 2 4 4 4" xfId="30485" xr:uid="{A1160E1A-E0AB-43A2-8B90-E3A4FBB5E983}"/>
    <cellStyle name="Normal 5 2 4 5" xfId="30486" xr:uid="{24A8047C-82B4-45E1-BB3F-90274AD48E34}"/>
    <cellStyle name="Normal 5 2 4 5 2" xfId="30487" xr:uid="{194FB5E8-A1F1-4CD7-9BBE-2014727D81B3}"/>
    <cellStyle name="Normal 5 2 4 5 2 2" xfId="30488" xr:uid="{72D99EE0-B469-4425-B2DE-DC9836BB9AD4}"/>
    <cellStyle name="Normal 5 2 4 5 3" xfId="30489" xr:uid="{939DACC3-3E44-4DF6-8937-5B74BD1CD94A}"/>
    <cellStyle name="Normal 5 2 4 6" xfId="30490" xr:uid="{4DB121F6-D71F-466F-812C-FE0F99BB518E}"/>
    <cellStyle name="Normal 5 2 4 6 2" xfId="30491" xr:uid="{C0120ABE-2B86-44D8-B315-511C35A266D9}"/>
    <cellStyle name="Normal 5 2 4 7" xfId="30492" xr:uid="{F47A8A83-8F5B-4DBF-B505-1D9E552A5A0E}"/>
    <cellStyle name="Normal 5 2 4 8" xfId="30493" xr:uid="{7D2FF687-3C62-4FC7-9BB2-6F0F13AD856C}"/>
    <cellStyle name="Normal 5 2 5" xfId="30494" xr:uid="{76328888-B398-4371-A085-B8AECD37B4E7}"/>
    <cellStyle name="Normal 5 2 5 2" xfId="30495" xr:uid="{1E56A644-B0EB-4568-847D-F741E1CFC31D}"/>
    <cellStyle name="Normal 5 2 6" xfId="30496" xr:uid="{D3D88CCD-5B70-41EC-AE29-78CED7E4FE38}"/>
    <cellStyle name="Normal 5 2 6 2" xfId="30497" xr:uid="{3DEEFA27-F8D2-45A9-A5C5-6AD7A6F52EFF}"/>
    <cellStyle name="Normal 5 2 6 2 2" xfId="30498" xr:uid="{DC7571B4-060E-484C-9433-400D0ED35086}"/>
    <cellStyle name="Normal 5 2 6 2 2 2" xfId="30499" xr:uid="{102819FC-6464-4ACB-B550-D55E0268AA86}"/>
    <cellStyle name="Normal 5 2 6 2 2 2 2" xfId="30500" xr:uid="{3C930A94-AA0E-43D3-A256-E49A318A7F9A}"/>
    <cellStyle name="Normal 5 2 6 2 2 3" xfId="30501" xr:uid="{311EF286-44A1-4B73-88BF-DE0FB31C89E5}"/>
    <cellStyle name="Normal 5 2 6 2 3" xfId="30502" xr:uid="{32DFC51E-5CCB-4F19-8117-9C1BEC748D71}"/>
    <cellStyle name="Normal 5 2 6 2 3 2" xfId="30503" xr:uid="{FEA18B58-43F6-4D88-A36D-F93BDF24AC3C}"/>
    <cellStyle name="Normal 5 2 6 2 4" xfId="30504" xr:uid="{1945ADC9-F2E6-4224-971D-D84B033662DD}"/>
    <cellStyle name="Normal 5 2 6 3" xfId="30505" xr:uid="{7D905836-ED63-409F-BBBA-F49784A007B3}"/>
    <cellStyle name="Normal 5 2 6 3 2" xfId="30506" xr:uid="{E6B8B10E-FBDF-4310-AE7A-986245D897A3}"/>
    <cellStyle name="Normal 5 2 6 3 2 2" xfId="30507" xr:uid="{5A6F28F7-122A-460C-A0E8-5AC8F03769E2}"/>
    <cellStyle name="Normal 5 2 6 3 2 2 2" xfId="30508" xr:uid="{32F359EC-04DA-4D73-8EE3-E6332D080419}"/>
    <cellStyle name="Normal 5 2 6 3 2 3" xfId="30509" xr:uid="{8BD407FD-D052-47C9-BAFA-5BBBA309F99F}"/>
    <cellStyle name="Normal 5 2 6 3 3" xfId="30510" xr:uid="{2173C9EE-5EA6-47C5-9356-E676D593C69C}"/>
    <cellStyle name="Normal 5 2 6 3 3 2" xfId="30511" xr:uid="{2ED3E206-0444-41F6-A07D-2849FE77758F}"/>
    <cellStyle name="Normal 5 2 6 3 4" xfId="30512" xr:uid="{E54165F0-B240-46B3-AC99-ED9412B42D77}"/>
    <cellStyle name="Normal 5 2 6 4" xfId="30513" xr:uid="{99B96B60-F6AC-4F2C-AFC7-4FE07456A9CB}"/>
    <cellStyle name="Normal 5 2 6 4 2" xfId="30514" xr:uid="{EA8D2C9A-FAD9-4D84-801F-6EF5D30A0CB4}"/>
    <cellStyle name="Normal 5 2 6 4 2 2" xfId="30515" xr:uid="{B6CA9C0A-2230-4A93-A4F3-0E795B76B865}"/>
    <cellStyle name="Normal 5 2 6 4 3" xfId="30516" xr:uid="{B3FB88AA-346E-4A54-9DF0-98E9E41F5F02}"/>
    <cellStyle name="Normal 5 2 6 5" xfId="30517" xr:uid="{3903B8A5-5364-4CEC-824A-D746AE4C3862}"/>
    <cellStyle name="Normal 5 2 6 5 2" xfId="30518" xr:uid="{EED1CD9B-FC8E-4663-AA1A-364ECC9DA451}"/>
    <cellStyle name="Normal 5 2 6 6" xfId="30519" xr:uid="{360E4AEE-E65D-4C3F-91C7-D67847386690}"/>
    <cellStyle name="Normal 5 2 7" xfId="30520" xr:uid="{A3217E61-BD22-43DD-93CE-55EBA090F593}"/>
    <cellStyle name="Normal 5 2 7 2" xfId="30521" xr:uid="{9DA02519-377B-49E5-9F9D-FEA4928A0FA9}"/>
    <cellStyle name="Normal 5 2 7 2 2" xfId="30522" xr:uid="{BAB3AAD8-2C7F-411C-A755-61638D375D5F}"/>
    <cellStyle name="Normal 5 2 7 2 2 2" xfId="30523" xr:uid="{FB2DF2C4-17BB-450C-9E2B-13BA70E1EC84}"/>
    <cellStyle name="Normal 5 2 7 2 3" xfId="30524" xr:uid="{7010C3F7-1711-4E28-BF01-F41A8BD2D895}"/>
    <cellStyle name="Normal 5 2 7 3" xfId="30525" xr:uid="{E146DD7E-8CCD-48AD-9B2D-6A7FED057EA9}"/>
    <cellStyle name="Normal 5 2 7 3 2" xfId="30526" xr:uid="{EB37AFD8-F3F6-404D-AF29-8DE0541AE8C7}"/>
    <cellStyle name="Normal 5 2 7 4" xfId="30527" xr:uid="{43A0B630-135D-468B-95A8-B595CD081294}"/>
    <cellStyle name="Normal 5 2 8" xfId="30528" xr:uid="{F81EBA75-EE57-45B2-B093-E807CF8B2BC3}"/>
    <cellStyle name="Normal 5 2 8 2" xfId="30529" xr:uid="{5747B530-D8A1-4484-8983-30E9A6358A9D}"/>
    <cellStyle name="Normal 5 2 8 2 2" xfId="30530" xr:uid="{8F14A57F-3DF6-4C37-AD1F-65AEC3DFF0A3}"/>
    <cellStyle name="Normal 5 2 8 2 2 2" xfId="30531" xr:uid="{0226C31B-165C-45C8-A157-AD5ECCFD5B00}"/>
    <cellStyle name="Normal 5 2 8 2 3" xfId="30532" xr:uid="{B02F7061-B8BA-4C26-974A-9D9A966368D4}"/>
    <cellStyle name="Normal 5 2 8 3" xfId="30533" xr:uid="{5B6B08C2-7B37-43D3-8389-CCC33D9B3839}"/>
    <cellStyle name="Normal 5 2 8 3 2" xfId="30534" xr:uid="{4A3ACE46-9F83-4F72-98C0-870AE3EEF320}"/>
    <cellStyle name="Normal 5 2 8 4" xfId="30535" xr:uid="{6B7A9E91-E629-4184-9BCA-31C9B1E1409A}"/>
    <cellStyle name="Normal 5 2 9" xfId="30536" xr:uid="{88EA187D-4452-4B5C-B39E-7A232CA2EF88}"/>
    <cellStyle name="Normal 5 2 9 2" xfId="30537" xr:uid="{3CEC7461-F9B7-445E-A813-D5A8784DED41}"/>
    <cellStyle name="Normal 5 2 9 2 2" xfId="30538" xr:uid="{CBD21056-C42B-4EBD-9971-88807D427774}"/>
    <cellStyle name="Normal 5 2 9 3" xfId="30539" xr:uid="{59BFFC30-5597-46FA-BCEF-0181F3643BA0}"/>
    <cellStyle name="Normal 5 3" xfId="30540" xr:uid="{84B8BD05-02A8-4758-92C3-F9D8A3483D39}"/>
    <cellStyle name="Normal 5 3 2" xfId="30541" xr:uid="{010F28EF-E2FB-4EE0-B3D5-4C5005F11B03}"/>
    <cellStyle name="Normal 5 3 2 2" xfId="30542" xr:uid="{01701137-F6C9-4FD8-A858-03570680404A}"/>
    <cellStyle name="Normal 5 3 2 3" xfId="30543" xr:uid="{C13AA41A-B282-474B-9628-71566081165B}"/>
    <cellStyle name="Normal 5 3 3" xfId="30544" xr:uid="{C7C66C4C-A5ED-455E-84F8-662F262F0A0D}"/>
    <cellStyle name="Normal 5 3 3 2" xfId="30545" xr:uid="{AB6138CD-79E2-466C-9F06-721BC05A1DAD}"/>
    <cellStyle name="Normal 5 3 4" xfId="30546" xr:uid="{9A2F271D-6969-4C81-B2B2-564BD8C93D4A}"/>
    <cellStyle name="Normal 5 4" xfId="30547" xr:uid="{E8A53112-6D30-41CD-A20C-B58FD37EE717}"/>
    <cellStyle name="Normal 5 5" xfId="30548" xr:uid="{2258758E-1FAD-4D0C-90CC-5487141D05BF}"/>
    <cellStyle name="Normal 5 6" xfId="30549" xr:uid="{3AE691EB-1A78-4286-B8EF-ADBEDAF81B99}"/>
    <cellStyle name="Normal 50" xfId="30550" xr:uid="{C1FD8D46-ABAC-43AB-A9E8-4A04E3718F8C}"/>
    <cellStyle name="Normal 50 2" xfId="30551" xr:uid="{E7EE0F1C-9937-4091-8C9A-0D159A2598BB}"/>
    <cellStyle name="Normal 50 3" xfId="30552" xr:uid="{20962FB2-1D79-448E-9956-DE75CE8006A4}"/>
    <cellStyle name="Normal 50 3 2" xfId="30553" xr:uid="{452F07F9-333D-4AF3-831C-94BB2E85CDE1}"/>
    <cellStyle name="Normal 50 3 2 2" xfId="30554" xr:uid="{97EB9362-5C0D-4EE3-B70F-B3E1197B7DFD}"/>
    <cellStyle name="Normal 50 3 2 2 2" xfId="30555" xr:uid="{EB945AC1-4E14-4794-9DBD-284480BD1308}"/>
    <cellStyle name="Normal 50 3 2 2 2 2" xfId="30556" xr:uid="{B9CD6B4C-C43A-4341-B031-83ACC153BC2F}"/>
    <cellStyle name="Normal 50 3 2 2 3" xfId="30557" xr:uid="{C6D6A409-9FD6-4B61-848D-0DBF22D42CC4}"/>
    <cellStyle name="Normal 50 3 2 3" xfId="30558" xr:uid="{B15ED20B-E728-4A8B-A55C-69F2001CCA37}"/>
    <cellStyle name="Normal 50 3 2 3 2" xfId="30559" xr:uid="{7048E86B-EDE8-4A98-8994-D0ECB0A641C5}"/>
    <cellStyle name="Normal 50 3 2 4" xfId="30560" xr:uid="{81224D0B-1ED2-40EE-B41B-A86F0CA807EF}"/>
    <cellStyle name="Normal 50 3 3" xfId="30561" xr:uid="{4DD86B29-4397-4751-A1F8-7D3BDA0CCE14}"/>
    <cellStyle name="Normal 50 3 3 2" xfId="30562" xr:uid="{ECD95394-3E7E-44B6-9449-F28DC0B2D7D4}"/>
    <cellStyle name="Normal 50 3 3 2 2" xfId="30563" xr:uid="{CE94B145-A9AB-49EB-8AD3-A0625BC82488}"/>
    <cellStyle name="Normal 50 3 3 2 2 2" xfId="30564" xr:uid="{037351CE-2237-4BC6-BA84-F4A74510BF92}"/>
    <cellStyle name="Normal 50 3 3 2 3" xfId="30565" xr:uid="{0333E815-CF85-41D0-947A-8516CC3F300A}"/>
    <cellStyle name="Normal 50 3 3 3" xfId="30566" xr:uid="{8568FDF2-CE0D-41BA-A8C8-01A20DCEA94A}"/>
    <cellStyle name="Normal 50 3 3 3 2" xfId="30567" xr:uid="{F921A14E-261C-47C4-8287-1B4CBE47CD82}"/>
    <cellStyle name="Normal 50 3 3 4" xfId="30568" xr:uid="{544D61BE-71F3-44A6-B9DB-8B384E216481}"/>
    <cellStyle name="Normal 50 3 4" xfId="30569" xr:uid="{3A84CE70-B57D-435C-A021-91163BA8DE48}"/>
    <cellStyle name="Normal 50 3 4 2" xfId="30570" xr:uid="{6A7A7031-0C38-4540-A17A-2C72C29B833E}"/>
    <cellStyle name="Normal 50 3 4 2 2" xfId="30571" xr:uid="{D9ABF3AD-707C-4950-A9F5-651F1168E682}"/>
    <cellStyle name="Normal 50 3 4 3" xfId="30572" xr:uid="{B18761AB-562A-4B77-996C-3DFAC5D5DE65}"/>
    <cellStyle name="Normal 50 3 5" xfId="30573" xr:uid="{B8E2CB82-D5F8-49B9-9363-2D0BE6C61C58}"/>
    <cellStyle name="Normal 50 3 5 2" xfId="30574" xr:uid="{24115801-BBB0-42BB-A797-7C7EC31C9451}"/>
    <cellStyle name="Normal 50 3 6" xfId="30575" xr:uid="{5A012385-2520-482D-8033-7CEA1D4FE325}"/>
    <cellStyle name="Normal 51" xfId="30576" xr:uid="{AF99C2A3-9BCD-4D51-9129-3A5959D71CDB}"/>
    <cellStyle name="Normal 51 2" xfId="30577" xr:uid="{696C264F-CF2A-498A-B936-5DEAD9E62093}"/>
    <cellStyle name="Normal 51 3" xfId="30578" xr:uid="{DDC75EC1-8B2B-4D0C-B0A3-2AEAC6971F5F}"/>
    <cellStyle name="Normal 51 3 2" xfId="30579" xr:uid="{DDE58F82-787A-4C9C-95DC-8485DDD95B87}"/>
    <cellStyle name="Normal 51 3 2 2" xfId="30580" xr:uid="{25DB1F94-AB0A-4FCC-A640-27296CA65DD2}"/>
    <cellStyle name="Normal 51 3 2 2 2" xfId="30581" xr:uid="{EA3FD885-6BA0-4603-895E-718F980F68AF}"/>
    <cellStyle name="Normal 51 3 2 2 2 2" xfId="30582" xr:uid="{7344E3A2-7745-45CF-A548-077DE976E3E2}"/>
    <cellStyle name="Normal 51 3 2 2 3" xfId="30583" xr:uid="{6502CF91-B3BD-4194-8327-617D2266070F}"/>
    <cellStyle name="Normal 51 3 2 3" xfId="30584" xr:uid="{8211FB91-5763-4425-9AF8-2E3A7989F6E4}"/>
    <cellStyle name="Normal 51 3 2 3 2" xfId="30585" xr:uid="{AACCC791-F6EE-4646-8A22-43315D41DCCC}"/>
    <cellStyle name="Normal 51 3 2 4" xfId="30586" xr:uid="{E51207C6-C95C-4561-A204-70E14F5D2C6D}"/>
    <cellStyle name="Normal 51 3 3" xfId="30587" xr:uid="{F463D19B-5FA9-4B73-85D1-003C4024510E}"/>
    <cellStyle name="Normal 51 3 3 2" xfId="30588" xr:uid="{02F5BD8F-2CE3-488A-A89A-918C40048929}"/>
    <cellStyle name="Normal 51 3 3 2 2" xfId="30589" xr:uid="{DE6C4A0E-0273-4F09-A136-8565F37192F6}"/>
    <cellStyle name="Normal 51 3 3 2 2 2" xfId="30590" xr:uid="{802D1D16-D63D-4FA7-94E3-7F78C066FD18}"/>
    <cellStyle name="Normal 51 3 3 2 3" xfId="30591" xr:uid="{7FF8DAE0-5A2E-48AA-BE92-54BCEFA3161A}"/>
    <cellStyle name="Normal 51 3 3 3" xfId="30592" xr:uid="{09BB477D-5E55-401B-9112-816146A0311E}"/>
    <cellStyle name="Normal 51 3 3 3 2" xfId="30593" xr:uid="{EC2CF7FA-B70B-4CC6-9DD4-E878F2FF17A2}"/>
    <cellStyle name="Normal 51 3 3 4" xfId="30594" xr:uid="{78B3C4E7-CE4C-43AD-B0D1-829631B1B0B6}"/>
    <cellStyle name="Normal 51 3 4" xfId="30595" xr:uid="{BC1179A1-4314-4EB6-B83F-E9FE072901E3}"/>
    <cellStyle name="Normal 51 3 4 2" xfId="30596" xr:uid="{8DADBB4E-582C-463F-A858-A3D647D3EC4B}"/>
    <cellStyle name="Normal 51 3 4 2 2" xfId="30597" xr:uid="{19E82810-2D7C-4E76-BADC-C0C09E532212}"/>
    <cellStyle name="Normal 51 3 4 3" xfId="30598" xr:uid="{A5395CEF-2C06-4278-BC26-8E39ADF7CFE2}"/>
    <cellStyle name="Normal 51 3 5" xfId="30599" xr:uid="{2BB065E0-C0A3-4F01-A9BD-A19E463D5210}"/>
    <cellStyle name="Normal 51 3 5 2" xfId="30600" xr:uid="{029E9DFE-D13C-449F-9916-E5BF61CB3318}"/>
    <cellStyle name="Normal 51 3 6" xfId="30601" xr:uid="{CD5BE3C0-7885-4A2D-BA02-363C46E44989}"/>
    <cellStyle name="Normal 52" xfId="30602" xr:uid="{FCCE5078-004D-4BC0-8B98-1C95C33A0A1F}"/>
    <cellStyle name="Normal 52 2" xfId="30603" xr:uid="{1C0EA496-1E2A-4AEA-8D35-42EE9D85DFAB}"/>
    <cellStyle name="Normal 52 3" xfId="30604" xr:uid="{960286D9-2891-4355-8DF8-1686BFBC26F1}"/>
    <cellStyle name="Normal 52 3 2" xfId="30605" xr:uid="{DBD07293-165D-4B37-AAB5-20197CF5DB09}"/>
    <cellStyle name="Normal 52 3 2 2" xfId="30606" xr:uid="{F0070508-BD6B-4147-A02E-F82094E99984}"/>
    <cellStyle name="Normal 52 3 2 2 2" xfId="30607" xr:uid="{85650860-4E43-43DB-95F3-882DB80E8E96}"/>
    <cellStyle name="Normal 52 3 2 2 2 2" xfId="30608" xr:uid="{AACD09D3-99C1-4C99-81BB-C333EA8B5E49}"/>
    <cellStyle name="Normal 52 3 2 2 3" xfId="30609" xr:uid="{D7BB52C7-FFD7-4256-B804-EA911C30B223}"/>
    <cellStyle name="Normal 52 3 2 3" xfId="30610" xr:uid="{65B33C6E-39F4-48D8-B6C1-36A359DA36FC}"/>
    <cellStyle name="Normal 52 3 2 3 2" xfId="30611" xr:uid="{48980599-68AA-439E-B78C-A56A1F9A72ED}"/>
    <cellStyle name="Normal 52 3 2 4" xfId="30612" xr:uid="{8AF623BE-2E25-44F4-BB66-94016536EE77}"/>
    <cellStyle name="Normal 52 3 3" xfId="30613" xr:uid="{E15F51E0-66B4-422E-A752-19813831F4BD}"/>
    <cellStyle name="Normal 52 3 3 2" xfId="30614" xr:uid="{7F21DCE4-D21B-498B-AA03-16E996776F75}"/>
    <cellStyle name="Normal 52 3 3 2 2" xfId="30615" xr:uid="{B4D17967-160D-4A1D-A79D-01208D3AF773}"/>
    <cellStyle name="Normal 52 3 3 2 2 2" xfId="30616" xr:uid="{04BDB778-5258-4F13-A762-D9D5D1504B8C}"/>
    <cellStyle name="Normal 52 3 3 2 3" xfId="30617" xr:uid="{5110B87E-02E3-4F29-A892-65DEB9269A96}"/>
    <cellStyle name="Normal 52 3 3 3" xfId="30618" xr:uid="{69CEFC5B-99FC-4794-868B-42A195221CC9}"/>
    <cellStyle name="Normal 52 3 3 3 2" xfId="30619" xr:uid="{4F74C517-F7A8-4068-BC8F-F7FA998B3BDA}"/>
    <cellStyle name="Normal 52 3 3 4" xfId="30620" xr:uid="{00FCC75F-A2CC-4DE8-B3C4-B3566D4BC035}"/>
    <cellStyle name="Normal 52 3 4" xfId="30621" xr:uid="{CFD2331E-2D77-4851-832D-71EFF455F1FD}"/>
    <cellStyle name="Normal 52 3 4 2" xfId="30622" xr:uid="{70616EFA-2B42-4218-9676-0E243D38675B}"/>
    <cellStyle name="Normal 52 3 4 2 2" xfId="30623" xr:uid="{9847251F-069E-4782-AEA1-C846C45BC2CA}"/>
    <cellStyle name="Normal 52 3 4 3" xfId="30624" xr:uid="{89989230-998C-4EB4-96F9-47A9B3B48AC6}"/>
    <cellStyle name="Normal 52 3 5" xfId="30625" xr:uid="{D0753AEB-010D-420A-ADFC-55DF5713F8A9}"/>
    <cellStyle name="Normal 52 3 5 2" xfId="30626" xr:uid="{2F94F1CD-5719-4404-8B72-8D7ED365FFD4}"/>
    <cellStyle name="Normal 52 3 6" xfId="30627" xr:uid="{53BFC278-B430-4B26-A7A4-4F349F0AECFE}"/>
    <cellStyle name="Normal 53" xfId="30628" xr:uid="{5B7F1BFA-6B78-4610-8365-763CBD3CB624}"/>
    <cellStyle name="Normal 53 2" xfId="30629" xr:uid="{D3562B43-F353-4899-B5B2-091425D01602}"/>
    <cellStyle name="Normal 53 3" xfId="30630" xr:uid="{03BFDD5A-9054-4C12-8E90-1A51362E1F30}"/>
    <cellStyle name="Normal 53 3 2" xfId="30631" xr:uid="{9B2CA54B-4EB1-444A-BAC8-FD035526222F}"/>
    <cellStyle name="Normal 53 3 2 2" xfId="30632" xr:uid="{2CF8276C-0672-45F0-BE4E-3970075D17CE}"/>
    <cellStyle name="Normal 53 3 2 2 2" xfId="30633" xr:uid="{315845E6-AA8E-4F14-B8C2-2284D46064B3}"/>
    <cellStyle name="Normal 53 3 2 2 2 2" xfId="30634" xr:uid="{1ADB5740-7DD4-498C-8FB2-D87348CB98DB}"/>
    <cellStyle name="Normal 53 3 2 2 3" xfId="30635" xr:uid="{DFC8CC9F-EF87-4996-879E-8C4FAC368798}"/>
    <cellStyle name="Normal 53 3 2 3" xfId="30636" xr:uid="{201F1B92-63D3-464F-BA7B-148E535DEB31}"/>
    <cellStyle name="Normal 53 3 2 3 2" xfId="30637" xr:uid="{9DE6BCEC-BF4F-48BA-B135-04FBBC6DE2CE}"/>
    <cellStyle name="Normal 53 3 2 4" xfId="30638" xr:uid="{621537E4-4668-4986-AA73-D33A79BD11D7}"/>
    <cellStyle name="Normal 53 3 3" xfId="30639" xr:uid="{7535DB12-B19F-4978-BACB-F4D856741D22}"/>
    <cellStyle name="Normal 53 3 3 2" xfId="30640" xr:uid="{7DBA9DBA-FE1C-49F1-B359-677337F50608}"/>
    <cellStyle name="Normal 53 3 3 2 2" xfId="30641" xr:uid="{949418C7-8B2D-469E-9114-CCBFFAC82E22}"/>
    <cellStyle name="Normal 53 3 3 2 2 2" xfId="30642" xr:uid="{C95BEE18-1A01-497E-AF27-5E61F9ADEC0D}"/>
    <cellStyle name="Normal 53 3 3 2 3" xfId="30643" xr:uid="{20B6EF7A-E99F-497E-9080-DE7842611605}"/>
    <cellStyle name="Normal 53 3 3 3" xfId="30644" xr:uid="{FA424692-FA65-4D5B-B7C5-E1E7D02E309E}"/>
    <cellStyle name="Normal 53 3 3 3 2" xfId="30645" xr:uid="{72687149-3455-47F5-BC67-4E4C0DED2A73}"/>
    <cellStyle name="Normal 53 3 3 4" xfId="30646" xr:uid="{EE6967BA-30EF-4153-9893-A388A8FB9241}"/>
    <cellStyle name="Normal 53 3 4" xfId="30647" xr:uid="{B8AB9EF5-FE0F-4351-B854-3BF23AD1CF93}"/>
    <cellStyle name="Normal 53 3 4 2" xfId="30648" xr:uid="{76172F0A-169F-45C3-8053-DEB94E39F079}"/>
    <cellStyle name="Normal 53 3 4 2 2" xfId="30649" xr:uid="{4F7EA6D6-3908-4A31-BBE0-2C512526A1B2}"/>
    <cellStyle name="Normal 53 3 4 3" xfId="30650" xr:uid="{DD836525-1D7C-4FAB-B74E-B3E6DF6FE5C3}"/>
    <cellStyle name="Normal 53 3 5" xfId="30651" xr:uid="{397573C1-796F-4435-BD8D-2494D427AD70}"/>
    <cellStyle name="Normal 53 3 5 2" xfId="30652" xr:uid="{9B51D031-64FA-4EAE-869F-6E72622CBCF2}"/>
    <cellStyle name="Normal 53 3 6" xfId="30653" xr:uid="{0B138DFE-6D7E-4201-90A6-A572FA84ABBD}"/>
    <cellStyle name="Normal 54" xfId="30654" xr:uid="{3F8699B9-D952-4C1F-B3E2-B6588183F081}"/>
    <cellStyle name="Normal 54 2" xfId="30655" xr:uid="{7E9EAA22-0E77-44AC-B92C-A4354B4A6160}"/>
    <cellStyle name="Normal 54 3" xfId="30656" xr:uid="{8B62D41C-90F3-488A-9953-4D166616E7B1}"/>
    <cellStyle name="Normal 54 3 2" xfId="30657" xr:uid="{1AAA42C7-8444-4363-B001-0DE89E4C161C}"/>
    <cellStyle name="Normal 54 3 2 2" xfId="30658" xr:uid="{0EDA6D3C-88E6-4270-9A19-6E4E4E3CFD2E}"/>
    <cellStyle name="Normal 54 3 2 2 2" xfId="30659" xr:uid="{E336A8B1-D902-4E70-B8DF-21D0B9EE01B1}"/>
    <cellStyle name="Normal 54 3 2 2 2 2" xfId="30660" xr:uid="{C89CD7CD-9C02-4E2B-99D2-6EF5649888F4}"/>
    <cellStyle name="Normal 54 3 2 2 3" xfId="30661" xr:uid="{A5E6BBF7-53FD-4211-9A42-FA0DAA537511}"/>
    <cellStyle name="Normal 54 3 2 3" xfId="30662" xr:uid="{121FD107-8B95-457F-A6C3-D2DAEE2185E5}"/>
    <cellStyle name="Normal 54 3 2 3 2" xfId="30663" xr:uid="{E3D0E200-C869-48F0-8BEC-ACD70F110B50}"/>
    <cellStyle name="Normal 54 3 2 4" xfId="30664" xr:uid="{3A06B7E3-9094-417F-9E98-34F37DDAD979}"/>
    <cellStyle name="Normal 54 3 3" xfId="30665" xr:uid="{01E76F75-E8BA-4080-AA71-5D51209EB47E}"/>
    <cellStyle name="Normal 54 3 3 2" xfId="30666" xr:uid="{9DBF3ADD-AC2C-4ECC-853A-001C59620894}"/>
    <cellStyle name="Normal 54 3 3 2 2" xfId="30667" xr:uid="{8434E57D-2B36-42E1-9387-078D787ACEFC}"/>
    <cellStyle name="Normal 54 3 3 2 2 2" xfId="30668" xr:uid="{8761FF8C-9C17-4329-9525-0E2044D97D6C}"/>
    <cellStyle name="Normal 54 3 3 2 3" xfId="30669" xr:uid="{11B184EA-48D1-46D0-A692-E19098E75FE7}"/>
    <cellStyle name="Normal 54 3 3 3" xfId="30670" xr:uid="{B958B23E-7DB6-433A-9D77-AD1901CC725C}"/>
    <cellStyle name="Normal 54 3 3 3 2" xfId="30671" xr:uid="{D09BBA4A-708E-4EAB-A350-91B2227766B7}"/>
    <cellStyle name="Normal 54 3 3 4" xfId="30672" xr:uid="{EE452B71-8D78-4B45-ADC4-D914BE4D5F3C}"/>
    <cellStyle name="Normal 54 3 4" xfId="30673" xr:uid="{CEF127E6-314E-42B8-BC24-FB976D0CC141}"/>
    <cellStyle name="Normal 54 3 4 2" xfId="30674" xr:uid="{C4784D2A-760D-4E65-8DC5-ECCE2F9B10E9}"/>
    <cellStyle name="Normal 54 3 4 2 2" xfId="30675" xr:uid="{ADD7237C-6B63-4C49-A7D9-8B2642EDF79C}"/>
    <cellStyle name="Normal 54 3 4 3" xfId="30676" xr:uid="{7FD12B21-0617-4117-9DFA-E6BEF5AF100D}"/>
    <cellStyle name="Normal 54 3 5" xfId="30677" xr:uid="{CBB5DE64-19CE-497B-8FEA-CCC386D8A871}"/>
    <cellStyle name="Normal 54 3 5 2" xfId="30678" xr:uid="{B24E7EA8-21F0-4C70-A50A-5FCDEA0B0DEF}"/>
    <cellStyle name="Normal 54 3 6" xfId="30679" xr:uid="{13E6FDC4-57E3-4A03-8FF1-5C66096DC94E}"/>
    <cellStyle name="Normal 55" xfId="30680" xr:uid="{7FDF0029-76E4-4FB7-BC24-1CB2AF540D5A}"/>
    <cellStyle name="Normal 55 2" xfId="30681" xr:uid="{5B92867D-A390-4967-A0D6-41E7C6F92BFE}"/>
    <cellStyle name="Normal 55 3" xfId="30682" xr:uid="{9047F506-9F6F-488C-B6E8-C435255A54E7}"/>
    <cellStyle name="Normal 55 3 2" xfId="30683" xr:uid="{5C5CE4E4-023C-419D-AC84-3D2B182B3FDC}"/>
    <cellStyle name="Normal 55 3 2 2" xfId="30684" xr:uid="{FDAD7B51-3503-4089-9B17-28ACA0490C95}"/>
    <cellStyle name="Normal 55 3 2 2 2" xfId="30685" xr:uid="{59EB9B5F-9E08-4797-A92F-C3CBF0753932}"/>
    <cellStyle name="Normal 55 3 2 2 2 2" xfId="30686" xr:uid="{FA4DBE4A-3361-4365-80DA-0B5224D339D5}"/>
    <cellStyle name="Normal 55 3 2 2 3" xfId="30687" xr:uid="{53FFD637-AE3C-4A89-9CB8-2727CF3C8F19}"/>
    <cellStyle name="Normal 55 3 2 3" xfId="30688" xr:uid="{F607909E-7332-4BB2-ABAC-122B268CB400}"/>
    <cellStyle name="Normal 55 3 2 3 2" xfId="30689" xr:uid="{507F8DB6-39CC-44B3-A3AF-7EA87B141BAD}"/>
    <cellStyle name="Normal 55 3 2 4" xfId="30690" xr:uid="{9875A531-B7B8-4106-AE58-D76FF9A4687A}"/>
    <cellStyle name="Normal 55 3 3" xfId="30691" xr:uid="{EC56C7B6-8888-49B7-87CD-5300FEABF895}"/>
    <cellStyle name="Normal 55 3 3 2" xfId="30692" xr:uid="{BE5B0986-6536-4610-9357-3F181C2AB277}"/>
    <cellStyle name="Normal 55 3 3 2 2" xfId="30693" xr:uid="{7FE39C07-04AB-4F2F-B02D-A1E0E7C3C91A}"/>
    <cellStyle name="Normal 55 3 3 2 2 2" xfId="30694" xr:uid="{857193BB-B1F6-4F0D-9ADE-824584D37D71}"/>
    <cellStyle name="Normal 55 3 3 2 3" xfId="30695" xr:uid="{941C1C6C-C23D-4FA2-9FB4-771CE049F0B7}"/>
    <cellStyle name="Normal 55 3 3 3" xfId="30696" xr:uid="{F40EE40C-8CA6-47C2-BC45-3D655EE787BF}"/>
    <cellStyle name="Normal 55 3 3 3 2" xfId="30697" xr:uid="{53CA9AB0-B79C-4EAB-96F7-0EA728F33A24}"/>
    <cellStyle name="Normal 55 3 3 4" xfId="30698" xr:uid="{4663E63C-0669-4EB7-86F4-67B239C66A9E}"/>
    <cellStyle name="Normal 55 3 4" xfId="30699" xr:uid="{7BF49DB2-DB1E-4D5D-9AF4-5F17BBE1E41C}"/>
    <cellStyle name="Normal 55 3 4 2" xfId="30700" xr:uid="{0A8C25D2-E16D-4121-A4D0-F46643EC272F}"/>
    <cellStyle name="Normal 55 3 4 2 2" xfId="30701" xr:uid="{A86E71B6-E5DA-4C02-A0BF-73BA2EEB1C97}"/>
    <cellStyle name="Normal 55 3 4 3" xfId="30702" xr:uid="{B7AB8AC3-C4EC-4A29-B724-8E69312DE4E8}"/>
    <cellStyle name="Normal 55 3 5" xfId="30703" xr:uid="{6818EE81-DB7B-48F4-A354-3D7735CBEE4D}"/>
    <cellStyle name="Normal 55 3 5 2" xfId="30704" xr:uid="{74218EFC-BB5D-49BA-BEAC-3C74E927B04A}"/>
    <cellStyle name="Normal 55 3 6" xfId="30705" xr:uid="{BB5367BC-5C61-4937-8A4C-3B8658E0D4E7}"/>
    <cellStyle name="Normal 56" xfId="30706" xr:uid="{FACE964F-0346-4095-964A-757065CEABA5}"/>
    <cellStyle name="Normal 56 2" xfId="30707" xr:uid="{78E40A19-BCEF-4E2A-A722-255FD172CBF0}"/>
    <cellStyle name="Normal 56 3" xfId="30708" xr:uid="{E6119FE0-E6C0-4ED1-AF7F-635E6D3F20DC}"/>
    <cellStyle name="Normal 56 3 2" xfId="30709" xr:uid="{A5692F8F-1259-4B0B-AB9E-0EB99CFF3126}"/>
    <cellStyle name="Normal 56 3 2 2" xfId="30710" xr:uid="{4CF8791B-9BC9-4F27-9362-07E983C7BFC3}"/>
    <cellStyle name="Normal 56 3 2 2 2" xfId="30711" xr:uid="{374A1D50-CFE8-44AD-8D13-459A2ADED576}"/>
    <cellStyle name="Normal 56 3 2 2 2 2" xfId="30712" xr:uid="{5092F69E-3912-4311-B9C1-CA665373CC54}"/>
    <cellStyle name="Normal 56 3 2 2 3" xfId="30713" xr:uid="{E9DAF0CB-DC35-4497-9AF0-7BA08B39322E}"/>
    <cellStyle name="Normal 56 3 2 3" xfId="30714" xr:uid="{43D5BCA3-17DB-42E8-BF79-959B15410D2D}"/>
    <cellStyle name="Normal 56 3 2 3 2" xfId="30715" xr:uid="{72812EFE-5902-4573-85F0-40E3D6AEB0D3}"/>
    <cellStyle name="Normal 56 3 2 4" xfId="30716" xr:uid="{BC75361E-9611-4C2B-A729-A42BBC05C2EC}"/>
    <cellStyle name="Normal 56 3 3" xfId="30717" xr:uid="{63803DBA-CF7E-4963-B6E5-8CA7F9066FD2}"/>
    <cellStyle name="Normal 56 3 3 2" xfId="30718" xr:uid="{DC3B9F3F-0E44-4881-883B-50E800AD7F12}"/>
    <cellStyle name="Normal 56 3 3 2 2" xfId="30719" xr:uid="{464A76A3-E08D-457C-8F85-62EE53577054}"/>
    <cellStyle name="Normal 56 3 3 2 2 2" xfId="30720" xr:uid="{A9C8A9A8-2FC1-416F-882C-16F9AC98A8B9}"/>
    <cellStyle name="Normal 56 3 3 2 3" xfId="30721" xr:uid="{06B44AED-39E3-46F6-B7BE-AA11E6E80D2B}"/>
    <cellStyle name="Normal 56 3 3 3" xfId="30722" xr:uid="{ACDF7D35-17DF-4F9A-97F2-46F0B83B788E}"/>
    <cellStyle name="Normal 56 3 3 3 2" xfId="30723" xr:uid="{A33EDAD9-A83A-447E-AAD5-4EF55C677F70}"/>
    <cellStyle name="Normal 56 3 3 4" xfId="30724" xr:uid="{33489009-EC83-41A9-A107-000183EB9B38}"/>
    <cellStyle name="Normal 56 3 4" xfId="30725" xr:uid="{0BABA963-6E26-4754-AA31-B7C0C2C3FCE6}"/>
    <cellStyle name="Normal 56 3 4 2" xfId="30726" xr:uid="{98216AD9-68EB-4909-8D80-4DDF22528CF7}"/>
    <cellStyle name="Normal 56 3 4 2 2" xfId="30727" xr:uid="{DAF55545-D956-4FF4-A7FB-579801E1940A}"/>
    <cellStyle name="Normal 56 3 4 3" xfId="30728" xr:uid="{82E20495-967A-44B7-8A81-CA5D53FF4430}"/>
    <cellStyle name="Normal 56 3 5" xfId="30729" xr:uid="{C9D1B498-2D00-408D-B7B5-B44C87480178}"/>
    <cellStyle name="Normal 56 3 5 2" xfId="30730" xr:uid="{C6F5A24C-9107-4B7B-AC5C-6F9A3822BEF7}"/>
    <cellStyle name="Normal 56 3 6" xfId="30731" xr:uid="{254BBD14-3242-40E9-8A14-894A4A60FB1C}"/>
    <cellStyle name="Normal 57" xfId="30732" xr:uid="{6FF0A540-00FF-4E60-8272-5C61D1C630BE}"/>
    <cellStyle name="Normal 57 2" xfId="30733" xr:uid="{4453A2BD-997B-4CEE-A4E1-396BA591C8A9}"/>
    <cellStyle name="Normal 57 3" xfId="30734" xr:uid="{4EE80606-E1E5-4FB1-A75E-4FAD7C20BBA7}"/>
    <cellStyle name="Normal 57 3 2" xfId="30735" xr:uid="{53F00151-2C7B-455A-BD7B-4DD13BB6C8DA}"/>
    <cellStyle name="Normal 57 3 2 2" xfId="30736" xr:uid="{4E16CD59-663D-4BAE-93E2-B627441A4761}"/>
    <cellStyle name="Normal 57 3 2 2 2" xfId="30737" xr:uid="{6C1BBEA9-79A2-43A8-A091-830354492AC3}"/>
    <cellStyle name="Normal 57 3 2 2 2 2" xfId="30738" xr:uid="{1273A19E-AAD3-4909-8B18-9B8FF4364082}"/>
    <cellStyle name="Normal 57 3 2 2 3" xfId="30739" xr:uid="{B825FC1F-6C23-4783-B502-133120B3F55F}"/>
    <cellStyle name="Normal 57 3 2 3" xfId="30740" xr:uid="{71708144-98BF-4A20-80FD-72D9493F8B49}"/>
    <cellStyle name="Normal 57 3 2 3 2" xfId="30741" xr:uid="{00231BDC-B970-4642-B01A-F15B94E682CE}"/>
    <cellStyle name="Normal 57 3 2 4" xfId="30742" xr:uid="{70154EFC-66F9-4FC1-94F5-CB55AAC068C7}"/>
    <cellStyle name="Normal 57 3 3" xfId="30743" xr:uid="{A792C578-0F29-42A5-8875-E69F4BED9A55}"/>
    <cellStyle name="Normal 57 3 3 2" xfId="30744" xr:uid="{6B2B106E-7134-4191-88ED-01C384DA7C4E}"/>
    <cellStyle name="Normal 57 3 3 2 2" xfId="30745" xr:uid="{C400880E-6DD2-4F17-81C1-0FF2CE389F3E}"/>
    <cellStyle name="Normal 57 3 3 2 2 2" xfId="30746" xr:uid="{FCEE0F0A-85F4-4A62-BFD0-D7A87F95F9F4}"/>
    <cellStyle name="Normal 57 3 3 2 3" xfId="30747" xr:uid="{4938FC7A-EB90-4FE6-B1BC-4B36258A3A2B}"/>
    <cellStyle name="Normal 57 3 3 3" xfId="30748" xr:uid="{3B818C2C-699F-422B-BBB4-4E0FB01DC604}"/>
    <cellStyle name="Normal 57 3 3 3 2" xfId="30749" xr:uid="{4C1310B5-7176-4A37-9010-D04C30B12890}"/>
    <cellStyle name="Normal 57 3 3 4" xfId="30750" xr:uid="{011B9519-DD60-4E24-9FC2-DD156F6CA277}"/>
    <cellStyle name="Normal 57 3 4" xfId="30751" xr:uid="{1C913C50-79B1-41CE-A6AA-FAF61998F9A7}"/>
    <cellStyle name="Normal 57 3 4 2" xfId="30752" xr:uid="{814DC984-EA60-42B1-A580-8A93803A244D}"/>
    <cellStyle name="Normal 57 3 4 2 2" xfId="30753" xr:uid="{A2B63704-C67F-4E2D-9737-A6CF3C6E8713}"/>
    <cellStyle name="Normal 57 3 4 3" xfId="30754" xr:uid="{F2E3BC2B-A88A-46F8-8828-753CE36AD599}"/>
    <cellStyle name="Normal 57 3 5" xfId="30755" xr:uid="{AA8A1E44-D4FA-431B-BCCB-FF1A7FA088BB}"/>
    <cellStyle name="Normal 57 3 5 2" xfId="30756" xr:uid="{55948E92-0E3F-4218-B3F8-0EEA9297FDD1}"/>
    <cellStyle name="Normal 57 3 6" xfId="30757" xr:uid="{EA3513AA-256A-4BE1-8E81-ECB8EEE60025}"/>
    <cellStyle name="Normal 58" xfId="30758" xr:uid="{E4600F68-3764-4E12-B18F-6D3472225D5B}"/>
    <cellStyle name="Normal 58 2" xfId="30759" xr:uid="{AAD6116A-F182-4B22-A701-986D6E5138D2}"/>
    <cellStyle name="Normal 58 3" xfId="30760" xr:uid="{A947E2C8-03F1-4F69-A9EF-1A5DB474CA0A}"/>
    <cellStyle name="Normal 58 3 2" xfId="30761" xr:uid="{7F6E04E9-DD46-41EB-B4CA-5DD5B8391C27}"/>
    <cellStyle name="Normal 58 3 2 2" xfId="30762" xr:uid="{DCB37706-A399-4FF6-932B-34686D235D99}"/>
    <cellStyle name="Normal 58 3 2 2 2" xfId="30763" xr:uid="{ED8E8FCF-CF0C-44BD-B3B9-1FA697484823}"/>
    <cellStyle name="Normal 58 3 2 2 2 2" xfId="30764" xr:uid="{F22FDB57-B5EB-4C6C-8EEA-C8ED91BDEDC6}"/>
    <cellStyle name="Normal 58 3 2 2 3" xfId="30765" xr:uid="{3C4D3C81-2D2A-4348-B518-5F2A004C3D2C}"/>
    <cellStyle name="Normal 58 3 2 3" xfId="30766" xr:uid="{03B308FD-17E4-4D74-ACE8-CB0E4415CE38}"/>
    <cellStyle name="Normal 58 3 2 3 2" xfId="30767" xr:uid="{0EFA79B0-AC30-4A02-8E17-B25D1DB09EEB}"/>
    <cellStyle name="Normal 58 3 2 4" xfId="30768" xr:uid="{9063F83A-CBD0-41FD-88FA-B4D25F3254D4}"/>
    <cellStyle name="Normal 58 3 3" xfId="30769" xr:uid="{EB005C4D-69F6-40D5-AE94-941D75A50715}"/>
    <cellStyle name="Normal 58 3 3 2" xfId="30770" xr:uid="{5B19EEDD-7A25-41C6-864B-26174C6978C3}"/>
    <cellStyle name="Normal 58 3 3 2 2" xfId="30771" xr:uid="{13940740-7129-4474-997F-FD4E47797CB0}"/>
    <cellStyle name="Normal 58 3 3 2 2 2" xfId="30772" xr:uid="{18D56472-C48C-4CEB-913F-EFE9CE6C7CB7}"/>
    <cellStyle name="Normal 58 3 3 2 3" xfId="30773" xr:uid="{BFB7A5F8-3F25-4CA6-8392-5952C2A1709F}"/>
    <cellStyle name="Normal 58 3 3 3" xfId="30774" xr:uid="{7D87D149-245B-4F83-B895-046F8A4DFF7E}"/>
    <cellStyle name="Normal 58 3 3 3 2" xfId="30775" xr:uid="{0C2B77FE-565C-45BC-B2E3-CB39BF47DCDC}"/>
    <cellStyle name="Normal 58 3 3 4" xfId="30776" xr:uid="{74C7EFEE-7FEA-4E32-AAA8-3C759523596C}"/>
    <cellStyle name="Normal 58 3 4" xfId="30777" xr:uid="{319CF406-23A8-4526-B0BE-05C99B12BB89}"/>
    <cellStyle name="Normal 58 3 4 2" xfId="30778" xr:uid="{F05C6F44-F9E9-4A27-A722-843674E38C1A}"/>
    <cellStyle name="Normal 58 3 4 2 2" xfId="30779" xr:uid="{AF66EF0B-4100-45E4-B01A-A9B862399D08}"/>
    <cellStyle name="Normal 58 3 4 3" xfId="30780" xr:uid="{203D9DB6-9F4F-47F6-AA42-EF1C6B120747}"/>
    <cellStyle name="Normal 58 3 5" xfId="30781" xr:uid="{19ED9C3C-3595-4E9A-A0E9-ECA5BC428456}"/>
    <cellStyle name="Normal 58 3 5 2" xfId="30782" xr:uid="{80B59DB5-D2AC-4994-A635-CC6FEF7BD0F7}"/>
    <cellStyle name="Normal 58 3 6" xfId="30783" xr:uid="{A9217578-EE07-4620-A8A8-59F3417F2878}"/>
    <cellStyle name="Normal 59" xfId="30784" xr:uid="{8E0FC287-B5C1-4A25-AF12-5F9499184E6A}"/>
    <cellStyle name="Normal 59 2" xfId="30785" xr:uid="{F25E0FBF-4797-42FC-86D4-8B958AC7622C}"/>
    <cellStyle name="Normal 59 3" xfId="30786" xr:uid="{725CCCCB-8E3C-4C40-88D4-60D822E49A91}"/>
    <cellStyle name="Normal 59 3 2" xfId="30787" xr:uid="{9F79CE70-EBCC-451D-83E8-8A136BE587A2}"/>
    <cellStyle name="Normal 59 3 2 2" xfId="30788" xr:uid="{63267657-AEF2-4473-9300-541153308EDF}"/>
    <cellStyle name="Normal 59 3 2 2 2" xfId="30789" xr:uid="{7E69FAC7-71B7-4BB3-8CA9-AC5D7FD573BD}"/>
    <cellStyle name="Normal 59 3 2 2 2 2" xfId="30790" xr:uid="{7D1CA3B4-B7BD-49D1-A36C-B891B5D9F022}"/>
    <cellStyle name="Normal 59 3 2 2 3" xfId="30791" xr:uid="{76D6E029-D5D5-44F9-AB76-D290342F1A97}"/>
    <cellStyle name="Normal 59 3 2 3" xfId="30792" xr:uid="{BAFA27FF-32D8-4732-A6D3-35449265DB05}"/>
    <cellStyle name="Normal 59 3 2 3 2" xfId="30793" xr:uid="{83BEE493-0AD1-44C5-834F-D17DFAE94771}"/>
    <cellStyle name="Normal 59 3 2 4" xfId="30794" xr:uid="{3D3EACF3-C9E6-45D7-8669-F87375DDF4B2}"/>
    <cellStyle name="Normal 59 3 3" xfId="30795" xr:uid="{F771619E-CFCA-4900-8361-B36531A2DAD2}"/>
    <cellStyle name="Normal 59 3 3 2" xfId="30796" xr:uid="{DEDDBFCB-AC83-4749-8D1F-6CDD88BBC113}"/>
    <cellStyle name="Normal 59 3 3 2 2" xfId="30797" xr:uid="{06125BA6-AD7B-4F1E-857E-9ECC588BFFE8}"/>
    <cellStyle name="Normal 59 3 3 2 2 2" xfId="30798" xr:uid="{E29186DE-F987-4280-A944-73D1228F8700}"/>
    <cellStyle name="Normal 59 3 3 2 3" xfId="30799" xr:uid="{D38553A8-92EB-493F-87AF-AAE9E2E333E5}"/>
    <cellStyle name="Normal 59 3 3 3" xfId="30800" xr:uid="{E0C98763-44C9-44F5-9755-ED93281ED1C4}"/>
    <cellStyle name="Normal 59 3 3 3 2" xfId="30801" xr:uid="{D2FCDDEE-F88A-4155-AA8B-B2846C2BFF2C}"/>
    <cellStyle name="Normal 59 3 3 4" xfId="30802" xr:uid="{9D11366D-2F8E-4530-8103-8A134CB58A03}"/>
    <cellStyle name="Normal 59 3 4" xfId="30803" xr:uid="{A248D874-077A-4625-935E-35BD93FA5215}"/>
    <cellStyle name="Normal 59 3 4 2" xfId="30804" xr:uid="{BD4D3B0D-9D8F-4C56-9F38-D73D34951357}"/>
    <cellStyle name="Normal 59 3 4 2 2" xfId="30805" xr:uid="{386A613C-A897-4AE8-ACBA-D314A54079B7}"/>
    <cellStyle name="Normal 59 3 4 3" xfId="30806" xr:uid="{2292033A-B716-4BD3-9001-1506AF38742F}"/>
    <cellStyle name="Normal 59 3 5" xfId="30807" xr:uid="{B44C9197-6FAC-4334-8D48-8B9777C0C049}"/>
    <cellStyle name="Normal 59 3 5 2" xfId="30808" xr:uid="{5848F3C8-75F2-468B-8C4B-1FEC7B8BDE66}"/>
    <cellStyle name="Normal 59 3 6" xfId="30809" xr:uid="{EA359A20-8189-484A-9639-FBC3BE72C62A}"/>
    <cellStyle name="Normal 6" xfId="30810" xr:uid="{F8078305-22FA-4A83-80A2-5519AEAA5DCF}"/>
    <cellStyle name="Normal 6 2" xfId="30811" xr:uid="{46068B96-8C22-41B6-879B-72C5EAA9413F}"/>
    <cellStyle name="Normal 6 2 2" xfId="30812" xr:uid="{8532169B-0E03-48F3-9E83-9826221CAA01}"/>
    <cellStyle name="Normal 6 2 2 2" xfId="30813" xr:uid="{E6DC4D4B-A8EF-43AB-A7F9-E6B40549603D}"/>
    <cellStyle name="Normal 6 2 2 2 2" xfId="30814" xr:uid="{4416C2FF-4A5D-4779-93C4-A82E226B2758}"/>
    <cellStyle name="Normal 6 2 2 2 2 2" xfId="30815" xr:uid="{D0B6E768-D2A1-49BF-8ECB-82114C5901AD}"/>
    <cellStyle name="Normal 6 2 2 2 2 2 2" xfId="30816" xr:uid="{59F7A113-BAB7-41B3-AF7C-CA093D9F2BFF}"/>
    <cellStyle name="Normal 6 2 2 2 2 2 2 2" xfId="30817" xr:uid="{CECE43B6-9452-4A86-BAEC-C94797C26518}"/>
    <cellStyle name="Normal 6 2 2 2 2 2 2 2 2" xfId="30818" xr:uid="{B035D567-1A7F-46C9-A100-12BB02A11CB4}"/>
    <cellStyle name="Normal 6 2 2 2 2 2 2 2 2 2" xfId="30819" xr:uid="{2FF9EB21-5E5B-49BC-8BE6-131B0AD2C3B3}"/>
    <cellStyle name="Normal 6 2 2 2 2 2 2 2 3" xfId="30820" xr:uid="{EA251361-24D5-4D2A-BDDB-1AE38D3E7ED3}"/>
    <cellStyle name="Normal 6 2 2 2 2 2 2 3" xfId="30821" xr:uid="{A85B9D20-A46C-46BB-8501-A35921D2AD1F}"/>
    <cellStyle name="Normal 6 2 2 2 2 2 2 3 2" xfId="30822" xr:uid="{1FA7C278-8BFC-4982-B7BE-AFD29758FE65}"/>
    <cellStyle name="Normal 6 2 2 2 2 2 2 4" xfId="30823" xr:uid="{32656E8F-21A6-4C16-9C23-BDF9235565C3}"/>
    <cellStyle name="Normal 6 2 2 2 2 2 3" xfId="30824" xr:uid="{EBFFC010-59F8-4B33-B962-0EBFFCBC073E}"/>
    <cellStyle name="Normal 6 2 2 2 2 2 3 2" xfId="30825" xr:uid="{21080B89-78FA-4BFA-996E-A8C4B2862113}"/>
    <cellStyle name="Normal 6 2 2 2 2 2 3 2 2" xfId="30826" xr:uid="{6B0ED838-A6BB-46A3-8C3F-52DBA68B36B3}"/>
    <cellStyle name="Normal 6 2 2 2 2 2 3 2 2 2" xfId="30827" xr:uid="{A8CE755A-98B9-4900-A5E6-4B59839DB240}"/>
    <cellStyle name="Normal 6 2 2 2 2 2 3 2 3" xfId="30828" xr:uid="{A2B7A263-B9FF-4457-9453-2FF9F4C4780B}"/>
    <cellStyle name="Normal 6 2 2 2 2 2 3 3" xfId="30829" xr:uid="{0383DD07-ED6F-4F47-8DCB-EADCACBC6839}"/>
    <cellStyle name="Normal 6 2 2 2 2 2 3 3 2" xfId="30830" xr:uid="{DE0361C5-C303-4D01-B5FB-7EEE03D30DB0}"/>
    <cellStyle name="Normal 6 2 2 2 2 2 3 4" xfId="30831" xr:uid="{51B841C0-1507-4460-87C7-2FAB6126CB35}"/>
    <cellStyle name="Normal 6 2 2 2 2 2 4" xfId="30832" xr:uid="{FB82B3F9-FDFD-45C1-9851-C72606AECC10}"/>
    <cellStyle name="Normal 6 2 2 2 2 2 4 2" xfId="30833" xr:uid="{60C24E98-7C73-400F-8B2F-339A6664218B}"/>
    <cellStyle name="Normal 6 2 2 2 2 2 4 2 2" xfId="30834" xr:uid="{E2E22584-8CDE-4138-8210-D3BF74C8C18A}"/>
    <cellStyle name="Normal 6 2 2 2 2 2 4 3" xfId="30835" xr:uid="{95B423CC-D4B2-41CE-B0F1-BC3774720A5F}"/>
    <cellStyle name="Normal 6 2 2 2 2 2 5" xfId="30836" xr:uid="{7A12D3E3-6A89-4987-A383-83AC03E259F4}"/>
    <cellStyle name="Normal 6 2 2 2 2 2 5 2" xfId="30837" xr:uid="{F4456BED-2AFC-4C6E-AF86-7F429818AF06}"/>
    <cellStyle name="Normal 6 2 2 2 2 2 6" xfId="30838" xr:uid="{D93DC840-22E0-4BB2-8269-B3C0D7634EBA}"/>
    <cellStyle name="Normal 6 2 2 2 2 3" xfId="30839" xr:uid="{DEAE6EDB-BC10-44EB-87E7-D8D99B63EEA6}"/>
    <cellStyle name="Normal 6 2 2 2 2 3 2" xfId="30840" xr:uid="{BC42BCEF-9737-4D69-8C11-38C3A70FA8CC}"/>
    <cellStyle name="Normal 6 2 2 2 2 3 2 2" xfId="30841" xr:uid="{1E019709-76D4-4D75-BEA8-88FCF824C8F0}"/>
    <cellStyle name="Normal 6 2 2 2 2 3 2 2 2" xfId="30842" xr:uid="{64B12555-6254-427A-B598-537EB9FDEC2A}"/>
    <cellStyle name="Normal 6 2 2 2 2 3 2 3" xfId="30843" xr:uid="{7944DBA6-34DC-4FBD-A527-21CA1CB48C2B}"/>
    <cellStyle name="Normal 6 2 2 2 2 3 3" xfId="30844" xr:uid="{2C18CD0B-72D7-4302-A43C-BEB7BB9D99ED}"/>
    <cellStyle name="Normal 6 2 2 2 2 3 3 2" xfId="30845" xr:uid="{E5C4E502-0AE6-4A29-BCD5-D0A9A9121FB5}"/>
    <cellStyle name="Normal 6 2 2 2 2 3 4" xfId="30846" xr:uid="{620C2F08-0314-4E83-9199-6617B3083AB9}"/>
    <cellStyle name="Normal 6 2 2 2 2 4" xfId="30847" xr:uid="{E6E78A47-D446-4BB2-8C4C-E828E839C4CB}"/>
    <cellStyle name="Normal 6 2 2 2 2 4 2" xfId="30848" xr:uid="{17A5526D-8A02-495B-BCD1-B940D9123357}"/>
    <cellStyle name="Normal 6 2 2 2 2 4 2 2" xfId="30849" xr:uid="{DC626E6B-5825-4049-BC26-6B69072BF081}"/>
    <cellStyle name="Normal 6 2 2 2 2 4 2 2 2" xfId="30850" xr:uid="{064A0502-FCFB-4B48-862E-61A40ECC3AE3}"/>
    <cellStyle name="Normal 6 2 2 2 2 4 2 3" xfId="30851" xr:uid="{055E6272-A08B-4A2E-8FBD-F0B73DD51747}"/>
    <cellStyle name="Normal 6 2 2 2 2 4 3" xfId="30852" xr:uid="{E144FA06-6968-4A4F-9318-03A5C694C12F}"/>
    <cellStyle name="Normal 6 2 2 2 2 4 3 2" xfId="30853" xr:uid="{B2A83B90-879D-4E20-97CC-7DCB241AA218}"/>
    <cellStyle name="Normal 6 2 2 2 2 4 4" xfId="30854" xr:uid="{7D037E4E-B83C-4CAE-9C2A-FD07B28DC53D}"/>
    <cellStyle name="Normal 6 2 2 2 2 5" xfId="30855" xr:uid="{4A444AEE-EE17-481E-9443-5B841E17E9A0}"/>
    <cellStyle name="Normal 6 2 2 2 2 5 2" xfId="30856" xr:uid="{CFCFC4DF-DE40-495A-9D7F-D64C7F6AF8BA}"/>
    <cellStyle name="Normal 6 2 2 2 2 5 2 2" xfId="30857" xr:uid="{4E196007-5002-441B-9D37-A609E9DE4791}"/>
    <cellStyle name="Normal 6 2 2 2 2 5 3" xfId="30858" xr:uid="{C35A8F2E-A1BB-4A45-9E39-1913B8A8AE79}"/>
    <cellStyle name="Normal 6 2 2 2 2 6" xfId="30859" xr:uid="{7A1A9BA1-6CF1-4505-BF33-FC6F10AC3BC8}"/>
    <cellStyle name="Normal 6 2 2 2 2 6 2" xfId="30860" xr:uid="{B4F60E8C-C212-444F-9E97-8F405B18CE48}"/>
    <cellStyle name="Normal 6 2 2 2 2 7" xfId="30861" xr:uid="{F001FAEB-005D-45A3-A543-4B674F0CB105}"/>
    <cellStyle name="Normal 6 2 2 2 3" xfId="30862" xr:uid="{84D467BF-9813-44B5-A3DB-2FF2BBCDD512}"/>
    <cellStyle name="Normal 6 2 2 2 3 2" xfId="30863" xr:uid="{E36348D7-0AF1-4316-8EEE-7A27F734E7DF}"/>
    <cellStyle name="Normal 6 2 2 2 3 2 2" xfId="30864" xr:uid="{9CD7C2B9-62E6-482A-BA30-91519BABA4AE}"/>
    <cellStyle name="Normal 6 2 2 2 3 2 2 2" xfId="30865" xr:uid="{64910902-1CB0-4C23-9A3E-3AC49A61FE3C}"/>
    <cellStyle name="Normal 6 2 2 2 3 2 2 2 2" xfId="30866" xr:uid="{BFB3A0F5-E49C-405D-93B8-B069E9245A38}"/>
    <cellStyle name="Normal 6 2 2 2 3 2 2 3" xfId="30867" xr:uid="{D15D8023-9CB3-41E8-8D57-3BEB0D811566}"/>
    <cellStyle name="Normal 6 2 2 2 3 2 3" xfId="30868" xr:uid="{BBBE16BD-F951-4769-9365-DE372A21A24C}"/>
    <cellStyle name="Normal 6 2 2 2 3 2 3 2" xfId="30869" xr:uid="{948CB6AB-901F-4BF7-8D28-9A9B8D3A20A9}"/>
    <cellStyle name="Normal 6 2 2 2 3 2 4" xfId="30870" xr:uid="{8AD1B564-6EE6-4F2D-8937-6C1CAC79268F}"/>
    <cellStyle name="Normal 6 2 2 2 3 3" xfId="30871" xr:uid="{6AA17D1D-0A63-4645-8C8F-D1869E66130C}"/>
    <cellStyle name="Normal 6 2 2 2 3 3 2" xfId="30872" xr:uid="{112A9D15-BA0C-4717-8736-02800D407B5F}"/>
    <cellStyle name="Normal 6 2 2 2 3 3 2 2" xfId="30873" xr:uid="{4B9BE1F9-BD91-4C6B-895B-D161BFB22C54}"/>
    <cellStyle name="Normal 6 2 2 2 3 3 2 2 2" xfId="30874" xr:uid="{85B046F3-60EE-4C2D-9733-9AE8576BA67A}"/>
    <cellStyle name="Normal 6 2 2 2 3 3 2 3" xfId="30875" xr:uid="{F8CDEC8D-0E00-40EA-94F3-3C170D379062}"/>
    <cellStyle name="Normal 6 2 2 2 3 3 3" xfId="30876" xr:uid="{8E3E330B-7B33-4C36-B15A-B8F627A43FDB}"/>
    <cellStyle name="Normal 6 2 2 2 3 3 3 2" xfId="30877" xr:uid="{9F7FB3FA-AD7F-49D5-A168-ACC80E1EB971}"/>
    <cellStyle name="Normal 6 2 2 2 3 3 4" xfId="30878" xr:uid="{9F867845-27B3-42AB-A6C8-1DE5E70FBBD2}"/>
    <cellStyle name="Normal 6 2 2 2 3 4" xfId="30879" xr:uid="{4B0FD3FA-C3F7-41FB-BF26-0FF93A667162}"/>
    <cellStyle name="Normal 6 2 2 2 3 4 2" xfId="30880" xr:uid="{D07A1B83-5713-4B2E-815B-AC588DEF609A}"/>
    <cellStyle name="Normal 6 2 2 2 3 4 2 2" xfId="30881" xr:uid="{D2283E97-DCB1-4242-96DE-5E35CF13E1E5}"/>
    <cellStyle name="Normal 6 2 2 2 3 4 3" xfId="30882" xr:uid="{2376224C-BDAE-4575-B214-E46B3B1443E9}"/>
    <cellStyle name="Normal 6 2 2 2 3 5" xfId="30883" xr:uid="{BD7E50A7-430B-432A-9292-A5BE83F8E5A1}"/>
    <cellStyle name="Normal 6 2 2 2 3 5 2" xfId="30884" xr:uid="{0D613450-AA1F-477F-BD8D-1D3614F6C29D}"/>
    <cellStyle name="Normal 6 2 2 2 3 6" xfId="30885" xr:uid="{35DFE09F-2BCA-4A3D-BAC0-112CE0EBBE36}"/>
    <cellStyle name="Normal 6 2 2 2 4" xfId="30886" xr:uid="{F6C3255D-E5D2-41D3-B808-A1F2EFA71ECF}"/>
    <cellStyle name="Normal 6 2 2 2 4 2" xfId="30887" xr:uid="{319F39CA-7097-45EA-98D4-C4351B808F80}"/>
    <cellStyle name="Normal 6 2 2 2 4 2 2" xfId="30888" xr:uid="{4791EBF7-1CE7-4C9A-8E54-F2C1A8CB2BF7}"/>
    <cellStyle name="Normal 6 2 2 2 4 2 2 2" xfId="30889" xr:uid="{086DF1B2-3ED6-4D55-8F79-3FA3C76802FA}"/>
    <cellStyle name="Normal 6 2 2 2 4 2 3" xfId="30890" xr:uid="{085A74F8-A3A3-4FE9-B72E-9B2959BD71BD}"/>
    <cellStyle name="Normal 6 2 2 2 4 3" xfId="30891" xr:uid="{FE91BBF3-0DB2-4072-8879-D2D49EF2E176}"/>
    <cellStyle name="Normal 6 2 2 2 4 3 2" xfId="30892" xr:uid="{A8F2D3B1-CB50-4766-8455-C5F28ABE30F7}"/>
    <cellStyle name="Normal 6 2 2 2 4 4" xfId="30893" xr:uid="{7374824A-9393-4AE6-8260-12C6B5452877}"/>
    <cellStyle name="Normal 6 2 2 2 5" xfId="30894" xr:uid="{67409C22-FF1E-4842-9F79-043F60F3498F}"/>
    <cellStyle name="Normal 6 2 2 2 5 2" xfId="30895" xr:uid="{007B9E22-8FBB-48E5-935C-19911977BD0B}"/>
    <cellStyle name="Normal 6 2 2 2 5 2 2" xfId="30896" xr:uid="{BDB17A24-FF2D-49F6-B250-59814D28F901}"/>
    <cellStyle name="Normal 6 2 2 2 5 2 2 2" xfId="30897" xr:uid="{E0AD964A-5202-435B-8DCA-B665285E54A0}"/>
    <cellStyle name="Normal 6 2 2 2 5 2 3" xfId="30898" xr:uid="{5042E13E-FF79-4F13-B162-8918B30094F6}"/>
    <cellStyle name="Normal 6 2 2 2 5 3" xfId="30899" xr:uid="{1FEBA35D-7701-4EA1-A874-EA17AE83C3D2}"/>
    <cellStyle name="Normal 6 2 2 2 5 3 2" xfId="30900" xr:uid="{6A1A9683-B7D9-4E68-A7E6-23C6185A5122}"/>
    <cellStyle name="Normal 6 2 2 2 5 4" xfId="30901" xr:uid="{256E72C6-6ED5-4E5A-8A75-E2FE27C82C82}"/>
    <cellStyle name="Normal 6 2 2 2 6" xfId="30902" xr:uid="{312FDBB7-4AAC-4551-A62A-E39F2C9A1227}"/>
    <cellStyle name="Normal 6 2 2 2 6 2" xfId="30903" xr:uid="{6E006B69-4875-4251-8170-2D4A24E29366}"/>
    <cellStyle name="Normal 6 2 2 2 6 2 2" xfId="30904" xr:uid="{F6F59A4B-FF9D-4F4A-80A0-1864377F38E5}"/>
    <cellStyle name="Normal 6 2 2 2 6 3" xfId="30905" xr:uid="{7DB488BA-D011-4A9B-9F1B-76D1A07710E9}"/>
    <cellStyle name="Normal 6 2 2 2 7" xfId="30906" xr:uid="{728B688F-A546-4537-9F0B-B17FB1137431}"/>
    <cellStyle name="Normal 6 2 2 2 7 2" xfId="30907" xr:uid="{AF6C48ED-30AE-49E9-9096-0B210C9B68A3}"/>
    <cellStyle name="Normal 6 2 2 2 8" xfId="30908" xr:uid="{E472BE6F-F369-49EB-8C5C-BFF2EEB0A8F4}"/>
    <cellStyle name="Normal 6 2 2 3" xfId="30909" xr:uid="{A2F53906-920A-4ECA-8E17-F644A21DC4A9}"/>
    <cellStyle name="Normal 6 2 2 3 2" xfId="30910" xr:uid="{31260469-FBB5-4EE3-87C0-ECF4D1C5AF94}"/>
    <cellStyle name="Normal 6 2 2 3 2 2" xfId="30911" xr:uid="{224807C3-6D20-4093-A282-02F4C042DC34}"/>
    <cellStyle name="Normal 6 2 2 3 2 2 2" xfId="30912" xr:uid="{683C3A06-DA9C-49C1-AB82-B1CF0B837197}"/>
    <cellStyle name="Normal 6 2 2 3 2 2 2 2" xfId="30913" xr:uid="{3448366E-3133-40ED-9C53-83991896C822}"/>
    <cellStyle name="Normal 6 2 2 3 2 2 2 2 2" xfId="30914" xr:uid="{728F7F96-6B96-40B0-917C-5B3365ADE1C1}"/>
    <cellStyle name="Normal 6 2 2 3 2 2 2 3" xfId="30915" xr:uid="{B4794108-232F-42B1-955F-3BC6E4B81ECE}"/>
    <cellStyle name="Normal 6 2 2 3 2 2 3" xfId="30916" xr:uid="{9C37FBBD-AA7A-4404-B008-80406527CBD6}"/>
    <cellStyle name="Normal 6 2 2 3 2 2 3 2" xfId="30917" xr:uid="{F9151D4F-6474-417F-9651-FE30EC110BBA}"/>
    <cellStyle name="Normal 6 2 2 3 2 2 4" xfId="30918" xr:uid="{6ADB9BA0-6943-44EA-80E6-3AE876CC45D5}"/>
    <cellStyle name="Normal 6 2 2 3 2 3" xfId="30919" xr:uid="{4B75C28D-6B10-4257-A101-073C7EFC6A50}"/>
    <cellStyle name="Normal 6 2 2 3 2 3 2" xfId="30920" xr:uid="{4548FEF7-8B3B-4051-A5BD-77947A1B15E8}"/>
    <cellStyle name="Normal 6 2 2 3 2 3 2 2" xfId="30921" xr:uid="{4A92F038-DCB1-4D25-AFF1-0273CB254F67}"/>
    <cellStyle name="Normal 6 2 2 3 2 3 2 2 2" xfId="30922" xr:uid="{F84746C2-4F40-4BC8-8A43-351A1DC85EAB}"/>
    <cellStyle name="Normal 6 2 2 3 2 3 2 3" xfId="30923" xr:uid="{97E5D1AE-85BC-469C-B40C-DE9A4715519A}"/>
    <cellStyle name="Normal 6 2 2 3 2 3 3" xfId="30924" xr:uid="{C46FCD0B-7CD4-42E1-AEB8-2BC51550977C}"/>
    <cellStyle name="Normal 6 2 2 3 2 3 3 2" xfId="30925" xr:uid="{B1962AC6-0233-404C-8748-FEDC33F4A662}"/>
    <cellStyle name="Normal 6 2 2 3 2 3 4" xfId="30926" xr:uid="{BA7D754B-1C28-4078-BA9D-596D361BDFA2}"/>
    <cellStyle name="Normal 6 2 2 3 2 4" xfId="30927" xr:uid="{BBABC7A7-6C4D-4827-A53A-DFDB75C55577}"/>
    <cellStyle name="Normal 6 2 2 3 2 4 2" xfId="30928" xr:uid="{00A1BC7B-AA20-4512-AC0F-96C64CB6B064}"/>
    <cellStyle name="Normal 6 2 2 3 2 4 2 2" xfId="30929" xr:uid="{BB5EDB48-C46E-4C2E-804A-FC424E319195}"/>
    <cellStyle name="Normal 6 2 2 3 2 4 3" xfId="30930" xr:uid="{7E989B5C-CF53-4AA7-833A-30AADAFBFE3D}"/>
    <cellStyle name="Normal 6 2 2 3 2 5" xfId="30931" xr:uid="{6CE8D1F8-1AF9-4C83-AC8B-68EDF9B12CF2}"/>
    <cellStyle name="Normal 6 2 2 3 2 5 2" xfId="30932" xr:uid="{39549BDF-F4B5-4809-967C-47AAD494D57B}"/>
    <cellStyle name="Normal 6 2 2 3 2 6" xfId="30933" xr:uid="{E85DA75D-058C-43D9-8961-3BE5A643FFB9}"/>
    <cellStyle name="Normal 6 2 2 3 3" xfId="30934" xr:uid="{DDB0EE5D-4AE5-46FC-8FA5-6177E07D9131}"/>
    <cellStyle name="Normal 6 2 2 3 3 2" xfId="30935" xr:uid="{01C61E83-7500-43B5-8C54-9087D3548328}"/>
    <cellStyle name="Normal 6 2 2 3 3 2 2" xfId="30936" xr:uid="{CD4663A4-A3D7-409E-A2DB-3A2330D8BD05}"/>
    <cellStyle name="Normal 6 2 2 3 3 2 2 2" xfId="30937" xr:uid="{4268AB13-DB87-4ADD-8339-EB4803D08575}"/>
    <cellStyle name="Normal 6 2 2 3 3 2 3" xfId="30938" xr:uid="{FA024205-A1A5-4738-9CD3-693FD1FF6572}"/>
    <cellStyle name="Normal 6 2 2 3 3 3" xfId="30939" xr:uid="{57F6848B-6E39-41F3-80A7-23B24D357932}"/>
    <cellStyle name="Normal 6 2 2 3 3 3 2" xfId="30940" xr:uid="{E7470783-BCE1-43D2-A05E-62AF06D3E89B}"/>
    <cellStyle name="Normal 6 2 2 3 3 4" xfId="30941" xr:uid="{1C0627A1-2854-4564-8035-4CE88DE4EFE2}"/>
    <cellStyle name="Normal 6 2 2 3 4" xfId="30942" xr:uid="{E6436D79-0FA2-423B-8062-D01CAFF45367}"/>
    <cellStyle name="Normal 6 2 2 3 4 2" xfId="30943" xr:uid="{C4109B43-5DEE-4F88-AD6C-0415EC0F735D}"/>
    <cellStyle name="Normal 6 2 2 3 4 2 2" xfId="30944" xr:uid="{AA28082F-D2EF-4FBD-B126-C4CB61C7A104}"/>
    <cellStyle name="Normal 6 2 2 3 4 2 2 2" xfId="30945" xr:uid="{09800F2F-1625-4CD6-915C-E93F93D67302}"/>
    <cellStyle name="Normal 6 2 2 3 4 2 3" xfId="30946" xr:uid="{8A077CC3-4765-43C8-8E70-F873FA0AEA76}"/>
    <cellStyle name="Normal 6 2 2 3 4 3" xfId="30947" xr:uid="{9A433A19-A8D4-43E9-80C1-1CF502B096D2}"/>
    <cellStyle name="Normal 6 2 2 3 4 3 2" xfId="30948" xr:uid="{B1EDC5BF-5A38-4B4C-8075-68FE58DD34BA}"/>
    <cellStyle name="Normal 6 2 2 3 4 4" xfId="30949" xr:uid="{605C9695-20E8-4AC8-B749-075883F1EEE8}"/>
    <cellStyle name="Normal 6 2 2 3 5" xfId="30950" xr:uid="{06BDFB85-B6C0-4401-A430-1D6B1D4331B1}"/>
    <cellStyle name="Normal 6 2 2 3 5 2" xfId="30951" xr:uid="{5C4E1CFE-F43B-4126-9B8F-28220E771949}"/>
    <cellStyle name="Normal 6 2 2 3 5 2 2" xfId="30952" xr:uid="{D4655211-9359-40B0-83B0-B670674B3D72}"/>
    <cellStyle name="Normal 6 2 2 3 5 3" xfId="30953" xr:uid="{2569252B-71FD-4997-B60D-6FE21161AE60}"/>
    <cellStyle name="Normal 6 2 2 3 6" xfId="30954" xr:uid="{65277A44-A88C-41E5-A6A6-0F68082C9AC3}"/>
    <cellStyle name="Normal 6 2 2 3 6 2" xfId="30955" xr:uid="{ECC56EEE-509D-46C2-B85B-61090CC190E6}"/>
    <cellStyle name="Normal 6 2 2 3 7" xfId="30956" xr:uid="{098D08E7-98ED-4B35-A530-A6E337CFD5AC}"/>
    <cellStyle name="Normal 6 2 2 4" xfId="30957" xr:uid="{DC2515DE-6331-470A-8DDD-29C6AF00038A}"/>
    <cellStyle name="Normal 6 2 3" xfId="30958" xr:uid="{EDA794A9-0C33-4165-92CD-9F50F3E23983}"/>
    <cellStyle name="Normal 6 2 3 2" xfId="30959" xr:uid="{F7124750-B14B-4830-8F0D-8C92FCA396B7}"/>
    <cellStyle name="Normal 6 2 3 2 2" xfId="30960" xr:uid="{7D99EFE6-833D-46B5-8F4F-AAEBEB880FF8}"/>
    <cellStyle name="Normal 6 2 3 2 2 2" xfId="30961" xr:uid="{50E9A5DB-9D35-467A-9C87-4308840290AB}"/>
    <cellStyle name="Normal 6 2 3 2 2 2 2" xfId="30962" xr:uid="{270B3E5A-88CA-4B1F-B201-F2F952F517BB}"/>
    <cellStyle name="Normal 6 2 3 2 2 2 2 2" xfId="30963" xr:uid="{7159F8B5-848F-4BBB-8957-494F1AA37D02}"/>
    <cellStyle name="Normal 6 2 3 2 2 2 2 2 2" xfId="30964" xr:uid="{FAE0F497-C15F-4379-9AE2-9B7B1797766B}"/>
    <cellStyle name="Normal 6 2 3 2 2 2 2 3" xfId="30965" xr:uid="{E71335B9-C6CD-4BC8-9A00-AB3C19F5B856}"/>
    <cellStyle name="Normal 6 2 3 2 2 2 3" xfId="30966" xr:uid="{857BEBB4-8E9B-4666-ABCD-F26A9E9B2C10}"/>
    <cellStyle name="Normal 6 2 3 2 2 2 3 2" xfId="30967" xr:uid="{8303EDC3-F8E8-44B2-899F-488F09C60911}"/>
    <cellStyle name="Normal 6 2 3 2 2 2 4" xfId="30968" xr:uid="{859F0EAC-01F7-4A80-B7C2-19F24FC462D3}"/>
    <cellStyle name="Normal 6 2 3 2 2 3" xfId="30969" xr:uid="{63FC8908-8D07-46C3-9267-52F17D161D78}"/>
    <cellStyle name="Normal 6 2 3 2 2 3 2" xfId="30970" xr:uid="{9117261E-965F-468A-A347-FD2269D2E284}"/>
    <cellStyle name="Normal 6 2 3 2 2 3 2 2" xfId="30971" xr:uid="{4E63759E-A24D-4C4D-A225-2F34C3D9E016}"/>
    <cellStyle name="Normal 6 2 3 2 2 3 2 2 2" xfId="30972" xr:uid="{2C7C3F61-186A-4EA9-B7AC-6C52B4D524C0}"/>
    <cellStyle name="Normal 6 2 3 2 2 3 2 3" xfId="30973" xr:uid="{92D649F8-57BC-4ECE-BFDC-587B58E52195}"/>
    <cellStyle name="Normal 6 2 3 2 2 3 3" xfId="30974" xr:uid="{01B5AC68-415B-4D77-8203-6D242F9198A5}"/>
    <cellStyle name="Normal 6 2 3 2 2 3 3 2" xfId="30975" xr:uid="{5EB63A51-6555-4EA6-B377-B3189F881EDC}"/>
    <cellStyle name="Normal 6 2 3 2 2 3 4" xfId="30976" xr:uid="{F7B2A561-7C99-40AE-B799-A1453C80AB52}"/>
    <cellStyle name="Normal 6 2 3 2 2 4" xfId="30977" xr:uid="{664845F8-7220-4C7F-9514-83EA51C3F05E}"/>
    <cellStyle name="Normal 6 2 3 2 2 4 2" xfId="30978" xr:uid="{C1F10053-67BB-4FFE-A70E-4EBF7411C327}"/>
    <cellStyle name="Normal 6 2 3 2 2 4 2 2" xfId="30979" xr:uid="{1FD10071-0729-48C3-805F-DEBB760027CA}"/>
    <cellStyle name="Normal 6 2 3 2 2 4 3" xfId="30980" xr:uid="{633296A3-622C-45D4-96D5-E8FF62E90158}"/>
    <cellStyle name="Normal 6 2 3 2 2 5" xfId="30981" xr:uid="{EC5DBDD9-E576-4F73-B90F-EDAA456FD9DF}"/>
    <cellStyle name="Normal 6 2 3 2 2 5 2" xfId="30982" xr:uid="{EB0BA098-A7D6-420A-A3B1-738CED1C17F9}"/>
    <cellStyle name="Normal 6 2 3 2 2 6" xfId="30983" xr:uid="{0470BE10-7D90-4B6C-924E-C12BF007CC1E}"/>
    <cellStyle name="Normal 6 2 3 2 3" xfId="30984" xr:uid="{480C3487-FB7D-408F-A46B-E2B370C41C42}"/>
    <cellStyle name="Normal 6 2 3 2 3 2" xfId="30985" xr:uid="{A611C46C-CE6B-4B30-A545-0708815B480C}"/>
    <cellStyle name="Normal 6 2 3 2 3 2 2" xfId="30986" xr:uid="{0FF95234-D464-43F8-8846-EB6787AA1AED}"/>
    <cellStyle name="Normal 6 2 3 2 3 2 2 2" xfId="30987" xr:uid="{E5B3528E-8E3C-4231-B45B-22F9F486A071}"/>
    <cellStyle name="Normal 6 2 3 2 3 2 3" xfId="30988" xr:uid="{65F0CCF8-2579-466C-A9F9-425D9E24E002}"/>
    <cellStyle name="Normal 6 2 3 2 3 3" xfId="30989" xr:uid="{5EB85262-C538-4041-9C19-A7B3DA69D899}"/>
    <cellStyle name="Normal 6 2 3 2 3 3 2" xfId="30990" xr:uid="{2DA58644-40E0-4C04-83CD-728317D39B5C}"/>
    <cellStyle name="Normal 6 2 3 2 3 4" xfId="30991" xr:uid="{595827E4-0D4E-4DB2-9B72-5D1AE2A61037}"/>
    <cellStyle name="Normal 6 2 3 2 4" xfId="30992" xr:uid="{14C544AD-35F0-4F19-8799-6BA3AF28EB72}"/>
    <cellStyle name="Normal 6 2 3 2 4 2" xfId="30993" xr:uid="{7F764A42-B886-4098-A570-4E48FA61181F}"/>
    <cellStyle name="Normal 6 2 3 2 4 2 2" xfId="30994" xr:uid="{C69E4DAA-907C-4D9B-A5C3-3C5AE8EE5631}"/>
    <cellStyle name="Normal 6 2 3 2 4 2 2 2" xfId="30995" xr:uid="{63EC0F94-67D0-471E-A2A9-D9B5CE2E4592}"/>
    <cellStyle name="Normal 6 2 3 2 4 2 3" xfId="30996" xr:uid="{DB6BBDA3-258C-4CB1-80BF-0762D441AEA6}"/>
    <cellStyle name="Normal 6 2 3 2 4 3" xfId="30997" xr:uid="{21D2F548-EB9F-4B0A-A04C-29534D75F175}"/>
    <cellStyle name="Normal 6 2 3 2 4 3 2" xfId="30998" xr:uid="{455AD535-2A00-43F9-8AF9-75E535891A7C}"/>
    <cellStyle name="Normal 6 2 3 2 4 4" xfId="30999" xr:uid="{D12FB4BB-1B3B-42CC-9193-6A649B1C3CED}"/>
    <cellStyle name="Normal 6 2 3 2 5" xfId="31000" xr:uid="{A0025DA8-40E3-4341-B28C-25FF1AAE2D65}"/>
    <cellStyle name="Normal 6 2 3 2 5 2" xfId="31001" xr:uid="{A3A6BF32-7051-4A04-8C9D-01428889E18E}"/>
    <cellStyle name="Normal 6 2 3 2 5 2 2" xfId="31002" xr:uid="{9996D7B5-1F15-4A0B-A09C-3DC9D7728898}"/>
    <cellStyle name="Normal 6 2 3 2 5 3" xfId="31003" xr:uid="{34759A18-E7CE-42A5-BA8F-73655981905B}"/>
    <cellStyle name="Normal 6 2 3 2 6" xfId="31004" xr:uid="{D91FF242-056D-4CCA-87BB-AC2DDC484320}"/>
    <cellStyle name="Normal 6 2 3 2 6 2" xfId="31005" xr:uid="{A416DFF4-7BEE-43C8-8BBF-F9B41A778E84}"/>
    <cellStyle name="Normal 6 2 3 2 7" xfId="31006" xr:uid="{5606E6FD-F204-48BD-9989-126252B62497}"/>
    <cellStyle name="Normal 6 2 3 3" xfId="31007" xr:uid="{2BB4CFBC-32D1-4F6E-A555-474FEFBE5A93}"/>
    <cellStyle name="Normal 6 2 3 3 2" xfId="31008" xr:uid="{F8B08007-F346-4DD3-89DF-5EAC8A63297A}"/>
    <cellStyle name="Normal 6 2 3 3 2 2" xfId="31009" xr:uid="{B211156F-4529-4731-826E-90F8F68A8178}"/>
    <cellStyle name="Normal 6 2 3 3 2 2 2" xfId="31010" xr:uid="{A92E44AB-D45E-4F7C-9F85-8A5E4A294026}"/>
    <cellStyle name="Normal 6 2 3 3 2 2 2 2" xfId="31011" xr:uid="{60020251-8289-4FD5-BF36-89DDFFB326C7}"/>
    <cellStyle name="Normal 6 2 3 3 2 2 3" xfId="31012" xr:uid="{C4F90E22-DDC9-43DC-BC0B-A0976391CE52}"/>
    <cellStyle name="Normal 6 2 3 3 2 3" xfId="31013" xr:uid="{DF220EAE-523C-4348-B685-220638F351AC}"/>
    <cellStyle name="Normal 6 2 3 3 2 3 2" xfId="31014" xr:uid="{DC10EB43-B2AD-4D82-9E70-06CCB11C8380}"/>
    <cellStyle name="Normal 6 2 3 3 2 4" xfId="31015" xr:uid="{AA813F75-8517-4134-B8C9-DE62D807B744}"/>
    <cellStyle name="Normal 6 2 3 3 3" xfId="31016" xr:uid="{5BEF9EA1-4A96-408D-9B61-9E0227CAE918}"/>
    <cellStyle name="Normal 6 2 3 3 3 2" xfId="31017" xr:uid="{3D56F74E-3B95-45EA-A648-08471E39C9A1}"/>
    <cellStyle name="Normal 6 2 3 3 3 2 2" xfId="31018" xr:uid="{553FBB6B-BFC3-461E-A02C-00CFC61C007E}"/>
    <cellStyle name="Normal 6 2 3 3 3 2 2 2" xfId="31019" xr:uid="{317FDF74-350C-44A0-918D-DF07B4AC6110}"/>
    <cellStyle name="Normal 6 2 3 3 3 2 3" xfId="31020" xr:uid="{325F80DF-3961-430A-9CD0-35D18FA95F40}"/>
    <cellStyle name="Normal 6 2 3 3 3 3" xfId="31021" xr:uid="{1BCF9EE0-7125-458A-85A6-B26426DB6534}"/>
    <cellStyle name="Normal 6 2 3 3 3 3 2" xfId="31022" xr:uid="{8F71B878-AC9C-485A-9E2C-DB4BE7A92287}"/>
    <cellStyle name="Normal 6 2 3 3 3 4" xfId="31023" xr:uid="{C3BABC35-9077-4428-92F3-4D9E0484848C}"/>
    <cellStyle name="Normal 6 2 3 3 4" xfId="31024" xr:uid="{2CDB3786-2319-4C1A-A513-8134637A497E}"/>
    <cellStyle name="Normal 6 2 3 3 4 2" xfId="31025" xr:uid="{DFA73391-67CC-4004-882E-00D075E60DB2}"/>
    <cellStyle name="Normal 6 2 3 3 4 2 2" xfId="31026" xr:uid="{02E3BBCD-368D-49DA-A52A-9C20135D4E9A}"/>
    <cellStyle name="Normal 6 2 3 3 4 3" xfId="31027" xr:uid="{343452E0-1B67-485A-B129-8D7A27022FB7}"/>
    <cellStyle name="Normal 6 2 3 3 5" xfId="31028" xr:uid="{6C779FCE-9DE8-48A4-BB27-F0C75FA59AB6}"/>
    <cellStyle name="Normal 6 2 3 3 5 2" xfId="31029" xr:uid="{0DD46AAF-E8EF-4D94-9DDC-BF2A7408F9A0}"/>
    <cellStyle name="Normal 6 2 3 3 6" xfId="31030" xr:uid="{8187013A-7F44-47E4-AA79-AEC8D5199775}"/>
    <cellStyle name="Normal 6 2 3 4" xfId="31031" xr:uid="{35FF4F60-313C-445D-8E36-AD42B4100C6B}"/>
    <cellStyle name="Normal 6 2 3 4 2" xfId="31032" xr:uid="{682B3DE0-0CB4-4B32-A57C-CC6A4ABDA299}"/>
    <cellStyle name="Normal 6 2 3 4 2 2" xfId="31033" xr:uid="{389C3B6F-9C84-483C-BB6A-B78F3DD0350F}"/>
    <cellStyle name="Normal 6 2 3 4 2 2 2" xfId="31034" xr:uid="{66196CDF-E8B0-425B-B5A5-F39EF85E73A4}"/>
    <cellStyle name="Normal 6 2 3 4 2 3" xfId="31035" xr:uid="{D53889C2-8D22-4F1A-8C2B-C786ABD833FB}"/>
    <cellStyle name="Normal 6 2 3 4 3" xfId="31036" xr:uid="{8BFFF82D-A0D5-41B6-AAD8-4E97BE4329CE}"/>
    <cellStyle name="Normal 6 2 3 4 3 2" xfId="31037" xr:uid="{7861E114-FCC6-4E1E-A194-CD63CD8C99D9}"/>
    <cellStyle name="Normal 6 2 3 4 4" xfId="31038" xr:uid="{8DB8E770-0B91-4EFC-8A17-354AFDF9F067}"/>
    <cellStyle name="Normal 6 2 3 5" xfId="31039" xr:uid="{95E1AF0A-30A6-4113-A70B-4960EABD1B73}"/>
    <cellStyle name="Normal 6 2 3 5 2" xfId="31040" xr:uid="{99BE9F4E-51C5-414E-8724-E4095613F959}"/>
    <cellStyle name="Normal 6 2 3 5 2 2" xfId="31041" xr:uid="{1475F960-85DF-425E-8872-6D46DE853B32}"/>
    <cellStyle name="Normal 6 2 3 5 2 2 2" xfId="31042" xr:uid="{BB020442-B238-4DB6-AD7C-1299C2759CE7}"/>
    <cellStyle name="Normal 6 2 3 5 2 3" xfId="31043" xr:uid="{FB20F41D-2E20-4F67-8F1A-AD16293959F1}"/>
    <cellStyle name="Normal 6 2 3 5 3" xfId="31044" xr:uid="{54D14122-F254-40DC-B1DA-D569F0CBD51F}"/>
    <cellStyle name="Normal 6 2 3 5 3 2" xfId="31045" xr:uid="{4D75B63D-F771-40E5-B14B-50B6C549F5D9}"/>
    <cellStyle name="Normal 6 2 3 5 4" xfId="31046" xr:uid="{E1C9BB11-14A5-4C55-8EC9-55CCE1CCC569}"/>
    <cellStyle name="Normal 6 2 3 6" xfId="31047" xr:uid="{7D5C6A77-8595-49C7-9FA4-9CF1EFD472FB}"/>
    <cellStyle name="Normal 6 2 3 6 2" xfId="31048" xr:uid="{5E960151-9128-43F1-8FC9-A521312DE02C}"/>
    <cellStyle name="Normal 6 2 3 6 2 2" xfId="31049" xr:uid="{A3CC033D-0BE7-4A29-A6A2-0BF4708F80ED}"/>
    <cellStyle name="Normal 6 2 3 6 3" xfId="31050" xr:uid="{DDD70EB6-B3B1-4034-A197-EF144A56793D}"/>
    <cellStyle name="Normal 6 2 3 7" xfId="31051" xr:uid="{D8744C9B-BF46-4832-BCAB-8CC04E95505F}"/>
    <cellStyle name="Normal 6 2 3 7 2" xfId="31052" xr:uid="{A3BD6A4D-B8FE-4EC0-8A55-5A141D43CCE2}"/>
    <cellStyle name="Normal 6 2 3 8" xfId="31053" xr:uid="{9408CBA2-BB19-4CF1-A7EF-7AA9DB99033B}"/>
    <cellStyle name="Normal 6 2 4" xfId="31054" xr:uid="{D96183BF-D168-4354-B730-9B7048707F25}"/>
    <cellStyle name="Normal 6 2 4 2" xfId="31055" xr:uid="{83781C30-6C95-48A2-96DA-8A5E310A48A4}"/>
    <cellStyle name="Normal 6 2 4 2 2" xfId="31056" xr:uid="{A75042D9-8962-4750-A083-A9F706211317}"/>
    <cellStyle name="Normal 6 2 4 2 2 2" xfId="31057" xr:uid="{3BCB518B-E01B-4963-ABC6-E72A951D479C}"/>
    <cellStyle name="Normal 6 2 4 2 2 2 2" xfId="31058" xr:uid="{689793DA-2379-4B3F-AFF0-FB57B09317B7}"/>
    <cellStyle name="Normal 6 2 4 2 2 2 2 2" xfId="31059" xr:uid="{10ECD519-67D0-4E28-B918-F75CBC4F338E}"/>
    <cellStyle name="Normal 6 2 4 2 2 2 3" xfId="31060" xr:uid="{A216D1A9-C6A0-471D-B526-7C40C0276D9A}"/>
    <cellStyle name="Normal 6 2 4 2 2 3" xfId="31061" xr:uid="{A3C8B123-43E5-4801-A1ED-4E0D47B9A380}"/>
    <cellStyle name="Normal 6 2 4 2 2 3 2" xfId="31062" xr:uid="{F086719F-5FD4-4015-92D8-2D36ABF4A7C2}"/>
    <cellStyle name="Normal 6 2 4 2 2 4" xfId="31063" xr:uid="{139C1FEA-647D-45D2-A97E-0DC86894A761}"/>
    <cellStyle name="Normal 6 2 4 2 3" xfId="31064" xr:uid="{2098B7CA-8AC3-4AC7-A9D8-E76C1E1A8723}"/>
    <cellStyle name="Normal 6 2 4 2 3 2" xfId="31065" xr:uid="{512DB277-6F96-4A6C-A23A-530ABEBE47D4}"/>
    <cellStyle name="Normal 6 2 4 2 3 2 2" xfId="31066" xr:uid="{C117EC37-A538-4B4E-B4B2-90EC38C11211}"/>
    <cellStyle name="Normal 6 2 4 2 3 2 2 2" xfId="31067" xr:uid="{A3BEF781-D720-4B1C-AC61-60BDA648547E}"/>
    <cellStyle name="Normal 6 2 4 2 3 2 3" xfId="31068" xr:uid="{AACC9C09-6D8A-4F95-893F-02C1835DBE2F}"/>
    <cellStyle name="Normal 6 2 4 2 3 3" xfId="31069" xr:uid="{17C8B2CC-5BF4-4198-827C-F27C7AFF0705}"/>
    <cellStyle name="Normal 6 2 4 2 3 3 2" xfId="31070" xr:uid="{2C55ADE1-B207-4147-8321-1BFD07CA9EEB}"/>
    <cellStyle name="Normal 6 2 4 2 3 4" xfId="31071" xr:uid="{FA4881AF-A44F-444E-9F4A-485372F60956}"/>
    <cellStyle name="Normal 6 2 4 2 4" xfId="31072" xr:uid="{D241269C-AAB4-4DD1-A522-DF4BE631A027}"/>
    <cellStyle name="Normal 6 2 4 2 4 2" xfId="31073" xr:uid="{A74347F6-299F-49DB-B797-C5AC00B1FFF7}"/>
    <cellStyle name="Normal 6 2 4 2 4 2 2" xfId="31074" xr:uid="{A69E372E-6608-4AD2-937D-BEEB8C430DBA}"/>
    <cellStyle name="Normal 6 2 4 2 4 3" xfId="31075" xr:uid="{16BCA2FE-84F2-4884-AC73-FACABFC00260}"/>
    <cellStyle name="Normal 6 2 4 2 5" xfId="31076" xr:uid="{4264671E-4D39-4E81-813C-197699633589}"/>
    <cellStyle name="Normal 6 2 4 2 5 2" xfId="31077" xr:uid="{F5C15B30-4D8C-4E8A-B1D7-9CC3025D3CA9}"/>
    <cellStyle name="Normal 6 2 4 2 6" xfId="31078" xr:uid="{BBFAEC65-6EAA-47BA-8E22-4515E68720AD}"/>
    <cellStyle name="Normal 6 2 4 3" xfId="31079" xr:uid="{760190B2-29DD-47C8-BF5D-84DA7E778E56}"/>
    <cellStyle name="Normal 6 2 4 3 2" xfId="31080" xr:uid="{5004D02C-C3A0-4D3B-BBBC-D2DA934F6451}"/>
    <cellStyle name="Normal 6 2 4 3 2 2" xfId="31081" xr:uid="{F6ED40FD-2DAD-4BD6-B4A4-18EBE8B02A71}"/>
    <cellStyle name="Normal 6 2 4 3 2 2 2" xfId="31082" xr:uid="{EC285711-A749-4638-B84E-6ED5D06A2DCC}"/>
    <cellStyle name="Normal 6 2 4 3 2 3" xfId="31083" xr:uid="{F0AF209F-0152-4A63-8FEB-BC5D62E1CFF5}"/>
    <cellStyle name="Normal 6 2 4 3 3" xfId="31084" xr:uid="{305070E5-407C-4809-AC40-3CE03469C8D6}"/>
    <cellStyle name="Normal 6 2 4 3 3 2" xfId="31085" xr:uid="{90DF6DEB-D87B-4ABA-90A4-06F37997F758}"/>
    <cellStyle name="Normal 6 2 4 3 4" xfId="31086" xr:uid="{AB1C9F7E-CCE6-4056-91F2-6710075E6D6F}"/>
    <cellStyle name="Normal 6 2 4 4" xfId="31087" xr:uid="{3CEB3EA3-CB94-4E66-8475-FD9B4E83A30F}"/>
    <cellStyle name="Normal 6 2 4 4 2" xfId="31088" xr:uid="{04E4432D-124B-420C-A88E-46AD9215A7F7}"/>
    <cellStyle name="Normal 6 2 4 4 2 2" xfId="31089" xr:uid="{D68F2A6D-AA5A-44C6-8B93-41A643CDF289}"/>
    <cellStyle name="Normal 6 2 4 4 2 2 2" xfId="31090" xr:uid="{DAF23BA3-4313-4EA8-905A-A44123824BF3}"/>
    <cellStyle name="Normal 6 2 4 4 2 3" xfId="31091" xr:uid="{6A4B51E2-E126-4229-8992-6F8106B810F4}"/>
    <cellStyle name="Normal 6 2 4 4 3" xfId="31092" xr:uid="{404B7380-2135-446E-806B-AD4AF392B20C}"/>
    <cellStyle name="Normal 6 2 4 4 3 2" xfId="31093" xr:uid="{658552EF-0334-490C-95A3-F158B03B8561}"/>
    <cellStyle name="Normal 6 2 4 4 4" xfId="31094" xr:uid="{D86A01E4-659D-4FE1-8A90-4BD9DDC42169}"/>
    <cellStyle name="Normal 6 2 4 5" xfId="31095" xr:uid="{1CB8A2EA-EB2D-4817-B5C6-A77415EDC604}"/>
    <cellStyle name="Normal 6 2 4 5 2" xfId="31096" xr:uid="{E7A38529-1F1A-41BE-822E-92FF6062251E}"/>
    <cellStyle name="Normal 6 2 4 5 2 2" xfId="31097" xr:uid="{C3B82FBE-3793-4E0C-B9BB-CD6B79C3ABEB}"/>
    <cellStyle name="Normal 6 2 4 5 3" xfId="31098" xr:uid="{4EE8C337-596A-42B7-A0A0-6B0DB63898B2}"/>
    <cellStyle name="Normal 6 2 4 6" xfId="31099" xr:uid="{9C6DE518-82CF-4864-B433-2C3F0F13C89F}"/>
    <cellStyle name="Normal 6 2 4 6 2" xfId="31100" xr:uid="{454E8821-F0C7-436E-8983-EB786ABA6832}"/>
    <cellStyle name="Normal 6 2 4 7" xfId="31101" xr:uid="{2112392B-C08E-48BF-A6AE-F0DD13A309B3}"/>
    <cellStyle name="Normal 6 2 5" xfId="31102" xr:uid="{E34E2460-0033-4F09-8669-5FB09DFB7AB7}"/>
    <cellStyle name="Normal 6 2 6" xfId="31103" xr:uid="{EA0B4C6C-8DD4-4ACE-827E-CE38469F0640}"/>
    <cellStyle name="Normal 6 2 7" xfId="31104" xr:uid="{66C072B0-C285-4255-B90C-87A8F945673C}"/>
    <cellStyle name="Normal 6 3" xfId="31105" xr:uid="{B5B56B01-6D9B-447B-90E0-38C0130FA1FF}"/>
    <cellStyle name="Normal 6 3 2" xfId="31106" xr:uid="{1C310AFD-4497-4CAB-B483-8FE3BD551883}"/>
    <cellStyle name="Normal 6 3 3" xfId="31107" xr:uid="{F909D2E8-871E-477F-9D52-BA9D0A69A9AD}"/>
    <cellStyle name="Normal 6 3 4" xfId="31108" xr:uid="{251146A1-393F-49E8-9F59-FBB6F9BFFC56}"/>
    <cellStyle name="Normal 6 4" xfId="31109" xr:uid="{5A095CFA-A3F3-44BF-9146-55B74889667F}"/>
    <cellStyle name="Normal 6 4 2" xfId="31110" xr:uid="{87DB54BD-46DC-4BEF-9DE8-4CE9F323F591}"/>
    <cellStyle name="Normal 6 4 2 2" xfId="31111" xr:uid="{119EB36F-9F38-4092-B0B1-2E9F11897BB7}"/>
    <cellStyle name="Normal 6 4 2 2 2" xfId="31112" xr:uid="{89502127-433B-4E10-B070-0B62025AA1F5}"/>
    <cellStyle name="Normal 6 4 2 2 2 2" xfId="31113" xr:uid="{9FE6D9FC-7DAD-4063-8A44-C341E99DC9DB}"/>
    <cellStyle name="Normal 6 4 2 2 2 2 2" xfId="31114" xr:uid="{0CABE7AA-A588-47DA-93A9-DAD80474FD78}"/>
    <cellStyle name="Normal 6 4 2 2 2 2 2 2" xfId="31115" xr:uid="{F1AF1D4D-8FD2-49DA-B2BB-1C4C9145AD39}"/>
    <cellStyle name="Normal 6 4 2 2 2 2 2 2 2" xfId="31116" xr:uid="{C8CC9CFB-4063-4C2D-92E6-D2D5AF85A249}"/>
    <cellStyle name="Normal 6 4 2 2 2 2 2 3" xfId="31117" xr:uid="{D056010C-994D-470C-8940-FCA2E38BDF49}"/>
    <cellStyle name="Normal 6 4 2 2 2 2 3" xfId="31118" xr:uid="{501B57D7-B69E-4058-BB4E-3FEB0D934D08}"/>
    <cellStyle name="Normal 6 4 2 2 2 2 3 2" xfId="31119" xr:uid="{FF16FD9B-3A0E-49BD-9BF8-FC1411C5073E}"/>
    <cellStyle name="Normal 6 4 2 2 2 2 4" xfId="31120" xr:uid="{4888FA58-55EC-496B-9614-91EFA8EBA281}"/>
    <cellStyle name="Normal 6 4 2 2 2 3" xfId="31121" xr:uid="{A79D23BB-1535-4400-9E34-335AA5615DAE}"/>
    <cellStyle name="Normal 6 4 2 2 2 3 2" xfId="31122" xr:uid="{CCC923AD-BFEF-45E5-9190-2D93DEDB2C83}"/>
    <cellStyle name="Normal 6 4 2 2 2 3 2 2" xfId="31123" xr:uid="{54EE3DFF-5DA5-4804-8D2A-8E8C67A0AB37}"/>
    <cellStyle name="Normal 6 4 2 2 2 3 2 2 2" xfId="31124" xr:uid="{1DC39C2F-7FA6-49A2-911A-7752999AC848}"/>
    <cellStyle name="Normal 6 4 2 2 2 3 2 3" xfId="31125" xr:uid="{CB6721F8-A067-4A1B-96A7-99896C0AA5E0}"/>
    <cellStyle name="Normal 6 4 2 2 2 3 3" xfId="31126" xr:uid="{700A80A9-F6A8-4DD9-B21A-F476DDAF19B4}"/>
    <cellStyle name="Normal 6 4 2 2 2 3 3 2" xfId="31127" xr:uid="{C3E497D9-E400-4B12-A892-4440E3090706}"/>
    <cellStyle name="Normal 6 4 2 2 2 3 4" xfId="31128" xr:uid="{F8783259-AC5A-4166-B128-E72C3C127660}"/>
    <cellStyle name="Normal 6 4 2 2 2 4" xfId="31129" xr:uid="{04BA5695-0BB5-44B9-858F-9E71C88A50F6}"/>
    <cellStyle name="Normal 6 4 2 2 2 4 2" xfId="31130" xr:uid="{01BEF20D-6CAE-4AC7-87EB-B2E5C710D4CB}"/>
    <cellStyle name="Normal 6 4 2 2 2 4 2 2" xfId="31131" xr:uid="{6E16D991-2ADD-49D6-BEE1-77F126C97690}"/>
    <cellStyle name="Normal 6 4 2 2 2 4 3" xfId="31132" xr:uid="{A95FFCFA-D020-44F0-B8F9-9C5E7B7AB847}"/>
    <cellStyle name="Normal 6 4 2 2 2 5" xfId="31133" xr:uid="{1B37B34C-E295-49B6-9754-EB8E5836DF0E}"/>
    <cellStyle name="Normal 6 4 2 2 2 5 2" xfId="31134" xr:uid="{D554BF7A-E80F-48F3-BD27-58D67D78CE64}"/>
    <cellStyle name="Normal 6 4 2 2 2 6" xfId="31135" xr:uid="{9E493354-EF06-42B4-AB6A-96F42B28ECD6}"/>
    <cellStyle name="Normal 6 4 2 2 3" xfId="31136" xr:uid="{AAF10293-67AA-4846-B6D4-CB19FAEBEC2B}"/>
    <cellStyle name="Normal 6 4 2 2 3 2" xfId="31137" xr:uid="{3ABCD662-3683-444C-BE3C-D8F0D11E6700}"/>
    <cellStyle name="Normal 6 4 2 2 3 2 2" xfId="31138" xr:uid="{E9627E1E-BA36-4CCD-AC2D-B815B7917E4C}"/>
    <cellStyle name="Normal 6 4 2 2 3 2 2 2" xfId="31139" xr:uid="{353A7E8D-3145-4E7D-928D-1C0A315583C9}"/>
    <cellStyle name="Normal 6 4 2 2 3 2 3" xfId="31140" xr:uid="{CA17C1F1-2C89-4E5B-8C5B-C44E2C98AA21}"/>
    <cellStyle name="Normal 6 4 2 2 3 3" xfId="31141" xr:uid="{CFCD2EE5-0334-4237-AD66-A2B51ED05BF9}"/>
    <cellStyle name="Normal 6 4 2 2 3 3 2" xfId="31142" xr:uid="{0C996F5D-AD9D-4A0A-9D81-46D32F8293E1}"/>
    <cellStyle name="Normal 6 4 2 2 3 4" xfId="31143" xr:uid="{B8685C5D-96A4-4558-ACD3-799A550A54D2}"/>
    <cellStyle name="Normal 6 4 2 2 4" xfId="31144" xr:uid="{E72619CD-AB81-43DD-B869-03BD564CC812}"/>
    <cellStyle name="Normal 6 4 2 2 4 2" xfId="31145" xr:uid="{9D3CBE4F-1FB9-4300-A71F-1008901C94CB}"/>
    <cellStyle name="Normal 6 4 2 2 4 2 2" xfId="31146" xr:uid="{244DB5B3-8579-4D0F-B5EB-4AF544261BC7}"/>
    <cellStyle name="Normal 6 4 2 2 4 2 2 2" xfId="31147" xr:uid="{F3B000C7-D7DB-4902-94BB-E19A5CAF3D97}"/>
    <cellStyle name="Normal 6 4 2 2 4 2 3" xfId="31148" xr:uid="{D5446EF1-D7B3-4729-8CBF-410CB1855430}"/>
    <cellStyle name="Normal 6 4 2 2 4 3" xfId="31149" xr:uid="{5C065912-893D-41E5-9AD7-17D1DF40CD36}"/>
    <cellStyle name="Normal 6 4 2 2 4 3 2" xfId="31150" xr:uid="{9BEFF983-7956-4CB9-BAE3-FF65EBFF09E2}"/>
    <cellStyle name="Normal 6 4 2 2 4 4" xfId="31151" xr:uid="{3909D706-B9BA-43BF-98E5-B0C53DFCADAA}"/>
    <cellStyle name="Normal 6 4 2 2 5" xfId="31152" xr:uid="{580D82BF-5C48-473B-9CEB-931E28E3ACAF}"/>
    <cellStyle name="Normal 6 4 2 2 5 2" xfId="31153" xr:uid="{230A2D20-22C9-4F9B-A6FC-16DC448E9EF1}"/>
    <cellStyle name="Normal 6 4 2 2 5 2 2" xfId="31154" xr:uid="{D614DA24-73D9-47A5-A11B-7D156DF6051D}"/>
    <cellStyle name="Normal 6 4 2 2 5 3" xfId="31155" xr:uid="{DFE64674-5459-4145-B59C-BFF0156A7D9E}"/>
    <cellStyle name="Normal 6 4 2 2 6" xfId="31156" xr:uid="{61F1B5F0-AF5A-4E50-A9EA-1B9FD47C7B97}"/>
    <cellStyle name="Normal 6 4 2 2 6 2" xfId="31157" xr:uid="{A8D966A8-5756-4EAF-B576-DE0E3AA3B33E}"/>
    <cellStyle name="Normal 6 4 2 2 7" xfId="31158" xr:uid="{91AAA996-6F5C-47C7-834D-C3B74CA48473}"/>
    <cellStyle name="Normal 6 4 2 3" xfId="31159" xr:uid="{400D3E7F-C8B6-47B3-A8D6-A605B13C07F2}"/>
    <cellStyle name="Normal 6 4 2 3 2" xfId="31160" xr:uid="{C89092C8-B25F-4F42-B150-1CBBF08694C0}"/>
    <cellStyle name="Normal 6 4 2 3 2 2" xfId="31161" xr:uid="{52DE4023-B053-40BA-BB76-988979D08F54}"/>
    <cellStyle name="Normal 6 4 2 3 2 2 2" xfId="31162" xr:uid="{78FE4930-492C-4476-94DC-309E8C923F4D}"/>
    <cellStyle name="Normal 6 4 2 3 2 2 2 2" xfId="31163" xr:uid="{21709842-E881-4162-ACEC-90E3744585EC}"/>
    <cellStyle name="Normal 6 4 2 3 2 2 3" xfId="31164" xr:uid="{E8436959-C621-44F7-8633-C8CF45E231DF}"/>
    <cellStyle name="Normal 6 4 2 3 2 3" xfId="31165" xr:uid="{63E34A43-F58F-431F-8CD1-549055EE0893}"/>
    <cellStyle name="Normal 6 4 2 3 2 3 2" xfId="31166" xr:uid="{39E0FEEC-4825-4176-8C8A-FD3F513409B5}"/>
    <cellStyle name="Normal 6 4 2 3 2 4" xfId="31167" xr:uid="{507584C9-3BC7-468C-A7C1-348067C02651}"/>
    <cellStyle name="Normal 6 4 2 3 3" xfId="31168" xr:uid="{58832F4B-F9FC-4951-BA39-EE1A33240770}"/>
    <cellStyle name="Normal 6 4 2 3 3 2" xfId="31169" xr:uid="{FE058C94-A7DD-4334-B7F4-2F382A001E99}"/>
    <cellStyle name="Normal 6 4 2 3 3 2 2" xfId="31170" xr:uid="{D302AF41-EA5D-4246-AB6F-B4F70F3C88C5}"/>
    <cellStyle name="Normal 6 4 2 3 3 2 2 2" xfId="31171" xr:uid="{5E148131-A527-491D-BB65-4FC64EE55BA0}"/>
    <cellStyle name="Normal 6 4 2 3 3 2 3" xfId="31172" xr:uid="{CC23035E-E376-4FA5-8FB3-DAC087B26F84}"/>
    <cellStyle name="Normal 6 4 2 3 3 3" xfId="31173" xr:uid="{4C21EDE0-4FC6-40BE-8D7A-BD4D6E35A452}"/>
    <cellStyle name="Normal 6 4 2 3 3 3 2" xfId="31174" xr:uid="{7AEDD549-AD52-4E30-BEDA-73EF45B55229}"/>
    <cellStyle name="Normal 6 4 2 3 3 4" xfId="31175" xr:uid="{66E9CBC6-63A8-473E-930C-051B1385DB44}"/>
    <cellStyle name="Normal 6 4 2 3 4" xfId="31176" xr:uid="{4846D08E-2FF4-4F26-B643-86605A2E281C}"/>
    <cellStyle name="Normal 6 4 2 3 4 2" xfId="31177" xr:uid="{878A9DC8-5744-48B2-A6D6-E36A44B804A1}"/>
    <cellStyle name="Normal 6 4 2 3 4 2 2" xfId="31178" xr:uid="{397ADB26-E394-4CED-8A75-2B09977E3983}"/>
    <cellStyle name="Normal 6 4 2 3 4 3" xfId="31179" xr:uid="{CDC13118-7F6E-4B63-A67F-84FDD32D687E}"/>
    <cellStyle name="Normal 6 4 2 3 5" xfId="31180" xr:uid="{244C2BF6-10C1-40BC-B4F5-20275B85C9B7}"/>
    <cellStyle name="Normal 6 4 2 3 5 2" xfId="31181" xr:uid="{DB9DC145-E96E-47C6-AF44-57540131BF39}"/>
    <cellStyle name="Normal 6 4 2 3 6" xfId="31182" xr:uid="{3D662810-D829-43CD-9B76-CA825924E6E4}"/>
    <cellStyle name="Normal 6 4 2 4" xfId="31183" xr:uid="{0849DCB0-E11F-46B4-B4C7-64E143566F5B}"/>
    <cellStyle name="Normal 6 4 2 4 2" xfId="31184" xr:uid="{1558C2E4-2601-4726-9990-C7E72B4C2C75}"/>
    <cellStyle name="Normal 6 4 2 4 2 2" xfId="31185" xr:uid="{B216DC22-562A-4181-92C9-F9946A178E03}"/>
    <cellStyle name="Normal 6 4 2 4 2 2 2" xfId="31186" xr:uid="{D8D72133-180E-4DCF-B455-A02F458B8389}"/>
    <cellStyle name="Normal 6 4 2 4 2 3" xfId="31187" xr:uid="{7D2ED63B-B722-4A08-A5BE-10A721E89726}"/>
    <cellStyle name="Normal 6 4 2 4 3" xfId="31188" xr:uid="{475AAFE4-78E8-4EC8-B9E3-829F8006788D}"/>
    <cellStyle name="Normal 6 4 2 4 3 2" xfId="31189" xr:uid="{B9EB28CD-00BB-414C-83E3-D088C7900397}"/>
    <cellStyle name="Normal 6 4 2 4 4" xfId="31190" xr:uid="{20EB53F6-AA6F-4030-83BE-D0756EA94694}"/>
    <cellStyle name="Normal 6 4 2 5" xfId="31191" xr:uid="{8BC9F73F-EC3E-4E10-933E-B1537A79B80A}"/>
    <cellStyle name="Normal 6 4 2 5 2" xfId="31192" xr:uid="{9B83ABC6-1106-4189-AAC2-042B4DF972D7}"/>
    <cellStyle name="Normal 6 4 2 5 2 2" xfId="31193" xr:uid="{4355987B-0C82-493C-B700-90E1682D4344}"/>
    <cellStyle name="Normal 6 4 2 5 2 2 2" xfId="31194" xr:uid="{2DB0D1A6-4B6D-443F-97A5-283753CF9C18}"/>
    <cellStyle name="Normal 6 4 2 5 2 3" xfId="31195" xr:uid="{82FA06B0-5D55-4A53-A138-E45509E82933}"/>
    <cellStyle name="Normal 6 4 2 5 3" xfId="31196" xr:uid="{C120F7DA-3A45-45F2-A210-FED6247A2673}"/>
    <cellStyle name="Normal 6 4 2 5 3 2" xfId="31197" xr:uid="{70FFE510-2DA7-4D51-810B-30943EDCFD5B}"/>
    <cellStyle name="Normal 6 4 2 5 4" xfId="31198" xr:uid="{FF25F94D-FE94-4E42-9916-4067D28295ED}"/>
    <cellStyle name="Normal 6 4 2 6" xfId="31199" xr:uid="{9FF31239-B973-44A6-9FAD-579C14BD471E}"/>
    <cellStyle name="Normal 6 4 2 6 2" xfId="31200" xr:uid="{BF92036B-4EB6-47DD-A0E8-FAC7BDBE2EEE}"/>
    <cellStyle name="Normal 6 4 2 6 2 2" xfId="31201" xr:uid="{1379E11F-C773-4641-A4CB-EE526D6B773C}"/>
    <cellStyle name="Normal 6 4 2 6 3" xfId="31202" xr:uid="{FEE86C08-5E52-405E-8509-47E77A264A17}"/>
    <cellStyle name="Normal 6 4 2 7" xfId="31203" xr:uid="{918B6DF8-CF88-4C22-9B38-A974344674D1}"/>
    <cellStyle name="Normal 6 4 2 7 2" xfId="31204" xr:uid="{E3A0F32C-12FE-4C0A-8413-4877B3B4F5B4}"/>
    <cellStyle name="Normal 6 4 2 8" xfId="31205" xr:uid="{C3FE0AF7-93F0-4D89-850C-CA885269BDEC}"/>
    <cellStyle name="Normal 6 4 3" xfId="31206" xr:uid="{6CD0962B-76B7-41B5-822B-F39AD04F8FF3}"/>
    <cellStyle name="Normal 6 4 3 2" xfId="31207" xr:uid="{458D984C-940D-4EB5-A8F6-C605CDFC694F}"/>
    <cellStyle name="Normal 6 4 3 2 2" xfId="31208" xr:uid="{66C50565-D809-4810-AEF0-1E20A956BA53}"/>
    <cellStyle name="Normal 6 4 3 2 2 2" xfId="31209" xr:uid="{2D7E0786-7C04-4ECA-9650-12C70A5240FD}"/>
    <cellStyle name="Normal 6 4 3 2 2 2 2" xfId="31210" xr:uid="{EA08AFBB-F60C-4BAB-B4FB-34F08136731C}"/>
    <cellStyle name="Normal 6 4 3 2 2 2 2 2" xfId="31211" xr:uid="{C6687623-8067-4E5A-9A20-D96D855F23FE}"/>
    <cellStyle name="Normal 6 4 3 2 2 2 3" xfId="31212" xr:uid="{453A6821-397B-4608-B33F-7BA367F97DDF}"/>
    <cellStyle name="Normal 6 4 3 2 2 3" xfId="31213" xr:uid="{D3915DD2-2184-45A0-AC5C-4F9A6AFA5457}"/>
    <cellStyle name="Normal 6 4 3 2 2 3 2" xfId="31214" xr:uid="{34CEB516-CE79-4068-9932-B3984B4012E1}"/>
    <cellStyle name="Normal 6 4 3 2 2 4" xfId="31215" xr:uid="{2B18E99D-E5DF-4EF9-96E7-80EE40CA2B37}"/>
    <cellStyle name="Normal 6 4 3 2 3" xfId="31216" xr:uid="{CDAD6F7E-ECAE-4084-B1B8-2638F78D0B74}"/>
    <cellStyle name="Normal 6 4 3 2 3 2" xfId="31217" xr:uid="{CADFC999-67C9-4847-A0D1-650200BBA522}"/>
    <cellStyle name="Normal 6 4 3 2 3 2 2" xfId="31218" xr:uid="{995B61C6-042B-487C-8AC2-E4F51480C2D7}"/>
    <cellStyle name="Normal 6 4 3 2 3 2 2 2" xfId="31219" xr:uid="{4C2C486D-A63D-4B62-8B1C-89907EE3A336}"/>
    <cellStyle name="Normal 6 4 3 2 3 2 3" xfId="31220" xr:uid="{C5D4365F-66D2-4E71-A54D-5C1AC5FCA3FC}"/>
    <cellStyle name="Normal 6 4 3 2 3 3" xfId="31221" xr:uid="{9FB95903-D877-498C-9A81-D6DEEE2E6628}"/>
    <cellStyle name="Normal 6 4 3 2 3 3 2" xfId="31222" xr:uid="{661B5A90-CB0F-4948-8BB6-1C558D202D8E}"/>
    <cellStyle name="Normal 6 4 3 2 3 4" xfId="31223" xr:uid="{D42A6FFB-0ACB-49FD-80C8-82C23B1204B1}"/>
    <cellStyle name="Normal 6 4 3 2 4" xfId="31224" xr:uid="{0520245C-90CF-433B-BDD2-4C99482470DD}"/>
    <cellStyle name="Normal 6 4 3 2 4 2" xfId="31225" xr:uid="{F953DCC5-D85A-4D6E-90FF-1E068E222367}"/>
    <cellStyle name="Normal 6 4 3 2 4 2 2" xfId="31226" xr:uid="{0E0B53B2-18D7-418E-BCE9-2191DBF32E57}"/>
    <cellStyle name="Normal 6 4 3 2 4 3" xfId="31227" xr:uid="{4F463F8B-1ED1-41D9-B61E-D71124714CED}"/>
    <cellStyle name="Normal 6 4 3 2 5" xfId="31228" xr:uid="{4DC5C850-EDFE-44E6-8A6B-18E6FF940626}"/>
    <cellStyle name="Normal 6 4 3 2 5 2" xfId="31229" xr:uid="{798613B7-5338-43E9-AD3F-F3E8D3532721}"/>
    <cellStyle name="Normal 6 4 3 2 6" xfId="31230" xr:uid="{EE3DB129-896C-4977-BA06-B6EEB17B41C5}"/>
    <cellStyle name="Normal 6 4 3 3" xfId="31231" xr:uid="{7C2B9C98-8ACA-4E24-86B6-323E3EFA2B00}"/>
    <cellStyle name="Normal 6 4 3 3 2" xfId="31232" xr:uid="{FF55931F-5E11-4BB2-8F39-11BA3B543EE6}"/>
    <cellStyle name="Normal 6 4 3 3 2 2" xfId="31233" xr:uid="{B1B8EFFB-2F0E-41CD-8450-1E6BDB057294}"/>
    <cellStyle name="Normal 6 4 3 3 2 2 2" xfId="31234" xr:uid="{7E8F375D-3C8F-4011-87A9-D09BDC069271}"/>
    <cellStyle name="Normal 6 4 3 3 2 3" xfId="31235" xr:uid="{D36FBD2E-C761-44D7-A862-19563DEE1E75}"/>
    <cellStyle name="Normal 6 4 3 3 3" xfId="31236" xr:uid="{4A50B39A-49C9-486B-8E3D-951CEE755564}"/>
    <cellStyle name="Normal 6 4 3 3 3 2" xfId="31237" xr:uid="{42262DBE-CF3C-4389-86D6-2BAB9F8CF7C7}"/>
    <cellStyle name="Normal 6 4 3 3 4" xfId="31238" xr:uid="{33CC4304-BCBF-4990-B84E-841B40D33F0F}"/>
    <cellStyle name="Normal 6 4 3 4" xfId="31239" xr:uid="{89741578-48A1-4012-8707-A167A132EED3}"/>
    <cellStyle name="Normal 6 4 3 4 2" xfId="31240" xr:uid="{C9B23F2B-B953-4842-874F-2C135F1013C4}"/>
    <cellStyle name="Normal 6 4 3 4 2 2" xfId="31241" xr:uid="{675917E9-E7D7-4109-929D-6A3D062E723D}"/>
    <cellStyle name="Normal 6 4 3 4 2 2 2" xfId="31242" xr:uid="{7075FF6C-4452-476A-A5D3-547F2DDCD91C}"/>
    <cellStyle name="Normal 6 4 3 4 2 3" xfId="31243" xr:uid="{FE934461-72A3-4DE0-A700-12F8679D9F70}"/>
    <cellStyle name="Normal 6 4 3 4 3" xfId="31244" xr:uid="{9E8347B4-1894-48C6-8B3C-22E514E6F8D5}"/>
    <cellStyle name="Normal 6 4 3 4 3 2" xfId="31245" xr:uid="{0A2F09C4-3AF8-4083-A288-095C8A1C45F8}"/>
    <cellStyle name="Normal 6 4 3 4 4" xfId="31246" xr:uid="{C20C987F-4D6F-4953-88B6-F15E15E040BE}"/>
    <cellStyle name="Normal 6 4 3 5" xfId="31247" xr:uid="{592D1538-E131-441F-B842-ED74835E5449}"/>
    <cellStyle name="Normal 6 4 3 5 2" xfId="31248" xr:uid="{FDE20162-FA0C-4D2F-939D-B0D482E03CC5}"/>
    <cellStyle name="Normal 6 4 3 5 2 2" xfId="31249" xr:uid="{502F765C-FD3A-40D3-A6EA-7EDB4494953D}"/>
    <cellStyle name="Normal 6 4 3 5 3" xfId="31250" xr:uid="{D39574EB-7B57-4EA8-92C7-725308092BF5}"/>
    <cellStyle name="Normal 6 4 3 6" xfId="31251" xr:uid="{0A36DB5F-7CAB-454E-98FF-E9FAF5794275}"/>
    <cellStyle name="Normal 6 4 3 6 2" xfId="31252" xr:uid="{A4869C80-AA4B-4146-96AB-129687BD69F5}"/>
    <cellStyle name="Normal 6 4 3 7" xfId="31253" xr:uid="{DCABFB8A-F99D-4BD1-9DAE-8E39138F9EC3}"/>
    <cellStyle name="Normal 6 4 4" xfId="31254" xr:uid="{685714B3-7898-49E4-AF64-A0AD4F1E28A9}"/>
    <cellStyle name="Normal 6 4 4 2" xfId="31255" xr:uid="{12D4B898-E3A5-42E1-B34E-87D9D13B71DC}"/>
    <cellStyle name="Normal 6 4 4 2 2" xfId="31256" xr:uid="{F11AF337-CD64-4C8D-B7C2-80A179C3BAF9}"/>
    <cellStyle name="Normal 6 4 4 2 2 2" xfId="31257" xr:uid="{FE45DE9F-DD09-4268-8CC1-2186FE0D0FCC}"/>
    <cellStyle name="Normal 6 4 4 2 2 2 2" xfId="31258" xr:uid="{C854B4FE-56FE-4008-9CE9-DDD1DBBF7D28}"/>
    <cellStyle name="Normal 6 4 4 2 2 3" xfId="31259" xr:uid="{B83DE940-E4B7-4332-BF92-1921B53108E7}"/>
    <cellStyle name="Normal 6 4 4 2 3" xfId="31260" xr:uid="{C61503AD-3943-4B8A-9BB7-D61C69F601E3}"/>
    <cellStyle name="Normal 6 4 4 2 3 2" xfId="31261" xr:uid="{B872F1DC-7481-4C2E-99C4-121EF6607289}"/>
    <cellStyle name="Normal 6 4 4 2 4" xfId="31262" xr:uid="{8DD482FB-A2D0-4D74-ADA6-34EA7FBF6512}"/>
    <cellStyle name="Normal 6 4 4 3" xfId="31263" xr:uid="{F04FA90C-3652-4CA1-BECF-70F19156C2BA}"/>
    <cellStyle name="Normal 6 4 4 3 2" xfId="31264" xr:uid="{C400221C-3B97-4921-B7F2-2C22143E4511}"/>
    <cellStyle name="Normal 6 4 4 3 2 2" xfId="31265" xr:uid="{C1347A4E-B8F4-4744-9ABE-155B63565C8C}"/>
    <cellStyle name="Normal 6 4 4 3 2 2 2" xfId="31266" xr:uid="{6D0F8F60-AC82-45AE-AFD8-25CE6AF8D485}"/>
    <cellStyle name="Normal 6 4 4 3 2 3" xfId="31267" xr:uid="{080FCC4E-1EEA-4BE7-AB86-5C715C75561E}"/>
    <cellStyle name="Normal 6 4 4 3 3" xfId="31268" xr:uid="{5652F76C-A001-440F-AD54-953D84DDD3A2}"/>
    <cellStyle name="Normal 6 4 4 3 3 2" xfId="31269" xr:uid="{A98540DF-F9C5-43F0-B07A-B72DECDD01AD}"/>
    <cellStyle name="Normal 6 4 4 3 4" xfId="31270" xr:uid="{9C4ABE57-F39E-40AD-8251-51D69BF1823D}"/>
    <cellStyle name="Normal 6 4 4 4" xfId="31271" xr:uid="{87ACC30B-4371-43D0-B9EC-E9DABE356C23}"/>
    <cellStyle name="Normal 6 4 4 4 2" xfId="31272" xr:uid="{05F7667E-24A0-4E17-83BF-A3CBC7F898D0}"/>
    <cellStyle name="Normal 6 4 4 4 2 2" xfId="31273" xr:uid="{420A7779-B8C9-4245-B8B2-68CE109829F6}"/>
    <cellStyle name="Normal 6 4 4 4 3" xfId="31274" xr:uid="{0827831F-7641-4B8A-9D61-59A2F5A35B08}"/>
    <cellStyle name="Normal 6 4 4 5" xfId="31275" xr:uid="{A7511852-FF96-445A-8BA1-205F36CA4236}"/>
    <cellStyle name="Normal 6 4 4 5 2" xfId="31276" xr:uid="{A5FBB070-6705-4443-95E5-811B07D2CB36}"/>
    <cellStyle name="Normal 6 4 4 6" xfId="31277" xr:uid="{18A7B10E-94BF-436C-BA4B-141E94490B21}"/>
    <cellStyle name="Normal 6 4 5" xfId="31278" xr:uid="{C0D4F59B-42E6-41E4-B7D3-71E0AEA31246}"/>
    <cellStyle name="Normal 6 4 5 2" xfId="31279" xr:uid="{F3E55C76-B12B-4F6E-B2B1-87E83A5A6B06}"/>
    <cellStyle name="Normal 6 4 5 2 2" xfId="31280" xr:uid="{4117FDF5-1C2B-4F90-B6D8-D6D5B02D8411}"/>
    <cellStyle name="Normal 6 4 5 2 2 2" xfId="31281" xr:uid="{3F352075-214C-446D-B586-94671A8CD579}"/>
    <cellStyle name="Normal 6 4 5 2 3" xfId="31282" xr:uid="{02DCB7B5-23C8-4D2C-8B6E-AC184F87724D}"/>
    <cellStyle name="Normal 6 4 5 3" xfId="31283" xr:uid="{BC6F5924-D669-4C97-9E60-D1EB8E16B034}"/>
    <cellStyle name="Normal 6 4 5 3 2" xfId="31284" xr:uid="{D5CCA519-D6A2-4914-8AEF-6936D8BEEF2D}"/>
    <cellStyle name="Normal 6 4 5 4" xfId="31285" xr:uid="{2D75B9DD-FE18-44DA-AFD8-154CF7373D71}"/>
    <cellStyle name="Normal 6 4 6" xfId="31286" xr:uid="{7768D419-9A64-41D0-B41D-3F8947374EE7}"/>
    <cellStyle name="Normal 6 4 6 2" xfId="31287" xr:uid="{912EFE50-D57D-48C5-977F-CC47ABA1C409}"/>
    <cellStyle name="Normal 6 4 6 2 2" xfId="31288" xr:uid="{59B90E2D-941C-429D-AA86-C6A10E8DAF2B}"/>
    <cellStyle name="Normal 6 4 6 2 2 2" xfId="31289" xr:uid="{E2D699F3-FAA2-4703-8F5F-48F1A742313E}"/>
    <cellStyle name="Normal 6 4 6 2 3" xfId="31290" xr:uid="{6F4957BB-B4D5-4A35-9326-9A0A098455C8}"/>
    <cellStyle name="Normal 6 4 6 3" xfId="31291" xr:uid="{2C675791-34EB-4300-9F33-FDC38B240F45}"/>
    <cellStyle name="Normal 6 4 6 3 2" xfId="31292" xr:uid="{C9A11BF9-A9BB-4BE0-B165-225C1BB44B7D}"/>
    <cellStyle name="Normal 6 4 6 4" xfId="31293" xr:uid="{169DA268-0B65-4F01-9649-86FD870C411E}"/>
    <cellStyle name="Normal 6 4 7" xfId="31294" xr:uid="{5388E65C-39E7-44C6-BA89-F6543FAE2761}"/>
    <cellStyle name="Normal 6 4 7 2" xfId="31295" xr:uid="{6EB9656B-9E19-4D69-8883-011C2A498C82}"/>
    <cellStyle name="Normal 6 4 7 2 2" xfId="31296" xr:uid="{DA905CDF-C6E0-4744-9FAF-90573914EF52}"/>
    <cellStyle name="Normal 6 4 7 3" xfId="31297" xr:uid="{2B1E9987-8C01-4895-BE8A-3380A8814FBF}"/>
    <cellStyle name="Normal 6 4 8" xfId="31298" xr:uid="{DEC139D3-9A67-4E9B-94C4-92DDAE36438C}"/>
    <cellStyle name="Normal 6 4 8 2" xfId="31299" xr:uid="{5F945226-101F-4C03-9F19-335A190741D5}"/>
    <cellStyle name="Normal 6 4 9" xfId="31300" xr:uid="{D45188AA-F121-418E-9105-81373C8EB795}"/>
    <cellStyle name="Normal 6 5" xfId="31301" xr:uid="{5BFEA31B-BB3E-4179-A06F-8B96880D63F7}"/>
    <cellStyle name="Normal 6 6" xfId="31302" xr:uid="{6E450E26-D40C-43F0-B49C-B26FB93C9D62}"/>
    <cellStyle name="Normal 6 6 2" xfId="31303" xr:uid="{EFFF8264-28D4-4494-B838-C4982F9CECA9}"/>
    <cellStyle name="Normal 6 6 2 2" xfId="31304" xr:uid="{37469D60-914D-40C2-A6D1-7367DB1F78B2}"/>
    <cellStyle name="Normal 6 6 2 2 2" xfId="31305" xr:uid="{C9383FEA-A7CB-4BEE-9458-0BC62E376FD4}"/>
    <cellStyle name="Normal 6 6 2 2 2 2" xfId="31306" xr:uid="{6F6AC2DE-6868-48B6-B7C2-0F48019C2190}"/>
    <cellStyle name="Normal 6 6 2 2 2 2 2" xfId="31307" xr:uid="{A382805F-7D27-4D60-98DE-B828E9F11C39}"/>
    <cellStyle name="Normal 6 6 2 2 2 2 2 2" xfId="31308" xr:uid="{20E57A3A-1729-4556-A91D-0ACBBCEE3F52}"/>
    <cellStyle name="Normal 6 6 2 2 2 2 3" xfId="31309" xr:uid="{42A9300C-24DF-445F-939E-CA17A794EBCE}"/>
    <cellStyle name="Normal 6 6 2 2 2 3" xfId="31310" xr:uid="{47CDC989-B5C3-4EC5-B7DC-9CA97CB24BA7}"/>
    <cellStyle name="Normal 6 6 2 2 2 3 2" xfId="31311" xr:uid="{55A579CA-5A43-4B0B-8A61-11CA7DADF3A7}"/>
    <cellStyle name="Normal 6 6 2 2 2 4" xfId="31312" xr:uid="{CED16E25-3BA0-40CD-B83B-E46FFB3465E9}"/>
    <cellStyle name="Normal 6 6 2 2 3" xfId="31313" xr:uid="{1FE4F08A-34D8-49E6-8860-CEEB753E7911}"/>
    <cellStyle name="Normal 6 6 2 2 3 2" xfId="31314" xr:uid="{7C2EE672-4B06-4F6B-9C9C-9E114A9AF4DC}"/>
    <cellStyle name="Normal 6 6 2 2 3 2 2" xfId="31315" xr:uid="{F21963C5-612D-4EB6-AA12-26AC5B935446}"/>
    <cellStyle name="Normal 6 6 2 2 3 2 2 2" xfId="31316" xr:uid="{553AE5E2-0543-478E-9DB0-B9510129EC60}"/>
    <cellStyle name="Normal 6 6 2 2 3 2 3" xfId="31317" xr:uid="{70E1DBC8-25B0-45D4-94EF-CB04DCC9023C}"/>
    <cellStyle name="Normal 6 6 2 2 3 3" xfId="31318" xr:uid="{B1CFDD53-6FB2-4962-8700-7E7BDCEBB6C3}"/>
    <cellStyle name="Normal 6 6 2 2 3 3 2" xfId="31319" xr:uid="{C02CCF93-7E59-4C86-9BD0-A9F5314EE05D}"/>
    <cellStyle name="Normal 6 6 2 2 3 4" xfId="31320" xr:uid="{43E90772-E654-48B0-A984-288252E7778E}"/>
    <cellStyle name="Normal 6 6 2 2 4" xfId="31321" xr:uid="{D0C07744-C69C-48CA-9314-CBA4488D3155}"/>
    <cellStyle name="Normal 6 6 2 2 4 2" xfId="31322" xr:uid="{A78E0D8B-A5F8-4606-973D-D53E5561780F}"/>
    <cellStyle name="Normal 6 6 2 2 4 2 2" xfId="31323" xr:uid="{9FD3B5BE-039F-466F-8EDC-E4B818FD64CA}"/>
    <cellStyle name="Normal 6 6 2 2 4 3" xfId="31324" xr:uid="{DDE4C43C-D7B6-4266-82E1-0F27E5CCE944}"/>
    <cellStyle name="Normal 6 6 2 2 5" xfId="31325" xr:uid="{F907AC65-4AD2-475C-A440-D59F9C4091C3}"/>
    <cellStyle name="Normal 6 6 2 2 5 2" xfId="31326" xr:uid="{445B5458-303A-4C36-986F-EADB1D504B55}"/>
    <cellStyle name="Normal 6 6 2 2 6" xfId="31327" xr:uid="{D39ACAC7-5B0B-468D-AFEB-00B5A6F70CC6}"/>
    <cellStyle name="Normal 6 6 2 3" xfId="31328" xr:uid="{707A4BB9-107D-432C-9CE0-EBBB577B1FD4}"/>
    <cellStyle name="Normal 6 6 2 3 2" xfId="31329" xr:uid="{1351F90D-C13A-47E0-9FBC-87F353711E20}"/>
    <cellStyle name="Normal 6 6 2 3 2 2" xfId="31330" xr:uid="{EEBCEED1-C5FF-41F1-BEEE-9D48638E1169}"/>
    <cellStyle name="Normal 6 6 2 3 2 2 2" xfId="31331" xr:uid="{28E3F51D-0D94-4C13-9B2D-B1C4B725C0A6}"/>
    <cellStyle name="Normal 6 6 2 3 2 3" xfId="31332" xr:uid="{7930DE48-7C57-4C69-9395-119F98C59EB7}"/>
    <cellStyle name="Normal 6 6 2 3 3" xfId="31333" xr:uid="{F1044435-AF4A-4DB4-ADAD-0DCD96889C1E}"/>
    <cellStyle name="Normal 6 6 2 3 3 2" xfId="31334" xr:uid="{7A7717BC-41E1-4F64-AA35-2F6216DAF282}"/>
    <cellStyle name="Normal 6 6 2 3 4" xfId="31335" xr:uid="{6F2837F8-2495-49EC-8C8A-78D51A3F93B8}"/>
    <cellStyle name="Normal 6 6 2 4" xfId="31336" xr:uid="{8970939B-E003-4ADF-B1AE-0CFD2440B24D}"/>
    <cellStyle name="Normal 6 6 2 4 2" xfId="31337" xr:uid="{9D0B385C-AEAA-449A-9D26-6D9052EB23D7}"/>
    <cellStyle name="Normal 6 6 2 4 2 2" xfId="31338" xr:uid="{2260093B-C2D6-4BB0-B658-6DE8D843B0CF}"/>
    <cellStyle name="Normal 6 6 2 4 2 2 2" xfId="31339" xr:uid="{E51EEE51-2748-4463-91E1-A49FAA360F1D}"/>
    <cellStyle name="Normal 6 6 2 4 2 3" xfId="31340" xr:uid="{76576B43-FF33-43A5-9243-F243EDF44754}"/>
    <cellStyle name="Normal 6 6 2 4 3" xfId="31341" xr:uid="{DF60CEC1-1DA3-4C90-87B5-B5B539F46473}"/>
    <cellStyle name="Normal 6 6 2 4 3 2" xfId="31342" xr:uid="{A3C351EB-96A3-43BB-92DE-4CD2B5F06F94}"/>
    <cellStyle name="Normal 6 6 2 4 4" xfId="31343" xr:uid="{F4E9AE28-204A-40EE-B5EA-CB621077F2B7}"/>
    <cellStyle name="Normal 6 6 2 5" xfId="31344" xr:uid="{21694F59-D5BC-41AF-BB25-2A6A2EDA702D}"/>
    <cellStyle name="Normal 6 6 2 5 2" xfId="31345" xr:uid="{7FC68C73-09BD-4798-9F64-DC306B7A7187}"/>
    <cellStyle name="Normal 6 6 2 5 2 2" xfId="31346" xr:uid="{40D8FA51-3BF9-4EC1-AFE9-581E0AC502B0}"/>
    <cellStyle name="Normal 6 6 2 5 3" xfId="31347" xr:uid="{3115FE2B-B676-4502-B294-27C80EE40DD3}"/>
    <cellStyle name="Normal 6 6 2 6" xfId="31348" xr:uid="{5DFC96B7-8E4F-4878-99D1-68D75DAA580C}"/>
    <cellStyle name="Normal 6 6 2 6 2" xfId="31349" xr:uid="{61611663-6048-4A02-9454-DC898AB4186E}"/>
    <cellStyle name="Normal 6 6 2 7" xfId="31350" xr:uid="{86E2D5B6-FFAC-4506-AEC9-7FF6D7D443FE}"/>
    <cellStyle name="Normal 6 6 3" xfId="31351" xr:uid="{6663FF5F-720B-4858-9CD5-0705E6324DA8}"/>
    <cellStyle name="Normal 6 6 3 2" xfId="31352" xr:uid="{0397EA07-04BA-424F-888E-7688D7D3FEFA}"/>
    <cellStyle name="Normal 6 6 3 2 2" xfId="31353" xr:uid="{3EF442C7-2216-4EF6-853C-69D322889534}"/>
    <cellStyle name="Normal 6 6 3 2 2 2" xfId="31354" xr:uid="{18B1C025-C362-4CE2-A8BA-90BB21DC4BCD}"/>
    <cellStyle name="Normal 6 6 3 2 2 2 2" xfId="31355" xr:uid="{92FC2E87-C198-4C00-AE06-9D2FDAD290A8}"/>
    <cellStyle name="Normal 6 6 3 2 2 3" xfId="31356" xr:uid="{7E2E414F-14F9-4E59-8F72-E3D8D100ED86}"/>
    <cellStyle name="Normal 6 6 3 2 3" xfId="31357" xr:uid="{3E334F5C-5C65-4553-95C4-599A20647742}"/>
    <cellStyle name="Normal 6 6 3 2 3 2" xfId="31358" xr:uid="{1C2F30D0-3D33-409F-A750-E4B269E6352A}"/>
    <cellStyle name="Normal 6 6 3 2 4" xfId="31359" xr:uid="{7B9ECEE9-9CD3-4D63-B580-50DF9E4529F2}"/>
    <cellStyle name="Normal 6 6 3 3" xfId="31360" xr:uid="{7ACAC263-3BB1-49C8-BF7E-A85AB71057EB}"/>
    <cellStyle name="Normal 6 6 3 3 2" xfId="31361" xr:uid="{75BD6FD7-4F28-4896-8C71-1DAFAD2ED5B4}"/>
    <cellStyle name="Normal 6 6 3 3 2 2" xfId="31362" xr:uid="{97851C8E-2C07-40AC-AE82-B8881A98C3B6}"/>
    <cellStyle name="Normal 6 6 3 3 2 2 2" xfId="31363" xr:uid="{56CE2443-5B1F-443C-A861-B8A401FAA2EA}"/>
    <cellStyle name="Normal 6 6 3 3 2 3" xfId="31364" xr:uid="{C723E858-6A7E-445C-AF3F-AB4B2AB4F221}"/>
    <cellStyle name="Normal 6 6 3 3 3" xfId="31365" xr:uid="{5062E69A-9A97-4606-99C6-8565FFC42853}"/>
    <cellStyle name="Normal 6 6 3 3 3 2" xfId="31366" xr:uid="{8E894B51-483B-4B30-83C9-AA1B1F5A38F9}"/>
    <cellStyle name="Normal 6 6 3 3 4" xfId="31367" xr:uid="{03CB1C6C-7823-4422-BB0E-6A4369E34D05}"/>
    <cellStyle name="Normal 6 6 3 4" xfId="31368" xr:uid="{30A30234-AD20-4DDD-9460-1FEBC0ABDE9B}"/>
    <cellStyle name="Normal 6 6 3 4 2" xfId="31369" xr:uid="{D97AD86C-F816-4A8C-B4AF-73A5ADA3B96F}"/>
    <cellStyle name="Normal 6 6 3 4 2 2" xfId="31370" xr:uid="{503E1AC9-5F74-44A3-B816-D2F63D506DAE}"/>
    <cellStyle name="Normal 6 6 3 4 3" xfId="31371" xr:uid="{AB21C4CF-9DB5-426B-B7BA-F2CEDD9238CC}"/>
    <cellStyle name="Normal 6 6 3 5" xfId="31372" xr:uid="{A8B6AA0A-3009-4294-906A-B9FDC8A36422}"/>
    <cellStyle name="Normal 6 6 3 5 2" xfId="31373" xr:uid="{C1DCA267-AA6C-46B6-A48B-DCAD37EA3B55}"/>
    <cellStyle name="Normal 6 6 3 6" xfId="31374" xr:uid="{B61F77A9-1023-46E5-BAC3-C209BDE259D0}"/>
    <cellStyle name="Normal 6 6 4" xfId="31375" xr:uid="{4D5C53EE-96D2-423A-A997-FA8B45502333}"/>
    <cellStyle name="Normal 6 6 4 2" xfId="31376" xr:uid="{37F2D619-1CFA-49E3-BB9F-695BFB2E9D50}"/>
    <cellStyle name="Normal 6 6 4 2 2" xfId="31377" xr:uid="{FE7C770D-2534-4668-8E99-62AFEE6F4B8D}"/>
    <cellStyle name="Normal 6 6 4 2 2 2" xfId="31378" xr:uid="{A91072A0-F278-4441-A3D6-854C2C88CF07}"/>
    <cellStyle name="Normal 6 6 4 2 3" xfId="31379" xr:uid="{C65CED76-4A90-4308-BD55-C1B77BB29740}"/>
    <cellStyle name="Normal 6 6 4 3" xfId="31380" xr:uid="{5E14657F-6EEF-474A-BC05-D71C16C070AE}"/>
    <cellStyle name="Normal 6 6 4 3 2" xfId="31381" xr:uid="{D6268513-F83B-4545-821C-1AD5C10B90E7}"/>
    <cellStyle name="Normal 6 6 4 4" xfId="31382" xr:uid="{F844A037-486F-4992-BB5B-633E8109E3B4}"/>
    <cellStyle name="Normal 6 6 5" xfId="31383" xr:uid="{0BB1528B-605A-4486-8954-04CE6938296C}"/>
    <cellStyle name="Normal 6 6 5 2" xfId="31384" xr:uid="{4F9C0F33-5BCF-4CE8-A8B7-F289F9537F32}"/>
    <cellStyle name="Normal 6 6 5 2 2" xfId="31385" xr:uid="{8BB5483D-A9C0-43AC-B3C1-6A922091DF18}"/>
    <cellStyle name="Normal 6 6 5 2 2 2" xfId="31386" xr:uid="{C75B2690-3FC2-4BC9-B2E2-347C41AAB2E3}"/>
    <cellStyle name="Normal 6 6 5 2 3" xfId="31387" xr:uid="{3711D92D-14F2-4FFA-914C-A6D6A50B4B0A}"/>
    <cellStyle name="Normal 6 6 5 3" xfId="31388" xr:uid="{11E128EE-6A30-4419-AC3A-571A79254345}"/>
    <cellStyle name="Normal 6 6 5 3 2" xfId="31389" xr:uid="{9163448C-0AD5-4384-B9DE-0DED1B96DAAB}"/>
    <cellStyle name="Normal 6 6 5 4" xfId="31390" xr:uid="{BAB895A7-B8DD-4859-AAE8-BE3F77067DFA}"/>
    <cellStyle name="Normal 6 6 6" xfId="31391" xr:uid="{0EE1B9B9-1C3C-4B62-A40F-FB36DDEBBF04}"/>
    <cellStyle name="Normal 6 6 6 2" xfId="31392" xr:uid="{DAC1527A-1F68-4F33-9F83-D8693415D15D}"/>
    <cellStyle name="Normal 6 6 6 2 2" xfId="31393" xr:uid="{1ACFA617-5EF9-40F3-B6D3-F7748CAD3F91}"/>
    <cellStyle name="Normal 6 6 6 3" xfId="31394" xr:uid="{D0E1EE4E-B725-48C1-BD9E-F6418289B4E4}"/>
    <cellStyle name="Normal 6 6 7" xfId="31395" xr:uid="{5C0AD413-11B4-458A-8BB9-E1B7AFA8E559}"/>
    <cellStyle name="Normal 6 6 7 2" xfId="31396" xr:uid="{9303EBDE-D5FB-4EDF-9C76-13D0C488E229}"/>
    <cellStyle name="Normal 6 6 8" xfId="31397" xr:uid="{D897FA37-A889-4A10-8D8D-AA1C3F5B18E2}"/>
    <cellStyle name="Normal 6 7" xfId="31398" xr:uid="{3D602449-A37E-4658-A020-A9A1F36CEC64}"/>
    <cellStyle name="Normal 60" xfId="31399" xr:uid="{93239DF9-82C0-4502-B40E-849406A3770A}"/>
    <cellStyle name="Normal 60 2" xfId="31400" xr:uid="{4FF14728-FBC2-4FFC-ADB5-73D4FA11EFCC}"/>
    <cellStyle name="Normal 60 2 2" xfId="31401" xr:uid="{A5C3C60B-8FE9-4EA0-9059-A9704F061620}"/>
    <cellStyle name="Normal 60 2 2 2" xfId="31402" xr:uid="{A59B548D-B05C-40D1-9A28-657D0A8EEAD7}"/>
    <cellStyle name="Normal 60 2 2 2 2" xfId="31403" xr:uid="{55F8BE36-DFEF-47A3-AF87-BDA5CA709D42}"/>
    <cellStyle name="Normal 60 2 2 2 2 2" xfId="31404" xr:uid="{D5962093-A521-4E67-A0A0-DB0D34DA1834}"/>
    <cellStyle name="Normal 60 2 2 2 2 2 2" xfId="31405" xr:uid="{A50EFFA0-9B47-4C2A-A12E-2AF98805F28C}"/>
    <cellStyle name="Normal 60 2 2 2 2 3" xfId="31406" xr:uid="{8D21EC57-20E2-4B94-B801-7B747BD82E80}"/>
    <cellStyle name="Normal 60 2 2 2 3" xfId="31407" xr:uid="{FDC84EA3-8266-4E8F-A3EF-04BF5CB1A02C}"/>
    <cellStyle name="Normal 60 2 2 2 3 2" xfId="31408" xr:uid="{635E9794-41C1-4B58-BBEA-CA55F1473EE0}"/>
    <cellStyle name="Normal 60 2 2 2 4" xfId="31409" xr:uid="{A0F58019-E8BE-42CC-923F-4D4C0BEB81D1}"/>
    <cellStyle name="Normal 60 2 2 3" xfId="31410" xr:uid="{0D2CA8DE-F819-4E40-8421-80CC634AB053}"/>
    <cellStyle name="Normal 60 2 2 3 2" xfId="31411" xr:uid="{05942A96-E9BE-4520-8E60-AAF9046E28B5}"/>
    <cellStyle name="Normal 60 2 2 3 2 2" xfId="31412" xr:uid="{B665E9A6-4D82-453D-97B3-4D46F3D2B4E0}"/>
    <cellStyle name="Normal 60 2 2 3 2 2 2" xfId="31413" xr:uid="{37632AB4-F6BB-4278-AA4C-1D9B708FE84D}"/>
    <cellStyle name="Normal 60 2 2 3 2 3" xfId="31414" xr:uid="{CECBE4BA-B922-4F95-8462-11216FBE0367}"/>
    <cellStyle name="Normal 60 2 2 3 3" xfId="31415" xr:uid="{5B929BB1-E046-4166-AF07-580FAED0C8F8}"/>
    <cellStyle name="Normal 60 2 2 3 3 2" xfId="31416" xr:uid="{C331A25F-D199-4C21-823B-A94D53A0553F}"/>
    <cellStyle name="Normal 60 2 2 3 4" xfId="31417" xr:uid="{3713A337-8458-4370-BD68-F0654802127F}"/>
    <cellStyle name="Normal 60 2 2 4" xfId="31418" xr:uid="{3B183700-2103-49CE-B6F7-1FC01EFAD4C9}"/>
    <cellStyle name="Normal 60 2 2 4 2" xfId="31419" xr:uid="{5FC7B04F-D374-4257-AAF5-1F73C42381C1}"/>
    <cellStyle name="Normal 60 2 2 4 2 2" xfId="31420" xr:uid="{FE029D24-4CED-45E0-875B-F12EE80439D6}"/>
    <cellStyle name="Normal 60 2 2 4 3" xfId="31421" xr:uid="{543C874C-74D2-488E-B9B5-274395621810}"/>
    <cellStyle name="Normal 60 2 2 5" xfId="31422" xr:uid="{F00CCE7E-6BDF-475B-9E0C-79128310CFD8}"/>
    <cellStyle name="Normal 60 2 2 5 2" xfId="31423" xr:uid="{B0E1F111-3B4D-424E-93F8-72F5068FA940}"/>
    <cellStyle name="Normal 60 2 2 6" xfId="31424" xr:uid="{CF53E12F-ACD6-4B51-92A6-5769940C2BE7}"/>
    <cellStyle name="Normal 60 2 3" xfId="31425" xr:uid="{E9A4B9A8-8F65-43E5-AC7C-89A5CA158A0E}"/>
    <cellStyle name="Normal 60 2 3 2" xfId="31426" xr:uid="{67D296AD-D921-4607-A1CD-33E72BE7BB17}"/>
    <cellStyle name="Normal 60 2 3 2 2" xfId="31427" xr:uid="{E28AA858-5772-4A19-B456-53CFA705A619}"/>
    <cellStyle name="Normal 60 2 3 2 2 2" xfId="31428" xr:uid="{E02B8B41-DEE7-4095-A107-C7B62A427C65}"/>
    <cellStyle name="Normal 60 2 3 2 3" xfId="31429" xr:uid="{2EE3CB2A-9B3B-49CD-870C-E25457F5B6A0}"/>
    <cellStyle name="Normal 60 2 3 3" xfId="31430" xr:uid="{8FCC9A07-E1CC-4AC2-94CE-0901B9054011}"/>
    <cellStyle name="Normal 60 2 3 3 2" xfId="31431" xr:uid="{BCD16AB2-90BB-4B33-A9BC-5E91521E96F4}"/>
    <cellStyle name="Normal 60 2 3 4" xfId="31432" xr:uid="{2BDB1DCB-9DD7-4020-BD05-A2BCC6D5F81E}"/>
    <cellStyle name="Normal 60 2 4" xfId="31433" xr:uid="{4E2A6F96-F5BD-49DF-BA6B-F796DEDD1378}"/>
    <cellStyle name="Normal 60 2 4 2" xfId="31434" xr:uid="{861BB0A3-FBCC-408D-9A43-3BA243EE91D1}"/>
    <cellStyle name="Normal 60 2 4 2 2" xfId="31435" xr:uid="{42689F2A-D1AB-4515-B569-3A75448291D9}"/>
    <cellStyle name="Normal 60 2 4 2 2 2" xfId="31436" xr:uid="{DA36444C-0656-432D-8B14-6060D81908A8}"/>
    <cellStyle name="Normal 60 2 4 2 3" xfId="31437" xr:uid="{5628D8ED-23A8-41C7-BF8D-705AC6E49FFE}"/>
    <cellStyle name="Normal 60 2 4 3" xfId="31438" xr:uid="{A22A2059-F20B-45AE-872F-C35E6038AD57}"/>
    <cellStyle name="Normal 60 2 4 3 2" xfId="31439" xr:uid="{9CDC29BB-3118-4155-A919-092D1C2033FE}"/>
    <cellStyle name="Normal 60 2 4 4" xfId="31440" xr:uid="{77EB1B8A-B823-4865-92BF-5DE70BA586B4}"/>
    <cellStyle name="Normal 60 2 5" xfId="31441" xr:uid="{4F8C506E-D23F-4927-8ECF-C80165231677}"/>
    <cellStyle name="Normal 60 2 5 2" xfId="31442" xr:uid="{C2B8D364-F0E0-4EB9-990E-436EDC2122E9}"/>
    <cellStyle name="Normal 60 2 5 2 2" xfId="31443" xr:uid="{8359A82E-A05C-4D6E-B375-B0708888E32F}"/>
    <cellStyle name="Normal 60 2 5 3" xfId="31444" xr:uid="{158B5CCC-43A3-4624-A66C-58D0E5AEC293}"/>
    <cellStyle name="Normal 60 2 6" xfId="31445" xr:uid="{222ED3F1-6119-45BE-978E-3F167106735E}"/>
    <cellStyle name="Normal 60 2 6 2" xfId="31446" xr:uid="{2138387B-6ED5-435F-9B06-AB9F80411C31}"/>
    <cellStyle name="Normal 60 2 7" xfId="31447" xr:uid="{3A81F4F6-352A-47F9-B217-E3EC5A7BBB31}"/>
    <cellStyle name="Normal 60 3" xfId="31448" xr:uid="{80D9748D-F75D-455B-A2FD-08F558D954F8}"/>
    <cellStyle name="Normal 60 3 2" xfId="31449" xr:uid="{1723BF66-F243-4359-AB0F-52D6385E3E51}"/>
    <cellStyle name="Normal 60 3 2 2" xfId="31450" xr:uid="{4F2513F7-D1CC-4C82-A64F-11661F4B8382}"/>
    <cellStyle name="Normal 60 3 2 2 2" xfId="31451" xr:uid="{B684704F-FB86-48CA-B151-BF9C0F2749D7}"/>
    <cellStyle name="Normal 60 3 2 2 2 2" xfId="31452" xr:uid="{8461201E-2B99-4CDC-9AF3-FA0B7E9EF4E1}"/>
    <cellStyle name="Normal 60 3 2 2 3" xfId="31453" xr:uid="{032E61E0-6E26-4A8E-B0F4-638C419FC9AC}"/>
    <cellStyle name="Normal 60 3 2 3" xfId="31454" xr:uid="{8F81F7E0-60B0-4030-A68A-E0C4875392E8}"/>
    <cellStyle name="Normal 60 3 2 3 2" xfId="31455" xr:uid="{276938FB-C483-492E-9D44-D6FB555E97F4}"/>
    <cellStyle name="Normal 60 3 2 4" xfId="31456" xr:uid="{29861B44-7F83-4E42-9F5A-8BA454CE8835}"/>
    <cellStyle name="Normal 60 3 3" xfId="31457" xr:uid="{EB032CD1-FEE4-402D-82FE-B5566D5E1A70}"/>
    <cellStyle name="Normal 60 3 3 2" xfId="31458" xr:uid="{35C3B721-F668-4322-B6C0-B595A533BB0B}"/>
    <cellStyle name="Normal 60 3 3 2 2" xfId="31459" xr:uid="{071B40F8-1099-4FA8-B77D-08841328496A}"/>
    <cellStyle name="Normal 60 3 3 2 2 2" xfId="31460" xr:uid="{F745863F-F4EA-476F-A34E-B76B99701D9E}"/>
    <cellStyle name="Normal 60 3 3 2 3" xfId="31461" xr:uid="{D4A4A3BF-4274-455E-A78F-57DA3E06384E}"/>
    <cellStyle name="Normal 60 3 3 3" xfId="31462" xr:uid="{E2373B70-02E7-4AD0-89C7-F8499AF0BEA3}"/>
    <cellStyle name="Normal 60 3 3 3 2" xfId="31463" xr:uid="{40A7A117-9445-44B1-BB31-69474248750A}"/>
    <cellStyle name="Normal 60 3 3 4" xfId="31464" xr:uid="{4072257E-5FFF-449C-A95D-5D2DB9BD415C}"/>
    <cellStyle name="Normal 60 3 4" xfId="31465" xr:uid="{DD9B6BB9-6E3B-4495-91CC-A2779E819C61}"/>
    <cellStyle name="Normal 60 3 4 2" xfId="31466" xr:uid="{24699C2D-CE9A-44BD-8813-CCA6DBCC749D}"/>
    <cellStyle name="Normal 60 3 4 2 2" xfId="31467" xr:uid="{CCA23D19-E13B-4A6F-8F5D-157720E08546}"/>
    <cellStyle name="Normal 60 3 4 3" xfId="31468" xr:uid="{11F8EDAD-AE27-4E7B-BABB-3FC9E2AA9F67}"/>
    <cellStyle name="Normal 60 3 5" xfId="31469" xr:uid="{B052CBA9-6200-4FCB-8BB7-C50C753EDBB4}"/>
    <cellStyle name="Normal 60 3 5 2" xfId="31470" xr:uid="{F91A062D-AC7B-4180-B2F6-817887F361EB}"/>
    <cellStyle name="Normal 60 3 6" xfId="31471" xr:uid="{9F09EED6-921E-44C2-82CF-F6B0C9238BD3}"/>
    <cellStyle name="Normal 60 4" xfId="31472" xr:uid="{8262357E-942C-4DEF-B299-CAFDB0E9E9CE}"/>
    <cellStyle name="Normal 60 4 2" xfId="31473" xr:uid="{0F1D5C9C-8798-40DF-8C43-81FA27BA59E6}"/>
    <cellStyle name="Normal 60 4 2 2" xfId="31474" xr:uid="{9C807FC2-CCB1-4BCC-B269-E65E6C6C65EC}"/>
    <cellStyle name="Normal 60 4 2 2 2" xfId="31475" xr:uid="{AE42491A-3ED7-4158-8EFA-46BE769D8DE3}"/>
    <cellStyle name="Normal 60 4 2 3" xfId="31476" xr:uid="{6CF36143-73AE-41E7-B4EC-1DE2D453AF12}"/>
    <cellStyle name="Normal 60 4 3" xfId="31477" xr:uid="{85DCD52E-3A63-419D-AC5B-A262DC62B4F2}"/>
    <cellStyle name="Normal 60 4 3 2" xfId="31478" xr:uid="{781C0470-39D8-495D-8B48-24337FC2C2ED}"/>
    <cellStyle name="Normal 60 4 4" xfId="31479" xr:uid="{3546BC50-F618-4A0B-AC55-A89A7FA2EA4D}"/>
    <cellStyle name="Normal 60 5" xfId="31480" xr:uid="{FEA488F3-CDE7-4FF4-BD37-B100A9002081}"/>
    <cellStyle name="Normal 60 5 2" xfId="31481" xr:uid="{E6F3CE59-827B-46FD-BDA3-094288BD7887}"/>
    <cellStyle name="Normal 60 5 2 2" xfId="31482" xr:uid="{13D13600-57D6-40B8-A2AE-EDF5D1EC2BBF}"/>
    <cellStyle name="Normal 60 5 2 2 2" xfId="31483" xr:uid="{892F2CFD-A2BD-4C9D-A1B1-2F7C2419E630}"/>
    <cellStyle name="Normal 60 5 2 3" xfId="31484" xr:uid="{1CF3CFDB-E48E-4C50-9597-A99C07FB7962}"/>
    <cellStyle name="Normal 60 5 3" xfId="31485" xr:uid="{6B82A716-195F-4150-AC41-557585D5C028}"/>
    <cellStyle name="Normal 60 5 3 2" xfId="31486" xr:uid="{188DBFE4-F891-48E2-84E5-109A73B947D8}"/>
    <cellStyle name="Normal 60 5 4" xfId="31487" xr:uid="{2B76B940-FA08-4B11-B855-784CAC4468C2}"/>
    <cellStyle name="Normal 60 6" xfId="31488" xr:uid="{B9A2A950-141C-42C9-B88F-15EF55CADFCD}"/>
    <cellStyle name="Normal 60 6 2" xfId="31489" xr:uid="{7490E126-5115-4911-A09C-D603825C9861}"/>
    <cellStyle name="Normal 60 6 2 2" xfId="31490" xr:uid="{09C0D42F-8CA9-4031-9D8E-071787F16B6F}"/>
    <cellStyle name="Normal 60 6 3" xfId="31491" xr:uid="{84DC1D56-2BC7-4CD9-A5FD-77F608EC098E}"/>
    <cellStyle name="Normal 60 7" xfId="31492" xr:uid="{1B706B9B-5849-44FE-AF81-9FA77A1ECBFF}"/>
    <cellStyle name="Normal 60 7 2" xfId="31493" xr:uid="{956E20EE-FA14-4808-963B-4BA477BD18E5}"/>
    <cellStyle name="Normal 60 8" xfId="31494" xr:uid="{04A5D059-0A31-401B-92B4-2DE00C099F30}"/>
    <cellStyle name="Normal 61" xfId="31495" xr:uid="{80C30036-A362-48DB-AED5-78A666ED03AA}"/>
    <cellStyle name="Normal 61 2" xfId="31496" xr:uid="{1D24B882-D1C3-4F5B-8D57-1B0568F6A61E}"/>
    <cellStyle name="Normal 61 3" xfId="31497" xr:uid="{661ADAFF-69EC-41B3-AFA4-21B2FD02D5FA}"/>
    <cellStyle name="Normal 61 3 2" xfId="31498" xr:uid="{5A981A8B-B984-468F-9C9E-8B2E7123D23E}"/>
    <cellStyle name="Normal 61 3 2 2" xfId="31499" xr:uid="{D60EDEA1-57E4-49D1-9268-34B728207BF6}"/>
    <cellStyle name="Normal 61 3 2 2 2" xfId="31500" xr:uid="{533F2B49-A200-4325-830A-66194EEA188F}"/>
    <cellStyle name="Normal 61 3 2 2 2 2" xfId="31501" xr:uid="{A7EF6358-5D6C-41B1-8600-2F865DC259CC}"/>
    <cellStyle name="Normal 61 3 2 2 3" xfId="31502" xr:uid="{6549F0B6-821E-441D-AF91-89651F15A370}"/>
    <cellStyle name="Normal 61 3 2 3" xfId="31503" xr:uid="{9044B6EB-B147-46C0-B08F-503AC18ABD1B}"/>
    <cellStyle name="Normal 61 3 2 3 2" xfId="31504" xr:uid="{6141F795-4683-4389-8E00-9DDEA550B9A5}"/>
    <cellStyle name="Normal 61 3 2 4" xfId="31505" xr:uid="{2C891099-D3C7-4FD4-AA18-87A42256EFEB}"/>
    <cellStyle name="Normal 61 3 3" xfId="31506" xr:uid="{962064C3-239B-414E-A337-FB962E731B97}"/>
    <cellStyle name="Normal 61 3 3 2" xfId="31507" xr:uid="{E6FA3B92-A426-4F2D-9743-CECC153F127A}"/>
    <cellStyle name="Normal 61 3 3 2 2" xfId="31508" xr:uid="{6896C110-403F-4260-BCFE-C4DC1BBF9996}"/>
    <cellStyle name="Normal 61 3 3 2 2 2" xfId="31509" xr:uid="{E72D8191-4B5E-45AF-BAB2-6678A9B7B580}"/>
    <cellStyle name="Normal 61 3 3 2 3" xfId="31510" xr:uid="{CA8886DB-0832-4594-9535-56198B999482}"/>
    <cellStyle name="Normal 61 3 3 3" xfId="31511" xr:uid="{845DD09D-E229-434E-8A9A-0E80D25F8984}"/>
    <cellStyle name="Normal 61 3 3 3 2" xfId="31512" xr:uid="{DFAE0B21-D67A-44D5-8FF2-5256DFB0299B}"/>
    <cellStyle name="Normal 61 3 3 4" xfId="31513" xr:uid="{E57905C8-F002-400F-BE44-F5AEFE2E8BCA}"/>
    <cellStyle name="Normal 61 3 4" xfId="31514" xr:uid="{0F468FCA-D0F5-40F7-8F50-2C221A24B03A}"/>
    <cellStyle name="Normal 61 3 4 2" xfId="31515" xr:uid="{4B0F9180-5904-4B30-992C-E1A48DFE505E}"/>
    <cellStyle name="Normal 61 3 4 2 2" xfId="31516" xr:uid="{E947B6B9-4CFF-4616-9AF4-0DB426DAE26B}"/>
    <cellStyle name="Normal 61 3 4 3" xfId="31517" xr:uid="{AAC81CE8-77DF-4507-B9EC-2D331B2226A0}"/>
    <cellStyle name="Normal 61 3 5" xfId="31518" xr:uid="{04943613-2BCD-4D12-8114-4871C9301846}"/>
    <cellStyle name="Normal 61 3 5 2" xfId="31519" xr:uid="{965C7B64-A827-4878-844D-A7F6813156BE}"/>
    <cellStyle name="Normal 61 3 6" xfId="31520" xr:uid="{4F3D8C42-5079-49CE-A087-92E3D9066A9B}"/>
    <cellStyle name="Normal 62" xfId="31521" xr:uid="{D1FE14C5-744C-402A-AA65-B86D73734039}"/>
    <cellStyle name="Normal 62 2" xfId="31522" xr:uid="{16D42488-BE23-4AD3-A7D6-7F022BC72209}"/>
    <cellStyle name="Normal 62 2 2" xfId="31523" xr:uid="{2F847458-9A64-42C5-98ED-FAF02F9DE85C}"/>
    <cellStyle name="Normal 62 2 2 2" xfId="31524" xr:uid="{55ED4BA6-A26C-41B3-BC10-086E25FB3209}"/>
    <cellStyle name="Normal 62 2 2 2 2" xfId="31525" xr:uid="{AA855549-3AE7-4BD4-91D7-2F3D9BCC4407}"/>
    <cellStyle name="Normal 62 2 2 2 2 2" xfId="31526" xr:uid="{909509F1-C0CF-42EC-B567-D33A8454FDB0}"/>
    <cellStyle name="Normal 62 2 2 2 2 2 2" xfId="31527" xr:uid="{6C74DA79-37BC-4009-9D46-C3F151F02CF1}"/>
    <cellStyle name="Normal 62 2 2 2 2 3" xfId="31528" xr:uid="{D0C7A1E8-A7CD-4FE2-B62A-16418B99D1B4}"/>
    <cellStyle name="Normal 62 2 2 2 3" xfId="31529" xr:uid="{34A57767-6107-487E-8483-5E0D775207E7}"/>
    <cellStyle name="Normal 62 2 2 2 3 2" xfId="31530" xr:uid="{A082FB7D-74F8-462A-A0A5-25C5AEDC6833}"/>
    <cellStyle name="Normal 62 2 2 2 4" xfId="31531" xr:uid="{7F3535D8-454A-47B5-BDE1-4EFF80E4779E}"/>
    <cellStyle name="Normal 62 2 2 3" xfId="31532" xr:uid="{1EB13537-7190-4110-B59B-F2C7BF4F1CB0}"/>
    <cellStyle name="Normal 62 2 2 3 2" xfId="31533" xr:uid="{5D696916-7FB8-475E-8288-DBD32F03011D}"/>
    <cellStyle name="Normal 62 2 2 3 2 2" xfId="31534" xr:uid="{1F5B23CA-0757-475C-A67B-A8973170CB9C}"/>
    <cellStyle name="Normal 62 2 2 3 2 2 2" xfId="31535" xr:uid="{4CE4FB2B-5AD8-40A3-8ACD-E78D9B4DD47A}"/>
    <cellStyle name="Normal 62 2 2 3 2 3" xfId="31536" xr:uid="{A287CD3F-3900-48DF-B41F-8F8EB0A114F5}"/>
    <cellStyle name="Normal 62 2 2 3 3" xfId="31537" xr:uid="{896BD01C-8BB8-4F18-BB3D-13FAE1C9B2BD}"/>
    <cellStyle name="Normal 62 2 2 3 3 2" xfId="31538" xr:uid="{D13D4CF0-F9CD-4065-A4C0-40A584462735}"/>
    <cellStyle name="Normal 62 2 2 3 4" xfId="31539" xr:uid="{1307D4DF-CEB2-4829-B321-CFD97CF723FD}"/>
    <cellStyle name="Normal 62 2 2 4" xfId="31540" xr:uid="{FB9F989F-E941-4F20-BC57-FB8360A0746E}"/>
    <cellStyle name="Normal 62 2 2 4 2" xfId="31541" xr:uid="{C041E2C8-3445-41BF-B0F0-FCC5C0976B1B}"/>
    <cellStyle name="Normal 62 2 2 4 2 2" xfId="31542" xr:uid="{748855D9-5844-4D97-9B92-EC026DBB39AC}"/>
    <cellStyle name="Normal 62 2 2 4 3" xfId="31543" xr:uid="{3A3329FA-0C3F-4DC7-9C44-DD4413DB28B4}"/>
    <cellStyle name="Normal 62 2 2 5" xfId="31544" xr:uid="{3275902B-394E-48CA-8936-133C74CF975C}"/>
    <cellStyle name="Normal 62 2 2 5 2" xfId="31545" xr:uid="{A29A3ECD-FE70-4524-A6F1-7AEF4DAD4E11}"/>
    <cellStyle name="Normal 62 2 2 6" xfId="31546" xr:uid="{8331945B-4531-49B0-B0C7-7EB8FE728AB6}"/>
    <cellStyle name="Normal 62 2 3" xfId="31547" xr:uid="{51A1491F-2BAA-4BEF-B050-CECD402E766E}"/>
    <cellStyle name="Normal 62 2 3 2" xfId="31548" xr:uid="{1D2337D2-E398-43B8-88A5-6D8C889CA949}"/>
    <cellStyle name="Normal 62 2 3 2 2" xfId="31549" xr:uid="{EEA6D549-9DB4-4164-8F9A-C705E4127B53}"/>
    <cellStyle name="Normal 62 2 3 2 2 2" xfId="31550" xr:uid="{079F5684-7FB1-445F-B149-A4571B5D4D71}"/>
    <cellStyle name="Normal 62 2 3 2 3" xfId="31551" xr:uid="{7DB2F4AC-C477-4D18-AC35-5174EBF75D19}"/>
    <cellStyle name="Normal 62 2 3 3" xfId="31552" xr:uid="{1FC360E4-7B79-48A1-AC27-0BCAC7E46421}"/>
    <cellStyle name="Normal 62 2 3 3 2" xfId="31553" xr:uid="{074655BE-AE46-41E2-8C3F-7FFAD7FAF75C}"/>
    <cellStyle name="Normal 62 2 3 4" xfId="31554" xr:uid="{A5D471D7-B1F9-46A3-8AC3-AC66FEC75D03}"/>
    <cellStyle name="Normal 62 2 4" xfId="31555" xr:uid="{22530AD6-A95F-4F00-BC67-DBC3AEC67C25}"/>
    <cellStyle name="Normal 62 2 4 2" xfId="31556" xr:uid="{9D71C0C1-11CC-47C4-8273-D277557F8358}"/>
    <cellStyle name="Normal 62 2 4 2 2" xfId="31557" xr:uid="{6674D820-E9DD-4F89-A06C-5CAB60C2400A}"/>
    <cellStyle name="Normal 62 2 4 2 2 2" xfId="31558" xr:uid="{2C575A1F-236F-4BD0-B14C-6767F9FFC882}"/>
    <cellStyle name="Normal 62 2 4 2 3" xfId="31559" xr:uid="{D9A6593B-DD8A-467D-BD69-5E2A28FE71EF}"/>
    <cellStyle name="Normal 62 2 4 3" xfId="31560" xr:uid="{2B53C271-22F5-4D0C-AB5F-9CC8835A8C78}"/>
    <cellStyle name="Normal 62 2 4 3 2" xfId="31561" xr:uid="{2BA322B9-BB23-4538-80F0-5B600FA3BAE9}"/>
    <cellStyle name="Normal 62 2 4 4" xfId="31562" xr:uid="{F7BD70EB-5B3D-47E8-91B9-7E9CD0197EEA}"/>
    <cellStyle name="Normal 62 2 5" xfId="31563" xr:uid="{64F484BC-2D3E-4A73-ADF6-570162BFB0DB}"/>
    <cellStyle name="Normal 62 2 5 2" xfId="31564" xr:uid="{5A17740A-3E88-4036-B4C2-9805270CE73A}"/>
    <cellStyle name="Normal 62 2 5 2 2" xfId="31565" xr:uid="{A44F0694-13C8-42B1-88EB-B01F0C0553B2}"/>
    <cellStyle name="Normal 62 2 5 3" xfId="31566" xr:uid="{A48AE11F-ECA9-4623-B17D-C12179EC6828}"/>
    <cellStyle name="Normal 62 2 6" xfId="31567" xr:uid="{BB5AC51D-33DC-4A9B-B790-521419963FC9}"/>
    <cellStyle name="Normal 62 2 6 2" xfId="31568" xr:uid="{8BD2C242-06B0-4540-B86B-017D2C3AA05B}"/>
    <cellStyle name="Normal 62 2 7" xfId="31569" xr:uid="{D727EC1E-284A-43F2-99A2-B959D54897A2}"/>
    <cellStyle name="Normal 62 3" xfId="31570" xr:uid="{21CCDAFD-BBE8-4B3B-B324-D462817EC602}"/>
    <cellStyle name="Normal 62 3 2" xfId="31571" xr:uid="{C6DF49D8-52E0-4E8A-87D4-4CED33251820}"/>
    <cellStyle name="Normal 62 3 2 2" xfId="31572" xr:uid="{411F3886-7AB6-424C-8017-86A96A617B7F}"/>
    <cellStyle name="Normal 62 3 2 2 2" xfId="31573" xr:uid="{494E5BA7-E179-48FE-8248-4F066F20EEBD}"/>
    <cellStyle name="Normal 62 3 2 2 2 2" xfId="31574" xr:uid="{A37E00B3-9FCF-4DD4-8257-E6B6153EEC86}"/>
    <cellStyle name="Normal 62 3 2 2 3" xfId="31575" xr:uid="{B64052E4-AE8B-4776-87FD-2641266AB06F}"/>
    <cellStyle name="Normal 62 3 2 3" xfId="31576" xr:uid="{E4677864-80A1-44AF-8D52-A6F13F2F8CFB}"/>
    <cellStyle name="Normal 62 3 2 3 2" xfId="31577" xr:uid="{FEC9B4E2-A09D-4794-A238-D55EDAE8C93C}"/>
    <cellStyle name="Normal 62 3 2 4" xfId="31578" xr:uid="{83789150-7A07-4AE9-8FBE-D893A6E03624}"/>
    <cellStyle name="Normal 62 3 3" xfId="31579" xr:uid="{93276D06-46D0-4021-ABF0-E9905D70A6C8}"/>
    <cellStyle name="Normal 62 3 3 2" xfId="31580" xr:uid="{093EB775-8357-46EA-96BA-6FE8EB11279A}"/>
    <cellStyle name="Normal 62 3 3 2 2" xfId="31581" xr:uid="{C71AE4C0-ACB3-4BD8-8C8B-7522C59F8844}"/>
    <cellStyle name="Normal 62 3 3 2 2 2" xfId="31582" xr:uid="{1D858FC5-D3D0-4254-8515-D17EDE95F1FF}"/>
    <cellStyle name="Normal 62 3 3 2 3" xfId="31583" xr:uid="{2861EFE5-E209-4FA5-9D8D-3FF840509CA5}"/>
    <cellStyle name="Normal 62 3 3 3" xfId="31584" xr:uid="{052C9B62-679D-4324-83EF-C44799A34371}"/>
    <cellStyle name="Normal 62 3 3 3 2" xfId="31585" xr:uid="{C7556E60-E99E-4CB1-8E24-6A1C9BC06C1D}"/>
    <cellStyle name="Normal 62 3 3 4" xfId="31586" xr:uid="{D5331F3C-0C8D-4BAD-8A77-31E4350FE5E5}"/>
    <cellStyle name="Normal 62 3 4" xfId="31587" xr:uid="{1AFD5800-5E74-4837-9421-C8C7DF24CA40}"/>
    <cellStyle name="Normal 62 3 4 2" xfId="31588" xr:uid="{2D81855E-541D-4EB3-9C7F-41CDB8A0BDBD}"/>
    <cellStyle name="Normal 62 3 4 2 2" xfId="31589" xr:uid="{DD19F990-6A8B-4DFE-9EDC-21F3D721BDE6}"/>
    <cellStyle name="Normal 62 3 4 3" xfId="31590" xr:uid="{89B21E91-874B-4FD3-8259-29C386A096AF}"/>
    <cellStyle name="Normal 62 3 5" xfId="31591" xr:uid="{54341EB7-22A3-4E0B-9446-5551041A96A4}"/>
    <cellStyle name="Normal 62 3 5 2" xfId="31592" xr:uid="{246B1C48-B856-42D3-B3EC-0683BBF2EDF3}"/>
    <cellStyle name="Normal 62 3 6" xfId="31593" xr:uid="{45994047-949F-460C-9AB8-35C662A2A0E8}"/>
    <cellStyle name="Normal 62 4" xfId="31594" xr:uid="{20E23C34-0AA3-40D7-AFD9-F973A4817D45}"/>
    <cellStyle name="Normal 62 5" xfId="31595" xr:uid="{5CAA4D3C-EA92-466B-A042-B5C6537AB179}"/>
    <cellStyle name="Normal 62 5 2" xfId="31596" xr:uid="{0225C526-1DD6-459E-AF81-CC755FDEAF82}"/>
    <cellStyle name="Normal 62 5 2 2" xfId="31597" xr:uid="{E33700FC-12E2-48A0-8D77-E8CB000CDBDE}"/>
    <cellStyle name="Normal 62 5 2 2 2" xfId="31598" xr:uid="{5774F97B-3712-4200-B016-8CB52FFD314F}"/>
    <cellStyle name="Normal 62 5 2 3" xfId="31599" xr:uid="{521C4885-6DCF-48A4-9AE4-51C1C97812D1}"/>
    <cellStyle name="Normal 62 5 3" xfId="31600" xr:uid="{3FB9E4D8-47CF-4C62-9F12-E0E30380AC48}"/>
    <cellStyle name="Normal 62 5 3 2" xfId="31601" xr:uid="{93A37F3D-CD93-4F26-91FF-5360942F04C6}"/>
    <cellStyle name="Normal 62 5 4" xfId="31602" xr:uid="{1C438CC6-9729-4A14-8F5D-0550B593F6A6}"/>
    <cellStyle name="Normal 62 6" xfId="31603" xr:uid="{B244B4EC-72B2-43D0-A50F-75B944419AE3}"/>
    <cellStyle name="Normal 62 6 2" xfId="31604" xr:uid="{03B79EEB-EF53-40B4-92E2-6043FEC12F11}"/>
    <cellStyle name="Normal 62 6 2 2" xfId="31605" xr:uid="{A2FE6C77-B241-4581-9138-F27AC1D5D4BF}"/>
    <cellStyle name="Normal 62 6 2 2 2" xfId="31606" xr:uid="{C58E3B2C-153C-4156-B36F-61E0BC791469}"/>
    <cellStyle name="Normal 62 6 2 3" xfId="31607" xr:uid="{7AD931AE-8814-46D9-94DC-81C02F882639}"/>
    <cellStyle name="Normal 62 6 3" xfId="31608" xr:uid="{833F7901-9FB6-47EC-B62B-2A362162D3B5}"/>
    <cellStyle name="Normal 62 6 3 2" xfId="31609" xr:uid="{177C100D-9BB2-40E6-B25D-01495425DA95}"/>
    <cellStyle name="Normal 62 6 4" xfId="31610" xr:uid="{C7184D81-05E2-4EE4-83A3-DB2882768BFB}"/>
    <cellStyle name="Normal 62 7" xfId="31611" xr:uid="{B5BFE951-2A43-48EF-A927-977B97C22965}"/>
    <cellStyle name="Normal 62 7 2" xfId="31612" xr:uid="{12571CAE-FEFB-4B4D-8D57-A1530A9BA637}"/>
    <cellStyle name="Normal 62 7 2 2" xfId="31613" xr:uid="{F76C4578-1DEA-48D3-A82E-034EBE48DC51}"/>
    <cellStyle name="Normal 62 7 3" xfId="31614" xr:uid="{00CC5531-37C0-41AF-BD1D-9F338D384742}"/>
    <cellStyle name="Normal 62 8" xfId="31615" xr:uid="{3258BDDC-791B-49CF-ACD1-6519DE637D19}"/>
    <cellStyle name="Normal 62 8 2" xfId="31616" xr:uid="{1E77171F-0F90-4F95-9EF2-37DEFF9AD125}"/>
    <cellStyle name="Normal 62 9" xfId="31617" xr:uid="{68E0ED14-B223-428C-BC89-5149188CB1AF}"/>
    <cellStyle name="Normal 63" xfId="31618" xr:uid="{F79CD1F6-7121-43E5-A974-072E7C660F99}"/>
    <cellStyle name="Normal 63 2" xfId="31619" xr:uid="{8FD2FCAF-4AF7-49CD-95A7-72C59B895785}"/>
    <cellStyle name="Normal 63 2 2" xfId="31620" xr:uid="{315EF8B7-B578-448D-B96F-4BB57C8001BB}"/>
    <cellStyle name="Normal 63 2 2 2" xfId="31621" xr:uid="{5482C68A-CF39-4B36-B9B7-EFF5A35EFB7B}"/>
    <cellStyle name="Normal 63 2 2 2 2" xfId="31622" xr:uid="{05DEBDC9-73A5-44F1-AEF1-E3F5C93547E6}"/>
    <cellStyle name="Normal 63 2 2 2 2 2" xfId="31623" xr:uid="{CB1C4148-1650-4354-A81D-9027F8928F8C}"/>
    <cellStyle name="Normal 63 2 2 2 2 2 2" xfId="31624" xr:uid="{A9DD604D-46F0-4DA5-B6BD-B2EF116CFE96}"/>
    <cellStyle name="Normal 63 2 2 2 2 3" xfId="31625" xr:uid="{F80118BF-B9E0-424A-B03A-F6A62AAB62D9}"/>
    <cellStyle name="Normal 63 2 2 2 3" xfId="31626" xr:uid="{393122ED-3796-43A3-B19E-E8D14DE85D43}"/>
    <cellStyle name="Normal 63 2 2 2 3 2" xfId="31627" xr:uid="{99B11C62-2C64-4A78-8CB1-A4810DAA3667}"/>
    <cellStyle name="Normal 63 2 2 2 4" xfId="31628" xr:uid="{54872F91-0D2E-4340-89E6-F044026CAC1B}"/>
    <cellStyle name="Normal 63 2 2 3" xfId="31629" xr:uid="{ED40385A-A2AB-4D0C-B1B0-32331A303A8B}"/>
    <cellStyle name="Normal 63 2 2 3 2" xfId="31630" xr:uid="{0A3248D7-C214-47E5-9727-7EF546D6B3E0}"/>
    <cellStyle name="Normal 63 2 2 3 2 2" xfId="31631" xr:uid="{63776CC6-B6D1-455F-971E-EC839523C11B}"/>
    <cellStyle name="Normal 63 2 2 3 2 2 2" xfId="31632" xr:uid="{1A536EC4-613F-4372-BAB5-BFC018F46244}"/>
    <cellStyle name="Normal 63 2 2 3 2 3" xfId="31633" xr:uid="{42B32A2A-46EE-4605-A786-3833DA1CC995}"/>
    <cellStyle name="Normal 63 2 2 3 3" xfId="31634" xr:uid="{76B49E0D-C114-4256-B932-0CF29CDDC15F}"/>
    <cellStyle name="Normal 63 2 2 3 3 2" xfId="31635" xr:uid="{67CE03F1-5591-4DD0-9BD9-E97AEC856C93}"/>
    <cellStyle name="Normal 63 2 2 3 4" xfId="31636" xr:uid="{810D97D2-5F9C-46E2-93B1-921AA754E673}"/>
    <cellStyle name="Normal 63 2 2 4" xfId="31637" xr:uid="{3902C1D8-D927-40A5-A145-2C865ACB8872}"/>
    <cellStyle name="Normal 63 2 2 4 2" xfId="31638" xr:uid="{B4E81998-E03B-4197-967F-99E1F1547F90}"/>
    <cellStyle name="Normal 63 2 2 4 2 2" xfId="31639" xr:uid="{83C42268-B404-4DA2-8419-576E9750CB52}"/>
    <cellStyle name="Normal 63 2 2 4 3" xfId="31640" xr:uid="{33FA23BE-1FA5-4E00-9306-F3B749B3F83F}"/>
    <cellStyle name="Normal 63 2 2 5" xfId="31641" xr:uid="{66DF9030-8C09-4E01-884C-D76EA979A814}"/>
    <cellStyle name="Normal 63 2 2 5 2" xfId="31642" xr:uid="{D58936F8-DF64-44BA-95AD-3CDDF15CF368}"/>
    <cellStyle name="Normal 63 2 2 6" xfId="31643" xr:uid="{5C665858-3B31-47FF-8366-231282ECA65B}"/>
    <cellStyle name="Normal 63 2 3" xfId="31644" xr:uid="{23522DF2-304E-4F8C-A69D-B999259DA95F}"/>
    <cellStyle name="Normal 63 2 3 2" xfId="31645" xr:uid="{C702B73C-491F-4FCA-93BE-1F1A4CD1CA7A}"/>
    <cellStyle name="Normal 63 2 3 2 2" xfId="31646" xr:uid="{C47E8625-B162-491F-9D98-1DEAF469835F}"/>
    <cellStyle name="Normal 63 2 3 2 2 2" xfId="31647" xr:uid="{D7DE0ECF-D1DC-4798-AF5E-46D68754E0C8}"/>
    <cellStyle name="Normal 63 2 3 2 3" xfId="31648" xr:uid="{7F0DCF15-B7C5-4700-8890-73940A008BF3}"/>
    <cellStyle name="Normal 63 2 3 3" xfId="31649" xr:uid="{AB20B0A3-1F34-4F84-89A8-F1FFF2D01816}"/>
    <cellStyle name="Normal 63 2 3 3 2" xfId="31650" xr:uid="{F3CE6516-F64A-4736-A6EF-E77BCDD65E5D}"/>
    <cellStyle name="Normal 63 2 3 4" xfId="31651" xr:uid="{7D674707-5505-4988-9940-9A9A66CF4262}"/>
    <cellStyle name="Normal 63 2 4" xfId="31652" xr:uid="{BFA0F3CA-345D-40AC-BA24-1D9A098567A0}"/>
    <cellStyle name="Normal 63 2 4 2" xfId="31653" xr:uid="{49D965B7-CADF-4D4A-8F90-C30535792B19}"/>
    <cellStyle name="Normal 63 2 4 2 2" xfId="31654" xr:uid="{132EF3ED-CEBD-4A42-9F9E-BAAC7856F89F}"/>
    <cellStyle name="Normal 63 2 4 2 2 2" xfId="31655" xr:uid="{B704B074-8183-4D76-85A4-F387F61D5308}"/>
    <cellStyle name="Normal 63 2 4 2 3" xfId="31656" xr:uid="{E415C7E4-099D-4936-8E20-58D8F421A477}"/>
    <cellStyle name="Normal 63 2 4 3" xfId="31657" xr:uid="{8DA5F31F-B72C-4C1E-B59B-00D105F98FC7}"/>
    <cellStyle name="Normal 63 2 4 3 2" xfId="31658" xr:uid="{DCE3C34C-B8EB-46E1-AC71-7335B084F621}"/>
    <cellStyle name="Normal 63 2 4 4" xfId="31659" xr:uid="{22A4E976-BA39-464A-84C7-57DE9972255F}"/>
    <cellStyle name="Normal 63 2 5" xfId="31660" xr:uid="{6BF3E6B3-2D57-466A-BF55-5159CB52B54E}"/>
    <cellStyle name="Normal 63 2 5 2" xfId="31661" xr:uid="{0EC41538-B8B0-4C22-8B14-2F04AA03E854}"/>
    <cellStyle name="Normal 63 2 5 2 2" xfId="31662" xr:uid="{BE594F54-D311-4A3B-80E9-9DB1CFB01863}"/>
    <cellStyle name="Normal 63 2 5 3" xfId="31663" xr:uid="{4E3C43F7-75AF-4888-9312-CF76796B1B49}"/>
    <cellStyle name="Normal 63 2 6" xfId="31664" xr:uid="{28247085-31C1-4F7E-B4EC-9FFC03A539C0}"/>
    <cellStyle name="Normal 63 2 6 2" xfId="31665" xr:uid="{A81666C7-3E80-494C-9B48-9CB7609F8FAC}"/>
    <cellStyle name="Normal 63 2 7" xfId="31666" xr:uid="{F29C4FEE-D3C2-4796-A02A-861898C0767C}"/>
    <cellStyle name="Normal 63 3" xfId="31667" xr:uid="{871264B3-30E6-43F4-84C3-71DD19612788}"/>
    <cellStyle name="Normal 63 3 2" xfId="31668" xr:uid="{917B1CA8-3B8F-4123-A0C7-0F97C4F33091}"/>
    <cellStyle name="Normal 63 3 2 2" xfId="31669" xr:uid="{F13A16EC-D23C-4610-833E-CC20E0E5822C}"/>
    <cellStyle name="Normal 63 3 2 2 2" xfId="31670" xr:uid="{513F909E-8400-4CDE-B77C-92797F092CC2}"/>
    <cellStyle name="Normal 63 3 2 2 2 2" xfId="31671" xr:uid="{7BF5E595-CA61-43E4-9B1C-021E50ABA208}"/>
    <cellStyle name="Normal 63 3 2 2 3" xfId="31672" xr:uid="{1F60CA94-0FCC-48B3-877F-EC4FE1ED9CC7}"/>
    <cellStyle name="Normal 63 3 2 3" xfId="31673" xr:uid="{396CB369-F202-4EBC-92FF-61A10B129288}"/>
    <cellStyle name="Normal 63 3 2 3 2" xfId="31674" xr:uid="{5083CC7F-ABAD-4EC2-9F95-DFF53E53176C}"/>
    <cellStyle name="Normal 63 3 2 4" xfId="31675" xr:uid="{946A65F0-9935-40EB-96B4-AB0C26B16DA1}"/>
    <cellStyle name="Normal 63 3 3" xfId="31676" xr:uid="{11DBA112-B808-4CCE-B795-DE0DA8778481}"/>
    <cellStyle name="Normal 63 3 3 2" xfId="31677" xr:uid="{3C9A0806-1138-4ABE-8C9E-1E427AD9C41E}"/>
    <cellStyle name="Normal 63 3 3 2 2" xfId="31678" xr:uid="{BBECE709-73FC-46A8-91EC-D03A620E6369}"/>
    <cellStyle name="Normal 63 3 3 2 2 2" xfId="31679" xr:uid="{C3308BB6-F664-4CFA-A8F4-2F75317AF323}"/>
    <cellStyle name="Normal 63 3 3 2 3" xfId="31680" xr:uid="{8437416E-F0B8-407D-A7B4-A4CA1207A5E5}"/>
    <cellStyle name="Normal 63 3 3 3" xfId="31681" xr:uid="{D81282A7-0370-45BD-8AF3-96D6427F2655}"/>
    <cellStyle name="Normal 63 3 3 3 2" xfId="31682" xr:uid="{AFDEC79F-4889-4462-90DC-7C7E43E40157}"/>
    <cellStyle name="Normal 63 3 3 4" xfId="31683" xr:uid="{C4C43CA5-AAC7-4156-9964-DA45B0999DDF}"/>
    <cellStyle name="Normal 63 3 4" xfId="31684" xr:uid="{1775E3D5-AC92-4189-A486-814A2AF3F6E7}"/>
    <cellStyle name="Normal 63 3 4 2" xfId="31685" xr:uid="{FAA32E2A-9A6C-4CFD-9AF9-22EF5380501F}"/>
    <cellStyle name="Normal 63 3 4 2 2" xfId="31686" xr:uid="{5DF77301-53B2-4399-8536-3AE93E7E174F}"/>
    <cellStyle name="Normal 63 3 4 3" xfId="31687" xr:uid="{78CC86EE-8659-438D-BDEB-1DC3F2F03483}"/>
    <cellStyle name="Normal 63 3 5" xfId="31688" xr:uid="{AA104CA2-0050-4FEF-B817-27E499962EA5}"/>
    <cellStyle name="Normal 63 3 5 2" xfId="31689" xr:uid="{1D6E2338-898C-408B-B666-F9C7CB3253DB}"/>
    <cellStyle name="Normal 63 3 6" xfId="31690" xr:uid="{A4164E26-5380-4CDE-BBFB-52FCE33C0DC3}"/>
    <cellStyle name="Normal 63 4" xfId="31691" xr:uid="{2708EF59-C257-4864-A4D2-E20DC7F69906}"/>
    <cellStyle name="Normal 63 5" xfId="31692" xr:uid="{B99D8E22-A8E8-44FE-B573-64235BC72F87}"/>
    <cellStyle name="Normal 63 5 2" xfId="31693" xr:uid="{FB530666-1696-4F85-8031-072C8114AC52}"/>
    <cellStyle name="Normal 63 5 2 2" xfId="31694" xr:uid="{1B070D7D-008B-4C8F-9B84-C71DCC89498C}"/>
    <cellStyle name="Normal 63 5 2 2 2" xfId="31695" xr:uid="{A0266171-BC03-47D4-A86F-33822044F6F9}"/>
    <cellStyle name="Normal 63 5 2 3" xfId="31696" xr:uid="{F9201468-984B-404D-A362-AF6877F45E57}"/>
    <cellStyle name="Normal 63 5 3" xfId="31697" xr:uid="{DCFD725E-112F-48F6-A621-9DFF530CCCED}"/>
    <cellStyle name="Normal 63 5 3 2" xfId="31698" xr:uid="{BD898EE9-1340-46ED-A547-8AF69F4FC6A6}"/>
    <cellStyle name="Normal 63 5 4" xfId="31699" xr:uid="{A076EB95-261B-4310-A343-E716EEA2F778}"/>
    <cellStyle name="Normal 63 6" xfId="31700" xr:uid="{DB2BB4CD-9578-4414-BC73-348DF3FB3DEA}"/>
    <cellStyle name="Normal 63 6 2" xfId="31701" xr:uid="{54D631D9-5992-456E-8F0D-F4D4F50615B4}"/>
    <cellStyle name="Normal 63 6 2 2" xfId="31702" xr:uid="{93AA8D61-7695-4087-81E3-2F54FA6C4422}"/>
    <cellStyle name="Normal 63 6 2 2 2" xfId="31703" xr:uid="{77A63EE3-B0EE-475B-BE46-93CD82A86BD4}"/>
    <cellStyle name="Normal 63 6 2 3" xfId="31704" xr:uid="{3593EE6A-3036-4E40-9985-FE5418747405}"/>
    <cellStyle name="Normal 63 6 3" xfId="31705" xr:uid="{68F16BB7-853C-4241-828E-904BA94B9382}"/>
    <cellStyle name="Normal 63 6 3 2" xfId="31706" xr:uid="{F2F6D950-00F1-4638-BB05-DBE98A2EFB35}"/>
    <cellStyle name="Normal 63 6 4" xfId="31707" xr:uid="{749840A0-1B74-4991-9978-F05F8271119A}"/>
    <cellStyle name="Normal 63 7" xfId="31708" xr:uid="{E58A63D2-0EDC-41F6-9C6A-22F73C954F3E}"/>
    <cellStyle name="Normal 63 7 2" xfId="31709" xr:uid="{9372A9BD-C393-4FE5-8B82-54066E84DAFC}"/>
    <cellStyle name="Normal 63 7 2 2" xfId="31710" xr:uid="{07144F36-C348-4E70-8A91-6DFCBC1792CC}"/>
    <cellStyle name="Normal 63 7 3" xfId="31711" xr:uid="{FF74EE03-DD16-4713-AAEB-C8D7FE8F7909}"/>
    <cellStyle name="Normal 63 8" xfId="31712" xr:uid="{9E5AD7DC-FEDF-49C1-87B8-779B9E57EA85}"/>
    <cellStyle name="Normal 63 8 2" xfId="31713" xr:uid="{33032B85-48E6-48DD-A13D-0F73CF11ED56}"/>
    <cellStyle name="Normal 63 9" xfId="31714" xr:uid="{1FC9B3B7-E4A0-4696-9247-31F1243C74D0}"/>
    <cellStyle name="Normal 64" xfId="31715" xr:uid="{9D0DF2C1-3E20-4026-9481-6263AB145E4E}"/>
    <cellStyle name="Normal 64 2" xfId="31716" xr:uid="{1061E5E4-6585-46D0-AC79-AED6A382CC9F}"/>
    <cellStyle name="Normal 64 2 2" xfId="31717" xr:uid="{F04AC9C4-2B1A-4105-B5EC-BF7040852975}"/>
    <cellStyle name="Normal 64 2 2 2" xfId="31718" xr:uid="{D1828BB9-F0EC-45D8-BCDA-29E8F401B63E}"/>
    <cellStyle name="Normal 64 2 2 2 2" xfId="31719" xr:uid="{29739532-6A9F-44FB-9F53-F71ADC941EB9}"/>
    <cellStyle name="Normal 64 2 2 2 2 2" xfId="31720" xr:uid="{A50E0278-2EF0-46DE-A9FE-7E83C3D603D6}"/>
    <cellStyle name="Normal 64 2 2 2 2 2 2" xfId="31721" xr:uid="{0B46071C-412D-42A1-B97F-0DD67C8E9F88}"/>
    <cellStyle name="Normal 64 2 2 2 2 3" xfId="31722" xr:uid="{9826CF4D-516A-451B-8368-83F05992A84A}"/>
    <cellStyle name="Normal 64 2 2 2 3" xfId="31723" xr:uid="{80C3F0FA-3CDE-4DAB-B7FD-432AD65931FE}"/>
    <cellStyle name="Normal 64 2 2 2 3 2" xfId="31724" xr:uid="{988574BA-DD10-480B-8E2A-201394E28FEA}"/>
    <cellStyle name="Normal 64 2 2 2 4" xfId="31725" xr:uid="{871E73CD-BFD8-40CD-BE7E-076425412675}"/>
    <cellStyle name="Normal 64 2 2 3" xfId="31726" xr:uid="{07E78C1B-76BC-4B53-AB77-CA9177B7DED0}"/>
    <cellStyle name="Normal 64 2 2 3 2" xfId="31727" xr:uid="{0577742B-1C6E-4C64-A41A-B1093DD17F16}"/>
    <cellStyle name="Normal 64 2 2 3 2 2" xfId="31728" xr:uid="{9A713EF5-F4DD-4880-822B-B756B078008D}"/>
    <cellStyle name="Normal 64 2 2 3 2 2 2" xfId="31729" xr:uid="{6D6647AC-A065-4AB6-BAB7-BCD187B06BA4}"/>
    <cellStyle name="Normal 64 2 2 3 2 3" xfId="31730" xr:uid="{4A5D44A1-99FE-4F99-B0C7-B24C657844F6}"/>
    <cellStyle name="Normal 64 2 2 3 3" xfId="31731" xr:uid="{07F7F959-454D-45F5-95F2-6CE65B5CC753}"/>
    <cellStyle name="Normal 64 2 2 3 3 2" xfId="31732" xr:uid="{C1ACE118-24FF-4A2E-9F30-7382C79E83CC}"/>
    <cellStyle name="Normal 64 2 2 3 4" xfId="31733" xr:uid="{A00AE731-F38B-481E-AC2B-8E726C61A660}"/>
    <cellStyle name="Normal 64 2 2 4" xfId="31734" xr:uid="{E566D561-1316-4435-BF72-EAE4D6E76D45}"/>
    <cellStyle name="Normal 64 2 2 4 2" xfId="31735" xr:uid="{A20808CE-0F42-4D68-878C-F687D63965FE}"/>
    <cellStyle name="Normal 64 2 2 4 2 2" xfId="31736" xr:uid="{AA0E7826-B7DC-4D18-AA00-7560AB77EFCD}"/>
    <cellStyle name="Normal 64 2 2 4 3" xfId="31737" xr:uid="{9170D9D5-F22D-4925-A10A-4CDC9F66081D}"/>
    <cellStyle name="Normal 64 2 2 5" xfId="31738" xr:uid="{98060887-C08A-4B14-A053-9E860BC2E76C}"/>
    <cellStyle name="Normal 64 2 2 5 2" xfId="31739" xr:uid="{55083237-D24D-4C20-88E9-D40B4755B37C}"/>
    <cellStyle name="Normal 64 2 2 6" xfId="31740" xr:uid="{BDBE6522-09D1-40D6-80DE-49D23765B620}"/>
    <cellStyle name="Normal 64 2 3" xfId="31741" xr:uid="{4034A3FA-BA0B-4852-BDFD-DF3A92737933}"/>
    <cellStyle name="Normal 64 2 3 2" xfId="31742" xr:uid="{483D9BA5-6718-499F-8A5A-B5EE96C8BD8D}"/>
    <cellStyle name="Normal 64 2 3 2 2" xfId="31743" xr:uid="{CC06CDFA-12DB-426B-AFC5-CEEB11CD2BEC}"/>
    <cellStyle name="Normal 64 2 3 2 2 2" xfId="31744" xr:uid="{D12E3382-9496-45A4-85B6-D921D6095B50}"/>
    <cellStyle name="Normal 64 2 3 2 3" xfId="31745" xr:uid="{2C6A67DD-AF9C-4875-A4F0-FE40C4BAF7F5}"/>
    <cellStyle name="Normal 64 2 3 3" xfId="31746" xr:uid="{0505026D-0B01-4402-8F32-F6484A1B0694}"/>
    <cellStyle name="Normal 64 2 3 3 2" xfId="31747" xr:uid="{85378525-D8BB-4CF3-A022-00927A9818A2}"/>
    <cellStyle name="Normal 64 2 3 4" xfId="31748" xr:uid="{04C16E25-7FE0-4CAF-8344-46B86C277B04}"/>
    <cellStyle name="Normal 64 2 4" xfId="31749" xr:uid="{0BEDDEF7-4D89-44DD-9CC2-00AB5DAB30F0}"/>
    <cellStyle name="Normal 64 2 4 2" xfId="31750" xr:uid="{4A54762E-3FA1-4A33-B51E-F1BBED6E2E9F}"/>
    <cellStyle name="Normal 64 2 4 2 2" xfId="31751" xr:uid="{F51957C6-85B2-4ABC-AC2E-36E6D68B93F6}"/>
    <cellStyle name="Normal 64 2 4 2 2 2" xfId="31752" xr:uid="{B97A688F-A9A1-4549-9D32-A02F7980EF65}"/>
    <cellStyle name="Normal 64 2 4 2 3" xfId="31753" xr:uid="{9DD01D26-77AE-464C-8F42-A0F625948BD6}"/>
    <cellStyle name="Normal 64 2 4 3" xfId="31754" xr:uid="{3C8A807F-6CB2-4565-8A3F-F4E7288DB2B4}"/>
    <cellStyle name="Normal 64 2 4 3 2" xfId="31755" xr:uid="{6D98E9BC-C538-488A-BA79-38AA42DCBA3C}"/>
    <cellStyle name="Normal 64 2 4 4" xfId="31756" xr:uid="{3DBD1A60-1ABE-4695-BB65-08C8EC2238CB}"/>
    <cellStyle name="Normal 64 2 5" xfId="31757" xr:uid="{455F6E34-A8D0-45BA-9758-C0061C0F71F9}"/>
    <cellStyle name="Normal 64 2 5 2" xfId="31758" xr:uid="{A774A740-F145-48CE-B6A9-E649175F6876}"/>
    <cellStyle name="Normal 64 2 5 2 2" xfId="31759" xr:uid="{D38FFBB4-E14B-4244-9E32-AFC31D1163E1}"/>
    <cellStyle name="Normal 64 2 5 3" xfId="31760" xr:uid="{A2A88F6E-4833-4328-B208-CB6333B30A8C}"/>
    <cellStyle name="Normal 64 2 6" xfId="31761" xr:uid="{F90E13B3-0A95-46FA-AFD7-FAF7B558A770}"/>
    <cellStyle name="Normal 64 2 6 2" xfId="31762" xr:uid="{682EB582-AF2F-4456-9095-84D3657AB166}"/>
    <cellStyle name="Normal 64 2 7" xfId="31763" xr:uid="{164594E2-6DEA-4CD6-9F9A-C822DCEA8ACF}"/>
    <cellStyle name="Normal 64 3" xfId="31764" xr:uid="{B611C18D-DB1B-4E9A-88B2-E60ABD46B903}"/>
    <cellStyle name="Normal 64 3 2" xfId="31765" xr:uid="{14D7F804-1167-4362-B37E-B84698004F36}"/>
    <cellStyle name="Normal 64 3 2 2" xfId="31766" xr:uid="{C0F78F84-A4C2-4BB1-AC32-B68F3B56379F}"/>
    <cellStyle name="Normal 64 3 2 2 2" xfId="31767" xr:uid="{14EE47E0-5623-47A0-856A-9CF8F04E19EB}"/>
    <cellStyle name="Normal 64 3 2 2 2 2" xfId="31768" xr:uid="{5E9512F6-CD20-4DCB-8BF2-ACC75083E48F}"/>
    <cellStyle name="Normal 64 3 2 2 3" xfId="31769" xr:uid="{D8FA5004-2A04-4060-ABFD-874FB66B5172}"/>
    <cellStyle name="Normal 64 3 2 3" xfId="31770" xr:uid="{01367DA6-52BA-4C36-ADDC-00CF33178AA0}"/>
    <cellStyle name="Normal 64 3 2 3 2" xfId="31771" xr:uid="{5E942872-C7C0-4819-8B97-FD3A0E1A8E8E}"/>
    <cellStyle name="Normal 64 3 2 4" xfId="31772" xr:uid="{BCD49EE7-7306-4A9F-8F11-CCAEA070A581}"/>
    <cellStyle name="Normal 64 3 3" xfId="31773" xr:uid="{DEB94A5B-0156-4575-9E81-2CC75AB7DECC}"/>
    <cellStyle name="Normal 64 3 3 2" xfId="31774" xr:uid="{E303E10F-D463-473E-A9E9-82581D2C5A2C}"/>
    <cellStyle name="Normal 64 3 3 2 2" xfId="31775" xr:uid="{7333BBCF-E7EC-4732-9537-D17D35B4911F}"/>
    <cellStyle name="Normal 64 3 3 2 2 2" xfId="31776" xr:uid="{74FDA9D8-A514-44EA-A6A2-BD68F72C0E05}"/>
    <cellStyle name="Normal 64 3 3 2 3" xfId="31777" xr:uid="{7571A60B-9C1E-4388-93C6-492A285AF500}"/>
    <cellStyle name="Normal 64 3 3 3" xfId="31778" xr:uid="{D68CCD9C-BC6F-402A-B8F4-581887743316}"/>
    <cellStyle name="Normal 64 3 3 3 2" xfId="31779" xr:uid="{2D6CAA00-9A37-4718-9405-26938C313CBA}"/>
    <cellStyle name="Normal 64 3 3 4" xfId="31780" xr:uid="{E4E46199-699A-42A3-A404-6948E4A17806}"/>
    <cellStyle name="Normal 64 3 4" xfId="31781" xr:uid="{21118615-572F-42A3-8997-A2C8798A8E0B}"/>
    <cellStyle name="Normal 64 3 4 2" xfId="31782" xr:uid="{3385257D-80EB-4782-9BB1-9858823EEA0E}"/>
    <cellStyle name="Normal 64 3 4 2 2" xfId="31783" xr:uid="{994D56D9-3A4E-4A71-9590-352D318EA1D4}"/>
    <cellStyle name="Normal 64 3 4 3" xfId="31784" xr:uid="{A8521A59-F98A-480B-A9D3-47B48C5952A7}"/>
    <cellStyle name="Normal 64 3 5" xfId="31785" xr:uid="{8A99DF0F-8695-425B-8CDF-A23E1EFD869B}"/>
    <cellStyle name="Normal 64 3 5 2" xfId="31786" xr:uid="{EE77524C-31DA-4A18-A95A-1B0B24CAC338}"/>
    <cellStyle name="Normal 64 3 6" xfId="31787" xr:uid="{26D3E5C8-B6D9-4984-B80D-8912F409995F}"/>
    <cellStyle name="Normal 64 4" xfId="31788" xr:uid="{0360859D-D654-4F77-B6B3-D6DC7F583DB0}"/>
    <cellStyle name="Normal 64 5" xfId="31789" xr:uid="{8448EE1A-2EB7-4303-B2EC-4C53552D8E4D}"/>
    <cellStyle name="Normal 64 5 2" xfId="31790" xr:uid="{4A9DD140-2AB5-471B-B6F6-D0920EDAF9CA}"/>
    <cellStyle name="Normal 64 5 2 2" xfId="31791" xr:uid="{6AB059EC-7D73-4A69-9313-D5E6D43C74CA}"/>
    <cellStyle name="Normal 64 5 2 2 2" xfId="31792" xr:uid="{DCD4518A-BDD7-4B2B-8217-06216C0A1C2B}"/>
    <cellStyle name="Normal 64 5 2 3" xfId="31793" xr:uid="{72E9FCA1-CE18-4FF3-AE3C-A90363360C0F}"/>
    <cellStyle name="Normal 64 5 3" xfId="31794" xr:uid="{78B63DB2-0CE7-44AA-B94F-B6B00C0659AB}"/>
    <cellStyle name="Normal 64 5 3 2" xfId="31795" xr:uid="{6659B5CA-E30C-47CC-8F96-7F4650D61F0E}"/>
    <cellStyle name="Normal 64 5 4" xfId="31796" xr:uid="{62A11A26-8C1D-4D9D-9236-795D455707C6}"/>
    <cellStyle name="Normal 64 6" xfId="31797" xr:uid="{7C8266D4-732E-4734-819E-118CC6147FF5}"/>
    <cellStyle name="Normal 64 6 2" xfId="31798" xr:uid="{2EDA2178-8790-409E-B71D-4917DF778D90}"/>
    <cellStyle name="Normal 64 6 2 2" xfId="31799" xr:uid="{65F118AC-14AF-46AF-9788-969055503628}"/>
    <cellStyle name="Normal 64 6 2 2 2" xfId="31800" xr:uid="{E2CFA71E-FDC6-490F-BBBC-9940BBDFC8C7}"/>
    <cellStyle name="Normal 64 6 2 3" xfId="31801" xr:uid="{E423130E-B3E1-4EBB-9B1E-463BD285DE5E}"/>
    <cellStyle name="Normal 64 6 3" xfId="31802" xr:uid="{BABD75ED-6BB4-44F5-BC0D-96DA03EC62B1}"/>
    <cellStyle name="Normal 64 6 3 2" xfId="31803" xr:uid="{2C72F1C2-F374-4B18-B8CE-A1F907BD24F3}"/>
    <cellStyle name="Normal 64 6 4" xfId="31804" xr:uid="{CAE8F654-4616-455B-B859-6A8FD8EB7179}"/>
    <cellStyle name="Normal 64 7" xfId="31805" xr:uid="{7EF5C4EF-9541-41E2-80ED-4C1966EF48B5}"/>
    <cellStyle name="Normal 64 7 2" xfId="31806" xr:uid="{14856105-A396-433A-A743-1F1C050752D5}"/>
    <cellStyle name="Normal 64 7 2 2" xfId="31807" xr:uid="{37869430-4DAC-49C2-9894-962A9F60D268}"/>
    <cellStyle name="Normal 64 7 3" xfId="31808" xr:uid="{DAB31A39-8B17-45DF-96A8-B99110C5D7E1}"/>
    <cellStyle name="Normal 64 8" xfId="31809" xr:uid="{B0460A3F-58C8-4085-8058-66EE72C12DEC}"/>
    <cellStyle name="Normal 64 8 2" xfId="31810" xr:uid="{9360C5D2-71B8-48E6-A4AA-B50B54D49262}"/>
    <cellStyle name="Normal 64 9" xfId="31811" xr:uid="{26EB81E6-1189-4C23-84C3-D4DE8576F664}"/>
    <cellStyle name="Normal 65" xfId="31812" xr:uid="{165A4FBC-E489-4A21-A9DC-6CA7927BC529}"/>
    <cellStyle name="Normal 65 2" xfId="31813" xr:uid="{F876E6E7-D919-46DA-A30D-7EF25F1A476E}"/>
    <cellStyle name="Normal 65 2 2" xfId="31814" xr:uid="{2CDE3722-A93E-400A-838B-C471EDA31A53}"/>
    <cellStyle name="Normal 65 2 2 2" xfId="31815" xr:uid="{6DEE2A91-9985-4A87-AF22-0F10B9A31946}"/>
    <cellStyle name="Normal 65 2 2 2 2" xfId="31816" xr:uid="{ECADAA6C-DFDE-450B-9B1B-E55F031FA50C}"/>
    <cellStyle name="Normal 65 2 2 2 2 2" xfId="31817" xr:uid="{10BA6124-5120-41A7-BB9E-9D1035938DAC}"/>
    <cellStyle name="Normal 65 2 2 2 2 2 2" xfId="31818" xr:uid="{B51D42A1-D4D5-47D6-80C5-005896E42351}"/>
    <cellStyle name="Normal 65 2 2 2 2 3" xfId="31819" xr:uid="{92BCE513-5469-41FF-8952-831C0628790D}"/>
    <cellStyle name="Normal 65 2 2 2 3" xfId="31820" xr:uid="{CC2703C2-E9EE-42AC-BC98-BB82856C31CF}"/>
    <cellStyle name="Normal 65 2 2 2 3 2" xfId="31821" xr:uid="{F155808F-A091-43B5-BD2A-99D15BDCCEF7}"/>
    <cellStyle name="Normal 65 2 2 2 4" xfId="31822" xr:uid="{24DA8DED-AD6E-42C5-A918-1881F30212F0}"/>
    <cellStyle name="Normal 65 2 2 3" xfId="31823" xr:uid="{F2728175-EEB0-4878-9BB1-A79622A1282E}"/>
    <cellStyle name="Normal 65 2 2 3 2" xfId="31824" xr:uid="{973EBC81-4068-4EC9-AF08-2C62B95E548D}"/>
    <cellStyle name="Normal 65 2 2 3 2 2" xfId="31825" xr:uid="{3559E127-B39C-4FB0-8B2B-D3F53E6A8924}"/>
    <cellStyle name="Normal 65 2 2 3 2 2 2" xfId="31826" xr:uid="{DD42F550-9207-43C4-AEE2-848A5BF932F3}"/>
    <cellStyle name="Normal 65 2 2 3 2 3" xfId="31827" xr:uid="{E487FDA5-325E-4793-B7DC-3FD3A4E84E71}"/>
    <cellStyle name="Normal 65 2 2 3 3" xfId="31828" xr:uid="{E66356F8-906B-4FB1-9A6A-C6C85D35CE12}"/>
    <cellStyle name="Normal 65 2 2 3 3 2" xfId="31829" xr:uid="{D58AF3A5-4201-4380-9D70-0CCEEF03E4E8}"/>
    <cellStyle name="Normal 65 2 2 3 4" xfId="31830" xr:uid="{A92E1A2E-3F45-404D-BDAA-681D1878C028}"/>
    <cellStyle name="Normal 65 2 2 4" xfId="31831" xr:uid="{9DB08D8C-3419-4913-B2D3-7207BFD2E860}"/>
    <cellStyle name="Normal 65 2 2 4 2" xfId="31832" xr:uid="{2CA1182D-313D-40E9-B038-8E4E4E8622D7}"/>
    <cellStyle name="Normal 65 2 2 4 2 2" xfId="31833" xr:uid="{1449FE78-C831-4498-9FA1-5D10969EFD50}"/>
    <cellStyle name="Normal 65 2 2 4 3" xfId="31834" xr:uid="{F1B66DC5-0AA1-4BC5-8781-A5B10F1AA24A}"/>
    <cellStyle name="Normal 65 2 2 5" xfId="31835" xr:uid="{9CDE2EAE-685E-47DE-86B9-14555429D75C}"/>
    <cellStyle name="Normal 65 2 2 5 2" xfId="31836" xr:uid="{9F1932E9-A33A-42E9-8633-63C9E60FC0A4}"/>
    <cellStyle name="Normal 65 2 2 6" xfId="31837" xr:uid="{EB5A000A-FE64-4B94-A1CF-8CA34596A0BA}"/>
    <cellStyle name="Normal 65 2 3" xfId="31838" xr:uid="{0AA680E8-0CDB-4D80-B383-FC00881C3BD3}"/>
    <cellStyle name="Normal 65 2 3 2" xfId="31839" xr:uid="{B84D7212-9E0D-443D-8BEE-11243D7243A1}"/>
    <cellStyle name="Normal 65 2 3 2 2" xfId="31840" xr:uid="{5055EAD7-836D-403F-8359-0CCB48CEAE5F}"/>
    <cellStyle name="Normal 65 2 3 2 2 2" xfId="31841" xr:uid="{CB6FD14C-4675-40FA-AC33-861BDCD37196}"/>
    <cellStyle name="Normal 65 2 3 2 3" xfId="31842" xr:uid="{6129DF98-ED7F-491B-9699-54B9EC439C6B}"/>
    <cellStyle name="Normal 65 2 3 3" xfId="31843" xr:uid="{F08B314D-0D2F-445A-954E-FD13406425D1}"/>
    <cellStyle name="Normal 65 2 3 3 2" xfId="31844" xr:uid="{A71E91EE-65B8-4DFE-B591-910965CD9CD6}"/>
    <cellStyle name="Normal 65 2 3 4" xfId="31845" xr:uid="{B40011B2-5593-43A3-809F-DCB5811E89CA}"/>
    <cellStyle name="Normal 65 2 4" xfId="31846" xr:uid="{0E77D5E5-6A40-4DB6-A15C-016D5FFB2AAF}"/>
    <cellStyle name="Normal 65 2 4 2" xfId="31847" xr:uid="{365DDB69-0EA9-4A28-BE8E-6A11C722E4F5}"/>
    <cellStyle name="Normal 65 2 4 2 2" xfId="31848" xr:uid="{FEFFD7B1-DC4B-48C1-A8ED-C9CE5A91AC18}"/>
    <cellStyle name="Normal 65 2 4 2 2 2" xfId="31849" xr:uid="{F3EA091B-8B2E-4757-9188-E7DF1084C486}"/>
    <cellStyle name="Normal 65 2 4 2 3" xfId="31850" xr:uid="{A2EB3E5C-8F86-44AF-8E47-F7F3E6FB66D1}"/>
    <cellStyle name="Normal 65 2 4 3" xfId="31851" xr:uid="{19C3C46C-2563-43BB-ACFC-BED492F3BA4D}"/>
    <cellStyle name="Normal 65 2 4 3 2" xfId="31852" xr:uid="{8D8CCC11-EEF0-4AD3-9175-1016FF62DD9D}"/>
    <cellStyle name="Normal 65 2 4 4" xfId="31853" xr:uid="{7C0C95FC-0B1C-4DBF-B286-7AD2E85AAF0D}"/>
    <cellStyle name="Normal 65 2 5" xfId="31854" xr:uid="{1E296B3F-32CB-4DF2-9D9A-CF151564B04B}"/>
    <cellStyle name="Normal 65 2 5 2" xfId="31855" xr:uid="{BEDF5056-9400-48B3-972B-9BBE350EB340}"/>
    <cellStyle name="Normal 65 2 5 2 2" xfId="31856" xr:uid="{EB0A9EB8-FE4C-4A5C-A766-8270E390573A}"/>
    <cellStyle name="Normal 65 2 5 3" xfId="31857" xr:uid="{A9BC6F85-548C-4518-9F77-658BF3CE359B}"/>
    <cellStyle name="Normal 65 2 6" xfId="31858" xr:uid="{DE0BD0FC-0A48-44DE-BA61-E9438A8EBC68}"/>
    <cellStyle name="Normal 65 2 6 2" xfId="31859" xr:uid="{FEAF2223-6919-405B-B0EE-3C0623FD68BC}"/>
    <cellStyle name="Normal 65 2 7" xfId="31860" xr:uid="{DBE2B84A-CEA4-4CD3-B765-0D42EC4168FF}"/>
    <cellStyle name="Normal 65 3" xfId="31861" xr:uid="{DFF2C546-19AC-4248-8125-A02705F184FD}"/>
    <cellStyle name="Normal 65 3 2" xfId="31862" xr:uid="{C0D2870F-9CF9-466E-A00D-5A583BED68AE}"/>
    <cellStyle name="Normal 65 3 2 2" xfId="31863" xr:uid="{34FF9DE4-518D-4155-AD21-1FA825D21C3A}"/>
    <cellStyle name="Normal 65 3 2 2 2" xfId="31864" xr:uid="{0E6A6FFC-36B1-4533-8434-9201295CB5CB}"/>
    <cellStyle name="Normal 65 3 2 2 2 2" xfId="31865" xr:uid="{A2548149-C786-4D03-B752-94C8B4113D85}"/>
    <cellStyle name="Normal 65 3 2 2 3" xfId="31866" xr:uid="{FD90736F-42F4-4CDA-8CDC-BF09C1E6E915}"/>
    <cellStyle name="Normal 65 3 2 3" xfId="31867" xr:uid="{B37BEDCF-C9B8-4636-848D-4090A63BF925}"/>
    <cellStyle name="Normal 65 3 2 3 2" xfId="31868" xr:uid="{90E263C9-B9B2-4027-B2F7-FB133777937E}"/>
    <cellStyle name="Normal 65 3 2 4" xfId="31869" xr:uid="{988BB87C-9B9A-4169-B069-D74BD5B6D2BB}"/>
    <cellStyle name="Normal 65 3 3" xfId="31870" xr:uid="{7669DA94-1BD5-40C0-8644-4919E0278526}"/>
    <cellStyle name="Normal 65 3 3 2" xfId="31871" xr:uid="{DF3D6DC2-D651-409F-A934-7D3FB1478535}"/>
    <cellStyle name="Normal 65 3 3 2 2" xfId="31872" xr:uid="{D1D32939-9435-4B3C-B663-CB5A2443A75E}"/>
    <cellStyle name="Normal 65 3 3 2 2 2" xfId="31873" xr:uid="{D88F0C3F-57E7-46FA-B5BA-5DCBBD946752}"/>
    <cellStyle name="Normal 65 3 3 2 3" xfId="31874" xr:uid="{154A130F-DC27-404E-9885-8C9333132459}"/>
    <cellStyle name="Normal 65 3 3 3" xfId="31875" xr:uid="{4B658F30-991F-496F-90E0-B5D0CFC93C66}"/>
    <cellStyle name="Normal 65 3 3 3 2" xfId="31876" xr:uid="{59C50D57-4AD6-49C6-851C-CECC84D66565}"/>
    <cellStyle name="Normal 65 3 3 4" xfId="31877" xr:uid="{3E7DEF6D-F639-4DAC-BD2B-E550ACC2B88C}"/>
    <cellStyle name="Normal 65 3 4" xfId="31878" xr:uid="{560E1B46-27B4-4B95-AF00-FA2B447E5605}"/>
    <cellStyle name="Normal 65 3 4 2" xfId="31879" xr:uid="{77B3BDDB-CEC2-4FF5-9DA3-186186AA0514}"/>
    <cellStyle name="Normal 65 3 4 2 2" xfId="31880" xr:uid="{2CC45089-FC6E-406B-8026-5B6C5A22B947}"/>
    <cellStyle name="Normal 65 3 4 3" xfId="31881" xr:uid="{E4B79F72-E382-4B9F-986C-4A9C853BA17B}"/>
    <cellStyle name="Normal 65 3 5" xfId="31882" xr:uid="{26BB53E8-8749-4DBD-A1DA-286FC126978B}"/>
    <cellStyle name="Normal 65 3 5 2" xfId="31883" xr:uid="{BC0FA1C4-EC1C-4366-8E57-20FF3BE89DE8}"/>
    <cellStyle name="Normal 65 3 6" xfId="31884" xr:uid="{C60FF65F-6B92-44BF-9230-81F2AD1BE4FC}"/>
    <cellStyle name="Normal 65 4" xfId="31885" xr:uid="{67E16F8E-4F33-45A7-A71D-1C863C2E0E96}"/>
    <cellStyle name="Normal 65 4 2" xfId="31886" xr:uid="{1CD8CE0F-E159-4135-94E7-3B49C3F5D1EE}"/>
    <cellStyle name="Normal 65 4 2 2" xfId="31887" xr:uid="{AB6243B5-E046-4251-8078-9FEF8CE9EAF1}"/>
    <cellStyle name="Normal 65 4 2 2 2" xfId="31888" xr:uid="{91B7858F-81A1-4F7C-B773-EE1D11737EA0}"/>
    <cellStyle name="Normal 65 4 2 3" xfId="31889" xr:uid="{B44926BF-0CB1-4021-9E25-2F4342102B0A}"/>
    <cellStyle name="Normal 65 4 3" xfId="31890" xr:uid="{C3526785-190C-4548-A044-60D4AAD3C6F5}"/>
    <cellStyle name="Normal 65 4 3 2" xfId="31891" xr:uid="{39733A8B-A307-4FE7-8160-A6E7CFC61F8B}"/>
    <cellStyle name="Normal 65 4 4" xfId="31892" xr:uid="{D156A493-FC83-4147-A0C8-8E8EDE235828}"/>
    <cellStyle name="Normal 65 5" xfId="31893" xr:uid="{251C635F-FC7E-45BF-8AA6-001C030D17D1}"/>
    <cellStyle name="Normal 65 5 2" xfId="31894" xr:uid="{AE034A5B-697E-4E0E-BCEE-3FDB0E6F2F68}"/>
    <cellStyle name="Normal 65 5 2 2" xfId="31895" xr:uid="{1EDB5FA0-5C6A-4754-9BB1-8DE4AD6F5EBA}"/>
    <cellStyle name="Normal 65 5 2 2 2" xfId="31896" xr:uid="{E0C7265A-531E-4B9A-9677-2CBB7DDB53AF}"/>
    <cellStyle name="Normal 65 5 2 3" xfId="31897" xr:uid="{58B81D54-0357-4F96-B281-3C03FA0CE310}"/>
    <cellStyle name="Normal 65 5 3" xfId="31898" xr:uid="{7C1FFBCD-3129-4945-8B9A-48239154DB2B}"/>
    <cellStyle name="Normal 65 5 3 2" xfId="31899" xr:uid="{DBBF2B91-29B1-49E7-8985-C120277917CC}"/>
    <cellStyle name="Normal 65 5 4" xfId="31900" xr:uid="{6019DA6C-50B6-40FB-A798-834F6CD40166}"/>
    <cellStyle name="Normal 65 6" xfId="31901" xr:uid="{73BCD708-67E9-4F78-BC9A-F74513720338}"/>
    <cellStyle name="Normal 65 6 2" xfId="31902" xr:uid="{95967FDB-155C-40F5-8C34-1046679B3510}"/>
    <cellStyle name="Normal 65 6 2 2" xfId="31903" xr:uid="{6A3E0AFE-339C-45C5-B3FC-F84CF5E6BD89}"/>
    <cellStyle name="Normal 65 6 3" xfId="31904" xr:uid="{FF662D6E-9957-4784-B053-9DD632EDD5E9}"/>
    <cellStyle name="Normal 65 7" xfId="31905" xr:uid="{8B69FDBB-C07B-4132-806E-FF6BD81104F0}"/>
    <cellStyle name="Normal 65 7 2" xfId="31906" xr:uid="{B017741C-5A99-42AB-83D9-28E2A66AFAE3}"/>
    <cellStyle name="Normal 65 8" xfId="31907" xr:uid="{B7130064-F345-479F-A818-4348EF44FD1D}"/>
    <cellStyle name="Normal 66" xfId="31908" xr:uid="{F1047422-EE45-4E87-A655-7C0FC0D74F31}"/>
    <cellStyle name="Normal 66 2" xfId="31909" xr:uid="{C6D9B877-242E-42BC-A154-9E9A000FE46D}"/>
    <cellStyle name="Normal 66 2 2" xfId="31910" xr:uid="{D04FD372-79EB-4FFE-812D-C48D72C75059}"/>
    <cellStyle name="Normal 66 2 2 2" xfId="31911" xr:uid="{9E6C2E51-E9DE-439A-B095-ABD68D529711}"/>
    <cellStyle name="Normal 66 2 2 2 2" xfId="31912" xr:uid="{706FE650-00B5-47B1-B0D3-115A1C72DC94}"/>
    <cellStyle name="Normal 66 2 2 2 2 2" xfId="31913" xr:uid="{367A3E77-CF36-4047-86EA-7824DA076676}"/>
    <cellStyle name="Normal 66 2 2 2 2 2 2" xfId="31914" xr:uid="{B1FEE01F-C6C2-4725-B8EC-4E91B6BA712A}"/>
    <cellStyle name="Normal 66 2 2 2 2 3" xfId="31915" xr:uid="{EEB10F95-9400-422B-92D8-FEF3A6C8A093}"/>
    <cellStyle name="Normal 66 2 2 2 3" xfId="31916" xr:uid="{22658076-BA25-40EA-9C72-93AB7AFFB91F}"/>
    <cellStyle name="Normal 66 2 2 2 3 2" xfId="31917" xr:uid="{DF7374C0-6962-4DD2-936A-7A972FDB323A}"/>
    <cellStyle name="Normal 66 2 2 2 4" xfId="31918" xr:uid="{5497CDE8-51D9-467E-886B-34D2E894E8AA}"/>
    <cellStyle name="Normal 66 2 2 3" xfId="31919" xr:uid="{E42265A6-DE31-4F79-8E22-DE79007028E3}"/>
    <cellStyle name="Normal 66 2 2 3 2" xfId="31920" xr:uid="{3215B5F7-347D-4AF5-BDD6-A282AF02ED9D}"/>
    <cellStyle name="Normal 66 2 2 3 2 2" xfId="31921" xr:uid="{9BA8F0A3-BC26-4EBA-9CCF-FD2AF74DB90C}"/>
    <cellStyle name="Normal 66 2 2 3 2 2 2" xfId="31922" xr:uid="{D95AB7B2-2122-4B17-8995-FD0CA426AF36}"/>
    <cellStyle name="Normal 66 2 2 3 2 3" xfId="31923" xr:uid="{94BEFD29-CA4D-4F97-8DB9-749026FCB032}"/>
    <cellStyle name="Normal 66 2 2 3 3" xfId="31924" xr:uid="{29C47701-2084-4D5D-A206-C7FA43B9C4C1}"/>
    <cellStyle name="Normal 66 2 2 3 3 2" xfId="31925" xr:uid="{3988137A-14BA-45DB-9C45-3F6B2B9326A1}"/>
    <cellStyle name="Normal 66 2 2 3 4" xfId="31926" xr:uid="{3EF34D64-D2D6-42B3-88C3-FCC698F964E6}"/>
    <cellStyle name="Normal 66 2 2 4" xfId="31927" xr:uid="{DC1CDF38-997F-433F-ACEF-D84F7F9B4CDF}"/>
    <cellStyle name="Normal 66 2 2 4 2" xfId="31928" xr:uid="{8EDFC7CA-1B40-4759-ADE4-368BA6AF1003}"/>
    <cellStyle name="Normal 66 2 2 4 2 2" xfId="31929" xr:uid="{3761F674-64F5-4E9A-9218-11577CF8F9F2}"/>
    <cellStyle name="Normal 66 2 2 4 3" xfId="31930" xr:uid="{7C7C507E-B659-46ED-B0E5-3B18323CAF65}"/>
    <cellStyle name="Normal 66 2 2 5" xfId="31931" xr:uid="{FD0BC364-4459-460D-A923-531E9AE00662}"/>
    <cellStyle name="Normal 66 2 2 5 2" xfId="31932" xr:uid="{938D4A2F-3D50-456E-B6C8-A33D66F13C85}"/>
    <cellStyle name="Normal 66 2 2 6" xfId="31933" xr:uid="{3FA8CE33-0414-45DC-B33E-E6D306037F03}"/>
    <cellStyle name="Normal 66 2 3" xfId="31934" xr:uid="{4E9E8232-03FF-4686-9741-5434813F74F7}"/>
    <cellStyle name="Normal 66 2 3 2" xfId="31935" xr:uid="{21395D93-A95A-4E38-862C-DAEA85C11A64}"/>
    <cellStyle name="Normal 66 2 3 2 2" xfId="31936" xr:uid="{20E9AA6C-4108-4373-9F1E-AFB9573E3891}"/>
    <cellStyle name="Normal 66 2 3 2 2 2" xfId="31937" xr:uid="{2BD62028-6D67-4D56-B4BD-E4FA5A8EC3FC}"/>
    <cellStyle name="Normal 66 2 3 2 3" xfId="31938" xr:uid="{7500C651-434D-4A0F-8F9D-43EF8C6EFE10}"/>
    <cellStyle name="Normal 66 2 3 3" xfId="31939" xr:uid="{347B335D-B808-4F32-ACAE-503B9B364E08}"/>
    <cellStyle name="Normal 66 2 3 3 2" xfId="31940" xr:uid="{11D1CCBF-4C87-4BD7-A03A-00A98A7CD16A}"/>
    <cellStyle name="Normal 66 2 3 4" xfId="31941" xr:uid="{8124B818-D17B-4DD3-A21C-47EBD11FA270}"/>
    <cellStyle name="Normal 66 2 4" xfId="31942" xr:uid="{2A624906-5CEA-45D4-8CDB-14B70DDA3A3B}"/>
    <cellStyle name="Normal 66 2 4 2" xfId="31943" xr:uid="{E103851F-2162-4822-B072-3683E5E4AE83}"/>
    <cellStyle name="Normal 66 2 4 2 2" xfId="31944" xr:uid="{371699AE-586E-444C-B9A2-5CB0A797CB16}"/>
    <cellStyle name="Normal 66 2 4 2 2 2" xfId="31945" xr:uid="{C056F422-889C-4B6B-83DD-973529BF41A4}"/>
    <cellStyle name="Normal 66 2 4 2 3" xfId="31946" xr:uid="{D2F5CDCC-1CF4-4E79-8A3B-3BFD379A98EF}"/>
    <cellStyle name="Normal 66 2 4 3" xfId="31947" xr:uid="{4B7FCCE4-AACC-455D-9239-CFD8CB9D2AEF}"/>
    <cellStyle name="Normal 66 2 4 3 2" xfId="31948" xr:uid="{ECBEB7C8-1D95-4F12-B66C-525FB7DD2119}"/>
    <cellStyle name="Normal 66 2 4 4" xfId="31949" xr:uid="{B4A608BA-CC2D-43A7-A360-24FEB9D3939E}"/>
    <cellStyle name="Normal 66 2 5" xfId="31950" xr:uid="{6267DFC3-98AD-4117-A6D5-7A50E4B9E179}"/>
    <cellStyle name="Normal 66 2 5 2" xfId="31951" xr:uid="{3CFC2B05-4084-4EE7-99AB-526848A62CE4}"/>
    <cellStyle name="Normal 66 2 5 2 2" xfId="31952" xr:uid="{2B81145F-33D0-41FC-BBEB-FA92C7821691}"/>
    <cellStyle name="Normal 66 2 5 3" xfId="31953" xr:uid="{EB9C1324-7FD0-4C1A-81B0-72E6FA2C32A7}"/>
    <cellStyle name="Normal 66 2 6" xfId="31954" xr:uid="{5F709545-2B49-4F65-9C7D-9BF445617A09}"/>
    <cellStyle name="Normal 66 2 6 2" xfId="31955" xr:uid="{34E183CF-9A51-4D98-A005-043993C56831}"/>
    <cellStyle name="Normal 66 2 7" xfId="31956" xr:uid="{75385949-C786-43E4-ADFB-441079B43E68}"/>
    <cellStyle name="Normal 66 3" xfId="31957" xr:uid="{261A3B2E-A4A7-4880-A446-CD949D1FA282}"/>
    <cellStyle name="Normal 66 3 2" xfId="31958" xr:uid="{41CC674C-3D83-40CD-8337-700F3B76155A}"/>
    <cellStyle name="Normal 66 3 2 2" xfId="31959" xr:uid="{9B7F65F7-4A82-4FD6-BCF1-5731A08C8EAD}"/>
    <cellStyle name="Normal 66 3 2 2 2" xfId="31960" xr:uid="{E41C558D-DAA8-4BE7-A329-F5767A9A4433}"/>
    <cellStyle name="Normal 66 3 2 2 2 2" xfId="31961" xr:uid="{98CE475E-CAE7-4ADE-A1F0-87B84A21F1C0}"/>
    <cellStyle name="Normal 66 3 2 2 3" xfId="31962" xr:uid="{91F0F304-626D-40B2-957F-157C12A76431}"/>
    <cellStyle name="Normal 66 3 2 3" xfId="31963" xr:uid="{B39B82CD-9688-4207-B810-4FD7AAB24AE2}"/>
    <cellStyle name="Normal 66 3 2 3 2" xfId="31964" xr:uid="{B0F8A040-9AF3-4D4C-BAC0-C13D8B665AFA}"/>
    <cellStyle name="Normal 66 3 2 4" xfId="31965" xr:uid="{0E0BFCE9-A643-4D9B-8857-84147D9C85AA}"/>
    <cellStyle name="Normal 66 3 3" xfId="31966" xr:uid="{7EB37473-A4BB-4C67-A1E1-D474F1ABB583}"/>
    <cellStyle name="Normal 66 3 3 2" xfId="31967" xr:uid="{7E071355-81C1-4D46-A39A-1D0D1A130A00}"/>
    <cellStyle name="Normal 66 3 3 2 2" xfId="31968" xr:uid="{2FCFDFF4-7BB1-4B97-ABF1-06EF6AE3DD41}"/>
    <cellStyle name="Normal 66 3 3 2 2 2" xfId="31969" xr:uid="{A7C65AE5-3F70-49DF-8F18-FDA65D4A1721}"/>
    <cellStyle name="Normal 66 3 3 2 3" xfId="31970" xr:uid="{C2AA2814-EB24-4B9C-BB91-D6B77BD70342}"/>
    <cellStyle name="Normal 66 3 3 3" xfId="31971" xr:uid="{24C429DE-4F7C-4B69-9A77-11419F2A19FD}"/>
    <cellStyle name="Normal 66 3 3 3 2" xfId="31972" xr:uid="{6211BFED-86FD-4810-A8BA-E947302DCB1C}"/>
    <cellStyle name="Normal 66 3 3 4" xfId="31973" xr:uid="{3434B41C-28B0-4E7B-9178-A0D813E9E45D}"/>
    <cellStyle name="Normal 66 3 4" xfId="31974" xr:uid="{FDC518B4-2DC7-4E8F-845D-D9ED87038B70}"/>
    <cellStyle name="Normal 66 3 4 2" xfId="31975" xr:uid="{F88A0F18-F306-4F94-8610-C8F00DB6BD32}"/>
    <cellStyle name="Normal 66 3 4 2 2" xfId="31976" xr:uid="{4FE14893-7FE9-450A-A785-A53B525D1C26}"/>
    <cellStyle name="Normal 66 3 4 3" xfId="31977" xr:uid="{F6CC0BA0-FF29-470E-9996-B1FB57F43842}"/>
    <cellStyle name="Normal 66 3 5" xfId="31978" xr:uid="{B230CA82-A7B0-4AEC-987C-01BFBF785C4F}"/>
    <cellStyle name="Normal 66 3 5 2" xfId="31979" xr:uid="{D4727C3B-6428-4165-8D06-BB4CE5713438}"/>
    <cellStyle name="Normal 66 3 6" xfId="31980" xr:uid="{4C4BFAE1-D600-46BD-AFCE-72839DEC3EE0}"/>
    <cellStyle name="Normal 66 4" xfId="31981" xr:uid="{8E202FD1-01E8-40D0-B017-3406D785041A}"/>
    <cellStyle name="Normal 66 4 2" xfId="31982" xr:uid="{D57D3B04-52F2-411B-BA48-BBF9A09A251A}"/>
    <cellStyle name="Normal 66 4 2 2" xfId="31983" xr:uid="{BFAF4517-7902-47C6-AB84-FF4C8F471D2C}"/>
    <cellStyle name="Normal 66 4 2 2 2" xfId="31984" xr:uid="{B373911F-C788-4C36-8BA3-435060055399}"/>
    <cellStyle name="Normal 66 4 2 3" xfId="31985" xr:uid="{7B0F72F8-29DF-4B59-B152-B4D2D400CD00}"/>
    <cellStyle name="Normal 66 4 3" xfId="31986" xr:uid="{1B840391-6C45-4555-8098-530F6F6C827B}"/>
    <cellStyle name="Normal 66 4 3 2" xfId="31987" xr:uid="{DD93CF56-610D-479D-B5C4-57E643820E32}"/>
    <cellStyle name="Normal 66 4 4" xfId="31988" xr:uid="{2537DF19-110B-453D-9C6A-5FBBF7E868E6}"/>
    <cellStyle name="Normal 66 5" xfId="31989" xr:uid="{41DC867A-6D2B-4188-9A79-EFB9D36E290A}"/>
    <cellStyle name="Normal 66 5 2" xfId="31990" xr:uid="{96839B13-ED1C-453E-881E-7E5BE370D244}"/>
    <cellStyle name="Normal 66 5 2 2" xfId="31991" xr:uid="{88CB67ED-DDA1-453D-8A18-D19057B202B0}"/>
    <cellStyle name="Normal 66 5 2 2 2" xfId="31992" xr:uid="{774BAE08-4D1F-44B1-80BF-8A1FAE8EE3AE}"/>
    <cellStyle name="Normal 66 5 2 3" xfId="31993" xr:uid="{3E993BA3-B952-4D8C-A3B0-4AF01BEF0326}"/>
    <cellStyle name="Normal 66 5 3" xfId="31994" xr:uid="{9AB07CD2-B143-459E-904B-88BA1C151959}"/>
    <cellStyle name="Normal 66 5 3 2" xfId="31995" xr:uid="{70EC6019-F9C2-4898-8351-4E4A72E21342}"/>
    <cellStyle name="Normal 66 5 4" xfId="31996" xr:uid="{29388F32-CEB1-4238-AD3E-D39BB2C0F7DC}"/>
    <cellStyle name="Normal 66 6" xfId="31997" xr:uid="{5462477A-FE96-4C47-AD46-037EF6E50B46}"/>
    <cellStyle name="Normal 66 6 2" xfId="31998" xr:uid="{95C5B517-C7AA-49D1-889F-8D863EC362DA}"/>
    <cellStyle name="Normal 66 6 2 2" xfId="31999" xr:uid="{1714FA7B-F68E-40FD-AA32-32622542B4D4}"/>
    <cellStyle name="Normal 66 6 3" xfId="32000" xr:uid="{B4384DD4-2784-4D46-A49D-82537F482F33}"/>
    <cellStyle name="Normal 66 7" xfId="32001" xr:uid="{01E02B44-5341-40C6-B36E-91B3B90F90D4}"/>
    <cellStyle name="Normal 66 7 2" xfId="32002" xr:uid="{C20AF8C4-07C3-4245-949A-7DF2CD9641D5}"/>
    <cellStyle name="Normal 66 8" xfId="32003" xr:uid="{77430145-4E23-46E1-80DE-FD8DB497F163}"/>
    <cellStyle name="Normal 67" xfId="32004" xr:uid="{1905FCFD-F843-4223-BBCC-821DA4F8063C}"/>
    <cellStyle name="Normal 68" xfId="32005" xr:uid="{64D41771-CA91-4985-913B-D1CD2F61B4E2}"/>
    <cellStyle name="Normal 69" xfId="32006" xr:uid="{D3A4AB59-64E6-454B-918F-3F566F3CB901}"/>
    <cellStyle name="Normal 7" xfId="32007" xr:uid="{BE9CE25F-95C3-4585-9C50-CEA2E2BF3253}"/>
    <cellStyle name="Normal 7 2" xfId="32008" xr:uid="{EBF2949B-0497-4740-BAD4-EA6ED9BED5A4}"/>
    <cellStyle name="Normal 7 2 10" xfId="32009" xr:uid="{A98DDCCC-E3C9-439C-9E91-D3BEC1B379A6}"/>
    <cellStyle name="Normal 7 2 10 2" xfId="32010" xr:uid="{F2CC5A3D-6EB3-4EF5-980B-39BA5062283C}"/>
    <cellStyle name="Normal 7 2 11" xfId="32011" xr:uid="{DF2EC1B3-A403-4704-A12A-C900D31E1DC5}"/>
    <cellStyle name="Normal 7 2 2" xfId="32012" xr:uid="{2A352491-8798-4731-A36C-8A9C087EF42E}"/>
    <cellStyle name="Normal 7 2 2 10" xfId="32013" xr:uid="{7A597801-F988-4243-8C87-77E7AA87C3AB}"/>
    <cellStyle name="Normal 7 2 2 2" xfId="32014" xr:uid="{0FDD8B05-1F0B-413A-91E6-2744CFBD89A3}"/>
    <cellStyle name="Normal 7 2 2 2 2" xfId="32015" xr:uid="{BD3C3DEC-896B-41D0-A1CD-A17BD8B3D8FA}"/>
    <cellStyle name="Normal 7 2 2 2 2 2" xfId="32016" xr:uid="{B1E084B3-BFB0-42A4-B07B-5DF0F9725E56}"/>
    <cellStyle name="Normal 7 2 2 2 2 2 2" xfId="32017" xr:uid="{E398D5F0-C576-4203-9292-D9EA65723FFE}"/>
    <cellStyle name="Normal 7 2 2 2 2 2 2 2" xfId="32018" xr:uid="{031C090A-0A6D-48CD-9358-95C77EE8BBD2}"/>
    <cellStyle name="Normal 7 2 2 2 2 2 2 2 2" xfId="32019" xr:uid="{92ACF33A-3E44-4F7F-B43E-F9B916BA4361}"/>
    <cellStyle name="Normal 7 2 2 2 2 2 2 3" xfId="32020" xr:uid="{71E53609-12DE-4C54-A0F3-6399FD381868}"/>
    <cellStyle name="Normal 7 2 2 2 2 2 3" xfId="32021" xr:uid="{5F12521B-50E7-481F-B58C-FDCE9F4D8F0D}"/>
    <cellStyle name="Normal 7 2 2 2 2 2 3 2" xfId="32022" xr:uid="{9DA138F5-DA17-4B72-8B09-9833D8756902}"/>
    <cellStyle name="Normal 7 2 2 2 2 2 4" xfId="32023" xr:uid="{F5C632E1-B63B-4CBB-B019-204A71798630}"/>
    <cellStyle name="Normal 7 2 2 2 2 3" xfId="32024" xr:uid="{125DC0FB-A2C1-491B-9389-529CC29FC2A7}"/>
    <cellStyle name="Normal 7 2 2 2 2 3 2" xfId="32025" xr:uid="{3DB06B1D-C30A-4E82-AD48-2D94CAE26D68}"/>
    <cellStyle name="Normal 7 2 2 2 2 3 2 2" xfId="32026" xr:uid="{048FEDC8-10E6-43CC-B0BF-767CB52DB8BB}"/>
    <cellStyle name="Normal 7 2 2 2 2 3 2 2 2" xfId="32027" xr:uid="{6E5F22BD-5345-4F44-A241-F4C30C304E9A}"/>
    <cellStyle name="Normal 7 2 2 2 2 3 2 3" xfId="32028" xr:uid="{BC9CD26D-C6A1-46D2-ADFD-B183A89FAEC1}"/>
    <cellStyle name="Normal 7 2 2 2 2 3 3" xfId="32029" xr:uid="{737EA27F-2884-4258-A2C8-60B3DBA32755}"/>
    <cellStyle name="Normal 7 2 2 2 2 3 3 2" xfId="32030" xr:uid="{C2E69B7A-71DE-42DF-AC7C-CD6440C951CE}"/>
    <cellStyle name="Normal 7 2 2 2 2 3 4" xfId="32031" xr:uid="{9854D320-475A-4322-81E3-F4DC5E9E1FC2}"/>
    <cellStyle name="Normal 7 2 2 2 2 4" xfId="32032" xr:uid="{E0FD0C9C-87CF-4FA5-BC05-7C93B026CCCC}"/>
    <cellStyle name="Normal 7 2 2 2 2 4 2" xfId="32033" xr:uid="{68328D93-3360-4876-9AB7-A9016F4FFFF9}"/>
    <cellStyle name="Normal 7 2 2 2 2 4 2 2" xfId="32034" xr:uid="{3482DD08-0CCA-42CE-9FDC-D56203B4CE51}"/>
    <cellStyle name="Normal 7 2 2 2 2 4 3" xfId="32035" xr:uid="{CE5AD039-7379-4CC4-80AE-EDF6E908ED53}"/>
    <cellStyle name="Normal 7 2 2 2 2 5" xfId="32036" xr:uid="{4EE20157-DD1E-4DB4-A524-7F25404C2649}"/>
    <cellStyle name="Normal 7 2 2 2 2 5 2" xfId="32037" xr:uid="{5A4A4087-3EF6-4193-B981-DD990E6B464E}"/>
    <cellStyle name="Normal 7 2 2 2 2 6" xfId="32038" xr:uid="{245D7EB1-0947-42D1-A795-09116ACC0A3A}"/>
    <cellStyle name="Normal 7 2 2 2 3" xfId="32039" xr:uid="{FE20F4F9-9F0C-4072-854A-027D321F8A55}"/>
    <cellStyle name="Normal 7 2 2 2 3 2" xfId="32040" xr:uid="{78B2B719-A6B5-4EA8-A54B-C4BD82CBD9F3}"/>
    <cellStyle name="Normal 7 2 2 2 3 2 2" xfId="32041" xr:uid="{25F2B137-12FC-4B8C-BFC9-EC22F531C0B7}"/>
    <cellStyle name="Normal 7 2 2 2 3 2 2 2" xfId="32042" xr:uid="{19837381-19E1-4F7E-8B7A-685CBE0167EA}"/>
    <cellStyle name="Normal 7 2 2 2 3 2 3" xfId="32043" xr:uid="{CDA5004D-EB09-412F-A5BA-DCAB29E67938}"/>
    <cellStyle name="Normal 7 2 2 2 3 3" xfId="32044" xr:uid="{47EABEE7-A0DB-4218-82EC-4909BAD31DA9}"/>
    <cellStyle name="Normal 7 2 2 2 3 3 2" xfId="32045" xr:uid="{7FF70258-F3A0-4C7B-8EB1-A9EDBA7CF7D4}"/>
    <cellStyle name="Normal 7 2 2 2 3 4" xfId="32046" xr:uid="{1B990E13-1864-480C-8366-E78761067DA9}"/>
    <cellStyle name="Normal 7 2 2 2 4" xfId="32047" xr:uid="{B1F62234-8518-456B-AF7B-1341506D9422}"/>
    <cellStyle name="Normal 7 2 2 2 4 2" xfId="32048" xr:uid="{0DB31847-F407-4D2B-92BE-CFE982BA5108}"/>
    <cellStyle name="Normal 7 2 2 2 4 2 2" xfId="32049" xr:uid="{9E8F01FD-D3C2-4E90-BCD2-C85CA84E2C3C}"/>
    <cellStyle name="Normal 7 2 2 2 4 2 2 2" xfId="32050" xr:uid="{05CF3174-1713-445E-8943-9151A8151EFF}"/>
    <cellStyle name="Normal 7 2 2 2 4 2 3" xfId="32051" xr:uid="{8CF8F4FC-D3A1-4C80-8F99-55C0F052A694}"/>
    <cellStyle name="Normal 7 2 2 2 4 3" xfId="32052" xr:uid="{00B21A26-F905-48C3-A355-61441CA4CFC5}"/>
    <cellStyle name="Normal 7 2 2 2 4 3 2" xfId="32053" xr:uid="{92050526-7568-47A0-A46F-EDEA30ADA39A}"/>
    <cellStyle name="Normal 7 2 2 2 4 4" xfId="32054" xr:uid="{95D5EA62-F0AC-4DD5-BB14-B510F2A08865}"/>
    <cellStyle name="Normal 7 2 2 2 5" xfId="32055" xr:uid="{EA153252-8D28-49A2-9F7E-D0D9B6233B52}"/>
    <cellStyle name="Normal 7 2 2 2 5 2" xfId="32056" xr:uid="{3954C5D6-2379-446F-937B-E499CA6B6B07}"/>
    <cellStyle name="Normal 7 2 2 2 5 2 2" xfId="32057" xr:uid="{9D874DAD-DCDA-4882-AB3E-00B95DF297DD}"/>
    <cellStyle name="Normal 7 2 2 2 5 3" xfId="32058" xr:uid="{0B5A4E82-3F2B-42F6-9124-E12140D62F9F}"/>
    <cellStyle name="Normal 7 2 2 2 6" xfId="32059" xr:uid="{502BF331-A632-4AEF-9F3B-C5FA27B6031C}"/>
    <cellStyle name="Normal 7 2 2 2 6 2" xfId="32060" xr:uid="{5C20A1F5-C5E0-4355-916F-C62153285F57}"/>
    <cellStyle name="Normal 7 2 2 2 7" xfId="32061" xr:uid="{1DB95E11-9513-4DA3-B849-C5D7F144BD75}"/>
    <cellStyle name="Normal 7 2 2 3" xfId="32062" xr:uid="{C0137F38-8104-409A-BFC7-E0A32055EE3D}"/>
    <cellStyle name="Normal 7 2 2 4" xfId="32063" xr:uid="{82B28F7B-89C1-4DCE-AD26-76AFFE2A6149}"/>
    <cellStyle name="Normal 7 2 2 4 2" xfId="32064" xr:uid="{11BBD514-282F-4CCF-AA9E-8CA2F08C5F49}"/>
    <cellStyle name="Normal 7 2 2 4 2 2" xfId="32065" xr:uid="{3DA14862-07D1-4EC4-9140-19C67631C70E}"/>
    <cellStyle name="Normal 7 2 2 4 2 2 2" xfId="32066" xr:uid="{7C83DCEA-522E-4312-B5E9-77A5DD1865D1}"/>
    <cellStyle name="Normal 7 2 2 4 2 2 2 2" xfId="32067" xr:uid="{88448085-1019-4116-866E-B85820684998}"/>
    <cellStyle name="Normal 7 2 2 4 2 2 2 2 2" xfId="32068" xr:uid="{89F9E8A2-000D-466C-AFD4-7886934648A8}"/>
    <cellStyle name="Normal 7 2 2 4 2 2 2 3" xfId="32069" xr:uid="{BA678B16-D38E-4A30-A204-8C05BA55B9A9}"/>
    <cellStyle name="Normal 7 2 2 4 2 2 3" xfId="32070" xr:uid="{6C885675-F9D2-469C-B067-99FDA7EF7805}"/>
    <cellStyle name="Normal 7 2 2 4 2 2 3 2" xfId="32071" xr:uid="{5EE30F73-11E8-43A4-9730-B7FFB816D4DE}"/>
    <cellStyle name="Normal 7 2 2 4 2 2 4" xfId="32072" xr:uid="{66FD26E5-50DA-4600-9EE1-102D7F3EB2B0}"/>
    <cellStyle name="Normal 7 2 2 4 2 3" xfId="32073" xr:uid="{A0B273DD-8E65-4080-A060-B5CC1BEBAA8F}"/>
    <cellStyle name="Normal 7 2 2 4 2 3 2" xfId="32074" xr:uid="{0322B68D-E078-4C35-BA43-CB2841935D37}"/>
    <cellStyle name="Normal 7 2 2 4 2 3 2 2" xfId="32075" xr:uid="{0567173A-5B42-4D87-BCBD-7DA311196662}"/>
    <cellStyle name="Normal 7 2 2 4 2 3 2 2 2" xfId="32076" xr:uid="{6E011195-9FDC-489B-BBB4-94A41C55E260}"/>
    <cellStyle name="Normal 7 2 2 4 2 3 2 3" xfId="32077" xr:uid="{EB77A674-8525-4C0B-B8FD-2FA29AA1B232}"/>
    <cellStyle name="Normal 7 2 2 4 2 3 3" xfId="32078" xr:uid="{ACC0B19D-2186-4B9D-818D-EC7581FF5F62}"/>
    <cellStyle name="Normal 7 2 2 4 2 3 3 2" xfId="32079" xr:uid="{0C01BE1E-571D-49EA-9D33-D8B20B0A07CB}"/>
    <cellStyle name="Normal 7 2 2 4 2 3 4" xfId="32080" xr:uid="{EDE3B4C6-CE4E-41A7-95DB-254579BF33C5}"/>
    <cellStyle name="Normal 7 2 2 4 2 4" xfId="32081" xr:uid="{61A7E428-324E-4749-ABC1-E90AF4B670DB}"/>
    <cellStyle name="Normal 7 2 2 4 2 4 2" xfId="32082" xr:uid="{C76654D5-28EB-4D89-9655-8B7E96F1B549}"/>
    <cellStyle name="Normal 7 2 2 4 2 4 2 2" xfId="32083" xr:uid="{7C76875A-B5A9-4E82-AD93-9924E5A0EAB7}"/>
    <cellStyle name="Normal 7 2 2 4 2 4 3" xfId="32084" xr:uid="{61867D93-9928-410F-8F38-6FF4260055AC}"/>
    <cellStyle name="Normal 7 2 2 4 2 5" xfId="32085" xr:uid="{F98FEB02-A5E3-4F37-94E1-A125C99BD0B6}"/>
    <cellStyle name="Normal 7 2 2 4 2 5 2" xfId="32086" xr:uid="{4398763E-D050-4459-A439-79AA042C09F1}"/>
    <cellStyle name="Normal 7 2 2 4 2 6" xfId="32087" xr:uid="{2B27FB40-F1FA-41CF-87C0-A6694806513B}"/>
    <cellStyle name="Normal 7 2 2 4 3" xfId="32088" xr:uid="{0F88E647-25A1-4386-B988-02C7C373C41C}"/>
    <cellStyle name="Normal 7 2 2 4 3 2" xfId="32089" xr:uid="{E185AE43-92A2-478C-898B-D327300A69B1}"/>
    <cellStyle name="Normal 7 2 2 4 3 2 2" xfId="32090" xr:uid="{168B2EA0-37F6-4814-AD8D-21F55B2EF42F}"/>
    <cellStyle name="Normal 7 2 2 4 3 2 2 2" xfId="32091" xr:uid="{F819C7D9-4D22-47B9-95FE-82FFF1636EEA}"/>
    <cellStyle name="Normal 7 2 2 4 3 2 3" xfId="32092" xr:uid="{7885DD32-EAE0-42E6-A699-F4BBA179C615}"/>
    <cellStyle name="Normal 7 2 2 4 3 3" xfId="32093" xr:uid="{C73A7C48-F2F5-468F-B134-26C6314BA07B}"/>
    <cellStyle name="Normal 7 2 2 4 3 3 2" xfId="32094" xr:uid="{1F906342-229E-49AD-A382-E23535B99F31}"/>
    <cellStyle name="Normal 7 2 2 4 3 4" xfId="32095" xr:uid="{C263128F-610E-49A7-A81E-9DDCB163144D}"/>
    <cellStyle name="Normal 7 2 2 4 4" xfId="32096" xr:uid="{D99703A8-9DD3-439C-A7E7-9DB6E0CF617D}"/>
    <cellStyle name="Normal 7 2 2 4 4 2" xfId="32097" xr:uid="{E7AE5C87-4826-481E-9EEC-C3856A764C0A}"/>
    <cellStyle name="Normal 7 2 2 4 4 2 2" xfId="32098" xr:uid="{0B410A2A-67A3-42DE-8351-A2377BD9C937}"/>
    <cellStyle name="Normal 7 2 2 4 4 2 2 2" xfId="32099" xr:uid="{A1D00A83-4853-468D-99AD-C5F6B538E520}"/>
    <cellStyle name="Normal 7 2 2 4 4 2 3" xfId="32100" xr:uid="{431EDA68-45D9-4B3C-AF9F-B702E976E8D7}"/>
    <cellStyle name="Normal 7 2 2 4 4 3" xfId="32101" xr:uid="{37495888-C453-4F06-A81A-A2748B66B5FD}"/>
    <cellStyle name="Normal 7 2 2 4 4 3 2" xfId="32102" xr:uid="{0217108E-4857-49F3-B9E7-27C606048A2E}"/>
    <cellStyle name="Normal 7 2 2 4 4 4" xfId="32103" xr:uid="{6EFBDBEB-635B-40D1-B2A2-053FB8A95201}"/>
    <cellStyle name="Normal 7 2 2 4 5" xfId="32104" xr:uid="{820423DE-1D8D-4F45-B429-862209AB582F}"/>
    <cellStyle name="Normal 7 2 2 4 5 2" xfId="32105" xr:uid="{8C4DEDB9-A3C9-4AD0-9DBD-6EC788270DD8}"/>
    <cellStyle name="Normal 7 2 2 4 5 2 2" xfId="32106" xr:uid="{95BF0B55-E193-4B39-A293-128E50309BC9}"/>
    <cellStyle name="Normal 7 2 2 4 5 3" xfId="32107" xr:uid="{E04F30CB-FF79-448A-9B7C-6A1651811D86}"/>
    <cellStyle name="Normal 7 2 2 4 6" xfId="32108" xr:uid="{5B4061E8-E981-4EB5-9914-3BEF9E54257D}"/>
    <cellStyle name="Normal 7 2 2 4 6 2" xfId="32109" xr:uid="{3ACFF112-39F0-49F7-AE42-FC26921D0E8C}"/>
    <cellStyle name="Normal 7 2 2 4 7" xfId="32110" xr:uid="{9AAE49B1-DB00-4A78-8209-A38555C77B5C}"/>
    <cellStyle name="Normal 7 2 2 5" xfId="32111" xr:uid="{A6452503-50FA-4B3C-B56D-6B6C0BDC27CE}"/>
    <cellStyle name="Normal 7 2 2 5 2" xfId="32112" xr:uid="{24D859FB-401C-4265-97B1-CCC7C62AF00E}"/>
    <cellStyle name="Normal 7 2 2 5 2 2" xfId="32113" xr:uid="{F442B531-793B-4BFF-AEE8-D0F6C3144A63}"/>
    <cellStyle name="Normal 7 2 2 5 2 2 2" xfId="32114" xr:uid="{00B5D690-8F97-4F32-958D-9719D2771A6E}"/>
    <cellStyle name="Normal 7 2 2 5 2 2 2 2" xfId="32115" xr:uid="{B1437398-5C2C-4A39-A9CA-88EEE1ED3A59}"/>
    <cellStyle name="Normal 7 2 2 5 2 2 3" xfId="32116" xr:uid="{58D1276A-B16B-498A-8779-F9217270ED73}"/>
    <cellStyle name="Normal 7 2 2 5 2 3" xfId="32117" xr:uid="{CF0F5DFA-060A-49EC-B52C-E6E28CE83142}"/>
    <cellStyle name="Normal 7 2 2 5 2 3 2" xfId="32118" xr:uid="{CB9E0678-BCC6-4F56-AEB3-6D4D4AD232EB}"/>
    <cellStyle name="Normal 7 2 2 5 2 4" xfId="32119" xr:uid="{8D3BF832-331B-4F00-898D-355F94289EEC}"/>
    <cellStyle name="Normal 7 2 2 5 3" xfId="32120" xr:uid="{76CFA549-4E66-4714-8B54-2D9F92580286}"/>
    <cellStyle name="Normal 7 2 2 5 3 2" xfId="32121" xr:uid="{72C88FF5-5DBE-48A9-9284-50611E05FD35}"/>
    <cellStyle name="Normal 7 2 2 5 3 2 2" xfId="32122" xr:uid="{068D64C7-D7D6-4372-BEC6-032650B19FAF}"/>
    <cellStyle name="Normal 7 2 2 5 3 2 2 2" xfId="32123" xr:uid="{3138DF7A-544A-438C-B017-9D2F16C0C8B5}"/>
    <cellStyle name="Normal 7 2 2 5 3 2 3" xfId="32124" xr:uid="{5D45FD3D-7117-4934-98DB-2770EA705F2B}"/>
    <cellStyle name="Normal 7 2 2 5 3 3" xfId="32125" xr:uid="{7B122D1D-47B5-418A-9D09-6F5C21D7C090}"/>
    <cellStyle name="Normal 7 2 2 5 3 3 2" xfId="32126" xr:uid="{7D537739-0746-410D-AC27-DD45B712CF8C}"/>
    <cellStyle name="Normal 7 2 2 5 3 4" xfId="32127" xr:uid="{1712E112-9AFE-410A-A5FD-DF72AEE3FB63}"/>
    <cellStyle name="Normal 7 2 2 5 4" xfId="32128" xr:uid="{D555B74F-7EC4-4250-8CEA-213CD00698BD}"/>
    <cellStyle name="Normal 7 2 2 5 4 2" xfId="32129" xr:uid="{1BE75F41-F059-4400-9368-593C4004DA18}"/>
    <cellStyle name="Normal 7 2 2 5 4 2 2" xfId="32130" xr:uid="{4C9DE0CC-A06F-44F1-878D-F91ED12E760A}"/>
    <cellStyle name="Normal 7 2 2 5 4 3" xfId="32131" xr:uid="{33347366-24D6-4EBA-8A84-909C7CB74BAA}"/>
    <cellStyle name="Normal 7 2 2 5 5" xfId="32132" xr:uid="{F63D8A94-69DE-426F-ADF1-569851F49324}"/>
    <cellStyle name="Normal 7 2 2 5 5 2" xfId="32133" xr:uid="{FF662686-E87B-42E0-AD86-4796E5C7B3CD}"/>
    <cellStyle name="Normal 7 2 2 5 6" xfId="32134" xr:uid="{90FF8C9C-E6C3-4C9A-BCBB-3B27FBD35E5E}"/>
    <cellStyle name="Normal 7 2 2 6" xfId="32135" xr:uid="{E64D96AA-6132-4DF0-8BBE-2C37EF2F9739}"/>
    <cellStyle name="Normal 7 2 2 6 2" xfId="32136" xr:uid="{8760DFE6-08A1-4B84-8DB7-51EB7C239F86}"/>
    <cellStyle name="Normal 7 2 2 6 2 2" xfId="32137" xr:uid="{71A88330-F9B0-410E-87F8-77628F608E1F}"/>
    <cellStyle name="Normal 7 2 2 6 2 2 2" xfId="32138" xr:uid="{454EA6D4-6AF1-484C-8C47-811B84699F14}"/>
    <cellStyle name="Normal 7 2 2 6 2 3" xfId="32139" xr:uid="{306455CD-1C4C-4735-8F76-167DBCA622E7}"/>
    <cellStyle name="Normal 7 2 2 6 3" xfId="32140" xr:uid="{AD5391DE-17D7-4772-B7E9-CDAF59513154}"/>
    <cellStyle name="Normal 7 2 2 6 3 2" xfId="32141" xr:uid="{5691E006-4A54-466B-883B-05EB80C5B8B2}"/>
    <cellStyle name="Normal 7 2 2 6 4" xfId="32142" xr:uid="{3E8B4F10-4428-4DF3-BD72-E45AB7FB27DC}"/>
    <cellStyle name="Normal 7 2 2 7" xfId="32143" xr:uid="{BB5C872B-F1F9-4F28-9463-3EAAF8727C77}"/>
    <cellStyle name="Normal 7 2 2 7 2" xfId="32144" xr:uid="{D6857913-C2D0-4D1C-940D-E47F5365EA31}"/>
    <cellStyle name="Normal 7 2 2 7 2 2" xfId="32145" xr:uid="{67DECE63-1CC3-4FA3-96D7-B22C7DDBFCD6}"/>
    <cellStyle name="Normal 7 2 2 7 2 2 2" xfId="32146" xr:uid="{9C15AF66-A372-495C-8149-92674E85C5B5}"/>
    <cellStyle name="Normal 7 2 2 7 2 3" xfId="32147" xr:uid="{01FD5194-AA6D-4456-A4B4-9B2B211D802C}"/>
    <cellStyle name="Normal 7 2 2 7 3" xfId="32148" xr:uid="{59DB4D3B-6551-4CC3-8A22-3BADD0C10F06}"/>
    <cellStyle name="Normal 7 2 2 7 3 2" xfId="32149" xr:uid="{38834C19-BF84-4279-99FC-453785B4B589}"/>
    <cellStyle name="Normal 7 2 2 7 4" xfId="32150" xr:uid="{BD44B5FB-5716-4D7E-B351-D906870005CA}"/>
    <cellStyle name="Normal 7 2 2 8" xfId="32151" xr:uid="{41450588-E50D-4926-AEE1-6A6BC2ECB1C4}"/>
    <cellStyle name="Normal 7 2 2 8 2" xfId="32152" xr:uid="{F34CA8C0-CAB4-4B96-A3A0-852A184F2252}"/>
    <cellStyle name="Normal 7 2 2 8 2 2" xfId="32153" xr:uid="{62322ADA-762E-4602-B72B-C6757E6A3AD4}"/>
    <cellStyle name="Normal 7 2 2 8 3" xfId="32154" xr:uid="{43FA3802-2BC3-4BEE-8ABD-6AEFA95673E7}"/>
    <cellStyle name="Normal 7 2 2 9" xfId="32155" xr:uid="{1AE5F80E-EC5A-4D4E-8BEC-A3A7E3E803FE}"/>
    <cellStyle name="Normal 7 2 2 9 2" xfId="32156" xr:uid="{1BD59A3F-6BAC-4A4F-999A-6A7E79467DEE}"/>
    <cellStyle name="Normal 7 2 3" xfId="32157" xr:uid="{D1C5A5A7-C74C-461F-B849-396F189A6C45}"/>
    <cellStyle name="Normal 7 2 3 2" xfId="32158" xr:uid="{5CA52958-0B54-4C93-8E6C-F5B3CDDD72AC}"/>
    <cellStyle name="Normal 7 2 3 2 2" xfId="32159" xr:uid="{E8DE3206-B734-42D0-8C32-E988FA3E6DE4}"/>
    <cellStyle name="Normal 7 2 3 2 2 2" xfId="32160" xr:uid="{F8F9D91F-235E-41E9-80E0-E355ABD49101}"/>
    <cellStyle name="Normal 7 2 3 2 2 2 2" xfId="32161" xr:uid="{2BE6307B-C8DC-4D85-883E-47E912EFD815}"/>
    <cellStyle name="Normal 7 2 3 2 2 2 2 2" xfId="32162" xr:uid="{B0E80F37-1021-4502-ADB8-25124D1CEBCF}"/>
    <cellStyle name="Normal 7 2 3 2 2 2 2 2 2" xfId="32163" xr:uid="{9B050460-FE96-4220-8D57-9EA3459A5513}"/>
    <cellStyle name="Normal 7 2 3 2 2 2 2 3" xfId="32164" xr:uid="{ACBEA251-8B93-473C-BFB6-1DE708E018DC}"/>
    <cellStyle name="Normal 7 2 3 2 2 2 3" xfId="32165" xr:uid="{B8EBA5AE-87AB-451F-9BEA-15CE34EDAD93}"/>
    <cellStyle name="Normal 7 2 3 2 2 2 3 2" xfId="32166" xr:uid="{71EEE31E-C0A4-4495-B3B0-2C27459A8B47}"/>
    <cellStyle name="Normal 7 2 3 2 2 2 4" xfId="32167" xr:uid="{4019C7FD-9F4B-4C5A-B740-CF9657AC6B25}"/>
    <cellStyle name="Normal 7 2 3 2 2 3" xfId="32168" xr:uid="{C702E83E-0031-459A-B57C-457141EEA812}"/>
    <cellStyle name="Normal 7 2 3 2 2 3 2" xfId="32169" xr:uid="{BF656C36-BD94-46E9-8086-5AD14DAAADF4}"/>
    <cellStyle name="Normal 7 2 3 2 2 3 2 2" xfId="32170" xr:uid="{A4E4A34D-0EB7-4E6E-AF92-A2C94A957809}"/>
    <cellStyle name="Normal 7 2 3 2 2 3 2 2 2" xfId="32171" xr:uid="{F1ED4001-DC58-42D6-B6F5-AB7C006C03F9}"/>
    <cellStyle name="Normal 7 2 3 2 2 3 2 3" xfId="32172" xr:uid="{208A5A4B-96D0-4865-A3C3-DF76F899D881}"/>
    <cellStyle name="Normal 7 2 3 2 2 3 3" xfId="32173" xr:uid="{F12A842D-A855-4F86-9711-F6528291A951}"/>
    <cellStyle name="Normal 7 2 3 2 2 3 3 2" xfId="32174" xr:uid="{75AD3A3B-178C-4D9A-B812-4CB987F5EC8C}"/>
    <cellStyle name="Normal 7 2 3 2 2 3 4" xfId="32175" xr:uid="{C34EA838-9E6E-4991-9CF5-35E841329865}"/>
    <cellStyle name="Normal 7 2 3 2 2 4" xfId="32176" xr:uid="{982600CF-E913-4CB2-95A2-3B813ABF1BF3}"/>
    <cellStyle name="Normal 7 2 3 2 2 4 2" xfId="32177" xr:uid="{F45B6B19-5849-443C-9925-B617509A19BE}"/>
    <cellStyle name="Normal 7 2 3 2 2 4 2 2" xfId="32178" xr:uid="{4D495C1E-5C3F-485B-BA58-BD21DA50EBB7}"/>
    <cellStyle name="Normal 7 2 3 2 2 4 3" xfId="32179" xr:uid="{6849D710-CA1F-4F7A-AF3A-06F60AA0C720}"/>
    <cellStyle name="Normal 7 2 3 2 2 5" xfId="32180" xr:uid="{7253514A-47AD-4265-8576-55BAC6366485}"/>
    <cellStyle name="Normal 7 2 3 2 2 5 2" xfId="32181" xr:uid="{E0D54A5B-0DE3-4AB6-BB32-C5CAE3DC8787}"/>
    <cellStyle name="Normal 7 2 3 2 2 6" xfId="32182" xr:uid="{92588A67-2473-49F6-8188-0A2FC2777CFD}"/>
    <cellStyle name="Normal 7 2 3 2 3" xfId="32183" xr:uid="{FADD25F8-326E-40B6-BEBA-063A32901748}"/>
    <cellStyle name="Normal 7 2 3 2 3 2" xfId="32184" xr:uid="{00F94270-65CF-46E8-99EC-CBD74DAE2B5A}"/>
    <cellStyle name="Normal 7 2 3 2 3 2 2" xfId="32185" xr:uid="{A8C0062D-AC22-4FAF-877C-799A361533AB}"/>
    <cellStyle name="Normal 7 2 3 2 3 2 2 2" xfId="32186" xr:uid="{C8011B28-028F-4BA5-96F7-5AB951181217}"/>
    <cellStyle name="Normal 7 2 3 2 3 2 3" xfId="32187" xr:uid="{6E2C3B3A-E341-4FCD-B664-CCA6ACC6DD81}"/>
    <cellStyle name="Normal 7 2 3 2 3 3" xfId="32188" xr:uid="{407F3A29-2C1D-4AFD-810A-69F6C15056CF}"/>
    <cellStyle name="Normal 7 2 3 2 3 3 2" xfId="32189" xr:uid="{2A104D39-9BED-43D1-969C-BDE75B05A21F}"/>
    <cellStyle name="Normal 7 2 3 2 3 4" xfId="32190" xr:uid="{88DC7DFD-2474-4F04-9690-9AA8F61AE62C}"/>
    <cellStyle name="Normal 7 2 3 2 4" xfId="32191" xr:uid="{C5676BE2-667C-4002-ACD5-39692EF570A0}"/>
    <cellStyle name="Normal 7 2 3 2 4 2" xfId="32192" xr:uid="{974CDB36-E8F5-4D67-BB90-B5FE9FA02693}"/>
    <cellStyle name="Normal 7 2 3 2 4 2 2" xfId="32193" xr:uid="{5808BF9C-0F92-4E5F-B768-60E5F609C850}"/>
    <cellStyle name="Normal 7 2 3 2 4 2 2 2" xfId="32194" xr:uid="{143647CA-6D2D-462B-AABD-04CE163DFC29}"/>
    <cellStyle name="Normal 7 2 3 2 4 2 3" xfId="32195" xr:uid="{C0ECD976-7553-4D43-AA16-DEC91D8B8ECB}"/>
    <cellStyle name="Normal 7 2 3 2 4 3" xfId="32196" xr:uid="{EA8B9327-A3CB-41FA-8EA5-E330A89E68D7}"/>
    <cellStyle name="Normal 7 2 3 2 4 3 2" xfId="32197" xr:uid="{69A2E400-E4A1-4CCB-99D8-1627C8EF6AC5}"/>
    <cellStyle name="Normal 7 2 3 2 4 4" xfId="32198" xr:uid="{27BBF22E-390D-4189-8511-296F818690F6}"/>
    <cellStyle name="Normal 7 2 3 2 5" xfId="32199" xr:uid="{FD6C2D3F-036D-4DE6-AC33-4184CB598FDA}"/>
    <cellStyle name="Normal 7 2 3 2 5 2" xfId="32200" xr:uid="{D359C0FE-7E20-4B3D-B3AE-BCC3FFE3E83D}"/>
    <cellStyle name="Normal 7 2 3 2 5 2 2" xfId="32201" xr:uid="{17F3FA3F-0FDD-4729-963E-0A7E7EE9D229}"/>
    <cellStyle name="Normal 7 2 3 2 5 3" xfId="32202" xr:uid="{0B48A86C-3707-4310-8979-108B3C756826}"/>
    <cellStyle name="Normal 7 2 3 2 6" xfId="32203" xr:uid="{287E0239-83FC-4BC8-B709-0C2E636B9D8B}"/>
    <cellStyle name="Normal 7 2 3 2 6 2" xfId="32204" xr:uid="{441AAD93-0940-40AC-98C5-FD2A0A80EE24}"/>
    <cellStyle name="Normal 7 2 3 2 7" xfId="32205" xr:uid="{10A19C13-2EE4-4A2B-AE16-EC214113AFE8}"/>
    <cellStyle name="Normal 7 2 3 3" xfId="32206" xr:uid="{23541B10-22BD-420D-87A4-1F28BF056780}"/>
    <cellStyle name="Normal 7 2 3 3 2" xfId="32207" xr:uid="{43568203-ABCD-42CC-ACEF-3A1DF7CED37D}"/>
    <cellStyle name="Normal 7 2 3 3 2 2" xfId="32208" xr:uid="{9B939596-09D9-4128-9E00-4C3A755BF622}"/>
    <cellStyle name="Normal 7 2 3 3 2 2 2" xfId="32209" xr:uid="{5BD447AA-1FFC-466F-B797-F6585CA07A70}"/>
    <cellStyle name="Normal 7 2 3 3 2 2 2 2" xfId="32210" xr:uid="{E5888348-4E83-4F43-847D-58191FC92DEE}"/>
    <cellStyle name="Normal 7 2 3 3 2 2 3" xfId="32211" xr:uid="{6ECBA6DA-12D8-4E7B-BEF7-51CBA191ED02}"/>
    <cellStyle name="Normal 7 2 3 3 2 3" xfId="32212" xr:uid="{C1CEA4FF-D068-4380-836C-5A8415E29B15}"/>
    <cellStyle name="Normal 7 2 3 3 2 3 2" xfId="32213" xr:uid="{B2DA2BAC-771D-4832-AA05-4C5F77982C2B}"/>
    <cellStyle name="Normal 7 2 3 3 2 4" xfId="32214" xr:uid="{318A5941-AFC9-4C6B-B07C-77A03559EF25}"/>
    <cellStyle name="Normal 7 2 3 3 3" xfId="32215" xr:uid="{EA514DE6-0DC0-4617-820B-D3A5023AFAAD}"/>
    <cellStyle name="Normal 7 2 3 3 3 2" xfId="32216" xr:uid="{AD436394-12A7-4B2C-A1D4-F2F10ADB0A83}"/>
    <cellStyle name="Normal 7 2 3 3 3 2 2" xfId="32217" xr:uid="{66B569BD-5E6F-484D-BD22-9236841FA276}"/>
    <cellStyle name="Normal 7 2 3 3 3 2 2 2" xfId="32218" xr:uid="{66784217-3D3B-4891-BF1E-8C0491496427}"/>
    <cellStyle name="Normal 7 2 3 3 3 2 3" xfId="32219" xr:uid="{F902E848-A1A4-457F-B2D9-8264573B7959}"/>
    <cellStyle name="Normal 7 2 3 3 3 3" xfId="32220" xr:uid="{EB42E354-28AA-4CAD-AD2F-EDC2B40B1331}"/>
    <cellStyle name="Normal 7 2 3 3 3 3 2" xfId="32221" xr:uid="{F9BEBD95-BA36-4A98-B758-3BABCE17642C}"/>
    <cellStyle name="Normal 7 2 3 3 3 4" xfId="32222" xr:uid="{0AE9AB12-790D-49DB-96FF-AE7B8FA315EC}"/>
    <cellStyle name="Normal 7 2 3 3 4" xfId="32223" xr:uid="{169AB25F-712C-431F-97CB-4843AB24C5EA}"/>
    <cellStyle name="Normal 7 2 3 3 4 2" xfId="32224" xr:uid="{94486CAF-4B66-44A4-AC49-EF26B380CC5C}"/>
    <cellStyle name="Normal 7 2 3 3 4 2 2" xfId="32225" xr:uid="{D968BEF8-3399-4C0E-B842-6DD177F695E0}"/>
    <cellStyle name="Normal 7 2 3 3 4 3" xfId="32226" xr:uid="{5E9D096B-EE98-4C58-AEE3-7B5FBA951EFA}"/>
    <cellStyle name="Normal 7 2 3 3 5" xfId="32227" xr:uid="{5420AB44-7EE2-4B2B-9E8C-547BF215D61B}"/>
    <cellStyle name="Normal 7 2 3 3 5 2" xfId="32228" xr:uid="{73D74AFF-A34F-4242-A5EE-E13E8C20869F}"/>
    <cellStyle name="Normal 7 2 3 3 6" xfId="32229" xr:uid="{1CE27697-39FF-4A43-92E3-F9B21E35F7BF}"/>
    <cellStyle name="Normal 7 2 3 4" xfId="32230" xr:uid="{2DF53B58-6933-4A52-8043-2A252599262B}"/>
    <cellStyle name="Normal 7 2 3 4 2" xfId="32231" xr:uid="{F0BCF585-B07A-4483-BE3C-F5DE0A3E5036}"/>
    <cellStyle name="Normal 7 2 3 4 2 2" xfId="32232" xr:uid="{6CE76812-BA44-406A-BAA7-B5E0FE45A33E}"/>
    <cellStyle name="Normal 7 2 3 4 2 2 2" xfId="32233" xr:uid="{BEE70A97-1B48-4E4E-A3BC-9FFEBA9A692B}"/>
    <cellStyle name="Normal 7 2 3 4 2 3" xfId="32234" xr:uid="{5434BC9B-AA41-4D53-A1B4-A6B22DD06169}"/>
    <cellStyle name="Normal 7 2 3 4 3" xfId="32235" xr:uid="{6204A98E-0C20-4BFE-BB29-88E3174C28CC}"/>
    <cellStyle name="Normal 7 2 3 4 3 2" xfId="32236" xr:uid="{2BA28F09-8F0B-42F1-B572-637D5ED2023B}"/>
    <cellStyle name="Normal 7 2 3 4 4" xfId="32237" xr:uid="{CD2144E2-BC95-4285-BEEE-DCC029391BEA}"/>
    <cellStyle name="Normal 7 2 3 5" xfId="32238" xr:uid="{8DDF70C6-A976-41B2-9751-31E90462B0C4}"/>
    <cellStyle name="Normal 7 2 3 5 2" xfId="32239" xr:uid="{50C5DBEE-00A0-4CDD-BBD0-E707D22008F1}"/>
    <cellStyle name="Normal 7 2 3 5 2 2" xfId="32240" xr:uid="{03C755BB-E2E2-41A1-B8EC-827EEA21746B}"/>
    <cellStyle name="Normal 7 2 3 5 2 2 2" xfId="32241" xr:uid="{771549E2-5FE6-4F8B-9C0E-7A2D8BCEB664}"/>
    <cellStyle name="Normal 7 2 3 5 2 3" xfId="32242" xr:uid="{CA94C0BB-4B8B-457B-AA2F-DF486DED4C32}"/>
    <cellStyle name="Normal 7 2 3 5 3" xfId="32243" xr:uid="{55F78CBC-5EE8-41DE-AD90-E5956DA241A5}"/>
    <cellStyle name="Normal 7 2 3 5 3 2" xfId="32244" xr:uid="{A8A16423-D7E5-494D-96E8-F909E5B40199}"/>
    <cellStyle name="Normal 7 2 3 5 4" xfId="32245" xr:uid="{9E1AD57C-5768-4A49-AB3B-36F36A98A796}"/>
    <cellStyle name="Normal 7 2 3 6" xfId="32246" xr:uid="{16F42711-B7D0-46F8-85B5-C784637D2A33}"/>
    <cellStyle name="Normal 7 2 3 6 2" xfId="32247" xr:uid="{60A34C9C-0718-4BCC-91C3-44AEDA3ED804}"/>
    <cellStyle name="Normal 7 2 3 6 2 2" xfId="32248" xr:uid="{B5292E31-87B3-4D16-8527-9477D2B2150E}"/>
    <cellStyle name="Normal 7 2 3 6 3" xfId="32249" xr:uid="{4093FE7E-4ADC-44E9-8430-A3FCE5E99351}"/>
    <cellStyle name="Normal 7 2 3 7" xfId="32250" xr:uid="{6777522E-7672-45C7-BC63-840C5A0D959F}"/>
    <cellStyle name="Normal 7 2 3 7 2" xfId="32251" xr:uid="{D57439B8-F144-43F5-A441-CCFD2C8923C2}"/>
    <cellStyle name="Normal 7 2 3 8" xfId="32252" xr:uid="{88EE68C1-B439-4D2D-AF25-40C95C99E123}"/>
    <cellStyle name="Normal 7 2 4" xfId="32253" xr:uid="{D63EA23A-9140-4F05-9F29-4AD0163A0872}"/>
    <cellStyle name="Normal 7 2 4 2" xfId="32254" xr:uid="{A147CC7B-2DF2-4D0D-8BD2-D804EBC6E4AA}"/>
    <cellStyle name="Normal 7 2 4 2 2" xfId="32255" xr:uid="{FA49549C-A52C-4212-84CB-833A70C6E3B6}"/>
    <cellStyle name="Normal 7 2 5" xfId="32256" xr:uid="{9119FE42-F7DF-483A-8B74-4872DE0B64E8}"/>
    <cellStyle name="Normal 7 2 5 2" xfId="32257" xr:uid="{D097F3C8-75DA-42ED-A6AA-9576191FD59C}"/>
    <cellStyle name="Normal 7 2 5 2 2" xfId="32258" xr:uid="{F50D3117-5E46-4B20-9489-B065CFD81279}"/>
    <cellStyle name="Normal 7 2 5 2 2 2" xfId="32259" xr:uid="{86835B62-ED61-4609-A87C-C609CF6667E6}"/>
    <cellStyle name="Normal 7 2 5 2 2 2 2" xfId="32260" xr:uid="{E6FA0324-4106-43F2-9226-61FAF63BEE6C}"/>
    <cellStyle name="Normal 7 2 5 2 2 2 2 2" xfId="32261" xr:uid="{EF9E920F-4E31-4E36-B68C-C448A1A53B0F}"/>
    <cellStyle name="Normal 7 2 5 2 2 2 3" xfId="32262" xr:uid="{46BE61EF-350A-4158-B8C8-05130A2EAF25}"/>
    <cellStyle name="Normal 7 2 5 2 2 3" xfId="32263" xr:uid="{F7BE341C-FD5E-452A-838C-C1AD096B387F}"/>
    <cellStyle name="Normal 7 2 5 2 2 3 2" xfId="32264" xr:uid="{710D21E0-CAFB-4B30-B304-063074D86DAB}"/>
    <cellStyle name="Normal 7 2 5 2 2 4" xfId="32265" xr:uid="{000C1544-EFF9-46A1-B38E-B1ECFA62CE2F}"/>
    <cellStyle name="Normal 7 2 5 2 3" xfId="32266" xr:uid="{320EB1FC-465F-4165-861B-5F869058FEBD}"/>
    <cellStyle name="Normal 7 2 5 2 3 2" xfId="32267" xr:uid="{C309457C-1480-4DDC-9F1F-7C8B2D853585}"/>
    <cellStyle name="Normal 7 2 5 2 3 2 2" xfId="32268" xr:uid="{CA2BA480-B26B-48DD-9732-3D0B609720DB}"/>
    <cellStyle name="Normal 7 2 5 2 3 2 2 2" xfId="32269" xr:uid="{BD5BC8F4-D1FB-439E-9581-9E5D481EB9D7}"/>
    <cellStyle name="Normal 7 2 5 2 3 2 3" xfId="32270" xr:uid="{C8F86BCC-424B-4B81-AE66-E5F06F4F9E27}"/>
    <cellStyle name="Normal 7 2 5 2 3 3" xfId="32271" xr:uid="{7CDA7367-8D3D-4653-8666-02D0B1BF8ED5}"/>
    <cellStyle name="Normal 7 2 5 2 3 3 2" xfId="32272" xr:uid="{EE1DAF9C-F308-4712-B59B-AAF843EE3809}"/>
    <cellStyle name="Normal 7 2 5 2 3 4" xfId="32273" xr:uid="{0E9207AA-EEC6-404B-9881-5C905D7EA78B}"/>
    <cellStyle name="Normal 7 2 5 2 4" xfId="32274" xr:uid="{F5ABB1C0-1779-47F1-A38F-7EADD0764715}"/>
    <cellStyle name="Normal 7 2 5 2 4 2" xfId="32275" xr:uid="{EEB2FB80-5756-4580-B76A-00AF96C11C14}"/>
    <cellStyle name="Normal 7 2 5 2 4 2 2" xfId="32276" xr:uid="{46B9A790-D08C-4FF7-A305-CC3C71AA1A24}"/>
    <cellStyle name="Normal 7 2 5 2 4 3" xfId="32277" xr:uid="{D425BD6A-AAEE-471F-A711-28B31DE3D37F}"/>
    <cellStyle name="Normal 7 2 5 2 5" xfId="32278" xr:uid="{480786E4-43B3-4C92-A543-98780C34192F}"/>
    <cellStyle name="Normal 7 2 5 2 5 2" xfId="32279" xr:uid="{47267737-3A3B-4953-B27C-EF4440E5CC5A}"/>
    <cellStyle name="Normal 7 2 5 2 6" xfId="32280" xr:uid="{8591C00B-E491-4589-B49A-699714B77393}"/>
    <cellStyle name="Normal 7 2 5 3" xfId="32281" xr:uid="{32114A4B-737A-4570-9168-90D8B81810EA}"/>
    <cellStyle name="Normal 7 2 5 3 2" xfId="32282" xr:uid="{BCF691F4-24BA-4DCA-B190-C89590F06982}"/>
    <cellStyle name="Normal 7 2 5 3 2 2" xfId="32283" xr:uid="{2EB6B214-6306-4539-B179-D3DF92D996DC}"/>
    <cellStyle name="Normal 7 2 5 3 2 2 2" xfId="32284" xr:uid="{3C1C62BB-902A-4144-BD4A-46D6B4DFB83A}"/>
    <cellStyle name="Normal 7 2 5 3 2 3" xfId="32285" xr:uid="{28D5A40D-581C-4C11-897D-487F916808D3}"/>
    <cellStyle name="Normal 7 2 5 3 3" xfId="32286" xr:uid="{133C033E-05F8-4A68-86E7-0CF38F8026FC}"/>
    <cellStyle name="Normal 7 2 5 3 3 2" xfId="32287" xr:uid="{CF90E161-A63A-471C-8435-CC476CB9C059}"/>
    <cellStyle name="Normal 7 2 5 3 4" xfId="32288" xr:uid="{C7C217D8-27F6-43AB-A879-4A9FA4813A5F}"/>
    <cellStyle name="Normal 7 2 5 4" xfId="32289" xr:uid="{BF71D327-C034-449E-B5F7-DC1CF4ADC3BA}"/>
    <cellStyle name="Normal 7 2 5 4 2" xfId="32290" xr:uid="{1381E262-3FA4-49E2-BF37-8568DBACF9C6}"/>
    <cellStyle name="Normal 7 2 5 4 2 2" xfId="32291" xr:uid="{840FBDBE-581D-4D3D-BEBA-C4D463033A9F}"/>
    <cellStyle name="Normal 7 2 5 4 2 2 2" xfId="32292" xr:uid="{C4C98044-05F1-4D2E-9687-E9C45B5AC7C9}"/>
    <cellStyle name="Normal 7 2 5 4 2 3" xfId="32293" xr:uid="{CA317BDE-1772-4EC6-AC21-BD0EB9CCEC81}"/>
    <cellStyle name="Normal 7 2 5 4 3" xfId="32294" xr:uid="{EA9D6DFB-0E60-4B8A-9F80-5251129A6467}"/>
    <cellStyle name="Normal 7 2 5 4 3 2" xfId="32295" xr:uid="{059D2457-D21C-4A19-A81F-3BCA08688B0C}"/>
    <cellStyle name="Normal 7 2 5 4 4" xfId="32296" xr:uid="{4FCB22D0-686D-4651-9C40-E4D42307422F}"/>
    <cellStyle name="Normal 7 2 5 5" xfId="32297" xr:uid="{8E0093F9-B769-410C-BC08-5CFA0F5CBB3B}"/>
    <cellStyle name="Normal 7 2 5 5 2" xfId="32298" xr:uid="{3BDCEFEE-5162-4413-9CFB-831FDB635E57}"/>
    <cellStyle name="Normal 7 2 5 5 2 2" xfId="32299" xr:uid="{181A642B-7E35-4094-AA92-7EFED4E2CA30}"/>
    <cellStyle name="Normal 7 2 5 5 3" xfId="32300" xr:uid="{BE01D17F-7EFF-4199-BBAA-AB8CAE3EA9D7}"/>
    <cellStyle name="Normal 7 2 5 6" xfId="32301" xr:uid="{9E4646CB-236E-4346-BF8C-659706BEBE5E}"/>
    <cellStyle name="Normal 7 2 5 6 2" xfId="32302" xr:uid="{4E52F054-1E27-40FE-ACAA-230DC0195DC0}"/>
    <cellStyle name="Normal 7 2 5 7" xfId="32303" xr:uid="{1EA2609F-C34F-4558-B66E-671CC3FEAB5F}"/>
    <cellStyle name="Normal 7 2 6" xfId="32304" xr:uid="{B2E78BFB-43F6-4F42-B547-AA96FF21122D}"/>
    <cellStyle name="Normal 7 2 6 2" xfId="32305" xr:uid="{154005D2-6530-4FDC-93B6-C09AD2A2E918}"/>
    <cellStyle name="Normal 7 2 6 2 2" xfId="32306" xr:uid="{21DD3EDA-CAC3-4ADA-93D4-733C0735B8C3}"/>
    <cellStyle name="Normal 7 2 6 2 2 2" xfId="32307" xr:uid="{A5FEA95F-710E-4B94-A933-144817EDAD55}"/>
    <cellStyle name="Normal 7 2 6 2 2 2 2" xfId="32308" xr:uid="{AA02249B-F45A-49DE-9833-9D1D532D632F}"/>
    <cellStyle name="Normal 7 2 6 2 2 3" xfId="32309" xr:uid="{55BA6752-87A2-4930-988B-DDF65493A6A4}"/>
    <cellStyle name="Normal 7 2 6 2 3" xfId="32310" xr:uid="{F58CB943-D92B-4D0A-B958-3A63022DAD76}"/>
    <cellStyle name="Normal 7 2 6 2 3 2" xfId="32311" xr:uid="{4C796C45-A448-4799-802F-B5F30E689560}"/>
    <cellStyle name="Normal 7 2 6 2 4" xfId="32312" xr:uid="{DEB7B8AA-D7B1-446A-BF07-6585B4746620}"/>
    <cellStyle name="Normal 7 2 6 3" xfId="32313" xr:uid="{689901C9-59F8-4DEC-A9DB-3367C8C1268D}"/>
    <cellStyle name="Normal 7 2 6 3 2" xfId="32314" xr:uid="{64CB64A4-D081-4409-86E3-36D702423BD3}"/>
    <cellStyle name="Normal 7 2 6 3 2 2" xfId="32315" xr:uid="{8F3EAC4F-1F72-46E9-BAED-B6F5D8EA64C5}"/>
    <cellStyle name="Normal 7 2 6 3 2 2 2" xfId="32316" xr:uid="{D57EE736-9B0C-4F41-B8FE-93C64B49346E}"/>
    <cellStyle name="Normal 7 2 6 3 2 3" xfId="32317" xr:uid="{C50BD323-A76E-4364-A25E-06A7D44DF6A7}"/>
    <cellStyle name="Normal 7 2 6 3 3" xfId="32318" xr:uid="{0A3F40DA-3077-49C4-9524-9C2427798D6E}"/>
    <cellStyle name="Normal 7 2 6 3 3 2" xfId="32319" xr:uid="{F9A859D7-043B-44B1-B8D6-D232FBD004F5}"/>
    <cellStyle name="Normal 7 2 6 3 4" xfId="32320" xr:uid="{1C0647F4-2907-4FFE-AD49-94E4D1F9AD3C}"/>
    <cellStyle name="Normal 7 2 6 4" xfId="32321" xr:uid="{55F967A3-46E9-4652-A36E-4C0F1AD346C5}"/>
    <cellStyle name="Normal 7 2 6 4 2" xfId="32322" xr:uid="{71F1D890-293D-438A-9BD6-E3DA6013F407}"/>
    <cellStyle name="Normal 7 2 6 4 2 2" xfId="32323" xr:uid="{0528EEBD-3837-460A-804C-45CC9E19EDF1}"/>
    <cellStyle name="Normal 7 2 6 4 3" xfId="32324" xr:uid="{653014FB-4B70-4E16-8BC9-C9BA42312FA0}"/>
    <cellStyle name="Normal 7 2 6 5" xfId="32325" xr:uid="{FB212BED-C9CD-40EA-A978-6EDB115DC4F0}"/>
    <cellStyle name="Normal 7 2 6 5 2" xfId="32326" xr:uid="{58BF7A22-3F0A-4C7D-8A68-A8E1AE526489}"/>
    <cellStyle name="Normal 7 2 6 6" xfId="32327" xr:uid="{CAD5DA77-35A1-44FD-9A91-3A4E11C65647}"/>
    <cellStyle name="Normal 7 2 7" xfId="32328" xr:uid="{6845319B-7DB2-4A8F-AC94-C5C7C57CD544}"/>
    <cellStyle name="Normal 7 2 7 2" xfId="32329" xr:uid="{35B118C8-CA55-4F24-A625-5E65F93671FE}"/>
    <cellStyle name="Normal 7 2 7 2 2" xfId="32330" xr:uid="{98960B65-E655-4FAA-B9A6-2FC3EAB0BF56}"/>
    <cellStyle name="Normal 7 2 7 2 2 2" xfId="32331" xr:uid="{77F4997A-A6A0-424A-8CC9-E32F4B40850E}"/>
    <cellStyle name="Normal 7 2 7 2 3" xfId="32332" xr:uid="{34836777-1D11-43E4-9B74-DECD4863105B}"/>
    <cellStyle name="Normal 7 2 7 3" xfId="32333" xr:uid="{FEB28AC3-F126-4AC5-835C-36617B2B3C44}"/>
    <cellStyle name="Normal 7 2 7 3 2" xfId="32334" xr:uid="{6C33E138-086F-4ED1-8002-6892C5681A1F}"/>
    <cellStyle name="Normal 7 2 7 4" xfId="32335" xr:uid="{4C52526E-05C0-4A12-B2D6-E5BFDC672D98}"/>
    <cellStyle name="Normal 7 2 8" xfId="32336" xr:uid="{17821230-558E-4EC6-B4C8-8241E793C3E3}"/>
    <cellStyle name="Normal 7 2 8 2" xfId="32337" xr:uid="{DBC5DD2D-69DA-4FE8-9D26-7410761B3FE3}"/>
    <cellStyle name="Normal 7 2 8 2 2" xfId="32338" xr:uid="{CEDD5914-E324-445F-AE48-113594A17B5A}"/>
    <cellStyle name="Normal 7 2 8 2 2 2" xfId="32339" xr:uid="{D8C3D7B6-CE7F-4523-A769-98773AEB26B2}"/>
    <cellStyle name="Normal 7 2 8 2 3" xfId="32340" xr:uid="{FE299796-6BD7-4339-B441-64D8447691C9}"/>
    <cellStyle name="Normal 7 2 8 3" xfId="32341" xr:uid="{DF3FD140-914D-479B-805B-1A3178B94499}"/>
    <cellStyle name="Normal 7 2 8 3 2" xfId="32342" xr:uid="{A85A0015-6594-48EE-B2A0-0772169484B0}"/>
    <cellStyle name="Normal 7 2 8 4" xfId="32343" xr:uid="{929D430D-AA15-404C-A13D-A67DA57A1EED}"/>
    <cellStyle name="Normal 7 2 9" xfId="32344" xr:uid="{27566E48-EA6A-4C6C-95DD-BC76DE08AB61}"/>
    <cellStyle name="Normal 7 2 9 2" xfId="32345" xr:uid="{8170949B-F89C-402A-B231-CEBF416758DE}"/>
    <cellStyle name="Normal 7 2 9 2 2" xfId="32346" xr:uid="{DC36D2DC-7C52-4BFB-9BFA-6DFB7B5CFA0C}"/>
    <cellStyle name="Normal 7 2 9 3" xfId="32347" xr:uid="{9DB8BEF4-3AD2-41AB-84BB-A7B68C3E7AE3}"/>
    <cellStyle name="Normal 7 3" xfId="32348" xr:uid="{AFD375B2-0101-4E09-905A-DE8EDAC015D1}"/>
    <cellStyle name="Normal 7 3 2" xfId="32349" xr:uid="{D1BA89AC-F53D-4024-AE01-4EC05EE4B6AF}"/>
    <cellStyle name="Normal 7 3 3" xfId="32350" xr:uid="{D1CAC912-4664-48D9-8678-BA34E95381F0}"/>
    <cellStyle name="Normal 7 3 3 2" xfId="32351" xr:uid="{F1F81DA4-5BC5-4BE1-998E-5F26D6C58174}"/>
    <cellStyle name="Normal 7 3 3 2 2" xfId="32352" xr:uid="{6B33102E-36DB-4976-886A-F11C61EA5EC1}"/>
    <cellStyle name="Normal 7 3 3 2 2 2" xfId="32353" xr:uid="{4D5683E8-C5A5-44B3-9899-A05CEE4CB181}"/>
    <cellStyle name="Normal 7 3 3 2 2 2 2" xfId="32354" xr:uid="{807EAEBF-1B40-4288-9224-5096BD2291FD}"/>
    <cellStyle name="Normal 7 3 3 2 2 3" xfId="32355" xr:uid="{1279EC58-F2EE-40CE-B6F4-020DD35BC275}"/>
    <cellStyle name="Normal 7 3 3 2 3" xfId="32356" xr:uid="{BA62F82F-8D56-4AB3-90FE-C3E48FB6E645}"/>
    <cellStyle name="Normal 7 3 3 2 3 2" xfId="32357" xr:uid="{F61C6FBE-8704-4308-BCFE-B0CA1A4BD6A0}"/>
    <cellStyle name="Normal 7 3 3 2 4" xfId="32358" xr:uid="{0E591D19-BE09-4204-9D2E-D7BF8EE47BCF}"/>
    <cellStyle name="Normal 7 3 3 3" xfId="32359" xr:uid="{1FBA043E-841E-44DE-98A5-9A2A350C375D}"/>
    <cellStyle name="Normal 7 3 3 3 2" xfId="32360" xr:uid="{8646B65E-6AC7-4D22-866C-10237859A2F9}"/>
    <cellStyle name="Normal 7 3 3 3 2 2" xfId="32361" xr:uid="{9EA20CA5-33AF-4245-BE2D-EBCA1A2B973D}"/>
    <cellStyle name="Normal 7 3 3 3 2 2 2" xfId="32362" xr:uid="{5EB3D47B-19E5-49EB-9FE1-35B0D68B47E7}"/>
    <cellStyle name="Normal 7 3 3 3 2 3" xfId="32363" xr:uid="{913ED789-8C74-4801-9553-15CDC75808F9}"/>
    <cellStyle name="Normal 7 3 3 3 3" xfId="32364" xr:uid="{9091056C-73F0-4EEC-8D6E-815BABF4FF08}"/>
    <cellStyle name="Normal 7 3 3 3 3 2" xfId="32365" xr:uid="{70A44C9F-358E-4061-BE43-5DF793DD0951}"/>
    <cellStyle name="Normal 7 3 3 3 4" xfId="32366" xr:uid="{FCC4E8FD-7E14-4839-838E-1EC4ADF5265D}"/>
    <cellStyle name="Normal 7 3 3 4" xfId="32367" xr:uid="{88557ECB-1949-4513-BCEC-B16C6149B6B7}"/>
    <cellStyle name="Normal 7 3 3 4 2" xfId="32368" xr:uid="{3F2383CE-8B1D-4051-B26E-7D87A8D36EDE}"/>
    <cellStyle name="Normal 7 3 3 4 2 2" xfId="32369" xr:uid="{ABD82B99-DB7D-4C65-8B2E-7D48536ACAA4}"/>
    <cellStyle name="Normal 7 3 3 4 3" xfId="32370" xr:uid="{9ABA083E-1AFB-412F-BEC5-8C41B99D8CDF}"/>
    <cellStyle name="Normal 7 3 3 5" xfId="32371" xr:uid="{8E3C4DAC-C377-45F4-8D27-BEB76CE826D0}"/>
    <cellStyle name="Normal 7 3 3 5 2" xfId="32372" xr:uid="{ADD8B89B-6810-4869-AB78-76AFF1C00A00}"/>
    <cellStyle name="Normal 7 3 3 6" xfId="32373" xr:uid="{02CB068D-1F83-4B28-93DE-565AAEFDE8BA}"/>
    <cellStyle name="Normal 7 3 4" xfId="32374" xr:uid="{68B69013-4454-439D-830F-157B97B1BF1F}"/>
    <cellStyle name="Normal 7 3 4 2" xfId="32375" xr:uid="{A02E8513-8507-48A0-9D74-7014A220A7D5}"/>
    <cellStyle name="Normal 7 3 4 2 2" xfId="32376" xr:uid="{4F6E8C5A-6686-4A28-96CA-66A77AC022ED}"/>
    <cellStyle name="Normal 7 3 4 2 2 2" xfId="32377" xr:uid="{544BE536-6376-456E-A232-6B33BC769169}"/>
    <cellStyle name="Normal 7 3 4 2 3" xfId="32378" xr:uid="{61345763-04B6-4348-8F71-7C34C3397ECE}"/>
    <cellStyle name="Normal 7 3 4 3" xfId="32379" xr:uid="{8A5E119A-B9A9-47EF-B583-62898857F958}"/>
    <cellStyle name="Normal 7 3 4 3 2" xfId="32380" xr:uid="{72752C5E-5FD8-4300-A058-6571F6B0BB5E}"/>
    <cellStyle name="Normal 7 3 4 4" xfId="32381" xr:uid="{523D6C48-94F3-493A-8F28-D47D8980DC27}"/>
    <cellStyle name="Normal 7 3 5" xfId="32382" xr:uid="{F7C8EF89-BA66-47B4-B29F-089CDDDB7CE1}"/>
    <cellStyle name="Normal 7 3 5 2" xfId="32383" xr:uid="{1959AEA7-E6EA-4040-939B-688D799D231D}"/>
    <cellStyle name="Normal 7 3 5 2 2" xfId="32384" xr:uid="{2FCB2642-88C9-43F8-AA8D-C441AE5EC5DA}"/>
    <cellStyle name="Normal 7 3 5 2 2 2" xfId="32385" xr:uid="{60FAEB17-B9EA-489B-9E51-F11BFCB31406}"/>
    <cellStyle name="Normal 7 3 5 2 3" xfId="32386" xr:uid="{EB7CE170-22C0-40FF-8DB3-60408BC49465}"/>
    <cellStyle name="Normal 7 3 5 3" xfId="32387" xr:uid="{3D92A89D-2154-44CA-86D8-1DF5E327DC91}"/>
    <cellStyle name="Normal 7 3 5 3 2" xfId="32388" xr:uid="{B31277E0-2C8F-4660-B27D-567CD9C2240F}"/>
    <cellStyle name="Normal 7 3 5 4" xfId="32389" xr:uid="{1F318A81-7E94-4976-8E2F-4CA19AA62758}"/>
    <cellStyle name="Normal 7 3 6" xfId="32390" xr:uid="{DDF05122-2F1E-4A8F-9BF0-2AC8A3DC43D7}"/>
    <cellStyle name="Normal 7 3 6 2" xfId="32391" xr:uid="{0D9032EA-6E78-4676-8971-F6C021EB326C}"/>
    <cellStyle name="Normal 7 3 6 2 2" xfId="32392" xr:uid="{68CDCAD3-C759-47C1-8E90-656947DDA460}"/>
    <cellStyle name="Normal 7 3 6 3" xfId="32393" xr:uid="{7B379BAD-6EEF-4011-B24C-862016B2DA9F}"/>
    <cellStyle name="Normal 7 3 7" xfId="32394" xr:uid="{E7BCB3C3-7EBE-403E-92E4-8B50FBB38590}"/>
    <cellStyle name="Normal 7 3 7 2" xfId="32395" xr:uid="{EBEC00D1-4D52-4580-8D9F-5209E275B3F6}"/>
    <cellStyle name="Normal 7 3 8" xfId="32396" xr:uid="{5BF95B8E-E195-4010-8998-819CA538FFA6}"/>
    <cellStyle name="Normal 7 4" xfId="32397" xr:uid="{0E4D9A73-345F-447F-8055-F9EC332AEAAD}"/>
    <cellStyle name="Normal 7 4 2" xfId="32398" xr:uid="{92B21949-C487-48C6-8FAC-B167A7AA142D}"/>
    <cellStyle name="Normal 7 4 2 2" xfId="32399" xr:uid="{0028954D-BC5C-426D-8233-C2BC18C9CDA4}"/>
    <cellStyle name="Normal 7 4 2 2 2" xfId="32400" xr:uid="{2E77287E-0A2D-4F3E-8D0D-B1BE8B588AAF}"/>
    <cellStyle name="Normal 7 4 2 2 2 2" xfId="32401" xr:uid="{51DB9416-D980-4162-9C9F-FC28AFFADF8D}"/>
    <cellStyle name="Normal 7 4 2 2 2 2 2" xfId="32402" xr:uid="{4475299C-0E26-4D6B-9DD9-AB3B7A383EE7}"/>
    <cellStyle name="Normal 7 4 2 2 2 2 2 2" xfId="32403" xr:uid="{01E4AC8F-ABFE-4F91-83E1-F355A4036A79}"/>
    <cellStyle name="Normal 7 4 2 2 2 2 3" xfId="32404" xr:uid="{E3F735C9-AD6B-42B7-AD85-E42036E0A878}"/>
    <cellStyle name="Normal 7 4 2 2 2 3" xfId="32405" xr:uid="{0CD261B4-A75D-4911-A255-96C1902940C4}"/>
    <cellStyle name="Normal 7 4 2 2 2 3 2" xfId="32406" xr:uid="{0B2219A9-D834-4B78-A134-CED367775653}"/>
    <cellStyle name="Normal 7 4 2 2 2 4" xfId="32407" xr:uid="{C427CF77-3774-4E37-97B0-552F80DF4606}"/>
    <cellStyle name="Normal 7 4 2 2 3" xfId="32408" xr:uid="{1F94C3C4-5DC6-4595-8A1B-C507A8CE1E53}"/>
    <cellStyle name="Normal 7 4 2 2 3 2" xfId="32409" xr:uid="{DCA1CAA4-A221-40DA-9B3B-77BB02962A9F}"/>
    <cellStyle name="Normal 7 4 2 2 3 2 2" xfId="32410" xr:uid="{ADE21DF1-7FD6-40C0-9BA7-A6B7BE028561}"/>
    <cellStyle name="Normal 7 4 2 2 3 2 2 2" xfId="32411" xr:uid="{20D28E40-B1C2-4E0F-A52F-E27B396A30B6}"/>
    <cellStyle name="Normal 7 4 2 2 3 2 3" xfId="32412" xr:uid="{604E024B-024A-4C98-BA97-DA84462B0C4D}"/>
    <cellStyle name="Normal 7 4 2 2 3 3" xfId="32413" xr:uid="{43089BC0-98E9-4C5D-9CB0-4C9E42ED77BB}"/>
    <cellStyle name="Normal 7 4 2 2 3 3 2" xfId="32414" xr:uid="{67C69BB9-36F9-4E51-82A0-DD2F76A11C5C}"/>
    <cellStyle name="Normal 7 4 2 2 3 4" xfId="32415" xr:uid="{AA2FE7FE-0A72-4CB4-834E-E6F5D2606A75}"/>
    <cellStyle name="Normal 7 4 2 2 4" xfId="32416" xr:uid="{00F897D5-C4C4-4FA8-AA17-52F4C1275DCA}"/>
    <cellStyle name="Normal 7 4 2 2 4 2" xfId="32417" xr:uid="{5A366F74-B2CE-458A-8A1B-C024DB57F733}"/>
    <cellStyle name="Normal 7 4 2 2 4 2 2" xfId="32418" xr:uid="{DC54D134-ACFC-4FEF-B7A4-BF98E9498775}"/>
    <cellStyle name="Normal 7 4 2 2 4 3" xfId="32419" xr:uid="{12E8A16E-C131-4726-B807-37FECF754C6E}"/>
    <cellStyle name="Normal 7 4 2 2 5" xfId="32420" xr:uid="{FEF1A357-D9B9-4172-97F4-879047C1DC0D}"/>
    <cellStyle name="Normal 7 4 2 2 5 2" xfId="32421" xr:uid="{267A1D6A-21AE-461E-BAE3-AC6A58A88C4D}"/>
    <cellStyle name="Normal 7 4 2 2 6" xfId="32422" xr:uid="{058C339A-B13F-4024-A27C-ECBA04721F70}"/>
    <cellStyle name="Normal 7 4 2 3" xfId="32423" xr:uid="{77CA9DEB-EC77-45A6-AE8A-4B3E5B9FEB95}"/>
    <cellStyle name="Normal 7 4 2 3 2" xfId="32424" xr:uid="{AD01C362-5CB0-4590-A449-CAAE0FE538C9}"/>
    <cellStyle name="Normal 7 4 2 3 2 2" xfId="32425" xr:uid="{2CB35BDE-A064-4AE9-8ED5-F782B42F7FB1}"/>
    <cellStyle name="Normal 7 4 2 3 2 2 2" xfId="32426" xr:uid="{4F685FF1-B34A-404E-A87E-2C78361680F8}"/>
    <cellStyle name="Normal 7 4 2 3 2 3" xfId="32427" xr:uid="{93F85AF9-E7BD-4F1E-8AAC-1BA1D0A549B8}"/>
    <cellStyle name="Normal 7 4 2 3 3" xfId="32428" xr:uid="{86F29367-AE01-4727-8208-B792BB936663}"/>
    <cellStyle name="Normal 7 4 2 3 3 2" xfId="32429" xr:uid="{7A2C2BE1-820F-463D-B15A-3B5D9127A52F}"/>
    <cellStyle name="Normal 7 4 2 3 4" xfId="32430" xr:uid="{A8641F70-989E-45AF-9E86-9529CCF9AFEE}"/>
    <cellStyle name="Normal 7 4 2 4" xfId="32431" xr:uid="{C893C60F-9308-4F81-B579-DED9CAF75BCE}"/>
    <cellStyle name="Normal 7 4 2 4 2" xfId="32432" xr:uid="{E4C1ADD7-E9E5-43A8-98AE-5BB157B0664E}"/>
    <cellStyle name="Normal 7 4 2 4 2 2" xfId="32433" xr:uid="{0DFFB8F8-9C52-416D-9779-42035BE9E239}"/>
    <cellStyle name="Normal 7 4 2 4 2 2 2" xfId="32434" xr:uid="{5A1AFFA5-BA7F-4F5D-A408-08D15EEB2723}"/>
    <cellStyle name="Normal 7 4 2 4 2 3" xfId="32435" xr:uid="{C0B97CEC-F8CE-4E9A-8184-EA4B99A76E47}"/>
    <cellStyle name="Normal 7 4 2 4 3" xfId="32436" xr:uid="{41BCAF52-0971-49A0-88E5-AC4400A34F7A}"/>
    <cellStyle name="Normal 7 4 2 4 3 2" xfId="32437" xr:uid="{C68EC1B5-D434-4D76-9030-B956191A1E2A}"/>
    <cellStyle name="Normal 7 4 2 4 4" xfId="32438" xr:uid="{3702D93B-97A0-4A67-ACD2-6AE764789A34}"/>
    <cellStyle name="Normal 7 4 2 5" xfId="32439" xr:uid="{0FC6D50C-C85C-4F38-B212-8EDBE472F6FD}"/>
    <cellStyle name="Normal 7 4 2 5 2" xfId="32440" xr:uid="{31B00B64-FF45-4AF0-9EC9-9D38E278AFAC}"/>
    <cellStyle name="Normal 7 4 2 5 2 2" xfId="32441" xr:uid="{F2F6EDD3-6CC9-471B-993B-DFA2B8514FB7}"/>
    <cellStyle name="Normal 7 4 2 5 3" xfId="32442" xr:uid="{2DB407F6-E321-4085-9818-B1592B8B1295}"/>
    <cellStyle name="Normal 7 4 2 6" xfId="32443" xr:uid="{272F53C9-3537-463C-9366-346262A2E0FA}"/>
    <cellStyle name="Normal 7 4 2 6 2" xfId="32444" xr:uid="{A3A3FEE2-8F9F-48C3-AD59-E9C146804F8F}"/>
    <cellStyle name="Normal 7 4 2 7" xfId="32445" xr:uid="{72A45E22-9706-40E0-9EA2-91873AAC5929}"/>
    <cellStyle name="Normal 7 4 3" xfId="32446" xr:uid="{8979BF91-E31F-49DF-9C69-4A44240A0A76}"/>
    <cellStyle name="Normal 7 4 3 2" xfId="32447" xr:uid="{E5E52498-5049-441E-A6F3-F8F1443BE192}"/>
    <cellStyle name="Normal 7 4 3 2 2" xfId="32448" xr:uid="{C86A8422-DF33-47D0-900D-527DA7AE66FE}"/>
    <cellStyle name="Normal 7 4 3 2 2 2" xfId="32449" xr:uid="{254AD9DE-3A16-4975-AE15-1076FF6A1CF6}"/>
    <cellStyle name="Normal 7 4 3 2 2 2 2" xfId="32450" xr:uid="{4B39CE5F-1CC9-415E-A520-6C4CF8038456}"/>
    <cellStyle name="Normal 7 4 3 2 2 2 2 2" xfId="32451" xr:uid="{3A583EA2-07F8-4FFD-83B3-F03D52CC9D89}"/>
    <cellStyle name="Normal 7 4 3 2 2 2 3" xfId="32452" xr:uid="{12A8AC0C-B0FC-4CE9-9BEF-DA2373223CB5}"/>
    <cellStyle name="Normal 7 4 3 2 2 3" xfId="32453" xr:uid="{DA9D9BF5-D540-495C-A8FC-0D4B47D9C239}"/>
    <cellStyle name="Normal 7 4 3 2 2 3 2" xfId="32454" xr:uid="{A08B3871-9AA9-4086-9039-725FB84FF869}"/>
    <cellStyle name="Normal 7 4 3 2 2 4" xfId="32455" xr:uid="{114E2BE9-1108-413A-A5CB-1857E7820FC2}"/>
    <cellStyle name="Normal 7 4 3 2 3" xfId="32456" xr:uid="{CF4D434B-34FC-42FA-A449-23131F62CA67}"/>
    <cellStyle name="Normal 7 4 3 2 3 2" xfId="32457" xr:uid="{2086B256-84F2-4EB0-AF56-13751750636D}"/>
    <cellStyle name="Normal 7 4 3 2 3 2 2" xfId="32458" xr:uid="{DF04B558-A81B-419C-B4B3-F214E9DD70FF}"/>
    <cellStyle name="Normal 7 4 3 2 3 2 2 2" xfId="32459" xr:uid="{56092A05-367B-44C6-BD6B-42AD2B2E68D0}"/>
    <cellStyle name="Normal 7 4 3 2 3 2 3" xfId="32460" xr:uid="{EBE9AA46-21CB-4EBD-840A-7CE023FECD94}"/>
    <cellStyle name="Normal 7 4 3 2 3 3" xfId="32461" xr:uid="{2C2E1996-B11A-4D57-B757-083CF1270D53}"/>
    <cellStyle name="Normal 7 4 3 2 3 3 2" xfId="32462" xr:uid="{75192C2B-5CCA-4594-B468-B4E759D02DE1}"/>
    <cellStyle name="Normal 7 4 3 2 3 4" xfId="32463" xr:uid="{5E669DDA-5970-49E8-A1CA-8AFD2720AE7C}"/>
    <cellStyle name="Normal 7 4 3 2 4" xfId="32464" xr:uid="{DF15DD40-09F8-415C-B8E8-E319E86F906D}"/>
    <cellStyle name="Normal 7 4 3 2 4 2" xfId="32465" xr:uid="{465F3262-85A2-4B03-B82C-BB9331339AF8}"/>
    <cellStyle name="Normal 7 4 3 2 4 2 2" xfId="32466" xr:uid="{818A193F-1E83-4617-A893-7EF7561C081A}"/>
    <cellStyle name="Normal 7 4 3 2 4 3" xfId="32467" xr:uid="{47467A0A-8C60-452E-AC86-4B92999C8D20}"/>
    <cellStyle name="Normal 7 4 3 2 5" xfId="32468" xr:uid="{0F9205E5-2AB9-4447-ADE9-375A93C44A18}"/>
    <cellStyle name="Normal 7 4 3 2 5 2" xfId="32469" xr:uid="{39654485-2FFE-40ED-BC40-7206F220E720}"/>
    <cellStyle name="Normal 7 4 3 2 6" xfId="32470" xr:uid="{BD88378D-93AB-462A-AFCC-CF115C6B62E4}"/>
    <cellStyle name="Normal 7 4 3 3" xfId="32471" xr:uid="{6A2D09D5-F922-4E12-91A0-C43315430CFC}"/>
    <cellStyle name="Normal 7 4 3 3 2" xfId="32472" xr:uid="{E46BF61D-9004-40FE-A05E-C1708D03FAB4}"/>
    <cellStyle name="Normal 7 4 3 3 2 2" xfId="32473" xr:uid="{35F583E3-A4E9-4D15-9BDC-4ED8E51D0BCB}"/>
    <cellStyle name="Normal 7 4 3 3 2 2 2" xfId="32474" xr:uid="{2DFFA7C9-F377-4144-A782-26DB0496A7AE}"/>
    <cellStyle name="Normal 7 4 3 3 2 3" xfId="32475" xr:uid="{C663B88F-7DC9-4143-8307-654D207A8E4B}"/>
    <cellStyle name="Normal 7 4 3 3 3" xfId="32476" xr:uid="{4CB0294E-5B10-42B1-BE77-798387212E2F}"/>
    <cellStyle name="Normal 7 4 3 3 3 2" xfId="32477" xr:uid="{7484EEAF-0ED0-48B2-BA2A-5354CA3DCE5F}"/>
    <cellStyle name="Normal 7 4 3 3 4" xfId="32478" xr:uid="{FDC233F2-72EF-4FB5-B66B-DC535017BCF1}"/>
    <cellStyle name="Normal 7 4 3 4" xfId="32479" xr:uid="{D381727A-D27F-46EC-8800-9AEB28330D9F}"/>
    <cellStyle name="Normal 7 4 3 4 2" xfId="32480" xr:uid="{FE91ECFA-7729-453C-8856-BE0182D81955}"/>
    <cellStyle name="Normal 7 4 3 4 2 2" xfId="32481" xr:uid="{655AC113-2D3E-45F8-A84D-D715F3A46D55}"/>
    <cellStyle name="Normal 7 4 3 4 2 2 2" xfId="32482" xr:uid="{5B4897E7-1BFF-41BF-B7A0-275A80A04439}"/>
    <cellStyle name="Normal 7 4 3 4 2 3" xfId="32483" xr:uid="{40138E7B-79B3-497D-BF3D-75F9802B42FF}"/>
    <cellStyle name="Normal 7 4 3 4 3" xfId="32484" xr:uid="{4188056F-D023-4702-955A-DA9CB0869A97}"/>
    <cellStyle name="Normal 7 4 3 4 3 2" xfId="32485" xr:uid="{AB1FEA48-6F61-4602-8D31-2EB46CF5E3F8}"/>
    <cellStyle name="Normal 7 4 3 4 4" xfId="32486" xr:uid="{AD1590AF-5431-49F4-81B7-365D2B944CAA}"/>
    <cellStyle name="Normal 7 4 3 5" xfId="32487" xr:uid="{D1BF2B66-24CE-4417-8D29-C1567100CE88}"/>
    <cellStyle name="Normal 7 4 3 5 2" xfId="32488" xr:uid="{3516B236-CD86-475F-94CA-7E48820B555C}"/>
    <cellStyle name="Normal 7 4 3 5 2 2" xfId="32489" xr:uid="{3F22F761-EEF2-4BFD-905C-1EFEBB943A6D}"/>
    <cellStyle name="Normal 7 4 3 5 3" xfId="32490" xr:uid="{FC714616-85A2-4861-83B5-DA509CF14D1C}"/>
    <cellStyle name="Normal 7 4 3 6" xfId="32491" xr:uid="{4B23AA31-F880-4786-8708-BD4247C3B462}"/>
    <cellStyle name="Normal 7 4 3 6 2" xfId="32492" xr:uid="{F447CA20-6BEF-481B-A2FE-28D86EDC05DB}"/>
    <cellStyle name="Normal 7 4 3 7" xfId="32493" xr:uid="{0B9DAAEA-AAAF-44AD-88B9-92A07AA44AE2}"/>
    <cellStyle name="Normal 7 4 4" xfId="32494" xr:uid="{1845380C-61D3-4206-B4F8-723944002271}"/>
    <cellStyle name="Normal 7 4 4 2" xfId="32495" xr:uid="{FB9773E7-2160-442B-A081-B325CC5DAFD0}"/>
    <cellStyle name="Normal 7 4 4 2 2" xfId="32496" xr:uid="{CCC97CCE-71C3-4B2C-9D54-23348F3F9E88}"/>
    <cellStyle name="Normal 7 4 4 2 2 2" xfId="32497" xr:uid="{83336F30-7CD1-4EFF-A324-445D983A6648}"/>
    <cellStyle name="Normal 7 4 4 2 2 2 2" xfId="32498" xr:uid="{61E4BB57-3B49-4CB9-8CDA-316192A80CF1}"/>
    <cellStyle name="Normal 7 4 4 2 2 3" xfId="32499" xr:uid="{1B392DAB-F1D2-474A-8D46-EB399966B21F}"/>
    <cellStyle name="Normal 7 4 4 2 3" xfId="32500" xr:uid="{C03794D5-E019-42B0-956A-D6505B035BDA}"/>
    <cellStyle name="Normal 7 4 4 2 3 2" xfId="32501" xr:uid="{BC98260E-9EB9-46B8-BE35-D9F9A9909C06}"/>
    <cellStyle name="Normal 7 4 4 2 4" xfId="32502" xr:uid="{77CF29DC-4662-4626-8C73-69DBED259E9C}"/>
    <cellStyle name="Normal 7 4 4 3" xfId="32503" xr:uid="{27FD6AF3-1313-4EC3-91C8-CC42D5C34252}"/>
    <cellStyle name="Normal 7 4 4 3 2" xfId="32504" xr:uid="{9D07CF31-B344-437A-B7EA-A7C2046022E3}"/>
    <cellStyle name="Normal 7 4 4 3 2 2" xfId="32505" xr:uid="{CF8FFE2E-49E0-4E6A-9564-82718DFE5AA9}"/>
    <cellStyle name="Normal 7 4 4 3 2 2 2" xfId="32506" xr:uid="{00192639-8DB4-44AE-959B-80081E250267}"/>
    <cellStyle name="Normal 7 4 4 3 2 3" xfId="32507" xr:uid="{3CBA4D27-19CB-4F51-9DA3-354802F756B3}"/>
    <cellStyle name="Normal 7 4 4 3 3" xfId="32508" xr:uid="{47235136-1AC5-4FD7-ABFE-772629415F79}"/>
    <cellStyle name="Normal 7 4 4 3 3 2" xfId="32509" xr:uid="{E2EC7641-7ED1-462D-96FD-C5D9A4395B56}"/>
    <cellStyle name="Normal 7 4 4 3 4" xfId="32510" xr:uid="{D1C1C725-F0ED-43F0-9DE1-BA380E364854}"/>
    <cellStyle name="Normal 7 4 4 4" xfId="32511" xr:uid="{0A07CFAC-0764-4C30-B71F-0A45A78E8206}"/>
    <cellStyle name="Normal 7 4 4 4 2" xfId="32512" xr:uid="{202E5A4D-80CF-4962-8CAD-AA57902FD33A}"/>
    <cellStyle name="Normal 7 4 4 4 2 2" xfId="32513" xr:uid="{F9D3D5B8-C975-47EF-8643-03DE75E8CEE5}"/>
    <cellStyle name="Normal 7 4 4 4 3" xfId="32514" xr:uid="{6AE9214E-5523-4E5F-A8D2-27DDC8F8C5E9}"/>
    <cellStyle name="Normal 7 4 4 5" xfId="32515" xr:uid="{0CD86DAA-2AD5-458C-BB3E-0C5BB2D58F61}"/>
    <cellStyle name="Normal 7 4 4 5 2" xfId="32516" xr:uid="{1A3293DF-D546-4A08-BC8E-572D84D6D829}"/>
    <cellStyle name="Normal 7 4 4 6" xfId="32517" xr:uid="{CD4EB9F9-D337-47E7-9F8B-7985715694CD}"/>
    <cellStyle name="Normal 7 4 5" xfId="32518" xr:uid="{754E3329-9471-49B3-A440-A850655EE0BD}"/>
    <cellStyle name="Normal 7 4 5 2" xfId="32519" xr:uid="{24CFAA6B-4D86-43C5-B4C5-3177D9F17389}"/>
    <cellStyle name="Normal 7 4 5 2 2" xfId="32520" xr:uid="{875DCB50-927C-4950-A8B4-634CB1B544E1}"/>
    <cellStyle name="Normal 7 4 5 2 2 2" xfId="32521" xr:uid="{D6FFB6B5-F6EF-41DC-98F6-929595F1C6FA}"/>
    <cellStyle name="Normal 7 4 5 2 3" xfId="32522" xr:uid="{E73892F3-3881-413B-9C4F-9B0C089F527A}"/>
    <cellStyle name="Normal 7 4 5 3" xfId="32523" xr:uid="{C8CD527F-DDE0-4C1A-A050-F94849D60DCE}"/>
    <cellStyle name="Normal 7 4 5 3 2" xfId="32524" xr:uid="{4E65C13D-CE0B-4E9B-9C67-397573242DAF}"/>
    <cellStyle name="Normal 7 4 5 4" xfId="32525" xr:uid="{CBB8F03A-25A9-4639-BC5B-6293B25CC04F}"/>
    <cellStyle name="Normal 7 4 6" xfId="32526" xr:uid="{8CE2F8C3-8B64-42AD-97EA-C067B2E0A4A6}"/>
    <cellStyle name="Normal 7 4 6 2" xfId="32527" xr:uid="{C58A772D-7693-451F-B9FE-29041697140D}"/>
    <cellStyle name="Normal 7 4 6 2 2" xfId="32528" xr:uid="{D5C20195-CC4E-4421-B1C9-BD3D2B1D7643}"/>
    <cellStyle name="Normal 7 4 6 2 2 2" xfId="32529" xr:uid="{EF3D4DE7-A2B0-4974-B161-36B67BD2B6DA}"/>
    <cellStyle name="Normal 7 4 6 2 3" xfId="32530" xr:uid="{A4CC9ACA-B3C9-48E4-9694-C690ED0627FB}"/>
    <cellStyle name="Normal 7 4 6 3" xfId="32531" xr:uid="{CF2126AA-D439-42FA-B4A9-4D456A158A22}"/>
    <cellStyle name="Normal 7 4 6 3 2" xfId="32532" xr:uid="{34C4879A-59FF-4C5F-B490-DC4553800554}"/>
    <cellStyle name="Normal 7 4 6 4" xfId="32533" xr:uid="{484DE845-48A4-4D11-B7EE-A5EA288E8CBF}"/>
    <cellStyle name="Normal 7 4 7" xfId="32534" xr:uid="{385122FA-14B2-44EE-826F-9E182B5170D0}"/>
    <cellStyle name="Normal 7 4 7 2" xfId="32535" xr:uid="{726C5618-7CDD-46EB-8D95-00144B9E57AA}"/>
    <cellStyle name="Normal 7 4 7 2 2" xfId="32536" xr:uid="{D60707AB-B4E2-4659-AE1D-7BB8752520FB}"/>
    <cellStyle name="Normal 7 4 7 3" xfId="32537" xr:uid="{DA4B7B93-7910-48CC-94AA-C6876E283DD5}"/>
    <cellStyle name="Normal 7 4 8" xfId="32538" xr:uid="{4B2ADBBB-75DE-4EF4-967C-0F594F79464F}"/>
    <cellStyle name="Normal 7 4 8 2" xfId="32539" xr:uid="{84752C30-3C88-4E6D-B151-397856801384}"/>
    <cellStyle name="Normal 7 4 9" xfId="32540" xr:uid="{BE4396C5-588F-4F2A-93FF-C21CAEFD317C}"/>
    <cellStyle name="Normal 7 5" xfId="32541" xr:uid="{31BEB221-5C57-4E17-AF9B-D493947DABB4}"/>
    <cellStyle name="Normal 7 5 2" xfId="32542" xr:uid="{59F1E005-37F9-491D-BEDB-CDCD0DA42BD9}"/>
    <cellStyle name="Normal 7 5 2 2" xfId="32543" xr:uid="{83E2ED35-2BF1-45BA-8C77-779F97F00239}"/>
    <cellStyle name="Normal 7 5 2 2 2" xfId="32544" xr:uid="{9A14E165-4048-4012-A8B4-52B30E642720}"/>
    <cellStyle name="Normal 7 5 2 2 2 2" xfId="32545" xr:uid="{681853A7-65A1-48D0-9603-AF0DD5EAE350}"/>
    <cellStyle name="Normal 7 5 2 2 2 2 2" xfId="32546" xr:uid="{7452E074-8764-4E9E-8EF1-41C031D508FD}"/>
    <cellStyle name="Normal 7 5 2 2 2 3" xfId="32547" xr:uid="{3E3C8332-0957-444C-B358-CB04EDB8DA3F}"/>
    <cellStyle name="Normal 7 5 2 2 3" xfId="32548" xr:uid="{635B327F-602B-4375-B55B-FE89E897C947}"/>
    <cellStyle name="Normal 7 5 2 2 3 2" xfId="32549" xr:uid="{4D4420CB-079F-46C8-97AA-798D28EA77E3}"/>
    <cellStyle name="Normal 7 5 2 2 4" xfId="32550" xr:uid="{89D28CC4-FDFB-43A9-919B-BDEF65E56B19}"/>
    <cellStyle name="Normal 7 5 2 3" xfId="32551" xr:uid="{714B6F33-16AC-4F4A-8ABF-F9B022B31E22}"/>
    <cellStyle name="Normal 7 5 2 3 2" xfId="32552" xr:uid="{A46F739A-5338-4129-9A63-20A1160EB566}"/>
    <cellStyle name="Normal 7 5 2 3 2 2" xfId="32553" xr:uid="{5E9E3F02-C81A-4E1C-BBAC-EEEC93D7DF4D}"/>
    <cellStyle name="Normal 7 5 2 3 2 2 2" xfId="32554" xr:uid="{A22B0EB3-B2E4-4FCC-A6D4-1BBF161FF1F4}"/>
    <cellStyle name="Normal 7 5 2 3 2 3" xfId="32555" xr:uid="{3EF85484-B502-4683-B59D-AF8884F79411}"/>
    <cellStyle name="Normal 7 5 2 3 3" xfId="32556" xr:uid="{E7320CFE-B37C-4956-8392-80CE824A1440}"/>
    <cellStyle name="Normal 7 5 2 3 3 2" xfId="32557" xr:uid="{C79FC43B-11A5-4F08-93A8-FEDDDA81D88A}"/>
    <cellStyle name="Normal 7 5 2 3 4" xfId="32558" xr:uid="{3E6FCC9A-19A2-4855-8609-9F6A06C28D3A}"/>
    <cellStyle name="Normal 7 5 2 4" xfId="32559" xr:uid="{6801DA18-F7DD-4499-B00E-7E139AC4F544}"/>
    <cellStyle name="Normal 7 5 2 4 2" xfId="32560" xr:uid="{C976ACE7-C1E4-4F5A-9618-CD1A4689029F}"/>
    <cellStyle name="Normal 7 5 2 4 2 2" xfId="32561" xr:uid="{777AC751-C318-4187-AE1D-D73A0B266A4E}"/>
    <cellStyle name="Normal 7 5 2 4 3" xfId="32562" xr:uid="{2080E49C-1697-46E9-89A5-3D8EB16CF59A}"/>
    <cellStyle name="Normal 7 5 2 5" xfId="32563" xr:uid="{54AF808F-C3C3-470A-A480-B48FB69B72A8}"/>
    <cellStyle name="Normal 7 5 2 5 2" xfId="32564" xr:uid="{7D49E708-4DB6-4980-BE4C-E801B527DAD6}"/>
    <cellStyle name="Normal 7 5 2 6" xfId="32565" xr:uid="{85C179A6-3A47-4BA2-A895-E21A4EB31EEE}"/>
    <cellStyle name="Normal 7 5 3" xfId="32566" xr:uid="{441F5468-9575-48CA-8DDA-DADCD613D8C9}"/>
    <cellStyle name="Normal 7 5 3 2" xfId="32567" xr:uid="{D939C1BD-9777-4685-93FB-BC38665B69DC}"/>
    <cellStyle name="Normal 7 5 3 2 2" xfId="32568" xr:uid="{E0E2D78E-0AC4-4300-AB03-F6D6023BD3D2}"/>
    <cellStyle name="Normal 7 5 3 2 2 2" xfId="32569" xr:uid="{98DE11A0-2A12-40E9-AD49-0D862682355F}"/>
    <cellStyle name="Normal 7 5 3 2 3" xfId="32570" xr:uid="{E38E70E7-3E59-406A-B6B1-11E1845FB8E6}"/>
    <cellStyle name="Normal 7 5 3 3" xfId="32571" xr:uid="{4D85DA6C-95D6-4313-BE7C-4197D82E09DC}"/>
    <cellStyle name="Normal 7 5 3 3 2" xfId="32572" xr:uid="{A0B714DA-99B3-4859-87F8-C7122C9C2DFC}"/>
    <cellStyle name="Normal 7 5 3 4" xfId="32573" xr:uid="{B21F6EDF-42BD-4308-ADD7-00256F3ACD03}"/>
    <cellStyle name="Normal 7 5 4" xfId="32574" xr:uid="{7C21F50C-61E5-476B-AF19-A1BD220CA2DA}"/>
    <cellStyle name="Normal 7 5 4 2" xfId="32575" xr:uid="{4CC17A4B-8C8B-4A23-8A88-0B046186823B}"/>
    <cellStyle name="Normal 7 5 4 2 2" xfId="32576" xr:uid="{180A3827-5A15-486E-B3BD-D5607A4B0408}"/>
    <cellStyle name="Normal 7 5 4 2 2 2" xfId="32577" xr:uid="{A5F1A834-F9B1-4D7A-93B2-9D9B962BA20D}"/>
    <cellStyle name="Normal 7 5 4 2 3" xfId="32578" xr:uid="{E3070F26-0F32-41A9-A2BC-96F5F1BF7D58}"/>
    <cellStyle name="Normal 7 5 4 3" xfId="32579" xr:uid="{ECB708B8-73E3-4BCD-BEF9-6FC571FE50F1}"/>
    <cellStyle name="Normal 7 5 4 3 2" xfId="32580" xr:uid="{EC5EB2CB-058B-42E0-800A-B1144D1C1976}"/>
    <cellStyle name="Normal 7 5 4 4" xfId="32581" xr:uid="{72D61E1D-C986-4982-9EE1-9480ECF6911B}"/>
    <cellStyle name="Normal 7 5 5" xfId="32582" xr:uid="{0BD8BCB6-2C52-42FC-AD5F-64CF15B3809F}"/>
    <cellStyle name="Normal 7 5 5 2" xfId="32583" xr:uid="{6DE56050-76F7-48B0-801C-BB9BA58A8B35}"/>
    <cellStyle name="Normal 7 5 5 2 2" xfId="32584" xr:uid="{3E52BDEF-AAC7-4630-9370-4824095DA2E7}"/>
    <cellStyle name="Normal 7 5 5 3" xfId="32585" xr:uid="{28C61471-49FF-4322-9092-C48D4427556B}"/>
    <cellStyle name="Normal 7 5 6" xfId="32586" xr:uid="{B4E5A07D-ABFB-488F-A0C1-E834AC7D272B}"/>
    <cellStyle name="Normal 7 5 6 2" xfId="32587" xr:uid="{DF9F6577-E8FB-42D2-8D0A-89572B4BE405}"/>
    <cellStyle name="Normal 7 5 7" xfId="32588" xr:uid="{335F1903-2A70-4016-92F4-72757C80A54D}"/>
    <cellStyle name="Normal 7 6" xfId="32589" xr:uid="{5B819F0D-0711-4F6D-8753-BF42CE20811F}"/>
    <cellStyle name="Normal 70" xfId="32590" xr:uid="{8CAD9F38-B6F0-4BB7-91F0-2110497BA86E}"/>
    <cellStyle name="Normal 71" xfId="32591" xr:uid="{FE11D3F9-AB5A-447F-BF43-9A741FEFF36D}"/>
    <cellStyle name="Normal 72" xfId="32592" xr:uid="{F19AA337-96C6-41D0-9946-EE0582CA0C77}"/>
    <cellStyle name="Normal 73" xfId="32593" xr:uid="{F599CEE2-7A95-4337-94FF-88C68F172CC4}"/>
    <cellStyle name="Normal 74" xfId="32594" xr:uid="{67D3EC08-58A6-46D9-BD2F-C3887F97B71D}"/>
    <cellStyle name="Normal 75" xfId="32595" xr:uid="{691FE6DF-66D7-47F2-9DBE-156D845B9C19}"/>
    <cellStyle name="Normal 76" xfId="32596" xr:uid="{714321BB-67A5-4913-9434-305FADC61816}"/>
    <cellStyle name="Normal 77" xfId="32597" xr:uid="{07D969E2-D6C7-4A0D-B9B3-EA9CCF289AA7}"/>
    <cellStyle name="Normal 78" xfId="32598" xr:uid="{13B27B00-E976-4976-BB10-C6B840D7B7E5}"/>
    <cellStyle name="Normal 79" xfId="32599" xr:uid="{2D0D470F-0408-44E8-BD33-C71DD1B192AE}"/>
    <cellStyle name="Normal 8" xfId="32600" xr:uid="{C43BB78A-3B27-4FFF-88DF-29BC0EE131D9}"/>
    <cellStyle name="Normal 8 10" xfId="32601" xr:uid="{06A0B1A2-88E8-476D-ABA9-3F4BBEC36C9E}"/>
    <cellStyle name="Normal 8 10 2" xfId="32602" xr:uid="{2C0D38FA-593B-45BB-8550-496E236538BB}"/>
    <cellStyle name="Normal 8 10 2 2" xfId="32603" xr:uid="{49F31757-1BC9-4F45-8959-6A3FC640E3C0}"/>
    <cellStyle name="Normal 8 10 2 2 2" xfId="32604" xr:uid="{FA4A331E-B291-4460-A310-9E6DDF2D3DA9}"/>
    <cellStyle name="Normal 8 10 2 3" xfId="32605" xr:uid="{D0DF7873-EF42-4AB0-9E86-FE64E9409B61}"/>
    <cellStyle name="Normal 8 10 3" xfId="32606" xr:uid="{8D29AEFF-9A7E-41B5-B222-EA7DBBD2D011}"/>
    <cellStyle name="Normal 8 10 3 2" xfId="32607" xr:uid="{8C41818F-EEA3-4C1E-B66E-9B495D552CEA}"/>
    <cellStyle name="Normal 8 10 4" xfId="32608" xr:uid="{FFF91D70-B7AB-4805-A1F3-C29D8B06BC3E}"/>
    <cellStyle name="Normal 8 11" xfId="32609" xr:uid="{CD16875A-5764-4A4C-AB07-26C31B072DC1}"/>
    <cellStyle name="Normal 8 11 2" xfId="32610" xr:uid="{09013086-2C4C-4BFC-A44E-ABEDF55D6A7C}"/>
    <cellStyle name="Normal 8 11 2 2" xfId="32611" xr:uid="{D1814BBC-6F11-4D3B-9882-12150D36F60A}"/>
    <cellStyle name="Normal 8 11 3" xfId="32612" xr:uid="{7FE077F6-8682-4CD1-89C8-F677AAC6187C}"/>
    <cellStyle name="Normal 8 12" xfId="32613" xr:uid="{5AF0CA2C-E289-4D08-993A-43992AAE4587}"/>
    <cellStyle name="Normal 8 12 2" xfId="32614" xr:uid="{E47EAFDE-D9DF-4AD4-AF8C-1AEC38745C4D}"/>
    <cellStyle name="Normal 8 13" xfId="32615" xr:uid="{7EC68FDA-4D83-4910-8081-BB32935C34AC}"/>
    <cellStyle name="Normal 8 13 2" xfId="32616" xr:uid="{C15172C3-C030-4796-B43D-0A3563D57F66}"/>
    <cellStyle name="Normal 8 2" xfId="32617" xr:uid="{82D40324-767B-4E81-9B0E-308E345B0D50}"/>
    <cellStyle name="Normal 8 2 10" xfId="32618" xr:uid="{0B0F32C3-5E35-4609-B922-F61A0406604B}"/>
    <cellStyle name="Normal 8 2 10 2" xfId="32619" xr:uid="{6E732603-0165-4C8E-A737-9B6674D2B8C1}"/>
    <cellStyle name="Normal 8 2 11" xfId="32620" xr:uid="{C563651C-70D2-4949-8B16-58183090819B}"/>
    <cellStyle name="Normal 8 2 2" xfId="32621" xr:uid="{6FD6CABB-8864-466B-962E-814920939400}"/>
    <cellStyle name="Normal 8 2 2 2" xfId="32622" xr:uid="{194A3DA7-811E-4D5A-822E-7AA9262C057E}"/>
    <cellStyle name="Normal 8 2 2 2 2" xfId="32623" xr:uid="{5A3E309D-91DA-4B05-8833-D41BC9336F30}"/>
    <cellStyle name="Normal 8 2 2 2 2 2" xfId="32624" xr:uid="{FDF5289E-E70D-43BC-93D3-F42B6D019524}"/>
    <cellStyle name="Normal 8 2 2 2 2 2 2" xfId="32625" xr:uid="{1A694BA1-4BC2-4861-A44B-B0A11A70A55F}"/>
    <cellStyle name="Normal 8 2 2 2 2 2 2 2" xfId="32626" xr:uid="{211EAE84-8D81-4EFF-9D75-5F5EE6DA64E6}"/>
    <cellStyle name="Normal 8 2 2 2 2 2 2 2 2" xfId="32627" xr:uid="{A6D5ECC1-8160-4DDF-8C73-D476FDD357AB}"/>
    <cellStyle name="Normal 8 2 2 2 2 2 2 3" xfId="32628" xr:uid="{5F0DF9B1-CF85-4B38-BBCA-DA36FEBACEAF}"/>
    <cellStyle name="Normal 8 2 2 2 2 2 3" xfId="32629" xr:uid="{C975CFCF-D307-4247-86CF-584833228D21}"/>
    <cellStyle name="Normal 8 2 2 2 2 2 3 2" xfId="32630" xr:uid="{9101A77D-3BAF-4584-B20E-C0813E43ED66}"/>
    <cellStyle name="Normal 8 2 2 2 2 2 4" xfId="32631" xr:uid="{E3DBC07E-3AC6-4A16-A82D-DAA7CDA3E6A3}"/>
    <cellStyle name="Normal 8 2 2 2 2 3" xfId="32632" xr:uid="{F2E4F8BA-7A86-49B1-ADD6-20CCAA9055C3}"/>
    <cellStyle name="Normal 8 2 2 2 2 3 2" xfId="32633" xr:uid="{CE7DDFB1-311B-4BCF-9B09-1DE341E57B8F}"/>
    <cellStyle name="Normal 8 2 2 2 2 3 2 2" xfId="32634" xr:uid="{D8D5A2E2-472C-4797-9894-E227BCFF3DE2}"/>
    <cellStyle name="Normal 8 2 2 2 2 3 2 2 2" xfId="32635" xr:uid="{2408391C-DA0B-4079-8E33-ABA6CFF1297E}"/>
    <cellStyle name="Normal 8 2 2 2 2 3 2 3" xfId="32636" xr:uid="{235332A9-B19C-475D-A135-AB75408EBFD3}"/>
    <cellStyle name="Normal 8 2 2 2 2 3 3" xfId="32637" xr:uid="{7C188756-513C-46F4-A097-1F3B6F51CE45}"/>
    <cellStyle name="Normal 8 2 2 2 2 3 3 2" xfId="32638" xr:uid="{73297E0A-6C32-48B9-90E4-85962AFE21B3}"/>
    <cellStyle name="Normal 8 2 2 2 2 3 4" xfId="32639" xr:uid="{CB4C20C7-C402-43EE-ABBA-C83088940F56}"/>
    <cellStyle name="Normal 8 2 2 2 2 4" xfId="32640" xr:uid="{529F3A61-DF83-4FC1-8FA7-186C52B83F39}"/>
    <cellStyle name="Normal 8 2 2 2 2 4 2" xfId="32641" xr:uid="{9999FD39-666F-49CB-BB25-1528B15DE26D}"/>
    <cellStyle name="Normal 8 2 2 2 2 4 2 2" xfId="32642" xr:uid="{80DCD9C8-0E42-4A48-BB9B-23C633555CF7}"/>
    <cellStyle name="Normal 8 2 2 2 2 4 3" xfId="32643" xr:uid="{AC8EE118-EDE7-435B-9AA7-74B33252387D}"/>
    <cellStyle name="Normal 8 2 2 2 2 5" xfId="32644" xr:uid="{05A3CE8D-E409-421F-A62F-D2BD49C9C029}"/>
    <cellStyle name="Normal 8 2 2 2 2 5 2" xfId="32645" xr:uid="{87CDB03F-8ED5-40D7-83C1-401439A870D9}"/>
    <cellStyle name="Normal 8 2 2 2 2 6" xfId="32646" xr:uid="{877FA998-A8DA-421C-8E0D-40479940D31A}"/>
    <cellStyle name="Normal 8 2 2 2 3" xfId="32647" xr:uid="{AC6BDE2C-15CE-4523-B1A2-49DBA2A5AB2A}"/>
    <cellStyle name="Normal 8 2 2 2 3 2" xfId="32648" xr:uid="{6A675F70-D4CE-4A07-81A0-B3354FB3A32E}"/>
    <cellStyle name="Normal 8 2 2 2 3 2 2" xfId="32649" xr:uid="{9E9B79C8-90B5-476F-B116-24EB9FE06315}"/>
    <cellStyle name="Normal 8 2 2 2 3 2 2 2" xfId="32650" xr:uid="{CF93CAF1-B37D-4101-8956-2317746BF67E}"/>
    <cellStyle name="Normal 8 2 2 2 3 2 3" xfId="32651" xr:uid="{447C2959-DB19-4E30-B2BF-408CD8808FA6}"/>
    <cellStyle name="Normal 8 2 2 2 3 3" xfId="32652" xr:uid="{5A49F503-84D0-449F-88AE-8F67FE5565B6}"/>
    <cellStyle name="Normal 8 2 2 2 3 3 2" xfId="32653" xr:uid="{A4FF882B-C71C-4DCD-BC4B-918F87360512}"/>
    <cellStyle name="Normal 8 2 2 2 3 4" xfId="32654" xr:uid="{FCDFC068-E70C-46AC-A32E-B6B13D453606}"/>
    <cellStyle name="Normal 8 2 2 2 4" xfId="32655" xr:uid="{D6842E14-81B1-4DCC-BE99-F741B74681C8}"/>
    <cellStyle name="Normal 8 2 2 2 4 2" xfId="32656" xr:uid="{D214B91D-B60F-4E2A-86BE-2E74996FDE71}"/>
    <cellStyle name="Normal 8 2 2 2 4 2 2" xfId="32657" xr:uid="{EF532A20-F1DE-4A22-9EF5-77B72228DF44}"/>
    <cellStyle name="Normal 8 2 2 2 4 2 2 2" xfId="32658" xr:uid="{D64CA542-6D73-4C0A-9A6C-EA3A5271D1A8}"/>
    <cellStyle name="Normal 8 2 2 2 4 2 3" xfId="32659" xr:uid="{E069AA32-5599-4C55-9381-AEE60C9F3C53}"/>
    <cellStyle name="Normal 8 2 2 2 4 3" xfId="32660" xr:uid="{B39458A7-E492-4FD0-8B2F-4073B5589845}"/>
    <cellStyle name="Normal 8 2 2 2 4 3 2" xfId="32661" xr:uid="{28E60328-9F4E-4239-BB3B-5046BAD2A984}"/>
    <cellStyle name="Normal 8 2 2 2 4 4" xfId="32662" xr:uid="{AC215CB1-98EE-477B-B6D7-CF6F7D99A8CE}"/>
    <cellStyle name="Normal 8 2 2 2 5" xfId="32663" xr:uid="{9030C019-DC57-486D-A6B6-88CE32B6E4DF}"/>
    <cellStyle name="Normal 8 2 2 2 5 2" xfId="32664" xr:uid="{29A4E264-AC98-435C-BB85-AA5F6FDB2CA2}"/>
    <cellStyle name="Normal 8 2 2 2 5 2 2" xfId="32665" xr:uid="{11603C26-26AA-4BB5-BADF-4AE2100B274D}"/>
    <cellStyle name="Normal 8 2 2 2 5 3" xfId="32666" xr:uid="{56098F94-1F38-4D19-B83C-D059F0A91271}"/>
    <cellStyle name="Normal 8 2 2 2 6" xfId="32667" xr:uid="{908286EE-C560-41F3-8EEF-4756879F90F4}"/>
    <cellStyle name="Normal 8 2 2 2 6 2" xfId="32668" xr:uid="{BB14654C-66D7-465D-8810-D288B66AC74E}"/>
    <cellStyle name="Normal 8 2 2 2 7" xfId="32669" xr:uid="{6E9FEB63-A839-4FAB-ABE9-1B241CF3C5F9}"/>
    <cellStyle name="Normal 8 2 2 3" xfId="32670" xr:uid="{06EF2B21-F816-4282-A62E-AAC2636C5D6E}"/>
    <cellStyle name="Normal 8 2 2 3 2" xfId="32671" xr:uid="{90B52890-7529-4D57-91E0-600EF49B8908}"/>
    <cellStyle name="Normal 8 2 2 3 2 2" xfId="32672" xr:uid="{FA5C5C1D-7975-43F6-89DC-D757EEC59561}"/>
    <cellStyle name="Normal 8 2 2 3 2 2 2" xfId="32673" xr:uid="{D68CF09B-1216-4A97-AB20-25FD1B66EE96}"/>
    <cellStyle name="Normal 8 2 2 3 2 2 2 2" xfId="32674" xr:uid="{75671AF8-E8E4-4D12-A96D-2AFCD326AC18}"/>
    <cellStyle name="Normal 8 2 2 3 2 2 2 2 2" xfId="32675" xr:uid="{6351079F-C4AB-4717-BF9A-1486A489C7F6}"/>
    <cellStyle name="Normal 8 2 2 3 2 2 2 3" xfId="32676" xr:uid="{181F9D2B-BAEE-4689-80C8-5DCC5FC7A507}"/>
    <cellStyle name="Normal 8 2 2 3 2 2 3" xfId="32677" xr:uid="{E174F93D-AB23-49FF-A839-667B403D1AAA}"/>
    <cellStyle name="Normal 8 2 2 3 2 2 3 2" xfId="32678" xr:uid="{1E42A8D0-8245-49F5-9791-C51CD93DCE7F}"/>
    <cellStyle name="Normal 8 2 2 3 2 2 4" xfId="32679" xr:uid="{36290DA2-D81E-407F-AE8F-07A52686F7FA}"/>
    <cellStyle name="Normal 8 2 2 3 2 3" xfId="32680" xr:uid="{0FBC9A55-232F-4BF0-A17F-20389E391E9B}"/>
    <cellStyle name="Normal 8 2 2 3 2 3 2" xfId="32681" xr:uid="{49030E13-1999-4814-9459-665C85E9B9C9}"/>
    <cellStyle name="Normal 8 2 2 3 2 3 2 2" xfId="32682" xr:uid="{93BFB78D-DA9A-426B-862D-DD86EEA9D2F3}"/>
    <cellStyle name="Normal 8 2 2 3 2 3 2 2 2" xfId="32683" xr:uid="{E912979E-15F3-4656-B39F-76B231927218}"/>
    <cellStyle name="Normal 8 2 2 3 2 3 2 3" xfId="32684" xr:uid="{061B7447-EC4B-4CB9-BFCE-C546AE7027B0}"/>
    <cellStyle name="Normal 8 2 2 3 2 3 3" xfId="32685" xr:uid="{EF1B2B48-77BA-4652-AA62-98FACB30C28B}"/>
    <cellStyle name="Normal 8 2 2 3 2 3 3 2" xfId="32686" xr:uid="{BA2D387C-44F1-4A8B-ABE7-F33F8B23BA90}"/>
    <cellStyle name="Normal 8 2 2 3 2 3 4" xfId="32687" xr:uid="{39FCE7C4-105F-4275-B0ED-ACC1CCC641D5}"/>
    <cellStyle name="Normal 8 2 2 3 2 4" xfId="32688" xr:uid="{D5FEEE9B-9082-4599-9180-9EFED5A135F5}"/>
    <cellStyle name="Normal 8 2 2 3 2 4 2" xfId="32689" xr:uid="{744C211E-76A5-43A7-B390-038974E58C42}"/>
    <cellStyle name="Normal 8 2 2 3 2 4 2 2" xfId="32690" xr:uid="{CC6F443D-3A64-4603-88C6-4242BC740500}"/>
    <cellStyle name="Normal 8 2 2 3 2 4 3" xfId="32691" xr:uid="{E61C7272-406E-40EF-8A8E-63CEB83709AA}"/>
    <cellStyle name="Normal 8 2 2 3 2 5" xfId="32692" xr:uid="{173F5F1E-D5E5-4CDC-9492-AD2174B65B26}"/>
    <cellStyle name="Normal 8 2 2 3 2 5 2" xfId="32693" xr:uid="{3E7B4D54-1DF7-428A-BA6F-01FACC3BAC2A}"/>
    <cellStyle name="Normal 8 2 2 3 2 6" xfId="32694" xr:uid="{6AB0D88D-3E46-4C9F-BC79-534C0D538E25}"/>
    <cellStyle name="Normal 8 2 2 3 3" xfId="32695" xr:uid="{AAF41F4F-17B1-4D59-87E0-6AD329129F35}"/>
    <cellStyle name="Normal 8 2 2 3 3 2" xfId="32696" xr:uid="{7FE7120C-DBDF-4FF1-B1A3-CDFF0105AF99}"/>
    <cellStyle name="Normal 8 2 2 3 3 2 2" xfId="32697" xr:uid="{2B720A1F-A6CE-4825-96FB-7A10D69F0664}"/>
    <cellStyle name="Normal 8 2 2 3 3 2 2 2" xfId="32698" xr:uid="{D4DFA505-7C9D-4E2D-A933-A8421D7F6C15}"/>
    <cellStyle name="Normal 8 2 2 3 3 2 3" xfId="32699" xr:uid="{951B906E-8F91-4FEA-A755-CABC946D4093}"/>
    <cellStyle name="Normal 8 2 2 3 3 3" xfId="32700" xr:uid="{53997E43-0B95-41AB-B655-949742508B0D}"/>
    <cellStyle name="Normal 8 2 2 3 3 3 2" xfId="32701" xr:uid="{2D17743A-6FB4-4E2E-847E-1BFCDC954BE7}"/>
    <cellStyle name="Normal 8 2 2 3 3 4" xfId="32702" xr:uid="{6285B6F2-09BD-45DF-90D6-711DCFB83D2D}"/>
    <cellStyle name="Normal 8 2 2 3 4" xfId="32703" xr:uid="{48AAD68F-9B52-42A7-B838-D02C82F78F29}"/>
    <cellStyle name="Normal 8 2 2 3 4 2" xfId="32704" xr:uid="{E6D1A680-0A9A-4681-B5A7-00EEF2E6C8FA}"/>
    <cellStyle name="Normal 8 2 2 3 4 2 2" xfId="32705" xr:uid="{8C18959A-5CB0-4F5F-BB10-54F1E4F214C5}"/>
    <cellStyle name="Normal 8 2 2 3 4 2 2 2" xfId="32706" xr:uid="{0DB9D60D-7C38-46B6-94B8-784074F90ACE}"/>
    <cellStyle name="Normal 8 2 2 3 4 2 3" xfId="32707" xr:uid="{E91EC6A1-98E7-4A2F-960D-FA5A2D24A13C}"/>
    <cellStyle name="Normal 8 2 2 3 4 3" xfId="32708" xr:uid="{325FFEDB-2369-4E93-BF70-CC57C93C03FF}"/>
    <cellStyle name="Normal 8 2 2 3 4 3 2" xfId="32709" xr:uid="{DCF6B0B2-8670-42E1-8F54-54902FF1CEBD}"/>
    <cellStyle name="Normal 8 2 2 3 4 4" xfId="32710" xr:uid="{975D3687-6BA6-4F18-91CA-754700EB42E3}"/>
    <cellStyle name="Normal 8 2 2 3 5" xfId="32711" xr:uid="{CF6761A7-5018-4814-870C-F0917BD5E682}"/>
    <cellStyle name="Normal 8 2 2 3 5 2" xfId="32712" xr:uid="{45985C55-D059-4A25-A790-3000E82E2558}"/>
    <cellStyle name="Normal 8 2 2 3 5 2 2" xfId="32713" xr:uid="{724203EF-BA70-4AD7-B86D-EEA2B6D7DA65}"/>
    <cellStyle name="Normal 8 2 2 3 5 3" xfId="32714" xr:uid="{CD8F3F52-9C4E-4362-804A-AEF9B2EF6380}"/>
    <cellStyle name="Normal 8 2 2 3 6" xfId="32715" xr:uid="{5EA06714-47DB-466E-986F-5D077B4B3716}"/>
    <cellStyle name="Normal 8 2 2 3 6 2" xfId="32716" xr:uid="{F7B3DF6D-CDE3-4D55-90C3-93CBB72AB831}"/>
    <cellStyle name="Normal 8 2 2 3 7" xfId="32717" xr:uid="{38A5E2D4-C942-4B18-BB33-BF5E61D13E75}"/>
    <cellStyle name="Normal 8 2 2 4" xfId="32718" xr:uid="{2DECD943-79D8-46D4-AE02-4CAA2E76C075}"/>
    <cellStyle name="Normal 8 2 2 4 2" xfId="32719" xr:uid="{5CE9D0B9-8ADB-4571-A3B5-943D0B53FFE3}"/>
    <cellStyle name="Normal 8 2 2 4 2 2" xfId="32720" xr:uid="{B9BCF13A-D6D7-4D78-8BFE-02E0EAFDBE78}"/>
    <cellStyle name="Normal 8 2 2 4 2 2 2" xfId="32721" xr:uid="{15036F51-8E89-49E6-BFAD-820661198AE7}"/>
    <cellStyle name="Normal 8 2 2 4 2 2 2 2" xfId="32722" xr:uid="{D8C59486-C97A-418A-8C5E-A23D099D73FF}"/>
    <cellStyle name="Normal 8 2 2 4 2 2 3" xfId="32723" xr:uid="{57F4D02A-0095-400B-9607-8987DE58D4B7}"/>
    <cellStyle name="Normal 8 2 2 4 2 3" xfId="32724" xr:uid="{54FDDAE7-5AC8-409C-BB37-4C2486B8CCCB}"/>
    <cellStyle name="Normal 8 2 2 4 2 3 2" xfId="32725" xr:uid="{ADA6B5AE-4E60-4F55-B06C-0948C18E2789}"/>
    <cellStyle name="Normal 8 2 2 4 2 4" xfId="32726" xr:uid="{65E243C4-E140-4E36-8A8F-0F7951FFA676}"/>
    <cellStyle name="Normal 8 2 2 4 3" xfId="32727" xr:uid="{94333545-267A-4D6C-BCCA-B58D5856DD35}"/>
    <cellStyle name="Normal 8 2 2 4 3 2" xfId="32728" xr:uid="{AD61CCC0-F671-4651-97B7-F7BE6EC608CE}"/>
    <cellStyle name="Normal 8 2 2 4 3 2 2" xfId="32729" xr:uid="{96660E1A-E4BC-44D9-B0A0-5FBCA18D4456}"/>
    <cellStyle name="Normal 8 2 2 4 3 2 2 2" xfId="32730" xr:uid="{C71BE415-5B2D-441A-9A06-50EC453D846E}"/>
    <cellStyle name="Normal 8 2 2 4 3 2 3" xfId="32731" xr:uid="{107092BE-498B-41E3-964D-6BD839442836}"/>
    <cellStyle name="Normal 8 2 2 4 3 3" xfId="32732" xr:uid="{64159C73-A6DF-496E-9695-5BDA272D0D22}"/>
    <cellStyle name="Normal 8 2 2 4 3 3 2" xfId="32733" xr:uid="{57E7AB07-2381-4CB7-B5AD-DE15CAB86687}"/>
    <cellStyle name="Normal 8 2 2 4 3 4" xfId="32734" xr:uid="{0B2E3049-897E-4A13-BE9F-3DCC0A89917A}"/>
    <cellStyle name="Normal 8 2 2 4 4" xfId="32735" xr:uid="{61A9AEF6-C2D9-4E4F-ACBB-1B5A143C7181}"/>
    <cellStyle name="Normal 8 2 2 4 4 2" xfId="32736" xr:uid="{70B12A7B-8B21-422A-8150-0D061B53F1C8}"/>
    <cellStyle name="Normal 8 2 2 4 4 2 2" xfId="32737" xr:uid="{5AA027BB-F7F2-4D88-9029-5495F4CA8392}"/>
    <cellStyle name="Normal 8 2 2 4 4 3" xfId="32738" xr:uid="{A02A3BAE-4AE4-43AD-BEA2-BAF8A21EF5E4}"/>
    <cellStyle name="Normal 8 2 2 4 5" xfId="32739" xr:uid="{E169F92B-FAA1-4AD6-BA92-D94CAAB5C417}"/>
    <cellStyle name="Normal 8 2 2 4 5 2" xfId="32740" xr:uid="{EFDACF83-8ACF-45C2-817C-B5620A657870}"/>
    <cellStyle name="Normal 8 2 2 4 6" xfId="32741" xr:uid="{ABD2A18B-AA1A-4194-A23B-8A88F1832298}"/>
    <cellStyle name="Normal 8 2 2 5" xfId="32742" xr:uid="{5165B715-66A2-414E-A87E-2EF4C84CA751}"/>
    <cellStyle name="Normal 8 2 2 5 2" xfId="32743" xr:uid="{3E32D020-612A-4789-8557-3385EB15CA53}"/>
    <cellStyle name="Normal 8 2 2 5 2 2" xfId="32744" xr:uid="{781B74AA-6E8E-483E-81CB-A4B4F50609CC}"/>
    <cellStyle name="Normal 8 2 2 5 2 2 2" xfId="32745" xr:uid="{FE54F23C-8AA9-4F51-BC1E-5DDB0FDBCFBD}"/>
    <cellStyle name="Normal 8 2 2 5 2 3" xfId="32746" xr:uid="{F421276C-BE1C-4BEE-A5B8-EAEF33019239}"/>
    <cellStyle name="Normal 8 2 2 5 3" xfId="32747" xr:uid="{4FF7A4C1-7173-4964-A2B7-5E1541248C7D}"/>
    <cellStyle name="Normal 8 2 2 5 3 2" xfId="32748" xr:uid="{3093B007-B4C4-4ED7-88A8-8F7D36FA7D6B}"/>
    <cellStyle name="Normal 8 2 2 5 4" xfId="32749" xr:uid="{16AA5E83-CADF-4C67-81E1-1F2C1A9A6576}"/>
    <cellStyle name="Normal 8 2 2 6" xfId="32750" xr:uid="{91F70018-E405-4946-9709-D452763033B8}"/>
    <cellStyle name="Normal 8 2 2 6 2" xfId="32751" xr:uid="{01184A55-D7AB-4932-B8DF-BC97058AA98D}"/>
    <cellStyle name="Normal 8 2 2 6 2 2" xfId="32752" xr:uid="{BEA17DD7-E698-47ED-A5E6-D60151D1B9B8}"/>
    <cellStyle name="Normal 8 2 2 6 2 2 2" xfId="32753" xr:uid="{A41FBADA-9455-4C51-BBED-7676C18FD525}"/>
    <cellStyle name="Normal 8 2 2 6 2 3" xfId="32754" xr:uid="{CE8A097C-9D59-425F-B86D-C700956C7F24}"/>
    <cellStyle name="Normal 8 2 2 6 3" xfId="32755" xr:uid="{CD8BD74C-765E-47E9-B1E0-4E710F3B79F0}"/>
    <cellStyle name="Normal 8 2 2 6 3 2" xfId="32756" xr:uid="{66286467-56AC-44D1-8878-FF6C6FDE6660}"/>
    <cellStyle name="Normal 8 2 2 6 4" xfId="32757" xr:uid="{3801DCBA-34A0-4B48-8534-DEEA741BB4C2}"/>
    <cellStyle name="Normal 8 2 2 7" xfId="32758" xr:uid="{DFAC056E-4026-4278-89AE-BD2BDC5153AB}"/>
    <cellStyle name="Normal 8 2 2 7 2" xfId="32759" xr:uid="{FAEB2DDA-BB85-40D7-B454-28880C640A48}"/>
    <cellStyle name="Normal 8 2 2 7 2 2" xfId="32760" xr:uid="{03316A08-7D93-4C9E-93B6-59F7122D4C00}"/>
    <cellStyle name="Normal 8 2 2 7 3" xfId="32761" xr:uid="{FD61CE92-DB84-4AAA-A71C-8324318B8B51}"/>
    <cellStyle name="Normal 8 2 2 8" xfId="32762" xr:uid="{B7B11C9B-B718-456F-B810-83157BB606A4}"/>
    <cellStyle name="Normal 8 2 2 8 2" xfId="32763" xr:uid="{719F7C60-175C-4D7E-8DB6-7236684ADE1F}"/>
    <cellStyle name="Normal 8 2 2 9" xfId="32764" xr:uid="{B25B5E98-FC42-4594-88D1-CFA1BACA81BA}"/>
    <cellStyle name="Normal 8 2 3" xfId="32765" xr:uid="{90710940-7005-45CA-B6F8-C3EB5DC91902}"/>
    <cellStyle name="Normal 8 2 3 2" xfId="32766" xr:uid="{0806EF86-34C9-4FEC-ACC4-13C66DEC825A}"/>
    <cellStyle name="Normal 8 2 3 3" xfId="32767" xr:uid="{A9F6E84D-88BB-40BC-8EE4-26E55A1E0BAF}"/>
    <cellStyle name="Normal 8 2 3 3 2" xfId="32768" xr:uid="{7E6E8EE0-6A09-4373-84B2-A3BE61C5AF19}"/>
    <cellStyle name="Normal 8 2 3 3 2 2" xfId="32769" xr:uid="{F4EAED52-860F-4588-96BA-8AE1827B0A6F}"/>
    <cellStyle name="Normal 8 2 3 3 2 2 2" xfId="32770" xr:uid="{20BC084B-D722-4241-9CFC-50B1DE1ACC0F}"/>
    <cellStyle name="Normal 8 2 3 3 2 2 2 2" xfId="32771" xr:uid="{B55CFFD8-0A2F-4879-9E5D-9D02560DD8C9}"/>
    <cellStyle name="Normal 8 2 3 3 2 2 3" xfId="32772" xr:uid="{F7B2FDB9-C162-4FE4-8D19-942801A95C07}"/>
    <cellStyle name="Normal 8 2 3 3 2 3" xfId="32773" xr:uid="{C5C5F54C-F437-42B8-9B23-63519B215825}"/>
    <cellStyle name="Normal 8 2 3 3 2 3 2" xfId="32774" xr:uid="{46C616E2-DE40-4780-A700-9664F662C169}"/>
    <cellStyle name="Normal 8 2 3 3 2 4" xfId="32775" xr:uid="{8E3F318B-DB4E-4822-8EA0-0662A60B9E03}"/>
    <cellStyle name="Normal 8 2 3 3 3" xfId="32776" xr:uid="{B62239C3-0B65-48D9-8DB0-7E11E9589120}"/>
    <cellStyle name="Normal 8 2 3 3 3 2" xfId="32777" xr:uid="{424B1530-7687-442D-AFD7-E7D24C05688E}"/>
    <cellStyle name="Normal 8 2 3 3 3 2 2" xfId="32778" xr:uid="{8ECD8158-D9AB-47E5-8269-0C8BE82B785E}"/>
    <cellStyle name="Normal 8 2 3 3 3 2 2 2" xfId="32779" xr:uid="{FCE8E3FA-408A-4A4B-9C82-8207B1E05BF4}"/>
    <cellStyle name="Normal 8 2 3 3 3 2 3" xfId="32780" xr:uid="{A73DA721-6223-41A8-B396-B5505A34CE18}"/>
    <cellStyle name="Normal 8 2 3 3 3 3" xfId="32781" xr:uid="{17E86B85-46CB-46A5-9088-B5B20662BB0D}"/>
    <cellStyle name="Normal 8 2 3 3 3 3 2" xfId="32782" xr:uid="{30384E83-C0D5-4872-AA1B-0A70896230B7}"/>
    <cellStyle name="Normal 8 2 3 3 3 4" xfId="32783" xr:uid="{74CE62EB-C196-4B67-9DD7-1C3851A727A0}"/>
    <cellStyle name="Normal 8 2 3 3 4" xfId="32784" xr:uid="{68C44E5F-F278-41DC-B112-DB2D977DA836}"/>
    <cellStyle name="Normal 8 2 3 3 4 2" xfId="32785" xr:uid="{6CA4DAC3-67FE-481E-8762-8898FA570776}"/>
    <cellStyle name="Normal 8 2 3 3 4 2 2" xfId="32786" xr:uid="{639D93EC-3ADA-4A8C-8010-BC0A425665DB}"/>
    <cellStyle name="Normal 8 2 3 3 4 3" xfId="32787" xr:uid="{86BBD241-5BE3-43E2-8CCC-539F99A0FAA7}"/>
    <cellStyle name="Normal 8 2 3 3 5" xfId="32788" xr:uid="{B3DBC244-5376-43AA-8BCD-D724A7FD8EDD}"/>
    <cellStyle name="Normal 8 2 3 3 5 2" xfId="32789" xr:uid="{7A45C2B6-0672-4ABC-80EF-3321C1CD9F98}"/>
    <cellStyle name="Normal 8 2 3 3 6" xfId="32790" xr:uid="{E3E6A3E1-003F-4CA4-9544-198A8A22649B}"/>
    <cellStyle name="Normal 8 2 3 4" xfId="32791" xr:uid="{3FDDBBFD-DDC6-49D6-9C20-2AEC735B25BA}"/>
    <cellStyle name="Normal 8 2 3 4 2" xfId="32792" xr:uid="{0659B696-8DA3-4DDF-86BC-9737F166B920}"/>
    <cellStyle name="Normal 8 2 3 4 2 2" xfId="32793" xr:uid="{B61526DC-8940-4E40-8411-83CD35966C86}"/>
    <cellStyle name="Normal 8 2 3 4 2 2 2" xfId="32794" xr:uid="{527FC06A-0733-403F-A4A9-89C0E1C74161}"/>
    <cellStyle name="Normal 8 2 3 4 2 3" xfId="32795" xr:uid="{B5EA9900-743C-4E0D-8BDA-A168C4E56397}"/>
    <cellStyle name="Normal 8 2 3 4 3" xfId="32796" xr:uid="{C24EA426-6BB8-4F8D-AB4F-1C409F4A2C34}"/>
    <cellStyle name="Normal 8 2 3 4 3 2" xfId="32797" xr:uid="{F955F457-DF55-46B0-B915-878F94B0E53D}"/>
    <cellStyle name="Normal 8 2 3 4 4" xfId="32798" xr:uid="{AA60AF53-CF83-40BC-A8A4-D39CC1E53140}"/>
    <cellStyle name="Normal 8 2 3 5" xfId="32799" xr:uid="{ED8291CB-FCB1-42DB-94E0-91E99C1184AE}"/>
    <cellStyle name="Normal 8 2 3 5 2" xfId="32800" xr:uid="{0D9FACF0-E69F-4AF6-871E-CA37947BA7F5}"/>
    <cellStyle name="Normal 8 2 3 5 2 2" xfId="32801" xr:uid="{86282AE1-1D78-408A-AECE-B859A91BB96B}"/>
    <cellStyle name="Normal 8 2 3 5 2 2 2" xfId="32802" xr:uid="{A464118E-761A-4BD6-9D14-D636C018CCC1}"/>
    <cellStyle name="Normal 8 2 3 5 2 3" xfId="32803" xr:uid="{186C2855-40BF-4A43-B63C-DBC65912F96E}"/>
    <cellStyle name="Normal 8 2 3 5 3" xfId="32804" xr:uid="{729EFF3D-ACA8-413F-8F3B-A97604346ECF}"/>
    <cellStyle name="Normal 8 2 3 5 3 2" xfId="32805" xr:uid="{86264A71-A77F-484B-97AF-8B54E9CD8D2F}"/>
    <cellStyle name="Normal 8 2 3 5 4" xfId="32806" xr:uid="{FBF63DE3-AB91-4EFE-AC21-6753997C88DC}"/>
    <cellStyle name="Normal 8 2 3 6" xfId="32807" xr:uid="{93C185B0-2BCA-41A8-A053-827659752283}"/>
    <cellStyle name="Normal 8 2 3 6 2" xfId="32808" xr:uid="{4B21D001-8A9E-4F9B-8E36-E7AD2CB31F65}"/>
    <cellStyle name="Normal 8 2 3 6 2 2" xfId="32809" xr:uid="{A9FF2572-BF59-4B0F-AAF0-B9609ACC86E4}"/>
    <cellStyle name="Normal 8 2 3 6 3" xfId="32810" xr:uid="{B4D5C210-C0DB-4DED-92E5-D0DE6CF4A87B}"/>
    <cellStyle name="Normal 8 2 3 7" xfId="32811" xr:uid="{27A57BE8-11A5-4EA5-9C38-E26EC476FFD8}"/>
    <cellStyle name="Normal 8 2 3 7 2" xfId="32812" xr:uid="{FEFEF55C-7569-42AA-A4C5-117B466DC489}"/>
    <cellStyle name="Normal 8 2 3 8" xfId="32813" xr:uid="{9C5EECC8-1C29-400C-9CA2-50B7D093C155}"/>
    <cellStyle name="Normal 8 2 4" xfId="32814" xr:uid="{A7B1214C-269E-4EA3-9F3F-F11B6F2ADE78}"/>
    <cellStyle name="Normal 8 2 4 2" xfId="32815" xr:uid="{2811B22D-C02E-47E1-8A14-D2C058B0B003}"/>
    <cellStyle name="Normal 8 2 4 2 2" xfId="32816" xr:uid="{5DE9B627-3AC6-4114-9800-FB5BCEA5AD70}"/>
    <cellStyle name="Normal 8 2 4 2 2 2" xfId="32817" xr:uid="{CA18D53B-6B01-4DBE-A3A8-9C2DF893F7FE}"/>
    <cellStyle name="Normal 8 2 4 2 2 2 2" xfId="32818" xr:uid="{2C392E10-894C-48C1-8D0D-2C9D3437F033}"/>
    <cellStyle name="Normal 8 2 4 2 2 2 2 2" xfId="32819" xr:uid="{85C433C7-EB80-40A3-B493-87DA22476FEE}"/>
    <cellStyle name="Normal 8 2 4 2 2 2 3" xfId="32820" xr:uid="{B60CF229-A2B4-4C6C-8F9B-7B407452D336}"/>
    <cellStyle name="Normal 8 2 4 2 2 3" xfId="32821" xr:uid="{CD8ED7C0-FE74-4516-8ED0-A1AEE1D5B3FA}"/>
    <cellStyle name="Normal 8 2 4 2 2 3 2" xfId="32822" xr:uid="{CD5DAD03-71BF-42A6-8C34-0499175A0C9F}"/>
    <cellStyle name="Normal 8 2 4 2 2 4" xfId="32823" xr:uid="{F309E59E-36E9-4725-AE62-FD9EDAC1C3E2}"/>
    <cellStyle name="Normal 8 2 4 2 3" xfId="32824" xr:uid="{09D4800C-8ECF-4357-8668-189901C35F4A}"/>
    <cellStyle name="Normal 8 2 4 2 3 2" xfId="32825" xr:uid="{97C3F534-D795-4225-816A-72AB477B692A}"/>
    <cellStyle name="Normal 8 2 4 2 3 2 2" xfId="32826" xr:uid="{9B5DB9CD-D33D-4626-ADDB-A57B736003AC}"/>
    <cellStyle name="Normal 8 2 4 2 3 2 2 2" xfId="32827" xr:uid="{E6E52A35-107D-4A9C-9E25-DE512AC54B8B}"/>
    <cellStyle name="Normal 8 2 4 2 3 2 3" xfId="32828" xr:uid="{FACF526A-558D-4D0D-8284-2EE01787488A}"/>
    <cellStyle name="Normal 8 2 4 2 3 3" xfId="32829" xr:uid="{13B33797-5E9E-4AF6-885D-67A2CFD771C2}"/>
    <cellStyle name="Normal 8 2 4 2 3 3 2" xfId="32830" xr:uid="{394BFE1D-E8BC-4511-A138-943ED2ECC8A2}"/>
    <cellStyle name="Normal 8 2 4 2 3 4" xfId="32831" xr:uid="{E7365908-2F9E-4141-B6C3-CB46A7189A90}"/>
    <cellStyle name="Normal 8 2 4 2 4" xfId="32832" xr:uid="{C52CDCBE-1A1C-497F-8A77-3DCE8B5F8BCC}"/>
    <cellStyle name="Normal 8 2 4 2 4 2" xfId="32833" xr:uid="{1B65A847-9A48-4C34-922F-5382AB30C352}"/>
    <cellStyle name="Normal 8 2 4 2 4 2 2" xfId="32834" xr:uid="{E2825EE4-FB2B-4D14-9CFD-BB29CD705A09}"/>
    <cellStyle name="Normal 8 2 4 2 4 3" xfId="32835" xr:uid="{61834C7E-424C-40EE-8AD8-335D518D02F7}"/>
    <cellStyle name="Normal 8 2 4 2 5" xfId="32836" xr:uid="{FCF8780E-C277-4297-B133-36F52532F2B3}"/>
    <cellStyle name="Normal 8 2 4 2 5 2" xfId="32837" xr:uid="{8ACCF1D7-06D3-43C0-B447-E3DEE4D98F0F}"/>
    <cellStyle name="Normal 8 2 4 2 6" xfId="32838" xr:uid="{5323E84D-2FD4-4010-ADE6-1914FBDDC735}"/>
    <cellStyle name="Normal 8 2 4 3" xfId="32839" xr:uid="{9DB6054D-204C-4E6C-B483-4696880628B5}"/>
    <cellStyle name="Normal 8 2 4 3 2" xfId="32840" xr:uid="{82517E82-2CF8-4D74-B526-2612EE41BAC5}"/>
    <cellStyle name="Normal 8 2 4 3 2 2" xfId="32841" xr:uid="{07BD5E55-4CEC-4D8F-A955-FCA79012EC0A}"/>
    <cellStyle name="Normal 8 2 4 3 2 2 2" xfId="32842" xr:uid="{7F57F87B-025F-4CE5-B4A3-CEDB1AA0F2E7}"/>
    <cellStyle name="Normal 8 2 4 3 2 3" xfId="32843" xr:uid="{CCEF02B8-ECC6-4A66-AECC-CADFE38E9335}"/>
    <cellStyle name="Normal 8 2 4 3 3" xfId="32844" xr:uid="{D98FE107-CBEA-485E-B19C-59854F6B03AE}"/>
    <cellStyle name="Normal 8 2 4 3 3 2" xfId="32845" xr:uid="{CABD13E9-DEDD-4F3B-A6CC-73F44606740D}"/>
    <cellStyle name="Normal 8 2 4 3 4" xfId="32846" xr:uid="{AAC16B41-5EDF-491F-9D28-7C672613FA1F}"/>
    <cellStyle name="Normal 8 2 4 4" xfId="32847" xr:uid="{DA2866D1-2B88-45DB-906B-5A5F8A30A0C7}"/>
    <cellStyle name="Normal 8 2 4 4 2" xfId="32848" xr:uid="{52ECB619-34F5-459D-A856-FA384FAF2086}"/>
    <cellStyle name="Normal 8 2 4 4 2 2" xfId="32849" xr:uid="{85642DA3-A0C0-4E9C-81F1-AD3533FA86C7}"/>
    <cellStyle name="Normal 8 2 4 4 2 2 2" xfId="32850" xr:uid="{02EE6FC6-7E14-46A8-B494-F9FA330E3F32}"/>
    <cellStyle name="Normal 8 2 4 4 2 3" xfId="32851" xr:uid="{3BC490A8-0C35-48C3-A12D-6FA2003D2175}"/>
    <cellStyle name="Normal 8 2 4 4 3" xfId="32852" xr:uid="{102CB991-52A7-4FB2-A692-3F5E23A06730}"/>
    <cellStyle name="Normal 8 2 4 4 3 2" xfId="32853" xr:uid="{F26A8DAE-B126-4D7F-AB20-9B9494452650}"/>
    <cellStyle name="Normal 8 2 4 4 4" xfId="32854" xr:uid="{10A0D350-8A86-4D44-8954-FFF40AC42060}"/>
    <cellStyle name="Normal 8 2 4 5" xfId="32855" xr:uid="{0CB5034D-DCC8-458F-BE93-CB4DFB06F911}"/>
    <cellStyle name="Normal 8 2 4 5 2" xfId="32856" xr:uid="{8AFCDA48-F590-436F-B921-445AB0399ACF}"/>
    <cellStyle name="Normal 8 2 4 5 2 2" xfId="32857" xr:uid="{395E391B-D428-4C2D-8DD1-FB5D80748D8A}"/>
    <cellStyle name="Normal 8 2 4 5 3" xfId="32858" xr:uid="{95A6CABA-F672-4086-97C6-4811E412E9E0}"/>
    <cellStyle name="Normal 8 2 4 6" xfId="32859" xr:uid="{20142CFF-DFE4-425D-B6E1-16E1BBF766B6}"/>
    <cellStyle name="Normal 8 2 4 6 2" xfId="32860" xr:uid="{C440514D-C752-44F2-B8A3-5C6BBA78AA17}"/>
    <cellStyle name="Normal 8 2 4 7" xfId="32861" xr:uid="{54864F1A-4009-4E06-8843-C86C9C6A750E}"/>
    <cellStyle name="Normal 8 2 5" xfId="32862" xr:uid="{67597B5C-F918-4665-888A-72C57C0AC24D}"/>
    <cellStyle name="Normal 8 2 5 2" xfId="32863" xr:uid="{F8517770-B7E6-40A7-9231-92BA32719258}"/>
    <cellStyle name="Normal 8 2 5 2 2" xfId="32864" xr:uid="{4FC6FA8F-1657-4641-A9EC-0894C82E6BEF}"/>
    <cellStyle name="Normal 8 2 5 2 2 2" xfId="32865" xr:uid="{C8C5F216-6C0F-42EA-8F22-8E89E2CD115E}"/>
    <cellStyle name="Normal 8 2 5 2 2 2 2" xfId="32866" xr:uid="{D75C0380-D987-4101-A277-9A10E110530D}"/>
    <cellStyle name="Normal 8 2 5 2 2 2 2 2" xfId="32867" xr:uid="{C7CED004-46BD-47F9-B3E1-2D9154972171}"/>
    <cellStyle name="Normal 8 2 5 2 2 2 3" xfId="32868" xr:uid="{E3A027CD-5CF5-4B50-82A5-5820243ECF48}"/>
    <cellStyle name="Normal 8 2 5 2 2 3" xfId="32869" xr:uid="{83080010-4D6B-4865-B679-900B8533FC78}"/>
    <cellStyle name="Normal 8 2 5 2 2 3 2" xfId="32870" xr:uid="{305A5C44-EE0F-4DF7-B9AE-4A4BE0F7F0A6}"/>
    <cellStyle name="Normal 8 2 5 2 2 4" xfId="32871" xr:uid="{ACBED093-67A9-4365-A0F3-92E4A800607D}"/>
    <cellStyle name="Normal 8 2 5 2 3" xfId="32872" xr:uid="{AD458C52-E988-4FDC-8CD4-88560B2BB319}"/>
    <cellStyle name="Normal 8 2 5 2 3 2" xfId="32873" xr:uid="{A10C355F-D703-4A62-9E72-40CDB0E04D07}"/>
    <cellStyle name="Normal 8 2 5 2 3 2 2" xfId="32874" xr:uid="{29A724FF-5BC2-45F1-B160-11DD1E705DFF}"/>
    <cellStyle name="Normal 8 2 5 2 3 2 2 2" xfId="32875" xr:uid="{1B57D8EE-4DBB-4EE7-B4D3-2325CDF036FB}"/>
    <cellStyle name="Normal 8 2 5 2 3 2 3" xfId="32876" xr:uid="{0D63E147-D028-45E5-93EA-C1085118CD19}"/>
    <cellStyle name="Normal 8 2 5 2 3 3" xfId="32877" xr:uid="{23CAFBBF-37D0-41E0-84BC-E58363A55F04}"/>
    <cellStyle name="Normal 8 2 5 2 3 3 2" xfId="32878" xr:uid="{F13E809C-C2E6-47EB-BE67-D0B5EFF2CD78}"/>
    <cellStyle name="Normal 8 2 5 2 3 4" xfId="32879" xr:uid="{0E768E85-2769-4F78-96F0-73BEB46C5DC5}"/>
    <cellStyle name="Normal 8 2 5 2 4" xfId="32880" xr:uid="{0F140F60-E050-4A7F-A260-431CD2D1DC4B}"/>
    <cellStyle name="Normal 8 2 5 2 4 2" xfId="32881" xr:uid="{F56AD2CA-6B5A-46EA-867A-69C63A705145}"/>
    <cellStyle name="Normal 8 2 5 2 4 2 2" xfId="32882" xr:uid="{45B4D526-569F-475B-B7CA-B2678D6FD7DE}"/>
    <cellStyle name="Normal 8 2 5 2 4 3" xfId="32883" xr:uid="{A740A092-E76D-4F47-A698-0A19E6FBE632}"/>
    <cellStyle name="Normal 8 2 5 2 5" xfId="32884" xr:uid="{C97DFBD7-8511-46C2-9E23-354630B103C5}"/>
    <cellStyle name="Normal 8 2 5 2 5 2" xfId="32885" xr:uid="{BC166B8E-D59A-4A98-B97C-A9250F1E02E1}"/>
    <cellStyle name="Normal 8 2 5 2 6" xfId="32886" xr:uid="{C0AE690B-95EB-4FA2-A714-1A29ACADCA17}"/>
    <cellStyle name="Normal 8 2 5 3" xfId="32887" xr:uid="{17245F48-E356-4784-BB37-112E860FB302}"/>
    <cellStyle name="Normal 8 2 5 3 2" xfId="32888" xr:uid="{EF75D5A9-CD50-442A-AB83-548F51089A35}"/>
    <cellStyle name="Normal 8 2 5 3 2 2" xfId="32889" xr:uid="{C357E5D9-EA54-4F65-9792-0E41D0A1321B}"/>
    <cellStyle name="Normal 8 2 5 3 2 2 2" xfId="32890" xr:uid="{8B7BE731-2CB6-417B-8047-7730E90D804C}"/>
    <cellStyle name="Normal 8 2 5 3 2 3" xfId="32891" xr:uid="{B062C244-A224-4C99-B852-0EFB1CD3553E}"/>
    <cellStyle name="Normal 8 2 5 3 3" xfId="32892" xr:uid="{203A4F31-D482-4916-8C9D-68A8E062E797}"/>
    <cellStyle name="Normal 8 2 5 3 3 2" xfId="32893" xr:uid="{DF871014-30B8-4373-935B-EFA347C15665}"/>
    <cellStyle name="Normal 8 2 5 3 4" xfId="32894" xr:uid="{AF49696A-13E3-4894-AAC0-3CE4A5B810B9}"/>
    <cellStyle name="Normal 8 2 5 4" xfId="32895" xr:uid="{39B9BB3D-CDE0-4244-A9C6-D1C611ACF13B}"/>
    <cellStyle name="Normal 8 2 5 4 2" xfId="32896" xr:uid="{E623266A-3DDB-44C1-8A45-114EFA8CBC8B}"/>
    <cellStyle name="Normal 8 2 5 4 2 2" xfId="32897" xr:uid="{E5E51281-7E6E-4CAC-9EFE-3DCD3985F5F4}"/>
    <cellStyle name="Normal 8 2 5 4 2 2 2" xfId="32898" xr:uid="{2917DDEB-F881-4E4A-A88E-EB294BBB7F2F}"/>
    <cellStyle name="Normal 8 2 5 4 2 3" xfId="32899" xr:uid="{274F3106-7F08-4E27-B132-967283CDB62C}"/>
    <cellStyle name="Normal 8 2 5 4 3" xfId="32900" xr:uid="{1B8A30E3-8A07-4203-AD5A-A6E399190BD1}"/>
    <cellStyle name="Normal 8 2 5 4 3 2" xfId="32901" xr:uid="{2A797078-1109-43C7-864A-A42DB77EC589}"/>
    <cellStyle name="Normal 8 2 5 4 4" xfId="32902" xr:uid="{0C21F7A7-F1FC-494E-937C-A8DB539195EB}"/>
    <cellStyle name="Normal 8 2 5 5" xfId="32903" xr:uid="{4052B4A5-BDA8-444B-A6D9-1BEFD3A79B0C}"/>
    <cellStyle name="Normal 8 2 5 5 2" xfId="32904" xr:uid="{0C57A4D8-0282-43BB-95B3-BDC6536191DE}"/>
    <cellStyle name="Normal 8 2 5 5 2 2" xfId="32905" xr:uid="{239A17CD-BF3D-409B-A87A-43B19980B847}"/>
    <cellStyle name="Normal 8 2 5 5 3" xfId="32906" xr:uid="{52E4601A-03C0-48A8-963F-4AC4FBBD12D2}"/>
    <cellStyle name="Normal 8 2 5 6" xfId="32907" xr:uid="{F3AA6DA7-E21D-4C67-92C7-9FADD8CB1C1A}"/>
    <cellStyle name="Normal 8 2 5 6 2" xfId="32908" xr:uid="{872569D7-32D1-4495-95A1-4389FDAEF6D1}"/>
    <cellStyle name="Normal 8 2 5 7" xfId="32909" xr:uid="{C49EACC3-3EE8-4E3D-A714-375F6472D10E}"/>
    <cellStyle name="Normal 8 2 6" xfId="32910" xr:uid="{1AEDC588-AD1E-4FBD-9B03-5F504E8DB15E}"/>
    <cellStyle name="Normal 8 2 6 2" xfId="32911" xr:uid="{C0DA982D-B23B-4FBD-BD89-CB85ABBC152B}"/>
    <cellStyle name="Normal 8 2 6 2 2" xfId="32912" xr:uid="{3CC938C3-8F88-4739-A00B-1A4789DC027B}"/>
    <cellStyle name="Normal 8 2 6 2 2 2" xfId="32913" xr:uid="{AE2481D1-7C2F-45AC-AABC-12A7D06FF300}"/>
    <cellStyle name="Normal 8 2 6 2 2 2 2" xfId="32914" xr:uid="{A104E508-519C-4096-AEA4-57A7A5CBDB06}"/>
    <cellStyle name="Normal 8 2 6 2 2 3" xfId="32915" xr:uid="{608CBBD9-4D76-4730-866F-A61A1A884FCF}"/>
    <cellStyle name="Normal 8 2 6 2 3" xfId="32916" xr:uid="{EEC97442-35D9-4268-A44A-D6931FDD70C2}"/>
    <cellStyle name="Normal 8 2 6 2 3 2" xfId="32917" xr:uid="{6AB7193E-E168-4A5E-A44D-41B56897B588}"/>
    <cellStyle name="Normal 8 2 6 2 4" xfId="32918" xr:uid="{6EB12B82-9C9D-4854-BF30-406E56AF6AE3}"/>
    <cellStyle name="Normal 8 2 6 3" xfId="32919" xr:uid="{A0D0B645-B078-4F57-9044-1D10147D7791}"/>
    <cellStyle name="Normal 8 2 6 3 2" xfId="32920" xr:uid="{AEA6B400-EAC8-47DF-B9F9-B3DA3C71C5AF}"/>
    <cellStyle name="Normal 8 2 6 3 2 2" xfId="32921" xr:uid="{95A8C8D0-9E3C-499C-A433-A7BF2892C22D}"/>
    <cellStyle name="Normal 8 2 6 3 2 2 2" xfId="32922" xr:uid="{4C206A92-A9D4-4D63-9FE6-1B82AEAE00B0}"/>
    <cellStyle name="Normal 8 2 6 3 2 3" xfId="32923" xr:uid="{E95A3F0D-3D83-4C02-807C-FEDE3ECCAFB2}"/>
    <cellStyle name="Normal 8 2 6 3 3" xfId="32924" xr:uid="{51EA210D-E82C-4EEB-9E60-46606779ACF2}"/>
    <cellStyle name="Normal 8 2 6 3 3 2" xfId="32925" xr:uid="{11FA56E5-314E-4B51-89EF-538FB448F2DE}"/>
    <cellStyle name="Normal 8 2 6 3 4" xfId="32926" xr:uid="{118CE608-D750-4389-82CE-77D59826CB7F}"/>
    <cellStyle name="Normal 8 2 6 4" xfId="32927" xr:uid="{768389E4-54F3-4B3E-863E-1FEAEB20005D}"/>
    <cellStyle name="Normal 8 2 6 4 2" xfId="32928" xr:uid="{0182DDA7-6D46-4EFE-9201-DD0E269B4409}"/>
    <cellStyle name="Normal 8 2 6 4 2 2" xfId="32929" xr:uid="{C09F1D8C-6ECA-4FE5-9E34-6ABA537C3BA1}"/>
    <cellStyle name="Normal 8 2 6 4 3" xfId="32930" xr:uid="{993F54C5-6AD9-4D48-AF71-2003EE440656}"/>
    <cellStyle name="Normal 8 2 6 5" xfId="32931" xr:uid="{1AFABBD6-98F3-4263-9B60-C3C88A5532C7}"/>
    <cellStyle name="Normal 8 2 6 5 2" xfId="32932" xr:uid="{E85C09F4-D529-43CA-9698-45566711853C}"/>
    <cellStyle name="Normal 8 2 6 6" xfId="32933" xr:uid="{3C78682F-4E91-41E8-AFD9-518C297D41C1}"/>
    <cellStyle name="Normal 8 2 7" xfId="32934" xr:uid="{60665AD3-6DF2-4925-99A5-7750884B2835}"/>
    <cellStyle name="Normal 8 2 7 2" xfId="32935" xr:uid="{8396DD88-6E7A-4423-A032-12A964568419}"/>
    <cellStyle name="Normal 8 2 7 2 2" xfId="32936" xr:uid="{9166780D-DBB0-4532-9B2E-AA215934875E}"/>
    <cellStyle name="Normal 8 2 7 2 2 2" xfId="32937" xr:uid="{CE652A4B-A42A-4F0B-99D1-CE974A2D22B2}"/>
    <cellStyle name="Normal 8 2 7 2 3" xfId="32938" xr:uid="{DDE02BA6-F929-4DD6-A5D9-3D6C815B6580}"/>
    <cellStyle name="Normal 8 2 7 3" xfId="32939" xr:uid="{10A1A20B-BBD7-405F-BC42-D75B861A1300}"/>
    <cellStyle name="Normal 8 2 7 3 2" xfId="32940" xr:uid="{B3A6BB8F-0568-4D89-B5D3-464CBFCE40E7}"/>
    <cellStyle name="Normal 8 2 7 4" xfId="32941" xr:uid="{97E266AC-0965-4C33-A5A2-F53EF002EDFA}"/>
    <cellStyle name="Normal 8 2 8" xfId="32942" xr:uid="{D5F94AA3-85DE-41BC-9260-C760C4C51EE0}"/>
    <cellStyle name="Normal 8 2 8 2" xfId="32943" xr:uid="{B33E77F9-EE39-42FB-B2F0-6926BBF73825}"/>
    <cellStyle name="Normal 8 2 8 2 2" xfId="32944" xr:uid="{20B68C13-4836-4F6A-AC76-2878A2FF602B}"/>
    <cellStyle name="Normal 8 2 8 2 2 2" xfId="32945" xr:uid="{2A3E5208-F773-4C6C-A457-2B905F85A6EB}"/>
    <cellStyle name="Normal 8 2 8 2 3" xfId="32946" xr:uid="{3A0C9663-4695-4B79-9F30-4D1CDE9DA3B0}"/>
    <cellStyle name="Normal 8 2 8 3" xfId="32947" xr:uid="{0801C576-9EEE-4BDA-ACDF-0177D38B4D10}"/>
    <cellStyle name="Normal 8 2 8 3 2" xfId="32948" xr:uid="{91461BD2-ED5C-417F-9F51-8694B0838C9C}"/>
    <cellStyle name="Normal 8 2 8 4" xfId="32949" xr:uid="{A59B11E7-4CE0-486D-A5BC-6913F4752A00}"/>
    <cellStyle name="Normal 8 2 9" xfId="32950" xr:uid="{E9C06706-4E94-4210-8DE0-AF8E12DBC20D}"/>
    <cellStyle name="Normal 8 2 9 2" xfId="32951" xr:uid="{57AEC34F-73E0-4BB9-9303-EB2E085C95C8}"/>
    <cellStyle name="Normal 8 2 9 2 2" xfId="32952" xr:uid="{0F0CAECB-71E0-49C3-BA5D-818C5A47BCD0}"/>
    <cellStyle name="Normal 8 2 9 3" xfId="32953" xr:uid="{EF270202-7BCB-4118-A7F7-7EB2711A84B4}"/>
    <cellStyle name="Normal 8 3" xfId="32954" xr:uid="{28C821AC-4523-45F1-928D-3FE15368E51D}"/>
    <cellStyle name="Normal 8 3 2" xfId="32955" xr:uid="{0149D2E4-CF3A-4A8F-8F8B-C3B1091304E0}"/>
    <cellStyle name="Normal 8 3 2 2" xfId="32956" xr:uid="{445B550C-AA75-44F0-BA64-73060A4F6738}"/>
    <cellStyle name="Normal 8 3 2 2 2" xfId="32957" xr:uid="{37B23174-F253-4986-A8CC-8F04A4C2E48E}"/>
    <cellStyle name="Normal 8 3 2 2 2 2" xfId="32958" xr:uid="{38E0B5D5-E330-4FD1-8D83-389162BC4F43}"/>
    <cellStyle name="Normal 8 3 2 2 2 2 2" xfId="32959" xr:uid="{0AA26B55-F8EE-4972-9345-4FDE72540413}"/>
    <cellStyle name="Normal 8 3 2 2 2 2 2 2" xfId="32960" xr:uid="{5B662D46-FA36-47E8-9A07-0AD4EDF7D636}"/>
    <cellStyle name="Normal 8 3 2 2 2 2 3" xfId="32961" xr:uid="{F1E0D206-44C9-484E-9635-C713D53A0950}"/>
    <cellStyle name="Normal 8 3 2 2 2 3" xfId="32962" xr:uid="{E13A9E7B-9015-41D4-8241-3ADA9AC268A5}"/>
    <cellStyle name="Normal 8 3 2 2 2 3 2" xfId="32963" xr:uid="{0FD8310C-42EB-4F1E-AE48-7457B78AD34C}"/>
    <cellStyle name="Normal 8 3 2 2 2 4" xfId="32964" xr:uid="{68B6BADB-8F0C-46F4-B104-E1B0BDBB3A1E}"/>
    <cellStyle name="Normal 8 3 2 2 3" xfId="32965" xr:uid="{2357B423-EA8A-4DCD-BCFB-B9C8E3224C15}"/>
    <cellStyle name="Normal 8 3 2 2 3 2" xfId="32966" xr:uid="{2FC7BF76-82DF-4755-8770-1586304ECF64}"/>
    <cellStyle name="Normal 8 3 2 2 3 2 2" xfId="32967" xr:uid="{F3E79F62-7BFB-4962-AB58-1312A3BBA856}"/>
    <cellStyle name="Normal 8 3 2 2 3 2 2 2" xfId="32968" xr:uid="{27FFD01C-DC65-4D9F-B510-E16CE305EAC4}"/>
    <cellStyle name="Normal 8 3 2 2 3 2 3" xfId="32969" xr:uid="{FFF6A507-34CB-413E-9CBB-7F9FE80ECDF6}"/>
    <cellStyle name="Normal 8 3 2 2 3 3" xfId="32970" xr:uid="{232F0ACF-F823-469E-98FB-E257EFD908FB}"/>
    <cellStyle name="Normal 8 3 2 2 3 3 2" xfId="32971" xr:uid="{D5A06AAD-CD10-458A-B79E-3DCDF607483E}"/>
    <cellStyle name="Normal 8 3 2 2 3 4" xfId="32972" xr:uid="{2590F3FC-1CF7-4CBD-8E35-0208ABF81176}"/>
    <cellStyle name="Normal 8 3 2 2 4" xfId="32973" xr:uid="{C13988F1-09DC-417F-8423-067A962C2F7F}"/>
    <cellStyle name="Normal 8 3 2 2 4 2" xfId="32974" xr:uid="{E6B9FF78-575A-46D6-A6C4-0EB56B5E803E}"/>
    <cellStyle name="Normal 8 3 2 2 4 2 2" xfId="32975" xr:uid="{C0CB8395-E5E2-4A9F-87B9-AE95F34847F8}"/>
    <cellStyle name="Normal 8 3 2 2 4 3" xfId="32976" xr:uid="{370D38A5-F2D6-40E6-9FAF-3575A74888EF}"/>
    <cellStyle name="Normal 8 3 2 2 5" xfId="32977" xr:uid="{4841A3C7-7D23-4A12-960E-D74632E83BA5}"/>
    <cellStyle name="Normal 8 3 2 2 5 2" xfId="32978" xr:uid="{D3C1C510-57B9-46E3-A66D-28AEA747A0BE}"/>
    <cellStyle name="Normal 8 3 2 2 6" xfId="32979" xr:uid="{B9595799-9CBF-42BB-A981-09129E4B13DD}"/>
    <cellStyle name="Normal 8 3 2 3" xfId="32980" xr:uid="{6FEC907D-857A-4ABD-A0E8-76B8805A6D05}"/>
    <cellStyle name="Normal 8 3 2 3 2" xfId="32981" xr:uid="{FF677DA9-241F-47F1-89A1-EA12E1299467}"/>
    <cellStyle name="Normal 8 3 2 3 2 2" xfId="32982" xr:uid="{B7BD31CC-6D4E-44BA-A432-224D9EEA495A}"/>
    <cellStyle name="Normal 8 3 2 3 2 2 2" xfId="32983" xr:uid="{4DB085BC-3C14-4E94-B385-190B605E8AFE}"/>
    <cellStyle name="Normal 8 3 2 3 2 3" xfId="32984" xr:uid="{55D81230-F435-4B4A-BA75-37F97B6A7EC7}"/>
    <cellStyle name="Normal 8 3 2 3 3" xfId="32985" xr:uid="{620396DE-A054-4AAE-AD21-770C9E99908C}"/>
    <cellStyle name="Normal 8 3 2 3 3 2" xfId="32986" xr:uid="{35075EC4-1B02-48D2-B851-550DD0C0F28E}"/>
    <cellStyle name="Normal 8 3 2 3 4" xfId="32987" xr:uid="{17BFBD7B-1F74-462A-8C28-C7D8A40368D0}"/>
    <cellStyle name="Normal 8 3 2 4" xfId="32988" xr:uid="{F4108C2F-D3A1-4FD9-B992-A071E45552DB}"/>
    <cellStyle name="Normal 8 3 2 4 2" xfId="32989" xr:uid="{68D6FE2B-2184-4DBF-BF4E-670F36A4EEB2}"/>
    <cellStyle name="Normal 8 3 2 4 2 2" xfId="32990" xr:uid="{9AF13C8A-A144-4467-B6BD-06515768728D}"/>
    <cellStyle name="Normal 8 3 2 4 2 2 2" xfId="32991" xr:uid="{2AE76586-69A9-44FF-BD6C-27D8C0EBCAF6}"/>
    <cellStyle name="Normal 8 3 2 4 2 3" xfId="32992" xr:uid="{DCC38626-E94B-4F36-8A96-2C4CDD93D592}"/>
    <cellStyle name="Normal 8 3 2 4 3" xfId="32993" xr:uid="{D04CFF3C-72E1-4FCE-B77B-F9C5D9975CD2}"/>
    <cellStyle name="Normal 8 3 2 4 3 2" xfId="32994" xr:uid="{78E489FF-E4F1-4E22-A6C3-930695032569}"/>
    <cellStyle name="Normal 8 3 2 4 4" xfId="32995" xr:uid="{7C2CE872-1B9A-4B63-8F5A-001F90E5E963}"/>
    <cellStyle name="Normal 8 3 2 5" xfId="32996" xr:uid="{3D013B36-8FD2-48A4-8EF1-42B3136D4758}"/>
    <cellStyle name="Normal 8 3 2 5 2" xfId="32997" xr:uid="{EF70CAF6-A639-4DA3-9482-3C9FBE83EAB5}"/>
    <cellStyle name="Normal 8 3 2 5 2 2" xfId="32998" xr:uid="{32932A30-A249-46BA-96AB-06593AAF05D7}"/>
    <cellStyle name="Normal 8 3 2 5 3" xfId="32999" xr:uid="{C406CD81-79FC-447C-846F-87A1A392D57B}"/>
    <cellStyle name="Normal 8 3 2 6" xfId="33000" xr:uid="{1EA903D1-D8FB-4086-8DF4-73B425CC96FF}"/>
    <cellStyle name="Normal 8 3 2 6 2" xfId="33001" xr:uid="{5E55F2E3-37B4-4E48-9BBA-BC1812789717}"/>
    <cellStyle name="Normal 8 3 2 7" xfId="33002" xr:uid="{E9310308-1609-4AAC-8BDC-14C92A4BF390}"/>
    <cellStyle name="Normal 8 3 3" xfId="33003" xr:uid="{2F58B64E-8C40-40BB-911C-0FA353D11E74}"/>
    <cellStyle name="Normal 8 3 3 2" xfId="33004" xr:uid="{F6D3E8C0-E14E-40B9-8E18-79704198E816}"/>
    <cellStyle name="Normal 8 3 3 2 2" xfId="33005" xr:uid="{F46CD6C0-279D-4A6C-AAF6-80989E909F74}"/>
    <cellStyle name="Normal 8 3 3 2 2 2" xfId="33006" xr:uid="{49BCF1CF-B996-4B1C-9196-465FD99BE9FF}"/>
    <cellStyle name="Normal 8 3 3 2 2 2 2" xfId="33007" xr:uid="{58B5F079-AF93-419E-8313-C707CD197A1E}"/>
    <cellStyle name="Normal 8 3 3 2 2 2 2 2" xfId="33008" xr:uid="{7DC7E697-411B-455F-A6B7-472D5FE6CCAD}"/>
    <cellStyle name="Normal 8 3 3 2 2 2 3" xfId="33009" xr:uid="{5911C3C4-7548-4525-AC56-35A196DB42FF}"/>
    <cellStyle name="Normal 8 3 3 2 2 3" xfId="33010" xr:uid="{22FE0770-BC6E-43E6-81F0-5AECC68A0F3E}"/>
    <cellStyle name="Normal 8 3 3 2 2 3 2" xfId="33011" xr:uid="{D0561600-FF32-4544-A990-0566F56375C8}"/>
    <cellStyle name="Normal 8 3 3 2 2 4" xfId="33012" xr:uid="{A7D8D7C2-4E29-4578-A3E1-A5FF9644C922}"/>
    <cellStyle name="Normal 8 3 3 2 3" xfId="33013" xr:uid="{CABE25AA-5309-459A-996B-57ECFBE5A06E}"/>
    <cellStyle name="Normal 8 3 3 2 3 2" xfId="33014" xr:uid="{81A9E53D-9107-4057-95C9-E23AF14C5D10}"/>
    <cellStyle name="Normal 8 3 3 2 3 2 2" xfId="33015" xr:uid="{59C35F0A-9117-498B-B1BC-75E75703B75C}"/>
    <cellStyle name="Normal 8 3 3 2 3 2 2 2" xfId="33016" xr:uid="{449BECCA-FB10-468C-8D99-173166F43EE2}"/>
    <cellStyle name="Normal 8 3 3 2 3 2 3" xfId="33017" xr:uid="{AB9F4306-B796-4A54-923E-09D4AE7746CB}"/>
    <cellStyle name="Normal 8 3 3 2 3 3" xfId="33018" xr:uid="{D84F033D-0171-4671-8546-B653C5B6EF93}"/>
    <cellStyle name="Normal 8 3 3 2 3 3 2" xfId="33019" xr:uid="{66D17CC1-ED3E-4F0D-BB62-05381FB0E483}"/>
    <cellStyle name="Normal 8 3 3 2 3 4" xfId="33020" xr:uid="{33C5636F-B8F9-462F-BD74-B14516E25ECA}"/>
    <cellStyle name="Normal 8 3 3 2 4" xfId="33021" xr:uid="{B7AA764F-2ED3-4C25-AEDF-695E1FFE646E}"/>
    <cellStyle name="Normal 8 3 3 2 4 2" xfId="33022" xr:uid="{B6B34469-FBDA-42EC-A24B-90CE9AF6F37F}"/>
    <cellStyle name="Normal 8 3 3 2 4 2 2" xfId="33023" xr:uid="{CC172FE8-B6B7-46E8-8F17-17CD742FC94C}"/>
    <cellStyle name="Normal 8 3 3 2 4 3" xfId="33024" xr:uid="{3F4F4299-416D-4BA3-9291-6B52BCA1F797}"/>
    <cellStyle name="Normal 8 3 3 2 5" xfId="33025" xr:uid="{8E9088FB-DA6E-41A6-8071-8CF9F979A6EA}"/>
    <cellStyle name="Normal 8 3 3 2 5 2" xfId="33026" xr:uid="{160C4A6E-83F8-47AB-BF0A-F431E0DC3684}"/>
    <cellStyle name="Normal 8 3 3 2 6" xfId="33027" xr:uid="{E6B82C7F-C1A5-4AD6-862E-15AEB93DE456}"/>
    <cellStyle name="Normal 8 3 3 3" xfId="33028" xr:uid="{3713BA89-7B2E-4C50-9FF1-96EE1BB66A1F}"/>
    <cellStyle name="Normal 8 3 3 3 2" xfId="33029" xr:uid="{B42CAFBC-6B0C-48A2-8DCF-1C1217BB7E61}"/>
    <cellStyle name="Normal 8 3 3 3 2 2" xfId="33030" xr:uid="{401BF1C5-9FF0-4AA4-9FD4-C891EF731541}"/>
    <cellStyle name="Normal 8 3 3 3 2 2 2" xfId="33031" xr:uid="{A043DF4F-82B5-4CC1-B262-C224B0F7624D}"/>
    <cellStyle name="Normal 8 3 3 3 2 3" xfId="33032" xr:uid="{27837DD9-9BAE-41D5-8472-8A1B4F3F6067}"/>
    <cellStyle name="Normal 8 3 3 3 3" xfId="33033" xr:uid="{6D41D256-7231-4247-8B82-64053457317E}"/>
    <cellStyle name="Normal 8 3 3 3 3 2" xfId="33034" xr:uid="{D575F923-9D14-45F6-AB9D-618137406C09}"/>
    <cellStyle name="Normal 8 3 3 3 4" xfId="33035" xr:uid="{FF8F9E70-BF58-4451-8829-2F8704CE002E}"/>
    <cellStyle name="Normal 8 3 3 4" xfId="33036" xr:uid="{34EFAD0B-4C08-41BB-B674-50C83A1E72D1}"/>
    <cellStyle name="Normal 8 3 3 4 2" xfId="33037" xr:uid="{08B1DF18-3DB7-43C7-9491-78BB8B8DDE8D}"/>
    <cellStyle name="Normal 8 3 3 4 2 2" xfId="33038" xr:uid="{9DE3A703-8D2E-4873-B0CF-33D2EF3A3969}"/>
    <cellStyle name="Normal 8 3 3 4 2 2 2" xfId="33039" xr:uid="{8AD34CF3-7824-4C21-96F5-7DD935E52178}"/>
    <cellStyle name="Normal 8 3 3 4 2 3" xfId="33040" xr:uid="{07961130-4629-461B-B26B-E3B7F4E5774C}"/>
    <cellStyle name="Normal 8 3 3 4 3" xfId="33041" xr:uid="{D411D6A4-7720-43C3-B512-F21A596669DE}"/>
    <cellStyle name="Normal 8 3 3 4 3 2" xfId="33042" xr:uid="{3AC6D1B6-6666-46A5-8ED0-9C50A90487B4}"/>
    <cellStyle name="Normal 8 3 3 4 4" xfId="33043" xr:uid="{01AA804F-94C8-47BA-97CD-D98CDEB57D59}"/>
    <cellStyle name="Normal 8 3 3 5" xfId="33044" xr:uid="{C0FA1301-FDCB-4FF7-9715-7F7547D27E46}"/>
    <cellStyle name="Normal 8 3 3 5 2" xfId="33045" xr:uid="{4DD89F9F-A202-4FFB-99A4-E757D0D7134B}"/>
    <cellStyle name="Normal 8 3 3 5 2 2" xfId="33046" xr:uid="{D8BAD6B7-DA2B-4412-B2DF-3D1F88793FF6}"/>
    <cellStyle name="Normal 8 3 3 5 3" xfId="33047" xr:uid="{DB54015A-1816-4D37-9211-33C8ACB75EE7}"/>
    <cellStyle name="Normal 8 3 3 6" xfId="33048" xr:uid="{24A80F01-EC2A-4143-893C-4DD7429992C3}"/>
    <cellStyle name="Normal 8 3 3 6 2" xfId="33049" xr:uid="{584DB7D5-9B4E-4D04-8C00-33C1721CC5F6}"/>
    <cellStyle name="Normal 8 3 3 7" xfId="33050" xr:uid="{E904F8EE-4A93-467A-A730-2418F42A05F6}"/>
    <cellStyle name="Normal 8 3 4" xfId="33051" xr:uid="{2BB7CAD5-2864-4510-B7C0-AAA310411D1D}"/>
    <cellStyle name="Normal 8 3 4 2" xfId="33052" xr:uid="{4EEE27D7-27EE-48E1-899B-CF5F25CCC38A}"/>
    <cellStyle name="Normal 8 3 4 2 2" xfId="33053" xr:uid="{82C7529D-5061-496A-AB84-21D34AEDF1DB}"/>
    <cellStyle name="Normal 8 3 4 2 2 2" xfId="33054" xr:uid="{EFC0308C-74C0-421C-AF1C-C2B76A33B024}"/>
    <cellStyle name="Normal 8 3 4 2 2 2 2" xfId="33055" xr:uid="{5D1E5B92-2B7A-41B7-A07A-47337D0A6F60}"/>
    <cellStyle name="Normal 8 3 4 2 2 3" xfId="33056" xr:uid="{A755656A-8790-4252-A62A-B036476EC3EB}"/>
    <cellStyle name="Normal 8 3 4 2 3" xfId="33057" xr:uid="{09951B50-D469-4AAC-BD9B-4F32558B0291}"/>
    <cellStyle name="Normal 8 3 4 2 3 2" xfId="33058" xr:uid="{23FC81ED-82B7-44CE-AC5B-CAD152BA752B}"/>
    <cellStyle name="Normal 8 3 4 2 4" xfId="33059" xr:uid="{16D16ED3-7E35-4A4D-8D58-82C77F8B7E5A}"/>
    <cellStyle name="Normal 8 3 4 3" xfId="33060" xr:uid="{5C2C8775-EC00-4A5B-A47A-E6C148EA5AC6}"/>
    <cellStyle name="Normal 8 3 4 3 2" xfId="33061" xr:uid="{E0E3F497-73AA-4FA0-84CD-CCE6DB57FC25}"/>
    <cellStyle name="Normal 8 3 4 3 2 2" xfId="33062" xr:uid="{37782891-1635-4D1C-91CB-C798318CD69F}"/>
    <cellStyle name="Normal 8 3 4 3 2 2 2" xfId="33063" xr:uid="{405B6BCC-5D13-41F8-A276-538B818D19D0}"/>
    <cellStyle name="Normal 8 3 4 3 2 3" xfId="33064" xr:uid="{E7778BA7-1155-4E7D-90A1-7BC256D58C54}"/>
    <cellStyle name="Normal 8 3 4 3 3" xfId="33065" xr:uid="{83C8D693-8880-4CA3-906F-D607B2B278B1}"/>
    <cellStyle name="Normal 8 3 4 3 3 2" xfId="33066" xr:uid="{0CCEE993-2C5A-4C7B-AC08-C57C12AF998C}"/>
    <cellStyle name="Normal 8 3 4 3 4" xfId="33067" xr:uid="{84CDC51E-1A4B-415A-AE12-CAFDAEA1E6D4}"/>
    <cellStyle name="Normal 8 3 4 4" xfId="33068" xr:uid="{7564FE9D-F672-4B41-AB74-D3E81BA2277E}"/>
    <cellStyle name="Normal 8 3 4 4 2" xfId="33069" xr:uid="{D75CB990-14F8-416F-9219-1351405AB512}"/>
    <cellStyle name="Normal 8 3 4 4 2 2" xfId="33070" xr:uid="{0F05BBBF-6D9C-447C-9610-2ABC685FC6B2}"/>
    <cellStyle name="Normal 8 3 4 4 3" xfId="33071" xr:uid="{CF4D4154-0233-4936-BB2E-CEB9C507CD9E}"/>
    <cellStyle name="Normal 8 3 4 5" xfId="33072" xr:uid="{DE149FC6-EFD8-4736-82DA-779A9F0C085B}"/>
    <cellStyle name="Normal 8 3 4 5 2" xfId="33073" xr:uid="{ED860F32-6A0B-4EC1-AE76-CB0DD914131F}"/>
    <cellStyle name="Normal 8 3 4 6" xfId="33074" xr:uid="{0D325B78-12DC-40C7-9D9F-A023752EDBB5}"/>
    <cellStyle name="Normal 8 3 5" xfId="33075" xr:uid="{158AB00C-F92D-4F3E-87A7-87CAF5D04248}"/>
    <cellStyle name="Normal 8 3 5 2" xfId="33076" xr:uid="{8ADC5C58-9395-4B71-A4A3-ADB7AABE7E3A}"/>
    <cellStyle name="Normal 8 3 5 2 2" xfId="33077" xr:uid="{67A0213C-8BE7-41F4-B905-04E842F61243}"/>
    <cellStyle name="Normal 8 3 5 2 2 2" xfId="33078" xr:uid="{98DAD5C4-C326-4229-96C6-3BD4532C7FAB}"/>
    <cellStyle name="Normal 8 3 5 2 3" xfId="33079" xr:uid="{56C008CA-FAEC-4772-B997-A9F857019844}"/>
    <cellStyle name="Normal 8 3 5 3" xfId="33080" xr:uid="{7DB10FAD-03E5-47F3-B997-D484AF74F52E}"/>
    <cellStyle name="Normal 8 3 5 3 2" xfId="33081" xr:uid="{E9CECDA6-462A-45EB-BD37-7601DE9E6AB7}"/>
    <cellStyle name="Normal 8 3 5 4" xfId="33082" xr:uid="{78CEF0B3-39C9-46CF-866E-0DCFADA06B7F}"/>
    <cellStyle name="Normal 8 3 6" xfId="33083" xr:uid="{7ECDDFA7-EA26-40D4-B7EE-F49883D70A87}"/>
    <cellStyle name="Normal 8 3 6 2" xfId="33084" xr:uid="{F968D675-D303-4D39-B1E3-1D020D7E9137}"/>
    <cellStyle name="Normal 8 3 6 2 2" xfId="33085" xr:uid="{A7375F11-3B90-458F-90EF-31F1B1AA9600}"/>
    <cellStyle name="Normal 8 3 6 2 2 2" xfId="33086" xr:uid="{4209F0AB-E3F9-4E43-A06C-53E65CEA2C77}"/>
    <cellStyle name="Normal 8 3 6 2 3" xfId="33087" xr:uid="{4F38358D-F505-4503-8F2A-4C00EA92FD99}"/>
    <cellStyle name="Normal 8 3 6 3" xfId="33088" xr:uid="{A6BA47ED-C85C-44D2-8C05-2D8B4A81D542}"/>
    <cellStyle name="Normal 8 3 6 3 2" xfId="33089" xr:uid="{02AFDF1E-2F06-43B6-B10E-D16DBF6C6A48}"/>
    <cellStyle name="Normal 8 3 6 4" xfId="33090" xr:uid="{14064CD3-5B45-4BCB-BF59-DEDF849F7C5E}"/>
    <cellStyle name="Normal 8 3 7" xfId="33091" xr:uid="{E44AF8B7-FD5F-4444-8306-661B5997DE9B}"/>
    <cellStyle name="Normal 8 3 7 2" xfId="33092" xr:uid="{14FFEFEB-6320-40A7-AFAB-D1D52C24AD68}"/>
    <cellStyle name="Normal 8 3 7 2 2" xfId="33093" xr:uid="{652230D8-FD07-4C25-988D-0C2091D4B6B7}"/>
    <cellStyle name="Normal 8 3 7 3" xfId="33094" xr:uid="{1878575D-2AD7-4C73-A646-CA3AFB0012C2}"/>
    <cellStyle name="Normal 8 3 8" xfId="33095" xr:uid="{1C41B259-920B-4871-A774-518BFEF2DEE2}"/>
    <cellStyle name="Normal 8 3 8 2" xfId="33096" xr:uid="{BDAA6503-FF74-4B21-82C4-F5C8B8C5F290}"/>
    <cellStyle name="Normal 8 3 9" xfId="33097" xr:uid="{39E6A53C-7220-4C39-B871-06BF4AF9244A}"/>
    <cellStyle name="Normal 8 4" xfId="33098" xr:uid="{04960FC6-6CF8-408A-AEB3-21A90996DE42}"/>
    <cellStyle name="Normal 8 4 2" xfId="33099" xr:uid="{C5564D3B-0383-4E84-A408-2E4F9A7E36B3}"/>
    <cellStyle name="Normal 8 4 2 2" xfId="33100" xr:uid="{8F4D55F5-0D0E-4535-882C-B2F253914F40}"/>
    <cellStyle name="Normal 8 4 2 2 2" xfId="33101" xr:uid="{36A0FD2B-2FC1-4E00-AA11-9C27AB323F1F}"/>
    <cellStyle name="Normal 8 4 2 2 2 2" xfId="33102" xr:uid="{BB463AFC-ED31-48D1-B850-7285B306B830}"/>
    <cellStyle name="Normal 8 4 2 2 2 2 2" xfId="33103" xr:uid="{A93DC552-EE89-4BE0-87E5-ACAAFEBBE86D}"/>
    <cellStyle name="Normal 8 4 2 2 2 2 2 2" xfId="33104" xr:uid="{0B37004B-E842-4052-8879-3A984C1FE01A}"/>
    <cellStyle name="Normal 8 4 2 2 2 2 3" xfId="33105" xr:uid="{E4CDB5FC-E9F7-4F01-B25A-585E1AC56B39}"/>
    <cellStyle name="Normal 8 4 2 2 2 3" xfId="33106" xr:uid="{8C70394A-8ACD-4F94-84E6-BF05BA247629}"/>
    <cellStyle name="Normal 8 4 2 2 2 3 2" xfId="33107" xr:uid="{B802631D-0440-455D-91CB-262FFFA5415F}"/>
    <cellStyle name="Normal 8 4 2 2 2 4" xfId="33108" xr:uid="{F6F719C2-C5F5-4850-8CD6-74B23B37B9CB}"/>
    <cellStyle name="Normal 8 4 2 2 3" xfId="33109" xr:uid="{BA2C87F4-9E0F-417E-8A04-3AF146532708}"/>
    <cellStyle name="Normal 8 4 2 2 3 2" xfId="33110" xr:uid="{094EA890-6811-4A90-892D-8FFACAB96ED6}"/>
    <cellStyle name="Normal 8 4 2 2 3 2 2" xfId="33111" xr:uid="{1510ED36-5EE0-41C0-9931-1C2ECAE9334A}"/>
    <cellStyle name="Normal 8 4 2 2 3 2 2 2" xfId="33112" xr:uid="{C1D271EE-1E6D-4B05-A05A-22FA3716FCA5}"/>
    <cellStyle name="Normal 8 4 2 2 3 2 3" xfId="33113" xr:uid="{B8F176A5-D903-4D3C-9FC3-CF65FD26335A}"/>
    <cellStyle name="Normal 8 4 2 2 3 3" xfId="33114" xr:uid="{81C64634-07CC-4C8F-A675-129C1EE952F4}"/>
    <cellStyle name="Normal 8 4 2 2 3 3 2" xfId="33115" xr:uid="{36B64E20-9366-4C40-84D6-F870CF0CB3C1}"/>
    <cellStyle name="Normal 8 4 2 2 3 4" xfId="33116" xr:uid="{334A6001-97E5-47B2-933E-2562FEDCA1B6}"/>
    <cellStyle name="Normal 8 4 2 2 4" xfId="33117" xr:uid="{6D3F45CF-2DD8-4EC3-85C3-F5F62E4C5478}"/>
    <cellStyle name="Normal 8 4 2 2 4 2" xfId="33118" xr:uid="{2281FBBB-0A00-4DB1-A5F6-41353A0DE53F}"/>
    <cellStyle name="Normal 8 4 2 2 4 2 2" xfId="33119" xr:uid="{ADBB000B-4D01-43CC-A74B-DFFB2777BBEE}"/>
    <cellStyle name="Normal 8 4 2 2 4 3" xfId="33120" xr:uid="{3230D205-5416-44E5-A087-4CB88CE8E866}"/>
    <cellStyle name="Normal 8 4 2 2 5" xfId="33121" xr:uid="{5D4DB5E8-20E7-4BF7-BE0B-BA9F270CF2F3}"/>
    <cellStyle name="Normal 8 4 2 2 5 2" xfId="33122" xr:uid="{ABECFCE5-3CEA-4DA1-8A03-A0DB99F13AF1}"/>
    <cellStyle name="Normal 8 4 2 2 6" xfId="33123" xr:uid="{EB2F1794-D8EC-4943-86A8-5D57DE1B1489}"/>
    <cellStyle name="Normal 8 4 2 3" xfId="33124" xr:uid="{A34592B2-3C69-4FFA-ABE7-9380D00407A6}"/>
    <cellStyle name="Normal 8 4 2 3 2" xfId="33125" xr:uid="{B4AA1E37-23E7-4A78-88D1-B03CFA59CD52}"/>
    <cellStyle name="Normal 8 4 2 3 2 2" xfId="33126" xr:uid="{4033BF92-E18B-4D47-8BCA-B796D4CC4FF7}"/>
    <cellStyle name="Normal 8 4 2 3 2 2 2" xfId="33127" xr:uid="{B9488C6F-E23B-4666-A8E3-96E94D27C473}"/>
    <cellStyle name="Normal 8 4 2 3 2 3" xfId="33128" xr:uid="{5D3995F2-BA2B-4F8E-AF27-71519076A67D}"/>
    <cellStyle name="Normal 8 4 2 3 3" xfId="33129" xr:uid="{73497D7D-445B-4118-A58F-D95D419D9301}"/>
    <cellStyle name="Normal 8 4 2 3 3 2" xfId="33130" xr:uid="{68FFBCAB-AC6A-4D80-8492-ED179CD31711}"/>
    <cellStyle name="Normal 8 4 2 3 4" xfId="33131" xr:uid="{FCF28429-371B-4968-BBD6-5ECD93F614D5}"/>
    <cellStyle name="Normal 8 4 2 4" xfId="33132" xr:uid="{627577BB-E5AA-40BA-9D63-91225986F12E}"/>
    <cellStyle name="Normal 8 4 2 4 2" xfId="33133" xr:uid="{A33CAAB2-67A1-49DE-AE80-A44F9DE61CA1}"/>
    <cellStyle name="Normal 8 4 2 4 2 2" xfId="33134" xr:uid="{3D26E31F-4CDA-494A-972F-096AD5A6B913}"/>
    <cellStyle name="Normal 8 4 2 4 2 2 2" xfId="33135" xr:uid="{C0A499EF-5F0F-42FB-A824-B157719CC5CA}"/>
    <cellStyle name="Normal 8 4 2 4 2 3" xfId="33136" xr:uid="{E24B3CDF-07DF-444E-AF61-6CF46EAD27C9}"/>
    <cellStyle name="Normal 8 4 2 4 3" xfId="33137" xr:uid="{FB900A8C-6074-453F-A84E-0FDC263F4048}"/>
    <cellStyle name="Normal 8 4 2 4 3 2" xfId="33138" xr:uid="{52C7C770-F6E3-41FE-9AB6-E8366F655A64}"/>
    <cellStyle name="Normal 8 4 2 4 4" xfId="33139" xr:uid="{494FBA9F-9864-41DD-92EB-E74F746A882F}"/>
    <cellStyle name="Normal 8 4 2 5" xfId="33140" xr:uid="{C19E4103-1F79-4CB9-B432-1A9329B5EA78}"/>
    <cellStyle name="Normal 8 4 2 5 2" xfId="33141" xr:uid="{81178B76-6A84-4CE7-819A-8ADF26B819F3}"/>
    <cellStyle name="Normal 8 4 2 5 2 2" xfId="33142" xr:uid="{47264FC6-C068-4476-80B2-46FD2533550C}"/>
    <cellStyle name="Normal 8 4 2 5 3" xfId="33143" xr:uid="{EA952F44-ED3C-4A83-9E75-338A6DE246D0}"/>
    <cellStyle name="Normal 8 4 2 6" xfId="33144" xr:uid="{4B89BAAC-91EB-4271-8BD6-F9B66FB946F6}"/>
    <cellStyle name="Normal 8 4 2 6 2" xfId="33145" xr:uid="{6100C565-3229-49BB-AF49-14255E03D409}"/>
    <cellStyle name="Normal 8 4 2 7" xfId="33146" xr:uid="{5F59937F-06F1-4A7C-B302-8DBE86769E05}"/>
    <cellStyle name="Normal 8 4 3" xfId="33147" xr:uid="{0ABDAB64-7600-4175-9D11-4AE72330C815}"/>
    <cellStyle name="Normal 8 4 3 2" xfId="33148" xr:uid="{799DDED1-751B-488B-83D6-838F43FC25D0}"/>
    <cellStyle name="Normal 8 4 3 2 2" xfId="33149" xr:uid="{955422A6-221B-48F1-BDA3-2E54C64E8004}"/>
    <cellStyle name="Normal 8 4 3 2 2 2" xfId="33150" xr:uid="{CA40745D-FF4A-4876-ABB3-8F1E40876901}"/>
    <cellStyle name="Normal 8 4 3 2 2 2 2" xfId="33151" xr:uid="{23713F15-746A-4353-A137-715E2A5A709B}"/>
    <cellStyle name="Normal 8 4 3 2 2 2 2 2" xfId="33152" xr:uid="{5DCC81A9-D56F-40B1-9518-D50470D9CAE9}"/>
    <cellStyle name="Normal 8 4 3 2 2 2 3" xfId="33153" xr:uid="{F1EBDB2B-090F-477B-80DB-8185C60DB722}"/>
    <cellStyle name="Normal 8 4 3 2 2 3" xfId="33154" xr:uid="{D098EC29-746A-4B62-B54F-9F0F43FECD0C}"/>
    <cellStyle name="Normal 8 4 3 2 2 3 2" xfId="33155" xr:uid="{2075BFA0-0E4D-43F7-848F-8CF3CFDA5EEF}"/>
    <cellStyle name="Normal 8 4 3 2 2 4" xfId="33156" xr:uid="{2DEC2A32-CA19-4769-A1CA-1B7344034421}"/>
    <cellStyle name="Normal 8 4 3 2 3" xfId="33157" xr:uid="{BC9C519A-5CFB-443B-8F28-06EBB7CF2B7D}"/>
    <cellStyle name="Normal 8 4 3 2 3 2" xfId="33158" xr:uid="{92EA81CF-62A9-4B1C-AD07-A81CD8B4B05E}"/>
    <cellStyle name="Normal 8 4 3 2 3 2 2" xfId="33159" xr:uid="{9A49F576-B078-4917-8AE6-E3F2E4F7917B}"/>
    <cellStyle name="Normal 8 4 3 2 3 2 2 2" xfId="33160" xr:uid="{563EFA57-22EC-4A86-96A9-19C8B08072D8}"/>
    <cellStyle name="Normal 8 4 3 2 3 2 3" xfId="33161" xr:uid="{D5FD89B1-E150-492D-AF01-D71C24D27973}"/>
    <cellStyle name="Normal 8 4 3 2 3 3" xfId="33162" xr:uid="{DC0CD086-94E2-4B84-98A3-7F82E97E3DD1}"/>
    <cellStyle name="Normal 8 4 3 2 3 3 2" xfId="33163" xr:uid="{F7FBB0B3-B3B3-417C-A8F4-9A45CFD0AA6E}"/>
    <cellStyle name="Normal 8 4 3 2 3 4" xfId="33164" xr:uid="{253EEAF2-1DA2-4AFC-AEEE-357C9A4470F1}"/>
    <cellStyle name="Normal 8 4 3 2 4" xfId="33165" xr:uid="{6AFFD20D-8F29-4197-AD89-8AACDC076B69}"/>
    <cellStyle name="Normal 8 4 3 2 4 2" xfId="33166" xr:uid="{75158C49-0609-4D80-8065-891BDE329DB3}"/>
    <cellStyle name="Normal 8 4 3 2 4 2 2" xfId="33167" xr:uid="{03BA2457-17D2-4259-8A1D-596089379762}"/>
    <cellStyle name="Normal 8 4 3 2 4 3" xfId="33168" xr:uid="{4DBCD221-6DF4-45AC-A76E-8ECC1E018FD2}"/>
    <cellStyle name="Normal 8 4 3 2 5" xfId="33169" xr:uid="{B2F6C67F-4BF3-442A-8922-F3CB22463749}"/>
    <cellStyle name="Normal 8 4 3 2 5 2" xfId="33170" xr:uid="{6E2FFF0A-F0D2-4C84-9812-64291E30F81E}"/>
    <cellStyle name="Normal 8 4 3 2 6" xfId="33171" xr:uid="{DAD90AA0-5501-4CFC-85BD-B7593B68693D}"/>
    <cellStyle name="Normal 8 4 3 3" xfId="33172" xr:uid="{E6961057-5E5B-4145-A327-F947A6474FD3}"/>
    <cellStyle name="Normal 8 4 3 3 2" xfId="33173" xr:uid="{D6536728-3479-4F33-9BA6-7B8ED2E13FC9}"/>
    <cellStyle name="Normal 8 4 3 3 2 2" xfId="33174" xr:uid="{5E3F4AEC-C81A-4E65-99E8-379A4494DFE7}"/>
    <cellStyle name="Normal 8 4 3 3 2 2 2" xfId="33175" xr:uid="{B4A295AA-2095-4AEE-996D-5CCB2FB5E139}"/>
    <cellStyle name="Normal 8 4 3 3 2 3" xfId="33176" xr:uid="{5AA2714B-7E82-4F57-A3D5-ED3D3165FE3D}"/>
    <cellStyle name="Normal 8 4 3 3 3" xfId="33177" xr:uid="{8DA91CC8-1848-4F5B-8C30-DEAFBFFEFA1A}"/>
    <cellStyle name="Normal 8 4 3 3 3 2" xfId="33178" xr:uid="{0EBF3EE9-E3E0-4C85-B4F9-4F0FE8CD34AD}"/>
    <cellStyle name="Normal 8 4 3 3 4" xfId="33179" xr:uid="{89661FDA-CF94-4A0D-A51D-F38513392AC5}"/>
    <cellStyle name="Normal 8 4 3 4" xfId="33180" xr:uid="{53D0DA58-296B-4407-88F3-A2E17BA2130D}"/>
    <cellStyle name="Normal 8 4 3 4 2" xfId="33181" xr:uid="{6BEC90E9-9457-49F4-A1E6-BCE76A9E72B8}"/>
    <cellStyle name="Normal 8 4 3 4 2 2" xfId="33182" xr:uid="{7AD9158B-D626-4CDB-A780-7AE1931455CA}"/>
    <cellStyle name="Normal 8 4 3 4 2 2 2" xfId="33183" xr:uid="{E1AC5410-478C-4E42-ABDC-CF069685EBD0}"/>
    <cellStyle name="Normal 8 4 3 4 2 3" xfId="33184" xr:uid="{0CAF0687-E350-4293-980B-58A171B0D62D}"/>
    <cellStyle name="Normal 8 4 3 4 3" xfId="33185" xr:uid="{6CC899BC-8B62-478A-8FDB-5855D9043819}"/>
    <cellStyle name="Normal 8 4 3 4 3 2" xfId="33186" xr:uid="{3BC9CD2C-177C-4AA1-8B8E-55DB5246E007}"/>
    <cellStyle name="Normal 8 4 3 4 4" xfId="33187" xr:uid="{7D00DDEC-AA14-427B-B5E6-149235D29906}"/>
    <cellStyle name="Normal 8 4 3 5" xfId="33188" xr:uid="{28EA44AF-D0AF-4CB5-B2CF-4137AD12B399}"/>
    <cellStyle name="Normal 8 4 3 5 2" xfId="33189" xr:uid="{6ABFF0A9-9CA8-4B5A-BA1A-3C72D3E4080C}"/>
    <cellStyle name="Normal 8 4 3 5 2 2" xfId="33190" xr:uid="{AD896AD0-22F0-4B8F-A852-196772B2A6F4}"/>
    <cellStyle name="Normal 8 4 3 5 3" xfId="33191" xr:uid="{E7EA47D0-1969-48DD-A78C-C8C526471F07}"/>
    <cellStyle name="Normal 8 4 3 6" xfId="33192" xr:uid="{8D2D6BB1-285A-4DE2-8F08-C136F526E1BE}"/>
    <cellStyle name="Normal 8 4 3 6 2" xfId="33193" xr:uid="{2204DA7B-80FE-4469-81FC-15FAD88914AE}"/>
    <cellStyle name="Normal 8 4 3 7" xfId="33194" xr:uid="{E23FB384-6B14-4B2B-B153-D91355D90E82}"/>
    <cellStyle name="Normal 8 4 4" xfId="33195" xr:uid="{3EC7827D-ED01-4763-B80B-46E24D337DA3}"/>
    <cellStyle name="Normal 8 4 4 2" xfId="33196" xr:uid="{5021281B-DDE3-4748-ACE4-8B7E5988AE96}"/>
    <cellStyle name="Normal 8 4 4 2 2" xfId="33197" xr:uid="{A8AEA6BD-976F-41F3-9A50-E240732018A0}"/>
    <cellStyle name="Normal 8 4 4 2 2 2" xfId="33198" xr:uid="{EA85BE1E-58FC-449B-9DB5-0E71E5DDDFC0}"/>
    <cellStyle name="Normal 8 4 4 2 2 2 2" xfId="33199" xr:uid="{83E338CC-38D1-4477-9509-4CB91DB2FD43}"/>
    <cellStyle name="Normal 8 4 4 2 2 3" xfId="33200" xr:uid="{0E5287FA-5C9C-43EE-B3A3-6F0D761E0C7C}"/>
    <cellStyle name="Normal 8 4 4 2 3" xfId="33201" xr:uid="{9EFB61F3-6D48-4576-9BF2-AAEB780492B2}"/>
    <cellStyle name="Normal 8 4 4 2 3 2" xfId="33202" xr:uid="{8B445B90-5DFB-428A-9047-A2632B6D4D8A}"/>
    <cellStyle name="Normal 8 4 4 2 4" xfId="33203" xr:uid="{30F79BD6-C3E7-4F0B-A071-E0615987750D}"/>
    <cellStyle name="Normal 8 4 4 3" xfId="33204" xr:uid="{3757CF6F-888F-420E-916A-90174FB1B848}"/>
    <cellStyle name="Normal 8 4 4 3 2" xfId="33205" xr:uid="{5D81A1E1-4BE5-46F6-ACE2-492A31F04EE9}"/>
    <cellStyle name="Normal 8 4 4 3 2 2" xfId="33206" xr:uid="{606042FD-D0FA-4A8B-BFE9-BD4BB2AAFF76}"/>
    <cellStyle name="Normal 8 4 4 3 2 2 2" xfId="33207" xr:uid="{F6BA3208-2998-4EDB-91DF-1B7EE1D9DDFF}"/>
    <cellStyle name="Normal 8 4 4 3 2 3" xfId="33208" xr:uid="{2A3821F9-8EB3-41F5-BF5D-155ADB808C3E}"/>
    <cellStyle name="Normal 8 4 4 3 3" xfId="33209" xr:uid="{C5877649-BFD3-4446-8654-BFC728B9A0AE}"/>
    <cellStyle name="Normal 8 4 4 3 3 2" xfId="33210" xr:uid="{5185C240-D017-49FF-82A0-C4C94E542075}"/>
    <cellStyle name="Normal 8 4 4 3 4" xfId="33211" xr:uid="{B5033203-CA06-427E-ABBE-97DA90B0661E}"/>
    <cellStyle name="Normal 8 4 4 4" xfId="33212" xr:uid="{5D74CAEF-1524-4610-BC39-161D98C1A241}"/>
    <cellStyle name="Normal 8 4 4 4 2" xfId="33213" xr:uid="{B0C6BBB0-0AEA-4793-BEC6-23632D86E593}"/>
    <cellStyle name="Normal 8 4 4 4 2 2" xfId="33214" xr:uid="{FDB3D124-8BBB-493B-A4D0-F48062DFDFCB}"/>
    <cellStyle name="Normal 8 4 4 4 3" xfId="33215" xr:uid="{61492101-138A-4A0B-AC27-BCD8FD6E3EAB}"/>
    <cellStyle name="Normal 8 4 4 5" xfId="33216" xr:uid="{ECCAA7BC-26B6-470D-A853-944B9FF768B6}"/>
    <cellStyle name="Normal 8 4 4 5 2" xfId="33217" xr:uid="{A2E57449-33FA-4384-8751-94D16E344D0C}"/>
    <cellStyle name="Normal 8 4 4 6" xfId="33218" xr:uid="{DE043D8D-62BD-4580-9685-DACED3A0DBC1}"/>
    <cellStyle name="Normal 8 4 5" xfId="33219" xr:uid="{C4825FED-CABA-4E9B-9672-24CEE9C42C14}"/>
    <cellStyle name="Normal 8 4 5 2" xfId="33220" xr:uid="{B7EE1B48-2FD7-4B47-AC73-3422480C9BFD}"/>
    <cellStyle name="Normal 8 4 5 2 2" xfId="33221" xr:uid="{9B8834B1-2434-406C-9289-D8D5C2FF2683}"/>
    <cellStyle name="Normal 8 4 5 2 2 2" xfId="33222" xr:uid="{F3DB0ED0-6970-4AE1-A601-3B0C8145F0CD}"/>
    <cellStyle name="Normal 8 4 5 2 3" xfId="33223" xr:uid="{14162FAD-19D6-4A91-B1D7-B3A03F245C74}"/>
    <cellStyle name="Normal 8 4 5 3" xfId="33224" xr:uid="{B9B364D7-4173-4222-8C0A-D30B402C8DB6}"/>
    <cellStyle name="Normal 8 4 5 3 2" xfId="33225" xr:uid="{FF24E7E1-D9F9-4525-88BD-AA790FF33365}"/>
    <cellStyle name="Normal 8 4 5 4" xfId="33226" xr:uid="{0AC40D41-FCB3-4567-A16E-52A723D827BE}"/>
    <cellStyle name="Normal 8 4 6" xfId="33227" xr:uid="{E15C2F33-06C1-4A67-BFE3-1C94A8076BC8}"/>
    <cellStyle name="Normal 8 4 6 2" xfId="33228" xr:uid="{FD2F483B-48D8-4866-AF6D-BB8A270081F9}"/>
    <cellStyle name="Normal 8 4 6 2 2" xfId="33229" xr:uid="{7DE8353D-87D0-47EA-8A56-687CEFCB3CF7}"/>
    <cellStyle name="Normal 8 4 6 2 2 2" xfId="33230" xr:uid="{B45FB788-3E3B-4322-BBB8-9916A274ED5A}"/>
    <cellStyle name="Normal 8 4 6 2 3" xfId="33231" xr:uid="{76D4275B-F621-4A8C-94E0-6FC17294F030}"/>
    <cellStyle name="Normal 8 4 6 3" xfId="33232" xr:uid="{9C7831DC-F3A8-4AB1-95C4-DB8917A44047}"/>
    <cellStyle name="Normal 8 4 6 3 2" xfId="33233" xr:uid="{EF9636CA-D0FE-48CA-88E7-3FFF0D733832}"/>
    <cellStyle name="Normal 8 4 6 4" xfId="33234" xr:uid="{E76F8EFE-DAF0-4D4A-86CD-7B9E0D907F15}"/>
    <cellStyle name="Normal 8 4 7" xfId="33235" xr:uid="{0E955B11-D3FC-4F71-B02B-7E8BED4AC884}"/>
    <cellStyle name="Normal 8 4 7 2" xfId="33236" xr:uid="{A4E0BDAE-E611-4B7C-AC4C-10C6B7B3C5E3}"/>
    <cellStyle name="Normal 8 4 7 2 2" xfId="33237" xr:uid="{07165BAD-FED7-4A75-95B8-B0831959D3F3}"/>
    <cellStyle name="Normal 8 4 7 3" xfId="33238" xr:uid="{CD3E2711-5328-4639-B816-0674693D3447}"/>
    <cellStyle name="Normal 8 4 8" xfId="33239" xr:uid="{32DEE170-3562-474B-A0E7-964E7B7A614B}"/>
    <cellStyle name="Normal 8 4 8 2" xfId="33240" xr:uid="{97C21356-C268-4054-A55C-ADDD8645AB31}"/>
    <cellStyle name="Normal 8 4 9" xfId="33241" xr:uid="{108FAFD5-56EA-4179-9C60-397017EFE68D}"/>
    <cellStyle name="Normal 8 5" xfId="33242" xr:uid="{4A200B2D-C29F-473B-89B1-36DCC9D2E22F}"/>
    <cellStyle name="Normal 8 5 2" xfId="33243" xr:uid="{C3DAD349-2FFA-436A-8F7C-EBD25B695676}"/>
    <cellStyle name="Normal 8 5 2 2" xfId="33244" xr:uid="{5A824B64-827F-4451-A074-3420EF1DDB38}"/>
    <cellStyle name="Normal 8 5 2 2 2" xfId="33245" xr:uid="{54CF1860-E60D-4CF3-8C59-17F0DF2694F1}"/>
    <cellStyle name="Normal 8 5 2 2 2 2" xfId="33246" xr:uid="{DF13AB39-7685-4DC5-8CA3-58DA97199FCC}"/>
    <cellStyle name="Normal 8 5 2 2 2 2 2" xfId="33247" xr:uid="{F2352A3B-06D5-4970-8EDC-B27521D783CF}"/>
    <cellStyle name="Normal 8 5 2 2 2 2 2 2" xfId="33248" xr:uid="{4CDAB28C-9911-4F7A-903E-607BE46EA0B7}"/>
    <cellStyle name="Normal 8 5 2 2 2 2 3" xfId="33249" xr:uid="{FB3E0CD6-9F90-4CD4-8BF3-05F0BDEC03F7}"/>
    <cellStyle name="Normal 8 5 2 2 2 3" xfId="33250" xr:uid="{87AC0E99-1A06-4072-B318-6A770B1BF00D}"/>
    <cellStyle name="Normal 8 5 2 2 2 3 2" xfId="33251" xr:uid="{46C1133F-9AD2-47F9-80E4-0A9EE00EA7EF}"/>
    <cellStyle name="Normal 8 5 2 2 2 4" xfId="33252" xr:uid="{830D7550-8E42-420E-8753-5FD9B5EE8ED7}"/>
    <cellStyle name="Normal 8 5 2 2 3" xfId="33253" xr:uid="{0CD92EF0-A508-4C55-BE70-A3D0EF1B526D}"/>
    <cellStyle name="Normal 8 5 2 2 3 2" xfId="33254" xr:uid="{C4EF3470-BF1E-4610-9B93-0D50F0AA7BB9}"/>
    <cellStyle name="Normal 8 5 2 2 3 2 2" xfId="33255" xr:uid="{641B2855-BEEF-426F-807C-2BB76A7E42EE}"/>
    <cellStyle name="Normal 8 5 2 2 3 2 2 2" xfId="33256" xr:uid="{2FD7BCE3-D86E-4334-BF57-BD46115E5ECE}"/>
    <cellStyle name="Normal 8 5 2 2 3 2 3" xfId="33257" xr:uid="{67BD483A-682E-498E-8E7A-03DE7198ED50}"/>
    <cellStyle name="Normal 8 5 2 2 3 3" xfId="33258" xr:uid="{AF7E98A5-0F16-44BF-A237-B1FD9FB524A5}"/>
    <cellStyle name="Normal 8 5 2 2 3 3 2" xfId="33259" xr:uid="{4E916209-617F-4BAC-A36A-CEE40C28A94E}"/>
    <cellStyle name="Normal 8 5 2 2 3 4" xfId="33260" xr:uid="{E963D862-5420-4513-B05B-00028E0C467C}"/>
    <cellStyle name="Normal 8 5 2 2 4" xfId="33261" xr:uid="{0E2B175E-0FC0-4592-B48F-306B2824B340}"/>
    <cellStyle name="Normal 8 5 2 2 4 2" xfId="33262" xr:uid="{CA20E6A5-6D07-4FB6-93F0-108CAF9A6AFF}"/>
    <cellStyle name="Normal 8 5 2 2 4 2 2" xfId="33263" xr:uid="{25063A21-F295-4171-95B4-CC4E4603B998}"/>
    <cellStyle name="Normal 8 5 2 2 4 3" xfId="33264" xr:uid="{D79913CD-67B9-4001-AE32-056E99D359CD}"/>
    <cellStyle name="Normal 8 5 2 2 5" xfId="33265" xr:uid="{ED1D7437-FB3A-4FE5-9457-06539453EB12}"/>
    <cellStyle name="Normal 8 5 2 2 5 2" xfId="33266" xr:uid="{14D9D7C6-415A-4B41-A5DC-716BB658FA10}"/>
    <cellStyle name="Normal 8 5 2 2 6" xfId="33267" xr:uid="{D748B673-2F40-4E89-80CD-07CACE16364E}"/>
    <cellStyle name="Normal 8 5 2 3" xfId="33268" xr:uid="{F4C9829C-0D22-438F-B151-45BF9AEB6E2F}"/>
    <cellStyle name="Normal 8 5 2 3 2" xfId="33269" xr:uid="{E6596D10-122A-44E1-B09E-E82E72FCDB26}"/>
    <cellStyle name="Normal 8 5 2 3 2 2" xfId="33270" xr:uid="{E846D05F-16AF-4812-8D3D-449C2BD0DE22}"/>
    <cellStyle name="Normal 8 5 2 3 2 2 2" xfId="33271" xr:uid="{4F32121F-65E4-4C79-9733-0803AC83CC7F}"/>
    <cellStyle name="Normal 8 5 2 3 2 3" xfId="33272" xr:uid="{627ED7A6-46F6-4D6C-AB74-ECC235E12163}"/>
    <cellStyle name="Normal 8 5 2 3 3" xfId="33273" xr:uid="{7AB3051E-0B4B-4F5A-8E53-D394D123F5BD}"/>
    <cellStyle name="Normal 8 5 2 3 3 2" xfId="33274" xr:uid="{84CF588B-8C54-480A-969E-C0165B392E4A}"/>
    <cellStyle name="Normal 8 5 2 3 4" xfId="33275" xr:uid="{32B7E5FE-3069-491D-AFD2-B5A8B6CE17DB}"/>
    <cellStyle name="Normal 8 5 2 4" xfId="33276" xr:uid="{2A5D2BDB-E8FD-4886-A4D1-B120817B1213}"/>
    <cellStyle name="Normal 8 5 2 4 2" xfId="33277" xr:uid="{22A93219-60DA-4864-866B-EFBA7C6D0CA9}"/>
    <cellStyle name="Normal 8 5 2 4 2 2" xfId="33278" xr:uid="{0162DBC0-712B-483B-ADAB-CA8AABF39B45}"/>
    <cellStyle name="Normal 8 5 2 4 2 2 2" xfId="33279" xr:uid="{B42752F0-9428-4A1F-9634-BCECC59A7693}"/>
    <cellStyle name="Normal 8 5 2 4 2 3" xfId="33280" xr:uid="{3A7731D6-7DCA-4CC5-AE1C-D269938BA11A}"/>
    <cellStyle name="Normal 8 5 2 4 3" xfId="33281" xr:uid="{B7638E8E-9F04-45D7-A520-763747518236}"/>
    <cellStyle name="Normal 8 5 2 4 3 2" xfId="33282" xr:uid="{E3AA5F49-A8DB-4B9F-9BF4-420865E75CBF}"/>
    <cellStyle name="Normal 8 5 2 4 4" xfId="33283" xr:uid="{57D07044-6B85-4F09-97E7-6EFF8A60135E}"/>
    <cellStyle name="Normal 8 5 2 5" xfId="33284" xr:uid="{3587C67C-981A-4FA6-9B99-EE2EE79F5290}"/>
    <cellStyle name="Normal 8 5 2 5 2" xfId="33285" xr:uid="{F4733320-2FD2-44B9-BC1F-D454F19D4F09}"/>
    <cellStyle name="Normal 8 5 2 5 2 2" xfId="33286" xr:uid="{597C20F0-A1F2-4771-A608-E51CB5C7CDFD}"/>
    <cellStyle name="Normal 8 5 2 5 3" xfId="33287" xr:uid="{23B48A00-0E14-4E72-AE32-B37A2B95C2E8}"/>
    <cellStyle name="Normal 8 5 2 6" xfId="33288" xr:uid="{70A82157-C156-457B-A4AB-B5226B8EDA28}"/>
    <cellStyle name="Normal 8 5 2 6 2" xfId="33289" xr:uid="{EF8A9527-25AA-4AB2-A07E-7747EF6F10DB}"/>
    <cellStyle name="Normal 8 5 2 7" xfId="33290" xr:uid="{A4716929-8F03-42EC-8F58-DA8FBC8C9C7C}"/>
    <cellStyle name="Normal 8 5 3" xfId="33291" xr:uid="{1AE0FE72-85C0-4AF6-9A24-5FCF8E73ECDF}"/>
    <cellStyle name="Normal 8 5 3 2" xfId="33292" xr:uid="{9475EE21-03B8-4AED-B875-8229231F608B}"/>
    <cellStyle name="Normal 8 5 3 2 2" xfId="33293" xr:uid="{716EAA61-ADBA-4D02-8D43-B70B14C2701E}"/>
    <cellStyle name="Normal 8 5 3 2 2 2" xfId="33294" xr:uid="{04D48681-4E94-4B2B-9278-7EA695594396}"/>
    <cellStyle name="Normal 8 5 3 2 2 2 2" xfId="33295" xr:uid="{22EB4709-B7F2-4FFE-944D-C065529FB9CE}"/>
    <cellStyle name="Normal 8 5 3 2 2 2 2 2" xfId="33296" xr:uid="{AA0C2E78-AA25-43DB-B083-503DBE94285F}"/>
    <cellStyle name="Normal 8 5 3 2 2 2 3" xfId="33297" xr:uid="{E5B90A4F-A930-431C-9890-DD6F8BCC38C0}"/>
    <cellStyle name="Normal 8 5 3 2 2 3" xfId="33298" xr:uid="{99B22292-6E91-42C7-90AF-51035149D778}"/>
    <cellStyle name="Normal 8 5 3 2 2 3 2" xfId="33299" xr:uid="{16AA1218-0846-4BD2-BD5D-7DFBE833FC79}"/>
    <cellStyle name="Normal 8 5 3 2 2 4" xfId="33300" xr:uid="{1DFDA960-1B9E-4507-AC2B-32D28951243A}"/>
    <cellStyle name="Normal 8 5 3 2 3" xfId="33301" xr:uid="{EF847CA4-CBD8-4504-93B0-C6812AA25EDA}"/>
    <cellStyle name="Normal 8 5 3 2 3 2" xfId="33302" xr:uid="{91CF2920-E8DA-411F-9B5A-E77A590045D2}"/>
    <cellStyle name="Normal 8 5 3 2 3 2 2" xfId="33303" xr:uid="{B819A62F-7912-4AB7-B10A-FB79A2FEA102}"/>
    <cellStyle name="Normal 8 5 3 2 3 2 2 2" xfId="33304" xr:uid="{6A7CEF49-7167-47D7-8EE6-732760227FC8}"/>
    <cellStyle name="Normal 8 5 3 2 3 2 3" xfId="33305" xr:uid="{DFC79189-7A16-47AD-9194-4F9A01A41A53}"/>
    <cellStyle name="Normal 8 5 3 2 3 3" xfId="33306" xr:uid="{72A7C74C-3AAD-49D3-B26A-86CAC020448A}"/>
    <cellStyle name="Normal 8 5 3 2 3 3 2" xfId="33307" xr:uid="{F7288871-3B02-4CF1-B3E9-5F1CF2D1764A}"/>
    <cellStyle name="Normal 8 5 3 2 3 4" xfId="33308" xr:uid="{5F7ECB74-8903-4241-BEEE-2FE6E97F3920}"/>
    <cellStyle name="Normal 8 5 3 2 4" xfId="33309" xr:uid="{E33238E8-4397-49CD-A02E-5CA4444B0668}"/>
    <cellStyle name="Normal 8 5 3 2 4 2" xfId="33310" xr:uid="{DF6BCA90-EB0C-4A58-B2E4-775F4F074319}"/>
    <cellStyle name="Normal 8 5 3 2 4 2 2" xfId="33311" xr:uid="{6CB655CA-7508-42C6-99AC-A6D139B898EE}"/>
    <cellStyle name="Normal 8 5 3 2 4 3" xfId="33312" xr:uid="{2B2160F8-8846-4B50-AABF-CC9B85CBA315}"/>
    <cellStyle name="Normal 8 5 3 2 5" xfId="33313" xr:uid="{6081123D-4D6C-4CAA-A3E9-75A2C601F75D}"/>
    <cellStyle name="Normal 8 5 3 2 5 2" xfId="33314" xr:uid="{37548FC2-F625-4CAB-9E62-84F33FD67795}"/>
    <cellStyle name="Normal 8 5 3 2 6" xfId="33315" xr:uid="{113203E9-B57C-4F35-89E6-2ED6321B37B6}"/>
    <cellStyle name="Normal 8 5 3 3" xfId="33316" xr:uid="{01AD8ED5-9641-4C92-B41E-B55872A6124F}"/>
    <cellStyle name="Normal 8 5 3 3 2" xfId="33317" xr:uid="{1BD532BF-BF90-4D5F-BDB9-EC8234C9D313}"/>
    <cellStyle name="Normal 8 5 3 3 2 2" xfId="33318" xr:uid="{95F29521-DC65-4009-B20B-19F8FFC854E2}"/>
    <cellStyle name="Normal 8 5 3 3 2 2 2" xfId="33319" xr:uid="{6469EB3B-E227-46F5-8323-A7E880704B45}"/>
    <cellStyle name="Normal 8 5 3 3 2 3" xfId="33320" xr:uid="{23285B00-36C8-4C85-8A37-D3D18A12C529}"/>
    <cellStyle name="Normal 8 5 3 3 3" xfId="33321" xr:uid="{B11CB678-A252-4128-A515-45285CE618E8}"/>
    <cellStyle name="Normal 8 5 3 3 3 2" xfId="33322" xr:uid="{8F3356A9-E6B8-40F0-82A1-E08EDA47DD7B}"/>
    <cellStyle name="Normal 8 5 3 3 4" xfId="33323" xr:uid="{1E28E3C1-1889-4889-8485-D8A4C73FE33D}"/>
    <cellStyle name="Normal 8 5 3 4" xfId="33324" xr:uid="{F0EE7C22-C05E-4520-BEB8-C815782D4844}"/>
    <cellStyle name="Normal 8 5 3 4 2" xfId="33325" xr:uid="{855893B5-0F1B-4AE0-B6E3-ED5B13A3CC0F}"/>
    <cellStyle name="Normal 8 5 3 4 2 2" xfId="33326" xr:uid="{16CCF65D-74F7-472E-9416-EC85906FBB3B}"/>
    <cellStyle name="Normal 8 5 3 4 2 2 2" xfId="33327" xr:uid="{E555DF65-8F65-4169-9BA3-22C250B442C1}"/>
    <cellStyle name="Normal 8 5 3 4 2 3" xfId="33328" xr:uid="{424EDE9A-FF60-41CF-8C5D-51BBEB95D910}"/>
    <cellStyle name="Normal 8 5 3 4 3" xfId="33329" xr:uid="{F252A862-3B08-4009-910E-19D118A7E900}"/>
    <cellStyle name="Normal 8 5 3 4 3 2" xfId="33330" xr:uid="{186B235E-0AF0-49B8-80A2-B551937B76E9}"/>
    <cellStyle name="Normal 8 5 3 4 4" xfId="33331" xr:uid="{E3AFA5EA-ABFE-4EDF-BD4F-88D03E2EBC91}"/>
    <cellStyle name="Normal 8 5 3 5" xfId="33332" xr:uid="{0EDB00F2-444E-432E-88A8-99DDF6D3AE6B}"/>
    <cellStyle name="Normal 8 5 3 5 2" xfId="33333" xr:uid="{33FD4880-95D6-42F5-8D28-AB2146479D6C}"/>
    <cellStyle name="Normal 8 5 3 5 2 2" xfId="33334" xr:uid="{7F98995F-48AB-4F02-8100-E53A22644D39}"/>
    <cellStyle name="Normal 8 5 3 5 3" xfId="33335" xr:uid="{897660A1-A136-4FE0-8129-0EA034ED9B1C}"/>
    <cellStyle name="Normal 8 5 3 6" xfId="33336" xr:uid="{4AD9B1D4-D2E1-479E-BC59-562C4ACC54F5}"/>
    <cellStyle name="Normal 8 5 3 6 2" xfId="33337" xr:uid="{F9CF3C50-7B3F-45AC-BAE4-308FCB3B739E}"/>
    <cellStyle name="Normal 8 5 3 7" xfId="33338" xr:uid="{6CB06826-565E-4FB1-9E79-FDD4701343C6}"/>
    <cellStyle name="Normal 8 5 4" xfId="33339" xr:uid="{012F6D90-6EA5-4D84-847E-BE03BEC57BAE}"/>
    <cellStyle name="Normal 8 5 4 2" xfId="33340" xr:uid="{3B087095-70C3-4ED7-A6E6-4BF0CAF0DC88}"/>
    <cellStyle name="Normal 8 5 4 2 2" xfId="33341" xr:uid="{C0C98239-A191-47A5-881E-3F6E8D4E9E4F}"/>
    <cellStyle name="Normal 8 5 4 2 2 2" xfId="33342" xr:uid="{8606E71B-C9CD-4DB6-A1E8-56289AD84B3F}"/>
    <cellStyle name="Normal 8 5 4 2 2 2 2" xfId="33343" xr:uid="{AFE45F4C-5787-47C6-9B9B-C65334B1C3E5}"/>
    <cellStyle name="Normal 8 5 4 2 2 3" xfId="33344" xr:uid="{8B6BF90A-9294-4A92-96A7-CDDD84F3195E}"/>
    <cellStyle name="Normal 8 5 4 2 3" xfId="33345" xr:uid="{EC9641E5-0694-4452-B1E9-83E00F78F371}"/>
    <cellStyle name="Normal 8 5 4 2 3 2" xfId="33346" xr:uid="{5DC3E510-21F3-44C7-8B3E-16A5F80E9979}"/>
    <cellStyle name="Normal 8 5 4 2 4" xfId="33347" xr:uid="{BD11A5D1-F764-48B3-9A85-C2E31E145CA1}"/>
    <cellStyle name="Normal 8 5 4 3" xfId="33348" xr:uid="{50805479-2319-4CC9-A30E-C6E53B1FD010}"/>
    <cellStyle name="Normal 8 5 4 3 2" xfId="33349" xr:uid="{AF71BBF2-59D4-4E71-8569-FCB209E6B3BB}"/>
    <cellStyle name="Normal 8 5 4 3 2 2" xfId="33350" xr:uid="{5960DAB5-9984-466F-8B30-0865D2807E58}"/>
    <cellStyle name="Normal 8 5 4 3 2 2 2" xfId="33351" xr:uid="{93DF0676-2A62-46BC-B8AB-94C0CF3BA765}"/>
    <cellStyle name="Normal 8 5 4 3 2 3" xfId="33352" xr:uid="{27E2EE47-A465-4642-8E3E-BC5BFF12DAE2}"/>
    <cellStyle name="Normal 8 5 4 3 3" xfId="33353" xr:uid="{6E9A7713-38A3-4B25-BC42-96973C98A2AA}"/>
    <cellStyle name="Normal 8 5 4 3 3 2" xfId="33354" xr:uid="{6406CE96-0A7E-497F-9D74-B8B61F2B1BEA}"/>
    <cellStyle name="Normal 8 5 4 3 4" xfId="33355" xr:uid="{EE115ED2-2443-44F8-A64C-2832EBC4F33A}"/>
    <cellStyle name="Normal 8 5 4 4" xfId="33356" xr:uid="{C48ABE80-C3E1-4F10-A196-AB44D8E91A4C}"/>
    <cellStyle name="Normal 8 5 4 4 2" xfId="33357" xr:uid="{87CD7086-01AA-4158-A47A-4B2E80F51A02}"/>
    <cellStyle name="Normal 8 5 4 4 2 2" xfId="33358" xr:uid="{B6D529B1-B517-4818-A33C-EE3EA55B52C6}"/>
    <cellStyle name="Normal 8 5 4 4 3" xfId="33359" xr:uid="{F305D902-4AEF-4F5C-BDB6-00DCB56FA7E8}"/>
    <cellStyle name="Normal 8 5 4 5" xfId="33360" xr:uid="{CA76952C-3A3E-4D80-96C3-1257B88EBBD7}"/>
    <cellStyle name="Normal 8 5 4 5 2" xfId="33361" xr:uid="{BC379D04-491D-4A5A-B614-DD0BF4FF8651}"/>
    <cellStyle name="Normal 8 5 4 6" xfId="33362" xr:uid="{891E21F9-2AB9-45A2-B435-0316D2F91511}"/>
    <cellStyle name="Normal 8 5 5" xfId="33363" xr:uid="{725BF878-CD08-424D-8499-E9E3EAF40A6A}"/>
    <cellStyle name="Normal 8 5 5 2" xfId="33364" xr:uid="{8A291091-E119-44AE-8F99-FE5B1A81D235}"/>
    <cellStyle name="Normal 8 5 5 2 2" xfId="33365" xr:uid="{139DA356-4C60-4003-B191-F0FE0C784FD8}"/>
    <cellStyle name="Normal 8 5 5 2 2 2" xfId="33366" xr:uid="{DBE3E7D4-FD10-4AD2-9F35-341007498B17}"/>
    <cellStyle name="Normal 8 5 5 2 3" xfId="33367" xr:uid="{0ADDABF1-17EE-4AA9-AC1B-B90FB6EB3E45}"/>
    <cellStyle name="Normal 8 5 5 3" xfId="33368" xr:uid="{13DDA920-A295-4CBC-8CB7-27DDD8EA288A}"/>
    <cellStyle name="Normal 8 5 5 3 2" xfId="33369" xr:uid="{C3D43E06-95E6-4CFE-97E8-F4B3BCD8BC08}"/>
    <cellStyle name="Normal 8 5 5 4" xfId="33370" xr:uid="{9A5721CC-2CAF-4003-A254-694EA6AEBD6C}"/>
    <cellStyle name="Normal 8 5 6" xfId="33371" xr:uid="{2ACACD29-ED4D-413B-B1D7-EF6E8BB9D0CE}"/>
    <cellStyle name="Normal 8 5 6 2" xfId="33372" xr:uid="{2FAA79A0-ECDA-46FB-AA6B-AE5DC88F4F04}"/>
    <cellStyle name="Normal 8 5 6 2 2" xfId="33373" xr:uid="{AB86AA3E-13C5-4815-8DCB-9B5AFC323110}"/>
    <cellStyle name="Normal 8 5 6 2 2 2" xfId="33374" xr:uid="{B91047D8-0435-4B4C-A16B-C3BABF82BAEF}"/>
    <cellStyle name="Normal 8 5 6 2 3" xfId="33375" xr:uid="{61703998-4961-4AD9-A679-A65843020A00}"/>
    <cellStyle name="Normal 8 5 6 3" xfId="33376" xr:uid="{13C2E721-47F6-44AC-B885-5048E4D45E22}"/>
    <cellStyle name="Normal 8 5 6 3 2" xfId="33377" xr:uid="{07B27A5A-3C45-44DB-9447-B193C098B0B3}"/>
    <cellStyle name="Normal 8 5 6 4" xfId="33378" xr:uid="{8B19FFF3-F5FB-4A07-BCE7-67E71183FEB6}"/>
    <cellStyle name="Normal 8 5 7" xfId="33379" xr:uid="{A2CDA95C-AFDD-4687-B046-6678AF65C154}"/>
    <cellStyle name="Normal 8 5 7 2" xfId="33380" xr:uid="{EC07A839-C6C9-46AA-9437-CD9E09132625}"/>
    <cellStyle name="Normal 8 5 7 2 2" xfId="33381" xr:uid="{AF8C51AA-87CE-4D0B-B6D5-440EF7EF66EE}"/>
    <cellStyle name="Normal 8 5 7 3" xfId="33382" xr:uid="{0748F8B5-6A27-4BF1-ACE0-C9E70E2EC608}"/>
    <cellStyle name="Normal 8 5 8" xfId="33383" xr:uid="{B258A247-FF0F-4B74-964E-2C383B008016}"/>
    <cellStyle name="Normal 8 5 8 2" xfId="33384" xr:uid="{2E20966F-03E7-450D-8649-0C37A96ED6E5}"/>
    <cellStyle name="Normal 8 5 9" xfId="33385" xr:uid="{22472E58-F915-4600-9A6F-139099FD925F}"/>
    <cellStyle name="Normal 8 6" xfId="33386" xr:uid="{3D9A6025-D5B1-49D3-B9C4-3031A757935E}"/>
    <cellStyle name="Normal 8 6 2" xfId="33387" xr:uid="{141F7A77-2F09-4DCC-A5BD-DADC7FAFFD83}"/>
    <cellStyle name="Normal 8 6 2 2" xfId="33388" xr:uid="{860BF36E-449E-452C-800B-9856939D7847}"/>
    <cellStyle name="Normal 8 6 2 2 2" xfId="33389" xr:uid="{A8E6CC43-D416-4702-BE88-9A241799CC01}"/>
    <cellStyle name="Normal 8 6 2 2 2 2" xfId="33390" xr:uid="{241C364F-B392-48B9-A84F-474809186A22}"/>
    <cellStyle name="Normal 8 6 2 2 2 2 2" xfId="33391" xr:uid="{CAFF30D5-E33A-4342-AEEB-7C938B6C0DC0}"/>
    <cellStyle name="Normal 8 6 2 2 2 2 2 2" xfId="33392" xr:uid="{94334A60-6784-4760-80F1-EA5546E74573}"/>
    <cellStyle name="Normal 8 6 2 2 2 2 3" xfId="33393" xr:uid="{54E2C71E-8783-4658-BBDB-E0F2DD09850F}"/>
    <cellStyle name="Normal 8 6 2 2 2 3" xfId="33394" xr:uid="{DBD21BE9-957D-4B94-B1EA-1AA53CAE221B}"/>
    <cellStyle name="Normal 8 6 2 2 2 3 2" xfId="33395" xr:uid="{B42B7646-9F0C-47E3-9E14-0E76A6ED5379}"/>
    <cellStyle name="Normal 8 6 2 2 2 4" xfId="33396" xr:uid="{CE84B7DA-A0C0-4570-8BC0-EF5BF0FFBAEB}"/>
    <cellStyle name="Normal 8 6 2 2 3" xfId="33397" xr:uid="{57A74A15-7FED-4BC6-9CA2-A36900A1D6C4}"/>
    <cellStyle name="Normal 8 6 2 2 3 2" xfId="33398" xr:uid="{3F9B6B2B-E8EB-42E6-81C0-5716ED8A07C2}"/>
    <cellStyle name="Normal 8 6 2 2 3 2 2" xfId="33399" xr:uid="{75B0E3D0-5D37-49C3-9633-62DC7A483974}"/>
    <cellStyle name="Normal 8 6 2 2 3 2 2 2" xfId="33400" xr:uid="{D2FDE3DA-23E3-4F5E-BCF9-F17C4EB7EDCF}"/>
    <cellStyle name="Normal 8 6 2 2 3 2 3" xfId="33401" xr:uid="{47AD476D-7310-4776-8C9D-F8F1A3B78483}"/>
    <cellStyle name="Normal 8 6 2 2 3 3" xfId="33402" xr:uid="{082BD540-0D5A-47BF-B738-72F33ED5B031}"/>
    <cellStyle name="Normal 8 6 2 2 3 3 2" xfId="33403" xr:uid="{CE04DAD1-7C62-4837-93BC-FAD1C950CC37}"/>
    <cellStyle name="Normal 8 6 2 2 3 4" xfId="33404" xr:uid="{9647389D-BBFA-492C-8AA2-A487B50E3D57}"/>
    <cellStyle name="Normal 8 6 2 2 4" xfId="33405" xr:uid="{6736B70D-249D-49A0-9239-ECB8256C1B9F}"/>
    <cellStyle name="Normal 8 6 2 2 4 2" xfId="33406" xr:uid="{2FC1F2E2-7CF1-4C89-9326-45FB6A47A62A}"/>
    <cellStyle name="Normal 8 6 2 2 4 2 2" xfId="33407" xr:uid="{4A2BC5EE-6A2E-4CF6-A4CB-9C0232199E9F}"/>
    <cellStyle name="Normal 8 6 2 2 4 3" xfId="33408" xr:uid="{C7B4B4C7-801C-4D77-9C14-B7E0A1850D14}"/>
    <cellStyle name="Normal 8 6 2 2 5" xfId="33409" xr:uid="{E50BFB4C-9925-4314-A3CA-5B1AF5BBE946}"/>
    <cellStyle name="Normal 8 6 2 2 5 2" xfId="33410" xr:uid="{6BFA7EC7-B047-44FA-ABC8-BD5B11398213}"/>
    <cellStyle name="Normal 8 6 2 2 6" xfId="33411" xr:uid="{B205E785-3204-4AAB-80CE-F54C0FBE1E57}"/>
    <cellStyle name="Normal 8 6 2 3" xfId="33412" xr:uid="{B0DF205B-D928-435A-8FA0-F4DE5810ABB4}"/>
    <cellStyle name="Normal 8 6 2 3 2" xfId="33413" xr:uid="{B9D369B1-8D03-4344-82BD-F2D1CF55B778}"/>
    <cellStyle name="Normal 8 6 2 3 2 2" xfId="33414" xr:uid="{6394571E-3CEA-49D2-B2A2-89898E324EF3}"/>
    <cellStyle name="Normal 8 6 2 3 2 2 2" xfId="33415" xr:uid="{A3947CA5-9CFF-4988-8155-8BA0DB807B13}"/>
    <cellStyle name="Normal 8 6 2 3 2 3" xfId="33416" xr:uid="{5FA59D2D-C823-4981-802F-FC96F7BF10A9}"/>
    <cellStyle name="Normal 8 6 2 3 3" xfId="33417" xr:uid="{D2B98EB3-D305-498E-A79E-097442A07533}"/>
    <cellStyle name="Normal 8 6 2 3 3 2" xfId="33418" xr:uid="{C407DC3A-FF7F-4332-B0E9-B52817B2D4FA}"/>
    <cellStyle name="Normal 8 6 2 3 4" xfId="33419" xr:uid="{3FC412E3-A4BC-4038-9511-CD5A787A4931}"/>
    <cellStyle name="Normal 8 6 2 4" xfId="33420" xr:uid="{8158BD01-B434-4963-8A5C-213DD1A5B052}"/>
    <cellStyle name="Normal 8 6 2 4 2" xfId="33421" xr:uid="{0CBD7039-F362-4A80-A425-996892FAC807}"/>
    <cellStyle name="Normal 8 6 2 4 2 2" xfId="33422" xr:uid="{C0E79F0A-E03A-4DE5-B2F8-EC36204BAF65}"/>
    <cellStyle name="Normal 8 6 2 4 2 2 2" xfId="33423" xr:uid="{926A6FFC-3CDE-45ED-B0C7-B11D9C85F495}"/>
    <cellStyle name="Normal 8 6 2 4 2 3" xfId="33424" xr:uid="{C652D80A-2E23-4C6C-954F-CE5185C2B8C0}"/>
    <cellStyle name="Normal 8 6 2 4 3" xfId="33425" xr:uid="{A69CEA66-8FEE-4393-81C8-223C0ED97F0C}"/>
    <cellStyle name="Normal 8 6 2 4 3 2" xfId="33426" xr:uid="{6DE2A618-CCC3-4101-9EA6-A9789CEC9C60}"/>
    <cellStyle name="Normal 8 6 2 4 4" xfId="33427" xr:uid="{499D1507-7A09-4722-B5F3-B73E757E9DCA}"/>
    <cellStyle name="Normal 8 6 2 5" xfId="33428" xr:uid="{6168CD36-4C56-4CDC-AA1A-0E849E79F04A}"/>
    <cellStyle name="Normal 8 6 2 5 2" xfId="33429" xr:uid="{284D3425-D221-4437-966A-D309AFC98ADF}"/>
    <cellStyle name="Normal 8 6 2 5 2 2" xfId="33430" xr:uid="{3D7BAF12-4334-45DE-97A9-C4272B24ACED}"/>
    <cellStyle name="Normal 8 6 2 5 3" xfId="33431" xr:uid="{8BE9B0FE-FA09-4D6E-B43A-DD2AB42E8781}"/>
    <cellStyle name="Normal 8 6 2 6" xfId="33432" xr:uid="{B5F9ABD1-9E26-4118-8AC1-7FC4F1C7DA82}"/>
    <cellStyle name="Normal 8 6 2 6 2" xfId="33433" xr:uid="{30205285-FDBC-45CB-B06B-7B55FFD157F3}"/>
    <cellStyle name="Normal 8 6 2 7" xfId="33434" xr:uid="{BFB4FF36-2A32-4FF5-BA03-23BCB218E58A}"/>
    <cellStyle name="Normal 8 6 3" xfId="33435" xr:uid="{A6390121-8019-4802-B5F9-4C4039942F61}"/>
    <cellStyle name="Normal 8 6 3 2" xfId="33436" xr:uid="{B5E3E016-4E42-42AA-9D84-E4B645FD5630}"/>
    <cellStyle name="Normal 8 6 3 2 2" xfId="33437" xr:uid="{485CC460-90D5-45A4-8B27-810A1D1CB0D8}"/>
    <cellStyle name="Normal 8 6 3 2 2 2" xfId="33438" xr:uid="{93793838-9030-461A-84BC-D3337C5EC7AB}"/>
    <cellStyle name="Normal 8 6 3 2 2 2 2" xfId="33439" xr:uid="{33F515E5-22A4-407F-9DB9-9F9ADF9BF962}"/>
    <cellStyle name="Normal 8 6 3 2 2 3" xfId="33440" xr:uid="{107CB9DA-6E72-4879-86B3-F670C2BDEDBC}"/>
    <cellStyle name="Normal 8 6 3 2 3" xfId="33441" xr:uid="{5BE9ABB3-26B9-4CFB-BE31-0BFE035FAE2B}"/>
    <cellStyle name="Normal 8 6 3 2 3 2" xfId="33442" xr:uid="{A29F32F6-C1B4-45D5-9AB6-750633830A9D}"/>
    <cellStyle name="Normal 8 6 3 2 4" xfId="33443" xr:uid="{EEC8AB36-E64E-4A62-BCCC-E8A0A2CA969D}"/>
    <cellStyle name="Normal 8 6 3 3" xfId="33444" xr:uid="{1FB11878-B949-4E33-8E64-CFEBC6EF250C}"/>
    <cellStyle name="Normal 8 6 3 3 2" xfId="33445" xr:uid="{573A7633-E6A2-46A8-B4FA-D3765E458FE3}"/>
    <cellStyle name="Normal 8 6 3 3 2 2" xfId="33446" xr:uid="{C1658DF5-2881-4E3D-B253-090AC123BD13}"/>
    <cellStyle name="Normal 8 6 3 3 2 2 2" xfId="33447" xr:uid="{52165596-518F-4AA7-98DA-FFD9218E7BBD}"/>
    <cellStyle name="Normal 8 6 3 3 2 3" xfId="33448" xr:uid="{02C1BE5B-A702-4F26-BD66-019B4FA28FE4}"/>
    <cellStyle name="Normal 8 6 3 3 3" xfId="33449" xr:uid="{BF6BEEA6-ADE7-4014-8363-FAF3EFFF2578}"/>
    <cellStyle name="Normal 8 6 3 3 3 2" xfId="33450" xr:uid="{B44B51D5-C058-4C84-8944-94A2DF39E3AE}"/>
    <cellStyle name="Normal 8 6 3 3 4" xfId="33451" xr:uid="{535FC237-8874-452F-B176-62B5843849CE}"/>
    <cellStyle name="Normal 8 6 3 4" xfId="33452" xr:uid="{40FDC7C1-7BDC-47A5-8133-54E8BDE70066}"/>
    <cellStyle name="Normal 8 6 3 4 2" xfId="33453" xr:uid="{CAD3971F-4007-424E-A84A-39740782257C}"/>
    <cellStyle name="Normal 8 6 3 4 2 2" xfId="33454" xr:uid="{62CBE8D0-0B4B-405F-B661-F1954528B6F1}"/>
    <cellStyle name="Normal 8 6 3 4 3" xfId="33455" xr:uid="{DA8509CC-B28B-4454-BA51-EDF4394E5506}"/>
    <cellStyle name="Normal 8 6 3 5" xfId="33456" xr:uid="{A8D966A2-5C3F-4CF8-A285-F76FD284DB57}"/>
    <cellStyle name="Normal 8 6 3 5 2" xfId="33457" xr:uid="{18024AF6-F819-4A89-9FA2-467C9AE113CA}"/>
    <cellStyle name="Normal 8 6 3 6" xfId="33458" xr:uid="{A156F0D7-B5A5-4861-90BD-E7371626AA55}"/>
    <cellStyle name="Normal 8 6 4" xfId="33459" xr:uid="{CD9A4EF1-5766-4031-A6A7-04E06A0EFC5E}"/>
    <cellStyle name="Normal 8 6 4 2" xfId="33460" xr:uid="{FBBF07E9-26AD-477D-B1B6-7FC0EDCE29FA}"/>
    <cellStyle name="Normal 8 6 4 2 2" xfId="33461" xr:uid="{B6ADFECE-7009-4EBE-BA48-96BB3C9D1C59}"/>
    <cellStyle name="Normal 8 6 4 2 2 2" xfId="33462" xr:uid="{8B155168-55CF-4131-8567-EC803E8C1849}"/>
    <cellStyle name="Normal 8 6 4 2 3" xfId="33463" xr:uid="{41704E30-3D09-42E3-B70D-0D8C36648095}"/>
    <cellStyle name="Normal 8 6 4 3" xfId="33464" xr:uid="{1DECB6A3-0567-48A8-91AD-5D1CC1C9B8C5}"/>
    <cellStyle name="Normal 8 6 4 3 2" xfId="33465" xr:uid="{DC4C4696-2287-4CF6-85A9-285B03CFE8E3}"/>
    <cellStyle name="Normal 8 6 4 4" xfId="33466" xr:uid="{46E77F15-4A7C-4FAC-83BE-8DF1E87DA086}"/>
    <cellStyle name="Normal 8 6 5" xfId="33467" xr:uid="{F148D5F8-D2EF-4DCE-93AC-079A33A71018}"/>
    <cellStyle name="Normal 8 6 5 2" xfId="33468" xr:uid="{FEE84414-FE86-490A-8D68-D1DA3DEC6368}"/>
    <cellStyle name="Normal 8 6 5 2 2" xfId="33469" xr:uid="{58215C1C-032C-46B5-BD61-A51197C16471}"/>
    <cellStyle name="Normal 8 6 5 2 2 2" xfId="33470" xr:uid="{F9394512-37BF-4419-A60B-BC3B913E50A9}"/>
    <cellStyle name="Normal 8 6 5 2 3" xfId="33471" xr:uid="{F7F47E2B-C290-417E-B8EA-AE3917D0C420}"/>
    <cellStyle name="Normal 8 6 5 3" xfId="33472" xr:uid="{73AD4A36-F21D-489E-BC9E-71AB52A333D0}"/>
    <cellStyle name="Normal 8 6 5 3 2" xfId="33473" xr:uid="{044A222F-FFD5-4B47-8DD2-49C445164519}"/>
    <cellStyle name="Normal 8 6 5 4" xfId="33474" xr:uid="{20985417-C371-4E74-A321-DA445A41B0B3}"/>
    <cellStyle name="Normal 8 6 6" xfId="33475" xr:uid="{8B6AC54E-3114-4A84-9069-9133003CBB4E}"/>
    <cellStyle name="Normal 8 6 6 2" xfId="33476" xr:uid="{CDDC06C4-9162-4DDA-9C73-B5A3A07EBA3F}"/>
    <cellStyle name="Normal 8 6 6 2 2" xfId="33477" xr:uid="{3AB9AC49-440C-4881-8892-CD5C7E763939}"/>
    <cellStyle name="Normal 8 6 6 3" xfId="33478" xr:uid="{719257B2-072E-431D-BA56-8A3F359B2427}"/>
    <cellStyle name="Normal 8 6 7" xfId="33479" xr:uid="{6D46F79A-6C13-4BB7-AAA9-78874971F5E9}"/>
    <cellStyle name="Normal 8 6 7 2" xfId="33480" xr:uid="{FCAA1EE4-7F0B-4829-8900-3613FF219646}"/>
    <cellStyle name="Normal 8 6 8" xfId="33481" xr:uid="{7A0CC2F7-8B58-4446-AE11-ED0DD73115B8}"/>
    <cellStyle name="Normal 8 7" xfId="33482" xr:uid="{3D532984-4F9A-4189-8CB5-4854E5F9B66E}"/>
    <cellStyle name="Normal 8 8" xfId="33483" xr:uid="{8FF9CF24-AE0D-46B7-809E-829342EEE99A}"/>
    <cellStyle name="Normal 8 8 2" xfId="33484" xr:uid="{30FAC524-2B3C-49F2-8A5B-ECC60D1E608C}"/>
    <cellStyle name="Normal 8 8 2 2" xfId="33485" xr:uid="{50AE931A-F7EF-427F-86A7-E9ED0C4294B6}"/>
    <cellStyle name="Normal 8 8 2 2 2" xfId="33486" xr:uid="{C01C2798-3822-46EC-B535-06C7AEEF9808}"/>
    <cellStyle name="Normal 8 8 2 2 2 2" xfId="33487" xr:uid="{7CEA2966-6DA2-4478-936E-B4AECD204608}"/>
    <cellStyle name="Normal 8 8 2 2 3" xfId="33488" xr:uid="{85B70B9F-90B2-485F-883D-EEB297CC62B6}"/>
    <cellStyle name="Normal 8 8 2 3" xfId="33489" xr:uid="{919BA97D-3D80-408C-8030-02FD72679995}"/>
    <cellStyle name="Normal 8 8 2 3 2" xfId="33490" xr:uid="{BB14582F-3A49-4B89-93E3-FBF7C9D9B893}"/>
    <cellStyle name="Normal 8 8 2 4" xfId="33491" xr:uid="{646A3F49-94B8-4E3C-AE99-3B57DDA20F21}"/>
    <cellStyle name="Normal 8 8 3" xfId="33492" xr:uid="{8310B8B8-C666-4135-A547-8B767490319F}"/>
    <cellStyle name="Normal 8 8 3 2" xfId="33493" xr:uid="{D6C99B33-1481-4028-B41F-8620B62903F0}"/>
    <cellStyle name="Normal 8 8 3 2 2" xfId="33494" xr:uid="{7588B17B-0DA2-4CB6-A62C-AD6F5A506F8B}"/>
    <cellStyle name="Normal 8 8 3 2 2 2" xfId="33495" xr:uid="{47E280D0-53E1-4F15-8990-4F32F2EB173E}"/>
    <cellStyle name="Normal 8 8 3 2 3" xfId="33496" xr:uid="{1B7BCF68-9454-4C65-AD77-8C8662C918C6}"/>
    <cellStyle name="Normal 8 8 3 3" xfId="33497" xr:uid="{9B6BE1F3-5684-45F4-8ABD-58FE78DC66D0}"/>
    <cellStyle name="Normal 8 8 3 3 2" xfId="33498" xr:uid="{91F2AB5C-E665-4C7E-95A0-307F35F3AC9A}"/>
    <cellStyle name="Normal 8 8 3 4" xfId="33499" xr:uid="{C5C1F93D-9955-494B-8139-4F73E8CC0E13}"/>
    <cellStyle name="Normal 8 8 4" xfId="33500" xr:uid="{BC1DEE0B-97E0-4ADE-976A-51238F248A23}"/>
    <cellStyle name="Normal 8 8 4 2" xfId="33501" xr:uid="{106814C9-6510-465F-AC65-F78BCFB73B4A}"/>
    <cellStyle name="Normal 8 8 4 2 2" xfId="33502" xr:uid="{B147F37E-497C-40EB-AC01-E2CF26284ED1}"/>
    <cellStyle name="Normal 8 8 4 3" xfId="33503" xr:uid="{022F3C77-D60F-42CA-8680-06D93953DEEA}"/>
    <cellStyle name="Normal 8 8 5" xfId="33504" xr:uid="{94137EFD-57EF-4519-A7B7-914C9E90AFF7}"/>
    <cellStyle name="Normal 8 8 5 2" xfId="33505" xr:uid="{6D9A1666-EA1D-41DC-AD5D-B00E5E3DEA4F}"/>
    <cellStyle name="Normal 8 8 6" xfId="33506" xr:uid="{B8B4C397-2157-4ED2-BD34-7C51E37166D6}"/>
    <cellStyle name="Normal 8 9" xfId="33507" xr:uid="{1E1C0CC3-602F-4F9A-A56C-3857F8D878BE}"/>
    <cellStyle name="Normal 8 9 2" xfId="33508" xr:uid="{E43FE63D-155D-4FA0-8BBC-173A492E8CC9}"/>
    <cellStyle name="Normal 8 9 2 2" xfId="33509" xr:uid="{76FAB26C-5D4D-432E-86DD-4F721A5A415C}"/>
    <cellStyle name="Normal 8 9 2 2 2" xfId="33510" xr:uid="{DCB43492-D6DA-4EAF-8DD7-4FEB7C5FC158}"/>
    <cellStyle name="Normal 8 9 2 3" xfId="33511" xr:uid="{42620439-05DF-4FC5-B4B0-0B00E674B932}"/>
    <cellStyle name="Normal 8 9 3" xfId="33512" xr:uid="{923079F6-DC37-4A56-B019-68E67E814BA9}"/>
    <cellStyle name="Normal 8 9 3 2" xfId="33513" xr:uid="{28F33421-3AF7-4E94-92B9-2934F667966D}"/>
    <cellStyle name="Normal 8 9 4" xfId="33514" xr:uid="{D46D7154-48D3-45D0-8EC9-AD027F2D7328}"/>
    <cellStyle name="Normal 80" xfId="33515" xr:uid="{829E4CF5-05B5-4157-A53A-65148C20ADA6}"/>
    <cellStyle name="Normal 81" xfId="33516" xr:uid="{D8F29901-F480-45C3-83D5-868DDDCAFA5F}"/>
    <cellStyle name="Normal 82" xfId="33517" xr:uid="{55E366E4-EAB3-4B06-8F71-EEF51D64C637}"/>
    <cellStyle name="Normal 83" xfId="33518" xr:uid="{B2EBEC61-CF24-4419-BFEB-12AEA407B428}"/>
    <cellStyle name="Normal 84" xfId="33519" xr:uid="{C59BBBA5-C840-4ED2-9642-80E4A36F276E}"/>
    <cellStyle name="Normal 85" xfId="33520" xr:uid="{CD828217-64CE-465E-BDCD-4035A5E1B997}"/>
    <cellStyle name="Normal 86" xfId="33521" xr:uid="{F3D64A8F-141D-402F-83A8-8CCC509F6A5F}"/>
    <cellStyle name="Normal 87" xfId="33522" xr:uid="{573CCE48-B670-4636-9536-6691D3F20CE8}"/>
    <cellStyle name="Normal 87 2" xfId="33523" xr:uid="{E904C317-A771-4686-B2A7-29AF4FE73FA1}"/>
    <cellStyle name="Normal 87 2 2" xfId="33524" xr:uid="{85CAC884-2031-447F-8777-7A33C002F4D6}"/>
    <cellStyle name="Normal 87 2 2 2" xfId="33525" xr:uid="{970B9572-0C58-45FF-ABDA-678BB4FE874D}"/>
    <cellStyle name="Normal 87 2 2 2 2" xfId="33526" xr:uid="{38336D52-F186-4832-90BA-5EAD3FCEF164}"/>
    <cellStyle name="Normal 87 2 2 2 2 2" xfId="33527" xr:uid="{A2EF4171-6202-46EA-9777-6162977D158A}"/>
    <cellStyle name="Normal 87 2 2 2 2 2 2" xfId="33528" xr:uid="{6AA1E526-03BA-4DC8-AC2A-A4F16F1F1B36}"/>
    <cellStyle name="Normal 87 2 2 2 2 3" xfId="33529" xr:uid="{98153907-7ADE-4E62-8D87-D5248677A7EF}"/>
    <cellStyle name="Normal 87 2 2 2 3" xfId="33530" xr:uid="{F6148C54-78AA-4F0A-90AE-6E843D41B1A4}"/>
    <cellStyle name="Normal 87 2 2 2 3 2" xfId="33531" xr:uid="{35686D9A-51E9-49E5-9B3F-DBAD78CC84CE}"/>
    <cellStyle name="Normal 87 2 2 2 4" xfId="33532" xr:uid="{778D363B-0213-4945-9EE6-D10EB67B2974}"/>
    <cellStyle name="Normal 87 2 2 3" xfId="33533" xr:uid="{FEC3E2BB-9BA8-4904-96DE-8231798F59B9}"/>
    <cellStyle name="Normal 87 2 2 3 2" xfId="33534" xr:uid="{07D1D090-01AA-4A08-80A9-E32B47260612}"/>
    <cellStyle name="Normal 87 2 2 3 2 2" xfId="33535" xr:uid="{D9218AAD-79DE-4506-859C-4BC82587A5B3}"/>
    <cellStyle name="Normal 87 2 2 3 2 2 2" xfId="33536" xr:uid="{A9EFDF87-4D3C-4247-97AB-16F981EFF9FC}"/>
    <cellStyle name="Normal 87 2 2 3 2 3" xfId="33537" xr:uid="{A56D4377-2928-4949-898B-0D6F3A675913}"/>
    <cellStyle name="Normal 87 2 2 3 3" xfId="33538" xr:uid="{A96C7DD3-82C1-428E-8094-BB4FFA1A7DF6}"/>
    <cellStyle name="Normal 87 2 2 3 3 2" xfId="33539" xr:uid="{33E16B35-B98A-499C-AA0B-04AEE3F82C73}"/>
    <cellStyle name="Normal 87 2 2 3 4" xfId="33540" xr:uid="{EE487FC2-E700-4AC8-A8B0-1847671BA887}"/>
    <cellStyle name="Normal 87 2 2 4" xfId="33541" xr:uid="{8C707586-F8DA-4FA8-91D4-12654D135941}"/>
    <cellStyle name="Normal 87 2 2 4 2" xfId="33542" xr:uid="{59C56F78-E35F-427D-99E4-1D603598D32D}"/>
    <cellStyle name="Normal 87 2 2 4 2 2" xfId="33543" xr:uid="{F531ABAA-0DB0-4CC8-A1D8-BB098F8A8FDC}"/>
    <cellStyle name="Normal 87 2 2 4 3" xfId="33544" xr:uid="{C0ECFA0E-862A-4773-A9E9-E1C9FF57A9C1}"/>
    <cellStyle name="Normal 87 2 2 5" xfId="33545" xr:uid="{A26FCD16-3C52-4110-808F-4F25742EAA2B}"/>
    <cellStyle name="Normal 87 2 2 5 2" xfId="33546" xr:uid="{E38A3B18-A4E7-4916-84C6-0CD4DF3FDE6C}"/>
    <cellStyle name="Normal 87 2 2 6" xfId="33547" xr:uid="{D03750FF-4418-4190-B215-E18B835B0F5B}"/>
    <cellStyle name="Normal 87 2 3" xfId="33548" xr:uid="{BD9FFC10-F6E1-47F0-89C7-E823039852EA}"/>
    <cellStyle name="Normal 87 2 3 2" xfId="33549" xr:uid="{58012AB0-D65A-45BD-B10C-EA4D821597F8}"/>
    <cellStyle name="Normal 87 2 3 2 2" xfId="33550" xr:uid="{401594B8-7CCF-4B05-8B2A-D8D62AF44673}"/>
    <cellStyle name="Normal 87 2 3 2 2 2" xfId="33551" xr:uid="{C8339339-F6EB-48F3-8F45-01F93B7AC73A}"/>
    <cellStyle name="Normal 87 2 3 2 3" xfId="33552" xr:uid="{DE502B88-ADFB-406A-AF74-E5ED0CA9E87A}"/>
    <cellStyle name="Normal 87 2 3 3" xfId="33553" xr:uid="{D08C21EC-1ECD-48CE-A71C-DC724AE60DB1}"/>
    <cellStyle name="Normal 87 2 3 3 2" xfId="33554" xr:uid="{18A014F0-CDAE-4CC4-9F36-2BF0A9EC2EE3}"/>
    <cellStyle name="Normal 87 2 3 4" xfId="33555" xr:uid="{9524FEB0-ECAC-47D8-B2FF-BE917DA195D5}"/>
    <cellStyle name="Normal 87 2 4" xfId="33556" xr:uid="{93998313-833C-426C-AD7D-63DD4AC662A6}"/>
    <cellStyle name="Normal 87 2 4 2" xfId="33557" xr:uid="{A8564F2E-CBF5-493D-8B4B-A8D069799BEB}"/>
    <cellStyle name="Normal 87 2 4 2 2" xfId="33558" xr:uid="{C32686E2-D1A7-4E7E-ACE6-AE4079CBB55F}"/>
    <cellStyle name="Normal 87 2 4 2 2 2" xfId="33559" xr:uid="{5389F8CF-B7E4-4AEF-AA03-1EE962A9AB7B}"/>
    <cellStyle name="Normal 87 2 4 2 3" xfId="33560" xr:uid="{B1E23F55-ECFB-4479-AE1D-202D09E9066B}"/>
    <cellStyle name="Normal 87 2 4 3" xfId="33561" xr:uid="{4064E6EE-57DD-4974-8FA6-E50270F63B7D}"/>
    <cellStyle name="Normal 87 2 4 3 2" xfId="33562" xr:uid="{44C9C92A-69AE-4339-966F-5429842CCAAF}"/>
    <cellStyle name="Normal 87 2 4 4" xfId="33563" xr:uid="{3DEDA6F9-AD3A-4516-81C3-D7415AC149A6}"/>
    <cellStyle name="Normal 87 2 5" xfId="33564" xr:uid="{86E81D35-3DE3-4AC5-BC4A-0890D83E87F7}"/>
    <cellStyle name="Normal 87 2 5 2" xfId="33565" xr:uid="{F863A7EA-3D88-4D04-AA14-D74FE6A07A92}"/>
    <cellStyle name="Normal 87 2 5 2 2" xfId="33566" xr:uid="{5605439C-AA3E-4447-AE0C-9C4D198597C4}"/>
    <cellStyle name="Normal 87 2 5 3" xfId="33567" xr:uid="{E9FB1A86-EF58-4DDE-86A5-3B7ED8CA743F}"/>
    <cellStyle name="Normal 87 2 6" xfId="33568" xr:uid="{FCABF3CD-2A48-4D1F-A8F5-ED87B2775EC1}"/>
    <cellStyle name="Normal 87 2 6 2" xfId="33569" xr:uid="{79D36A23-4FE5-4DD9-8CB8-D8FABC26F5A7}"/>
    <cellStyle name="Normal 87 2 7" xfId="33570" xr:uid="{BCCB9015-E42E-4EB8-ACBF-7033BF7C3411}"/>
    <cellStyle name="Normal 87 3" xfId="33571" xr:uid="{2EF97EDA-6E02-48DF-B0B3-5147058F1FDA}"/>
    <cellStyle name="Normal 87 3 2" xfId="33572" xr:uid="{6E085E55-F03F-46EE-B235-6439AB9D49B6}"/>
    <cellStyle name="Normal 87 3 2 2" xfId="33573" xr:uid="{39D7DE21-3EDC-4CDD-867C-C29108507FCE}"/>
    <cellStyle name="Normal 87 3 2 2 2" xfId="33574" xr:uid="{FFDF0533-0967-4635-B788-1F1DF9F711E6}"/>
    <cellStyle name="Normal 87 3 2 2 2 2" xfId="33575" xr:uid="{02EA2DE8-810F-4179-9C27-3B4EDF7BCCE3}"/>
    <cellStyle name="Normal 87 3 2 2 3" xfId="33576" xr:uid="{B2CBCE29-00D8-4502-9ABD-6E7598DAB0B4}"/>
    <cellStyle name="Normal 87 3 2 3" xfId="33577" xr:uid="{D06B5BEC-D44C-4D2F-A814-0ACF0708B26E}"/>
    <cellStyle name="Normal 87 3 2 3 2" xfId="33578" xr:uid="{C53E32EE-67CB-4E91-88E5-9085B576C9EF}"/>
    <cellStyle name="Normal 87 3 2 4" xfId="33579" xr:uid="{30AB68E9-059B-40ED-B562-109E993EB697}"/>
    <cellStyle name="Normal 87 3 3" xfId="33580" xr:uid="{A801DE94-AC40-421C-B4CB-E8269AF63132}"/>
    <cellStyle name="Normal 87 3 3 2" xfId="33581" xr:uid="{FBAE277A-0BD0-471C-B4FB-552C42A89CB8}"/>
    <cellStyle name="Normal 87 3 3 2 2" xfId="33582" xr:uid="{050D950C-FB64-4F7A-928A-0E78419AB14F}"/>
    <cellStyle name="Normal 87 3 3 2 2 2" xfId="33583" xr:uid="{F6731B3F-9DEC-4D0D-BEDF-ADF3F86D05B1}"/>
    <cellStyle name="Normal 87 3 3 2 3" xfId="33584" xr:uid="{554164C0-0C4A-4C17-A0CC-B0FCFEEECF9F}"/>
    <cellStyle name="Normal 87 3 3 3" xfId="33585" xr:uid="{2C432F24-CB7C-4846-981D-CC028A3F1E29}"/>
    <cellStyle name="Normal 87 3 3 3 2" xfId="33586" xr:uid="{384696D1-39F1-411D-B97A-23277CAD74F9}"/>
    <cellStyle name="Normal 87 3 3 4" xfId="33587" xr:uid="{CF950DB9-B131-40B2-9C63-168FE91628BD}"/>
    <cellStyle name="Normal 87 3 4" xfId="33588" xr:uid="{C175A093-BF33-4F5C-96C1-BD04DE818775}"/>
    <cellStyle name="Normal 87 3 4 2" xfId="33589" xr:uid="{6A0E8C16-82F7-47F2-8DBD-86D6958F955C}"/>
    <cellStyle name="Normal 87 3 4 2 2" xfId="33590" xr:uid="{6EBE4A50-2654-42E7-A8C0-EDF17F76229A}"/>
    <cellStyle name="Normal 87 3 4 3" xfId="33591" xr:uid="{E4B3E80F-6798-4684-8CBD-C2AEABDD6D5C}"/>
    <cellStyle name="Normal 87 3 5" xfId="33592" xr:uid="{7AD4352B-BC1B-4B0E-9FC7-2ACAC3D25AC6}"/>
    <cellStyle name="Normal 87 3 5 2" xfId="33593" xr:uid="{5F9760AF-B291-4EBA-A622-454FE0C4E82F}"/>
    <cellStyle name="Normal 87 3 6" xfId="33594" xr:uid="{05F2548E-14F4-4A67-A9F5-AF506AEE6E32}"/>
    <cellStyle name="Normal 87 4" xfId="33595" xr:uid="{A1458E02-7AAA-4C7C-972B-57F968CA1BFA}"/>
    <cellStyle name="Normal 87 4 2" xfId="33596" xr:uid="{B1056E27-3C3D-4F5B-B0FD-DC2E50DD9958}"/>
    <cellStyle name="Normal 87 4 2 2" xfId="33597" xr:uid="{91FF2C39-1A92-4B58-BD4F-D628C1D41138}"/>
    <cellStyle name="Normal 87 4 2 2 2" xfId="33598" xr:uid="{4A7D5D40-00F2-4B93-9F4C-9A107277F569}"/>
    <cellStyle name="Normal 87 4 2 3" xfId="33599" xr:uid="{A3A0C0B3-653D-4D91-86D8-EAEA714D2060}"/>
    <cellStyle name="Normal 87 4 3" xfId="33600" xr:uid="{C9BF70DC-1016-47DE-9E20-A13CB5D9DC96}"/>
    <cellStyle name="Normal 87 4 3 2" xfId="33601" xr:uid="{14D84BEA-54E2-43E8-917C-37EBC183B689}"/>
    <cellStyle name="Normal 87 4 4" xfId="33602" xr:uid="{372B5EEF-56F7-4FA9-AB81-127004403661}"/>
    <cellStyle name="Normal 87 5" xfId="33603" xr:uid="{AB695B35-89C4-4037-A148-2AC70CBE22C7}"/>
    <cellStyle name="Normal 87 5 2" xfId="33604" xr:uid="{CA8D2C8D-9426-4E56-94BE-14509F3DCE3C}"/>
    <cellStyle name="Normal 87 5 2 2" xfId="33605" xr:uid="{2A8F538D-0C62-44D8-97B6-C2B6AF5B2ED2}"/>
    <cellStyle name="Normal 87 5 2 2 2" xfId="33606" xr:uid="{0F18E2ED-B309-422E-A5E4-425C2FB4EA66}"/>
    <cellStyle name="Normal 87 5 2 3" xfId="33607" xr:uid="{010E9287-2160-471A-AA7E-B18D94078743}"/>
    <cellStyle name="Normal 87 5 3" xfId="33608" xr:uid="{FE02B74D-36C8-450F-BA9A-4C4D36818DE6}"/>
    <cellStyle name="Normal 87 5 3 2" xfId="33609" xr:uid="{1334279B-2D4D-4A55-B832-D884DECF7C2C}"/>
    <cellStyle name="Normal 87 5 4" xfId="33610" xr:uid="{FEA903DE-D300-454B-8E9B-3F60CBFD8D0B}"/>
    <cellStyle name="Normal 87 6" xfId="33611" xr:uid="{AC3F1136-D011-45B0-8796-9DB5A206EA98}"/>
    <cellStyle name="Normal 87 6 2" xfId="33612" xr:uid="{6C597DED-0D9E-4D7D-8F1D-919FCD3813C0}"/>
    <cellStyle name="Normal 87 6 2 2" xfId="33613" xr:uid="{D9D12632-A8A2-4910-84F3-AAC481C005DC}"/>
    <cellStyle name="Normal 87 6 3" xfId="33614" xr:uid="{4FCB0809-A4E8-4D19-A9FF-951996B353B2}"/>
    <cellStyle name="Normal 87 7" xfId="33615" xr:uid="{4E55C78F-8F47-4F46-9DFB-7D1DEA972843}"/>
    <cellStyle name="Normal 87 7 2" xfId="33616" xr:uid="{CD0C1337-571A-421D-B441-C3CB39454B49}"/>
    <cellStyle name="Normal 87 8" xfId="33617" xr:uid="{B15E2DEA-E48A-47C8-BF44-9210C8D6E1FC}"/>
    <cellStyle name="Normal 88" xfId="33618" xr:uid="{720ED9C0-912F-4C25-813C-DFBCD587C4E2}"/>
    <cellStyle name="Normal 88 2" xfId="33619" xr:uid="{FC2C0012-152C-4F49-8174-5BF0F7DC5DA8}"/>
    <cellStyle name="Normal 88 2 2" xfId="33620" xr:uid="{2F52CA92-80E2-472D-98A9-30996D1C310F}"/>
    <cellStyle name="Normal 88 2 2 2" xfId="33621" xr:uid="{62B41BD4-B893-48C9-8A0C-586CFA240563}"/>
    <cellStyle name="Normal 88 2 2 2 2" xfId="33622" xr:uid="{EDB14056-E5C9-4A7A-A42C-12A2C6FCF2E2}"/>
    <cellStyle name="Normal 88 2 2 2 2 2" xfId="33623" xr:uid="{D08347C5-A5E1-46BE-AB98-65940DEC9B29}"/>
    <cellStyle name="Normal 88 2 2 2 2 2 2" xfId="33624" xr:uid="{B2B174E0-EFDE-4A6D-AF59-9108B2DB1939}"/>
    <cellStyle name="Normal 88 2 2 2 2 3" xfId="33625" xr:uid="{DD563DC2-0A85-4A5C-A342-1F6B897FDAB3}"/>
    <cellStyle name="Normal 88 2 2 2 3" xfId="33626" xr:uid="{2E2DBADC-19F7-48B5-86E2-64908AB47F11}"/>
    <cellStyle name="Normal 88 2 2 2 3 2" xfId="33627" xr:uid="{5DB672FF-4786-45FF-86B2-9C73ABA56ED9}"/>
    <cellStyle name="Normal 88 2 2 2 4" xfId="33628" xr:uid="{B26BF8D7-EA0D-4224-A35B-8463B26DCE4F}"/>
    <cellStyle name="Normal 88 2 2 3" xfId="33629" xr:uid="{354C21EF-7DA6-4DB4-8B9C-D669D49A0ED0}"/>
    <cellStyle name="Normal 88 2 2 3 2" xfId="33630" xr:uid="{04F8523E-B064-4CF4-B16F-FA3B6D65953A}"/>
    <cellStyle name="Normal 88 2 2 3 2 2" xfId="33631" xr:uid="{F4BDCB95-F057-45B3-90FF-1C8964C9D112}"/>
    <cellStyle name="Normal 88 2 2 3 2 2 2" xfId="33632" xr:uid="{C0D47F94-4E76-4C1A-96D1-FAE07D22F296}"/>
    <cellStyle name="Normal 88 2 2 3 2 3" xfId="33633" xr:uid="{54492EAA-3EC7-46B0-B032-9183397B86A1}"/>
    <cellStyle name="Normal 88 2 2 3 3" xfId="33634" xr:uid="{13309A46-B6BD-4691-A335-C329ACBC727A}"/>
    <cellStyle name="Normal 88 2 2 3 3 2" xfId="33635" xr:uid="{B87FB19C-D2EE-4382-9B0E-B34C69DA9B38}"/>
    <cellStyle name="Normal 88 2 2 3 4" xfId="33636" xr:uid="{885B8DB1-D4CB-4E92-B7D3-6773AFEA6CA4}"/>
    <cellStyle name="Normal 88 2 2 4" xfId="33637" xr:uid="{CF7357D0-E7A8-4614-8564-08C2D6398E93}"/>
    <cellStyle name="Normal 88 2 2 4 2" xfId="33638" xr:uid="{798E90CD-B906-42E0-B36B-E0FA99EF54B8}"/>
    <cellStyle name="Normal 88 2 2 4 2 2" xfId="33639" xr:uid="{5317A9A1-BA61-41E6-B3A5-E18866B82C4B}"/>
    <cellStyle name="Normal 88 2 2 4 3" xfId="33640" xr:uid="{551AD37E-A48D-4386-B9CC-1457175B948B}"/>
    <cellStyle name="Normal 88 2 2 5" xfId="33641" xr:uid="{EC53019A-CCF6-45C0-A370-EA780B4A991A}"/>
    <cellStyle name="Normal 88 2 2 5 2" xfId="33642" xr:uid="{24065CFD-4858-4440-8FDF-AF353EF7259E}"/>
    <cellStyle name="Normal 88 2 2 6" xfId="33643" xr:uid="{947761A0-2028-4884-8B87-FA2834330906}"/>
    <cellStyle name="Normal 88 2 3" xfId="33644" xr:uid="{BC2A3085-5DCA-471B-9B6B-527C88877129}"/>
    <cellStyle name="Normal 88 2 3 2" xfId="33645" xr:uid="{FD9989AC-F666-4510-B8C5-E4992FC58ADE}"/>
    <cellStyle name="Normal 88 2 3 2 2" xfId="33646" xr:uid="{8E3C126F-027F-45CF-A1EC-7904628B4155}"/>
    <cellStyle name="Normal 88 2 3 2 2 2" xfId="33647" xr:uid="{56573EED-BB2D-4831-AF4F-DC40FBF3A610}"/>
    <cellStyle name="Normal 88 2 3 2 3" xfId="33648" xr:uid="{1AFE8247-F7C3-47B1-83F1-C38FB587D581}"/>
    <cellStyle name="Normal 88 2 3 3" xfId="33649" xr:uid="{D2FB9FFC-E679-4F24-9640-E4A5A47A486F}"/>
    <cellStyle name="Normal 88 2 3 3 2" xfId="33650" xr:uid="{9E3C2F45-CA31-40F9-A8EA-615554EB50AB}"/>
    <cellStyle name="Normal 88 2 3 4" xfId="33651" xr:uid="{D4395570-D75B-43AD-8C98-E61390448974}"/>
    <cellStyle name="Normal 88 2 4" xfId="33652" xr:uid="{6C55CE83-5BE0-4EE7-AB4B-3B99426657C5}"/>
    <cellStyle name="Normal 88 2 4 2" xfId="33653" xr:uid="{820CF2CC-8D6F-4A7E-AD11-F63125830683}"/>
    <cellStyle name="Normal 88 2 4 2 2" xfId="33654" xr:uid="{348C46B9-8BD0-448A-BBEF-CB7EB9D4E531}"/>
    <cellStyle name="Normal 88 2 4 2 2 2" xfId="33655" xr:uid="{9EECF230-7ADD-418F-8468-4343FAAEA7D6}"/>
    <cellStyle name="Normal 88 2 4 2 3" xfId="33656" xr:uid="{7AA30803-C7D7-4920-9B61-96C5125D8255}"/>
    <cellStyle name="Normal 88 2 4 3" xfId="33657" xr:uid="{476A08A3-B6BD-4A0E-8369-49D884D078AA}"/>
    <cellStyle name="Normal 88 2 4 3 2" xfId="33658" xr:uid="{BBEFD066-D9CA-4527-A0B7-49FCC6DC54C6}"/>
    <cellStyle name="Normal 88 2 4 4" xfId="33659" xr:uid="{9C058514-42C9-4C98-BAB0-553EA115C438}"/>
    <cellStyle name="Normal 88 2 5" xfId="33660" xr:uid="{5D97D046-1B2A-4B36-B4B3-FEAD6FF32569}"/>
    <cellStyle name="Normal 88 2 5 2" xfId="33661" xr:uid="{03CF594E-8838-4C91-B96F-4DF8D63138EF}"/>
    <cellStyle name="Normal 88 2 5 2 2" xfId="33662" xr:uid="{AD038B2D-0202-46DE-ABC2-38C06379C6F7}"/>
    <cellStyle name="Normal 88 2 5 3" xfId="33663" xr:uid="{4D7DDD00-F6EC-4BE1-8EC8-A5B4474707B3}"/>
    <cellStyle name="Normal 88 2 6" xfId="33664" xr:uid="{D6BCEEF7-1500-4BEE-A869-A6C6ED5BCD0C}"/>
    <cellStyle name="Normal 88 2 6 2" xfId="33665" xr:uid="{4E4DFFE9-709B-48B8-9FDD-FBBB1A3DD75E}"/>
    <cellStyle name="Normal 88 2 7" xfId="33666" xr:uid="{2FAA5268-1068-4656-80DE-9B10095CD41B}"/>
    <cellStyle name="Normal 88 3" xfId="33667" xr:uid="{56175799-976A-477F-96BE-D8496D68F475}"/>
    <cellStyle name="Normal 88 3 2" xfId="33668" xr:uid="{3F933A71-D515-4F2D-8B0C-D252614EAD52}"/>
    <cellStyle name="Normal 88 3 2 2" xfId="33669" xr:uid="{245D5C44-D248-451B-9414-0FC7EC299C3B}"/>
    <cellStyle name="Normal 88 3 2 2 2" xfId="33670" xr:uid="{39F978B5-C534-43B3-9F1F-0016EB5816C4}"/>
    <cellStyle name="Normal 88 3 2 2 2 2" xfId="33671" xr:uid="{8B311B53-4B21-4DBB-92BB-C971971566D6}"/>
    <cellStyle name="Normal 88 3 2 2 3" xfId="33672" xr:uid="{8A2FAD7D-323D-46FC-A7F8-34D1925F81CB}"/>
    <cellStyle name="Normal 88 3 2 3" xfId="33673" xr:uid="{A536B35D-4017-4A1E-846A-1189AD3E71C5}"/>
    <cellStyle name="Normal 88 3 2 3 2" xfId="33674" xr:uid="{87B9B337-4B41-4621-9440-E723CB41C1B0}"/>
    <cellStyle name="Normal 88 3 2 4" xfId="33675" xr:uid="{F5BA8018-2D5F-4C8A-990B-53C2D7B2B0C8}"/>
    <cellStyle name="Normal 88 3 3" xfId="33676" xr:uid="{7012E81C-6859-4570-B2AB-F2517C9D6B17}"/>
    <cellStyle name="Normal 88 3 3 2" xfId="33677" xr:uid="{B33C1DC8-158D-4A3A-83E0-9F87B84E377D}"/>
    <cellStyle name="Normal 88 3 3 2 2" xfId="33678" xr:uid="{85195369-73E4-4708-8B1C-AD2482363B4E}"/>
    <cellStyle name="Normal 88 3 3 2 2 2" xfId="33679" xr:uid="{93484ADF-7AAE-43AE-90D8-35B3DAFC0BC0}"/>
    <cellStyle name="Normal 88 3 3 2 3" xfId="33680" xr:uid="{80544C5F-4BFA-40E2-8637-C167FD3760AC}"/>
    <cellStyle name="Normal 88 3 3 3" xfId="33681" xr:uid="{835DA655-037B-4296-AC5F-9848E08D70FF}"/>
    <cellStyle name="Normal 88 3 3 3 2" xfId="33682" xr:uid="{E2270C0D-2BA9-46B0-A47A-D569D532F573}"/>
    <cellStyle name="Normal 88 3 3 4" xfId="33683" xr:uid="{BD06BCB7-BE71-46CA-9D98-743E9DE0F391}"/>
    <cellStyle name="Normal 88 3 4" xfId="33684" xr:uid="{6AF681C0-51A8-4205-983E-2A15CAA82470}"/>
    <cellStyle name="Normal 88 3 4 2" xfId="33685" xr:uid="{98EFD80B-8DAB-4879-8457-8AD58B5BFE69}"/>
    <cellStyle name="Normal 88 3 4 2 2" xfId="33686" xr:uid="{4766A1D5-E057-4340-A34E-1B30E362BA5B}"/>
    <cellStyle name="Normal 88 3 4 3" xfId="33687" xr:uid="{7E22E512-11B2-4EAB-90EE-F0DE1A2F6E66}"/>
    <cellStyle name="Normal 88 3 5" xfId="33688" xr:uid="{99F4D7D2-6C57-4C6F-A397-E845C4360CF2}"/>
    <cellStyle name="Normal 88 3 5 2" xfId="33689" xr:uid="{8E05CF2C-CE78-44EE-9AB3-545F63E95972}"/>
    <cellStyle name="Normal 88 3 6" xfId="33690" xr:uid="{9DAAE5C3-6A2B-4B25-8EE0-E00EF8703930}"/>
    <cellStyle name="Normal 88 4" xfId="33691" xr:uid="{C361C0D8-53A7-483B-B454-62BD981B8A23}"/>
    <cellStyle name="Normal 88 4 2" xfId="33692" xr:uid="{006EEBA3-3148-427E-8589-5A55DF3D8882}"/>
    <cellStyle name="Normal 88 4 2 2" xfId="33693" xr:uid="{16119777-D6FA-43C4-AEEF-F6CBDCFD85FB}"/>
    <cellStyle name="Normal 88 4 2 2 2" xfId="33694" xr:uid="{6DA65956-B4E0-4386-9025-3A226474104A}"/>
    <cellStyle name="Normal 88 4 2 3" xfId="33695" xr:uid="{A4199258-D5B9-4649-BF93-57B7BFD8B0AC}"/>
    <cellStyle name="Normal 88 4 3" xfId="33696" xr:uid="{B2DB7651-21A5-404F-B28F-D42870F46EB5}"/>
    <cellStyle name="Normal 88 4 3 2" xfId="33697" xr:uid="{7CFE718C-72F5-4FA9-A001-80E3D0E4BBCA}"/>
    <cellStyle name="Normal 88 4 4" xfId="33698" xr:uid="{776CD5E9-A0D8-4B3F-9A31-963CE0607386}"/>
    <cellStyle name="Normal 88 5" xfId="33699" xr:uid="{C7C56C53-CB9C-4AF3-99BB-48A72D376CA5}"/>
    <cellStyle name="Normal 88 5 2" xfId="33700" xr:uid="{799B8CD0-D5D6-48B7-8E25-EEED4E30B557}"/>
    <cellStyle name="Normal 88 5 2 2" xfId="33701" xr:uid="{7F0C782C-F085-486E-B2DA-71B881FC23DB}"/>
    <cellStyle name="Normal 88 5 2 2 2" xfId="33702" xr:uid="{F12D2972-F6ED-4487-BC11-942BF426DFD2}"/>
    <cellStyle name="Normal 88 5 2 3" xfId="33703" xr:uid="{99AE2CA5-E39F-407D-A9CF-482B83D6BE71}"/>
    <cellStyle name="Normal 88 5 3" xfId="33704" xr:uid="{2B805304-0C1B-4148-9BF1-6AA94411CBA2}"/>
    <cellStyle name="Normal 88 5 3 2" xfId="33705" xr:uid="{FCDB3F38-8AFC-4EA3-A51C-E0C9B56CDD95}"/>
    <cellStyle name="Normal 88 5 4" xfId="33706" xr:uid="{A080534E-21BE-46DE-BDB9-7F7C2302E752}"/>
    <cellStyle name="Normal 88 6" xfId="33707" xr:uid="{40BF9B9E-D199-4473-842B-18BF08CC56B8}"/>
    <cellStyle name="Normal 88 6 2" xfId="33708" xr:uid="{181916F7-1ABC-4652-8571-EF32FD5A0289}"/>
    <cellStyle name="Normal 88 6 2 2" xfId="33709" xr:uid="{7566FEBE-E3BF-4D83-9753-ACE50C289A22}"/>
    <cellStyle name="Normal 88 6 3" xfId="33710" xr:uid="{91981C1E-BB8F-43CD-B956-D2E1E2FCDFFC}"/>
    <cellStyle name="Normal 88 7" xfId="33711" xr:uid="{D9B2C2DC-E9F9-48FB-8FED-3CC73E51DE03}"/>
    <cellStyle name="Normal 88 7 2" xfId="33712" xr:uid="{224440F6-4E45-46F6-A1AE-9AF27B2C684F}"/>
    <cellStyle name="Normal 88 8" xfId="33713" xr:uid="{C0C70034-ED4E-46DA-A190-EE16C45C8D6C}"/>
    <cellStyle name="Normal 89" xfId="33714" xr:uid="{E5DA336B-86CB-45E6-AE4A-AD8D0B8E323C}"/>
    <cellStyle name="Normal 89 2" xfId="33715" xr:uid="{2C16DADD-60F0-455F-8D23-2138D2AC2409}"/>
    <cellStyle name="Normal 89 2 2" xfId="33716" xr:uid="{93181B96-1C54-4154-B5BD-37A7B831D980}"/>
    <cellStyle name="Normal 89 2 2 2" xfId="33717" xr:uid="{AA81A8BC-58CB-4F77-9083-0AC4F82F456C}"/>
    <cellStyle name="Normal 89 2 2 2 2" xfId="33718" xr:uid="{ABF2BE9B-EBD7-40F0-851B-DBBEF7017E86}"/>
    <cellStyle name="Normal 89 2 2 2 2 2" xfId="33719" xr:uid="{14B20335-5CA7-45D1-8184-BEAF9C52BC2B}"/>
    <cellStyle name="Normal 89 2 2 2 2 2 2" xfId="33720" xr:uid="{A5139926-914C-4D03-9CA6-4169B854FB0F}"/>
    <cellStyle name="Normal 89 2 2 2 2 3" xfId="33721" xr:uid="{C874D4FA-5198-4703-AD7F-FD95F6A36B87}"/>
    <cellStyle name="Normal 89 2 2 2 3" xfId="33722" xr:uid="{C471B91B-472A-4C22-AAE3-213788EEB3D9}"/>
    <cellStyle name="Normal 89 2 2 2 3 2" xfId="33723" xr:uid="{9305925E-6266-4447-8B93-1658F36D160C}"/>
    <cellStyle name="Normal 89 2 2 2 4" xfId="33724" xr:uid="{B85F1CF1-51D1-4B25-8864-CD46354F067C}"/>
    <cellStyle name="Normal 89 2 2 3" xfId="33725" xr:uid="{8C74D6FF-17DE-4781-B880-6113A05A1F89}"/>
    <cellStyle name="Normal 89 2 2 3 2" xfId="33726" xr:uid="{75CE6C11-A641-41B5-8456-569DDF22F843}"/>
    <cellStyle name="Normal 89 2 2 3 2 2" xfId="33727" xr:uid="{23AEDF7B-96B5-4FF2-9FB1-06C3AE0B978F}"/>
    <cellStyle name="Normal 89 2 2 3 2 2 2" xfId="33728" xr:uid="{062E1544-78DB-42B6-A604-230FAEFE4CE8}"/>
    <cellStyle name="Normal 89 2 2 3 2 3" xfId="33729" xr:uid="{512A3EA4-FDDB-4E2A-BB97-A93F1B764B9E}"/>
    <cellStyle name="Normal 89 2 2 3 3" xfId="33730" xr:uid="{7B5E0AB3-E444-448F-8F9E-458F3B3C2D6C}"/>
    <cellStyle name="Normal 89 2 2 3 3 2" xfId="33731" xr:uid="{6CC5C768-FCD0-4C77-B077-0FE3D5A765DA}"/>
    <cellStyle name="Normal 89 2 2 3 4" xfId="33732" xr:uid="{A80F51BC-46DF-42CC-8E2F-C7E98056D513}"/>
    <cellStyle name="Normal 89 2 2 4" xfId="33733" xr:uid="{1BB6F6F5-37E1-4230-9FF2-4A42F67ACCAD}"/>
    <cellStyle name="Normal 89 2 2 4 2" xfId="33734" xr:uid="{10A55FC4-622C-4D9C-BD7D-9D8A69C61479}"/>
    <cellStyle name="Normal 89 2 2 4 2 2" xfId="33735" xr:uid="{280B2260-F117-45F2-9FA5-D2C91F03B091}"/>
    <cellStyle name="Normal 89 2 2 4 3" xfId="33736" xr:uid="{42776B7A-866D-466D-B990-0DF2A57CC053}"/>
    <cellStyle name="Normal 89 2 2 5" xfId="33737" xr:uid="{1055A54B-C636-4FCF-AFC2-D8B827ACEB23}"/>
    <cellStyle name="Normal 89 2 2 5 2" xfId="33738" xr:uid="{BD455578-C824-4024-9E48-06D9A66EED70}"/>
    <cellStyle name="Normal 89 2 2 6" xfId="33739" xr:uid="{9153CCFC-7529-40D9-89D3-C58B5DA281CA}"/>
    <cellStyle name="Normal 89 2 3" xfId="33740" xr:uid="{078FA946-DC1F-4B45-9B2C-3FB2A9E9C9F8}"/>
    <cellStyle name="Normal 89 2 3 2" xfId="33741" xr:uid="{19CA6C1D-9538-4378-95D1-B17AE7971EDC}"/>
    <cellStyle name="Normal 89 2 3 2 2" xfId="33742" xr:uid="{19872D41-F881-48E4-BC03-E748906BEEEE}"/>
    <cellStyle name="Normal 89 2 3 2 2 2" xfId="33743" xr:uid="{BFB5F618-C86A-489D-86A3-53E3605A3B6C}"/>
    <cellStyle name="Normal 89 2 3 2 3" xfId="33744" xr:uid="{C40D71C3-71A8-4F5C-8DFC-1AFC7267C196}"/>
    <cellStyle name="Normal 89 2 3 3" xfId="33745" xr:uid="{9F21EEC5-8E35-4930-8860-86429449DA57}"/>
    <cellStyle name="Normal 89 2 3 3 2" xfId="33746" xr:uid="{0156CDDB-C7A8-49A5-A99A-647B1A4E8239}"/>
    <cellStyle name="Normal 89 2 3 4" xfId="33747" xr:uid="{772BDB16-0841-4C60-9974-19771D4B9B95}"/>
    <cellStyle name="Normal 89 2 4" xfId="33748" xr:uid="{1933FD76-850B-4F1F-B02E-948B4518AA09}"/>
    <cellStyle name="Normal 89 2 4 2" xfId="33749" xr:uid="{80537F32-D369-446C-B86F-1C911FCD030E}"/>
    <cellStyle name="Normal 89 2 4 2 2" xfId="33750" xr:uid="{B47FDEF1-4540-4127-8887-13BE9048A485}"/>
    <cellStyle name="Normal 89 2 4 2 2 2" xfId="33751" xr:uid="{E1A07C32-ADF2-4ECA-ABEC-BBCEB8919C93}"/>
    <cellStyle name="Normal 89 2 4 2 3" xfId="33752" xr:uid="{83587BB0-CEB4-4E30-B54C-02D4F34DE525}"/>
    <cellStyle name="Normal 89 2 4 3" xfId="33753" xr:uid="{0C13E8F6-22A1-4D33-AAEB-B16550EEA90A}"/>
    <cellStyle name="Normal 89 2 4 3 2" xfId="33754" xr:uid="{17D718A1-DBC9-4CAB-ABBC-C08F583646B2}"/>
    <cellStyle name="Normal 89 2 4 4" xfId="33755" xr:uid="{3C8BD481-E527-434F-9C10-472B326477AA}"/>
    <cellStyle name="Normal 89 2 5" xfId="33756" xr:uid="{F8C6D275-4F68-4ACA-A9FF-222C404E28ED}"/>
    <cellStyle name="Normal 89 2 5 2" xfId="33757" xr:uid="{01AA7AF6-1757-4207-8A87-5D16E3C22923}"/>
    <cellStyle name="Normal 89 2 5 2 2" xfId="33758" xr:uid="{99EE8CDC-AA25-4D08-A601-5616C6F597F7}"/>
    <cellStyle name="Normal 89 2 5 3" xfId="33759" xr:uid="{D7C1923F-4B24-4450-8B40-F980EC034BAE}"/>
    <cellStyle name="Normal 89 2 6" xfId="33760" xr:uid="{BB801E23-B4EE-4546-9727-68780135CEC8}"/>
    <cellStyle name="Normal 89 2 6 2" xfId="33761" xr:uid="{A947D0C7-4B2C-4213-A95B-A0A71E5AA723}"/>
    <cellStyle name="Normal 89 2 7" xfId="33762" xr:uid="{6EA6300C-F7DE-427D-95F3-CA96DAE52F4D}"/>
    <cellStyle name="Normal 89 3" xfId="33763" xr:uid="{641B7A0E-3AD4-4E49-9D77-094AC55E3924}"/>
    <cellStyle name="Normal 89 3 2" xfId="33764" xr:uid="{0D352548-952C-45B9-9BF3-C1DD2CC3D2BD}"/>
    <cellStyle name="Normal 89 3 2 2" xfId="33765" xr:uid="{A022AFBB-FBAC-4B9B-817E-002432918D62}"/>
    <cellStyle name="Normal 89 3 2 2 2" xfId="33766" xr:uid="{27465CA8-C5CB-49E7-8AE8-6B66E7066945}"/>
    <cellStyle name="Normal 89 3 2 2 2 2" xfId="33767" xr:uid="{B5002AA6-0C02-49E4-B611-43A6EED84BE1}"/>
    <cellStyle name="Normal 89 3 2 2 3" xfId="33768" xr:uid="{598A408D-EDC8-41BA-BF1E-EF6D7D0A8CFB}"/>
    <cellStyle name="Normal 89 3 2 3" xfId="33769" xr:uid="{36CC07D6-5D23-4BD5-80EF-FBC4D4C06CF3}"/>
    <cellStyle name="Normal 89 3 2 3 2" xfId="33770" xr:uid="{3AF66DF1-6B5B-4A6E-A40D-8AC55C38880B}"/>
    <cellStyle name="Normal 89 3 2 4" xfId="33771" xr:uid="{5F7F6EC6-13F8-436E-B255-A93A68E5AFC1}"/>
    <cellStyle name="Normal 89 3 3" xfId="33772" xr:uid="{F5559DA7-9441-4240-841F-CEE4C968B95F}"/>
    <cellStyle name="Normal 89 3 3 2" xfId="33773" xr:uid="{A0D22A9D-A49C-4893-AECA-45091A9C7B54}"/>
    <cellStyle name="Normal 89 3 3 2 2" xfId="33774" xr:uid="{6454644A-7F82-4F6C-9B8F-E9EDFFDA4DDF}"/>
    <cellStyle name="Normal 89 3 3 2 2 2" xfId="33775" xr:uid="{BF7B27E3-C0EA-40E2-9983-4F904F25D9AC}"/>
    <cellStyle name="Normal 89 3 3 2 3" xfId="33776" xr:uid="{E390783F-3ECD-4158-84AE-F55EFBC51212}"/>
    <cellStyle name="Normal 89 3 3 3" xfId="33777" xr:uid="{CCEF1214-C9F4-4BF6-B29E-2AD08457BD7F}"/>
    <cellStyle name="Normal 89 3 3 3 2" xfId="33778" xr:uid="{FA910E27-2469-4F46-AB02-3AEBE94A8DD9}"/>
    <cellStyle name="Normal 89 3 3 4" xfId="33779" xr:uid="{B838C854-2FD1-4AFF-87DF-4D901FF1106A}"/>
    <cellStyle name="Normal 89 3 4" xfId="33780" xr:uid="{AF7360C3-D30F-4FA9-B5B9-660C6CB9D36B}"/>
    <cellStyle name="Normal 89 3 4 2" xfId="33781" xr:uid="{BB70A028-3A3C-4449-B2BF-11E9B2B13813}"/>
    <cellStyle name="Normal 89 3 4 2 2" xfId="33782" xr:uid="{FB0DFFC0-F82C-45E3-913C-469559F37F3B}"/>
    <cellStyle name="Normal 89 3 4 3" xfId="33783" xr:uid="{95B095DF-8509-4A5A-8932-2300188E6ED9}"/>
    <cellStyle name="Normal 89 3 5" xfId="33784" xr:uid="{4B500EEE-671F-4EFC-9D9E-BFF1648158D6}"/>
    <cellStyle name="Normal 89 3 5 2" xfId="33785" xr:uid="{203F98FB-3A09-40B3-8F95-7393A65EE722}"/>
    <cellStyle name="Normal 89 3 6" xfId="33786" xr:uid="{800E0D43-EE38-47FF-B79B-6494D1753858}"/>
    <cellStyle name="Normal 89 4" xfId="33787" xr:uid="{ADFBF37D-447D-43EA-94BD-2694685680BE}"/>
    <cellStyle name="Normal 89 4 2" xfId="33788" xr:uid="{C1E0FF07-B22A-410D-8AF2-B28ACC2D5824}"/>
    <cellStyle name="Normal 89 4 2 2" xfId="33789" xr:uid="{EB05BF1D-6E1E-4FBF-A025-D8B305C51651}"/>
    <cellStyle name="Normal 89 4 2 2 2" xfId="33790" xr:uid="{033B8FDF-6867-4A23-A7C7-54487AEF106C}"/>
    <cellStyle name="Normal 89 4 2 3" xfId="33791" xr:uid="{D7781BCA-BC4E-42EB-ABFF-DF0E2EC2BEA9}"/>
    <cellStyle name="Normal 89 4 3" xfId="33792" xr:uid="{CE209335-A77A-4985-9685-B88B4F878CBD}"/>
    <cellStyle name="Normal 89 4 3 2" xfId="33793" xr:uid="{09BB754A-7028-43B0-962D-22EF2D0BCD8B}"/>
    <cellStyle name="Normal 89 4 4" xfId="33794" xr:uid="{BCA5D944-948E-4F39-B63D-3B5C1FAA1AEC}"/>
    <cellStyle name="Normal 89 5" xfId="33795" xr:uid="{63F87DE6-9757-47C9-8DD5-3CB112F6591B}"/>
    <cellStyle name="Normal 89 5 2" xfId="33796" xr:uid="{71291FBB-8614-493D-9CE5-A703756C4240}"/>
    <cellStyle name="Normal 89 5 2 2" xfId="33797" xr:uid="{43DBB9D3-E33F-4E2E-BA72-58490D1EBDD1}"/>
    <cellStyle name="Normal 89 5 2 2 2" xfId="33798" xr:uid="{E8A4AE33-06AC-4BCF-914F-BBF97EC144C0}"/>
    <cellStyle name="Normal 89 5 2 3" xfId="33799" xr:uid="{6ED1AD70-88D7-4B8F-97D1-960E45BF2C64}"/>
    <cellStyle name="Normal 89 5 3" xfId="33800" xr:uid="{8727C182-7233-4971-8A86-CB059AD5A984}"/>
    <cellStyle name="Normal 89 5 3 2" xfId="33801" xr:uid="{C63B36AA-3ADE-42FE-B237-1B546519FBA8}"/>
    <cellStyle name="Normal 89 5 4" xfId="33802" xr:uid="{748E764F-569A-490A-8BDA-6CFB18B532E0}"/>
    <cellStyle name="Normal 89 6" xfId="33803" xr:uid="{EF3B2B4B-4E3C-4267-ABD2-20C17522A626}"/>
    <cellStyle name="Normal 89 6 2" xfId="33804" xr:uid="{FDF6B87D-40B5-42EA-A7E1-1D0AD1D0C345}"/>
    <cellStyle name="Normal 89 6 2 2" xfId="33805" xr:uid="{C389A3BD-3409-4830-B2EF-64B44478FEB7}"/>
    <cellStyle name="Normal 89 6 3" xfId="33806" xr:uid="{E224D2A8-860F-48C9-B9F1-A3BF49653DDE}"/>
    <cellStyle name="Normal 89 7" xfId="33807" xr:uid="{27C84A54-D95A-4E36-B795-F704CE55F432}"/>
    <cellStyle name="Normal 89 7 2" xfId="33808" xr:uid="{FCE07656-930F-432A-9616-AB6C0D57DAB9}"/>
    <cellStyle name="Normal 89 8" xfId="33809" xr:uid="{D8F28DFB-8F74-4AD2-A118-0F6A220D9D44}"/>
    <cellStyle name="Normal 9" xfId="33810" xr:uid="{838CDD1A-EF05-476A-9223-BBBAB67F80A9}"/>
    <cellStyle name="Normal 9 10" xfId="33811" xr:uid="{FA3D69D5-84CE-4931-98BE-FF823095B350}"/>
    <cellStyle name="Normal 9 10 2" xfId="33812" xr:uid="{40804E57-93B5-4303-80D3-A5E4209A0323}"/>
    <cellStyle name="Normal 9 2" xfId="33813" xr:uid="{F3F08A9F-9E52-4952-8D7F-3CBCA929FC24}"/>
    <cellStyle name="Normal 9 2 2" xfId="33814" xr:uid="{BE4AD4C0-1FC2-45EE-9BE8-01780F5FC7E9}"/>
    <cellStyle name="Normal 9 2 2 2" xfId="33815" xr:uid="{725028DD-EC2D-4AB2-8FA1-233529AC83AA}"/>
    <cellStyle name="Normal 9 2 2 2 2" xfId="33816" xr:uid="{81536CAC-C0D4-4FDD-9DE2-94367CE6A64B}"/>
    <cellStyle name="Normal 9 2 2 2 2 2" xfId="33817" xr:uid="{18A466E9-325B-4310-8390-63F921DDCFAF}"/>
    <cellStyle name="Normal 9 2 2 2 2 2 2" xfId="33818" xr:uid="{5FF81D30-4A9E-4F4F-983C-3BAC262378C0}"/>
    <cellStyle name="Normal 9 2 2 2 2 2 2 2" xfId="33819" xr:uid="{B532EB0B-A269-4C1E-B0AC-D18AB08989E3}"/>
    <cellStyle name="Normal 9 2 2 2 2 2 2 2 2" xfId="33820" xr:uid="{2C348209-4406-4D6D-8114-B9CEBEFD8BBE}"/>
    <cellStyle name="Normal 9 2 2 2 2 2 2 3" xfId="33821" xr:uid="{FD0B1D79-3B57-4C4B-AC2C-046C07D7028E}"/>
    <cellStyle name="Normal 9 2 2 2 2 2 3" xfId="33822" xr:uid="{AD38157C-CD1C-41F6-8E2B-13687B32271B}"/>
    <cellStyle name="Normal 9 2 2 2 2 2 3 2" xfId="33823" xr:uid="{01C5308A-F4EB-419A-BB27-02B918A23F56}"/>
    <cellStyle name="Normal 9 2 2 2 2 2 4" xfId="33824" xr:uid="{23361285-33EF-4E6E-9E2B-67375FEDFD2C}"/>
    <cellStyle name="Normal 9 2 2 2 2 3" xfId="33825" xr:uid="{C0DAD177-939F-4792-B1F4-7C2ED4B4CE54}"/>
    <cellStyle name="Normal 9 2 2 2 2 3 2" xfId="33826" xr:uid="{F830C2A9-6B14-4423-9DE9-7DC1D79E3C82}"/>
    <cellStyle name="Normal 9 2 2 2 2 3 2 2" xfId="33827" xr:uid="{20644CD2-D111-4EFF-878D-90010E692892}"/>
    <cellStyle name="Normal 9 2 2 2 2 3 2 2 2" xfId="33828" xr:uid="{56A97D55-DCF5-467A-9ED2-C88E025CB181}"/>
    <cellStyle name="Normal 9 2 2 2 2 3 2 3" xfId="33829" xr:uid="{59621920-57FB-44F3-87E6-0BF423BD4B38}"/>
    <cellStyle name="Normal 9 2 2 2 2 3 3" xfId="33830" xr:uid="{AA904505-0A5A-4CBB-8299-82C935ABD160}"/>
    <cellStyle name="Normal 9 2 2 2 2 3 3 2" xfId="33831" xr:uid="{D48AA6F9-2A49-4DE6-B94C-FD93606213F8}"/>
    <cellStyle name="Normal 9 2 2 2 2 3 4" xfId="33832" xr:uid="{B09B105D-6C89-40B2-A7A6-FFD8BC0F47EC}"/>
    <cellStyle name="Normal 9 2 2 2 2 4" xfId="33833" xr:uid="{8B615FDB-10D8-4971-A7C3-E3A194253551}"/>
    <cellStyle name="Normal 9 2 2 2 2 4 2" xfId="33834" xr:uid="{59AF1856-110B-42A5-B024-4923982CA021}"/>
    <cellStyle name="Normal 9 2 2 2 2 4 2 2" xfId="33835" xr:uid="{B7259391-8A8D-4E6C-A6E0-6AF195242B65}"/>
    <cellStyle name="Normal 9 2 2 2 2 4 3" xfId="33836" xr:uid="{AE19F4C9-AA6D-4970-920F-A212772D9CE0}"/>
    <cellStyle name="Normal 9 2 2 2 2 5" xfId="33837" xr:uid="{FEF96BFD-E59E-4297-9088-4E598D47ACEE}"/>
    <cellStyle name="Normal 9 2 2 2 2 5 2" xfId="33838" xr:uid="{249EEAB7-B08B-476A-A2EE-53BF0BD2DC15}"/>
    <cellStyle name="Normal 9 2 2 2 2 6" xfId="33839" xr:uid="{8D569D31-BEF7-4800-ACC7-C8F61115BDE1}"/>
    <cellStyle name="Normal 9 2 2 2 3" xfId="33840" xr:uid="{FAF80FFC-C3AA-4F46-8C0A-EFE98FD987C9}"/>
    <cellStyle name="Normal 9 2 2 2 3 2" xfId="33841" xr:uid="{E9BDF43E-EFB3-44DE-90E3-3F601E023E4B}"/>
    <cellStyle name="Normal 9 2 2 2 3 2 2" xfId="33842" xr:uid="{5B00ADD9-9AD9-4BD7-85C3-7747B02FD951}"/>
    <cellStyle name="Normal 9 2 2 2 3 2 2 2" xfId="33843" xr:uid="{833B67AC-BB13-424A-8F71-666899575BDE}"/>
    <cellStyle name="Normal 9 2 2 2 3 2 3" xfId="33844" xr:uid="{15853CD4-AD52-4B78-8B85-771A4079DED1}"/>
    <cellStyle name="Normal 9 2 2 2 3 3" xfId="33845" xr:uid="{0CE56541-3F86-487C-8AD3-D882E4E7509B}"/>
    <cellStyle name="Normal 9 2 2 2 3 3 2" xfId="33846" xr:uid="{6AAD7388-A6FC-4F66-AACF-366E070D2D55}"/>
    <cellStyle name="Normal 9 2 2 2 3 4" xfId="33847" xr:uid="{F182EB3B-A1B9-4A4C-9753-C64BD1B4A323}"/>
    <cellStyle name="Normal 9 2 2 2 4" xfId="33848" xr:uid="{AA3C45BB-79B6-4045-9E83-68E87CF41F27}"/>
    <cellStyle name="Normal 9 2 2 2 4 2" xfId="33849" xr:uid="{7CB18ECF-DC30-40DC-A330-E37E10623A36}"/>
    <cellStyle name="Normal 9 2 2 2 4 2 2" xfId="33850" xr:uid="{863719B7-E43B-482E-B295-EB3A90E5BBF2}"/>
    <cellStyle name="Normal 9 2 2 2 4 2 2 2" xfId="33851" xr:uid="{FE4AD87B-69D2-4986-8858-242B570FCCB2}"/>
    <cellStyle name="Normal 9 2 2 2 4 2 3" xfId="33852" xr:uid="{DBE8119D-4556-4846-90CD-80B107DC7319}"/>
    <cellStyle name="Normal 9 2 2 2 4 3" xfId="33853" xr:uid="{F2CF3C4E-F2CB-48CF-BE77-A704975657AF}"/>
    <cellStyle name="Normal 9 2 2 2 4 3 2" xfId="33854" xr:uid="{1537A613-8AD9-4FCF-B2EA-34FB19409E91}"/>
    <cellStyle name="Normal 9 2 2 2 4 4" xfId="33855" xr:uid="{DD24A249-C445-4289-81D1-352D29F169E6}"/>
    <cellStyle name="Normal 9 2 2 2 5" xfId="33856" xr:uid="{CE679D46-8D0C-4087-90AB-131D833D31BC}"/>
    <cellStyle name="Normal 9 2 2 2 5 2" xfId="33857" xr:uid="{D3F55590-9C01-4CE5-A00C-D9E1D43C10AD}"/>
    <cellStyle name="Normal 9 2 2 2 5 2 2" xfId="33858" xr:uid="{30D31166-07A1-474A-8797-08AEA74EB306}"/>
    <cellStyle name="Normal 9 2 2 2 5 3" xfId="33859" xr:uid="{4F38B737-F9F1-49D5-B887-DBBE2F7A7BCA}"/>
    <cellStyle name="Normal 9 2 2 2 6" xfId="33860" xr:uid="{7BD15BAF-8D5D-4F8D-96AD-1F62B3E3BB58}"/>
    <cellStyle name="Normal 9 2 2 2 6 2" xfId="33861" xr:uid="{D13D149A-656D-466A-996B-5EA7A5448E68}"/>
    <cellStyle name="Normal 9 2 2 2 7" xfId="33862" xr:uid="{4654D86B-A5A3-431C-B86C-761873612EA8}"/>
    <cellStyle name="Normal 9 2 2 3" xfId="33863" xr:uid="{8586488B-6A3D-4A26-BBB1-932422ADB406}"/>
    <cellStyle name="Normal 9 2 2 3 2" xfId="33864" xr:uid="{1C8F1825-EA49-42CC-B2AE-7A5A2596A950}"/>
    <cellStyle name="Normal 9 2 2 3 2 2" xfId="33865" xr:uid="{34401176-9F4F-4120-8C72-648540ECCF8D}"/>
    <cellStyle name="Normal 9 2 2 3 2 2 2" xfId="33866" xr:uid="{BAB08C87-E8B3-404C-B51F-D6E766247F99}"/>
    <cellStyle name="Normal 9 2 2 3 2 2 2 2" xfId="33867" xr:uid="{603D12CA-8833-41CF-A0BE-FC8215F3CD96}"/>
    <cellStyle name="Normal 9 2 2 3 2 2 3" xfId="33868" xr:uid="{15EC0B62-0C67-49A6-9474-DD20905ADD25}"/>
    <cellStyle name="Normal 9 2 2 3 2 3" xfId="33869" xr:uid="{DD13FC72-DE2F-498E-907F-806FE57F6B79}"/>
    <cellStyle name="Normal 9 2 2 3 2 3 2" xfId="33870" xr:uid="{D9F23929-935C-47B5-B7E8-A827961EAEC9}"/>
    <cellStyle name="Normal 9 2 2 3 2 4" xfId="33871" xr:uid="{8E6F718D-8093-463F-9D8F-1A2936C50D67}"/>
    <cellStyle name="Normal 9 2 2 3 3" xfId="33872" xr:uid="{8152C945-6765-4FBB-9746-A05E58FFE2D0}"/>
    <cellStyle name="Normal 9 2 2 3 3 2" xfId="33873" xr:uid="{76EBEF8E-019F-4AEB-9C68-C87177EFE039}"/>
    <cellStyle name="Normal 9 2 2 3 3 2 2" xfId="33874" xr:uid="{FF4C67D6-C831-4D4A-AF9F-F3315C1EFA86}"/>
    <cellStyle name="Normal 9 2 2 3 3 2 2 2" xfId="33875" xr:uid="{810B49ED-CFAC-442B-94BF-7032A651EF23}"/>
    <cellStyle name="Normal 9 2 2 3 3 2 3" xfId="33876" xr:uid="{F3FB6BB3-8C66-4BBA-8CF0-68C2955A4278}"/>
    <cellStyle name="Normal 9 2 2 3 3 3" xfId="33877" xr:uid="{911C9E42-4F00-4B2C-9065-71B00C72CE8B}"/>
    <cellStyle name="Normal 9 2 2 3 3 3 2" xfId="33878" xr:uid="{EB47FF43-49BE-4CF3-8041-4AC34DA517BD}"/>
    <cellStyle name="Normal 9 2 2 3 3 4" xfId="33879" xr:uid="{1A6FB33F-3C44-4EE4-A523-C8E152EDCDB6}"/>
    <cellStyle name="Normal 9 2 2 3 4" xfId="33880" xr:uid="{BEFEB6CA-DE2E-4BA2-8FCF-95D788F52177}"/>
    <cellStyle name="Normal 9 2 2 3 4 2" xfId="33881" xr:uid="{DED7364B-96A2-4332-8D41-8FDAFE47D3FC}"/>
    <cellStyle name="Normal 9 2 2 3 4 2 2" xfId="33882" xr:uid="{22E486BD-03EA-4A8B-95BE-6AFF07FF673D}"/>
    <cellStyle name="Normal 9 2 2 3 4 3" xfId="33883" xr:uid="{6DA00859-B557-4E04-B483-FBBDC3067608}"/>
    <cellStyle name="Normal 9 2 2 3 5" xfId="33884" xr:uid="{963A95A3-8C37-4051-AF47-97ADC61B8361}"/>
    <cellStyle name="Normal 9 2 2 3 5 2" xfId="33885" xr:uid="{1F3C23CA-2E02-44BF-AE42-9DF23FE89578}"/>
    <cellStyle name="Normal 9 2 2 3 6" xfId="33886" xr:uid="{E5D0D81F-85A7-4B16-AEF4-8D68655960A3}"/>
    <cellStyle name="Normal 9 2 2 4" xfId="33887" xr:uid="{1808610A-4B67-46C6-9448-6501AC8A6FFE}"/>
    <cellStyle name="Normal 9 2 2 4 2" xfId="33888" xr:uid="{E836AB12-335F-4B3B-B261-DE2C5FECF5B8}"/>
    <cellStyle name="Normal 9 2 2 4 2 2" xfId="33889" xr:uid="{46F1DAA7-865B-451F-A6AF-11B24E5393E6}"/>
    <cellStyle name="Normal 9 2 2 4 2 2 2" xfId="33890" xr:uid="{9F75B47E-476C-462A-8F3D-795DC9796483}"/>
    <cellStyle name="Normal 9 2 2 4 2 3" xfId="33891" xr:uid="{D0FEB75C-8FF3-4496-A0F4-74E9AC22E561}"/>
    <cellStyle name="Normal 9 2 2 4 3" xfId="33892" xr:uid="{181A5BD4-3271-444A-A945-743212D3DF0E}"/>
    <cellStyle name="Normal 9 2 2 4 3 2" xfId="33893" xr:uid="{B489A287-6F81-422C-9F67-C05ED74C0D11}"/>
    <cellStyle name="Normal 9 2 2 4 4" xfId="33894" xr:uid="{0E737A79-B4A4-42CB-8B69-744C75BE2E29}"/>
    <cellStyle name="Normal 9 2 2 5" xfId="33895" xr:uid="{0B98ED3D-B604-4333-8BCA-D2B7BD76F02D}"/>
    <cellStyle name="Normal 9 2 2 5 2" xfId="33896" xr:uid="{389E00E0-E8EA-4C1E-BD67-52E0EEAED79C}"/>
    <cellStyle name="Normal 9 2 2 5 2 2" xfId="33897" xr:uid="{DE7FA776-38FD-4278-AA5D-D6ECD109F14F}"/>
    <cellStyle name="Normal 9 2 2 5 2 2 2" xfId="33898" xr:uid="{3B72854E-AB42-40A6-9A79-D92204E1AE3B}"/>
    <cellStyle name="Normal 9 2 2 5 2 3" xfId="33899" xr:uid="{B99BACA6-C35A-470D-AAC8-DCCBFE62ED92}"/>
    <cellStyle name="Normal 9 2 2 5 3" xfId="33900" xr:uid="{71EDF03F-82E0-47A1-953C-68E49FFC88C1}"/>
    <cellStyle name="Normal 9 2 2 5 3 2" xfId="33901" xr:uid="{5095D7FB-ABFB-4203-B80F-2657515BC221}"/>
    <cellStyle name="Normal 9 2 2 5 4" xfId="33902" xr:uid="{CF981D4B-FFC6-4168-9284-C674134A3449}"/>
    <cellStyle name="Normal 9 2 2 6" xfId="33903" xr:uid="{A7AD7FD0-A054-4720-81B2-1BF91E3F61EA}"/>
    <cellStyle name="Normal 9 2 2 6 2" xfId="33904" xr:uid="{7E45435E-770B-47BF-BB34-FDC786C0E71B}"/>
    <cellStyle name="Normal 9 2 2 6 2 2" xfId="33905" xr:uid="{D701F68F-74F7-4C0F-9AF7-A46290FB64E9}"/>
    <cellStyle name="Normal 9 2 2 6 3" xfId="33906" xr:uid="{B0350E9C-26F4-46FE-B216-F6E863174208}"/>
    <cellStyle name="Normal 9 2 2 7" xfId="33907" xr:uid="{36BAA9C3-741A-450C-BE3A-A073F5E616AE}"/>
    <cellStyle name="Normal 9 2 2 7 2" xfId="33908" xr:uid="{35D302C7-2EDA-41B1-A42B-3C5B0447E652}"/>
    <cellStyle name="Normal 9 2 2 8" xfId="33909" xr:uid="{2588940A-F036-471F-BC68-AABA25DC1C28}"/>
    <cellStyle name="Normal 9 2 3" xfId="33910" xr:uid="{2C2A4E4E-1869-45E7-8C56-A2194D0E03AB}"/>
    <cellStyle name="Normal 9 2 3 2" xfId="33911" xr:uid="{04CDF059-E29F-471A-99AC-5A1A79992775}"/>
    <cellStyle name="Normal 9 2 3 2 2" xfId="33912" xr:uid="{18881397-30A7-4684-88FD-95F539D620EF}"/>
    <cellStyle name="Normal 9 2 3 2 2 2" xfId="33913" xr:uid="{FCBC74D9-5179-45EE-806E-D21282D94047}"/>
    <cellStyle name="Normal 9 2 3 2 2 2 2" xfId="33914" xr:uid="{9862FA3A-E07E-4AAA-8C6A-09D216D305E8}"/>
    <cellStyle name="Normal 9 2 3 2 2 2 2 2" xfId="33915" xr:uid="{70952E5D-12C2-4EB1-9838-8C3489EC0F22}"/>
    <cellStyle name="Normal 9 2 3 2 2 2 3" xfId="33916" xr:uid="{57BDD20B-380F-4AC3-9476-9C2A4BEA6C0C}"/>
    <cellStyle name="Normal 9 2 3 2 2 3" xfId="33917" xr:uid="{F1A56771-BDEA-4364-9D39-DBCD3FB6C585}"/>
    <cellStyle name="Normal 9 2 3 2 2 3 2" xfId="33918" xr:uid="{806D5C4A-2AFF-4186-AE73-B72AE69C0596}"/>
    <cellStyle name="Normal 9 2 3 2 2 4" xfId="33919" xr:uid="{5276A170-52ED-468A-BC17-39B6FE1AC38D}"/>
    <cellStyle name="Normal 9 2 3 2 3" xfId="33920" xr:uid="{B0101AC1-FEE4-4E28-9260-0E65E61320B5}"/>
    <cellStyle name="Normal 9 2 3 2 3 2" xfId="33921" xr:uid="{87DEBB18-3FAF-4263-81DD-96F1FF17A6FB}"/>
    <cellStyle name="Normal 9 2 3 2 3 2 2" xfId="33922" xr:uid="{4AED2A60-9088-4A2E-90BE-142B98FC2685}"/>
    <cellStyle name="Normal 9 2 3 2 3 2 2 2" xfId="33923" xr:uid="{6023A205-38DD-4C76-BBF5-D5BB24B578AD}"/>
    <cellStyle name="Normal 9 2 3 2 3 2 3" xfId="33924" xr:uid="{F48FE708-E541-460A-867E-FBEEC1DFECF4}"/>
    <cellStyle name="Normal 9 2 3 2 3 3" xfId="33925" xr:uid="{8A3E768F-D076-4C12-8408-CFD09C7702B5}"/>
    <cellStyle name="Normal 9 2 3 2 3 3 2" xfId="33926" xr:uid="{EAA9BAF6-BC09-4AE0-A440-A4688826EB26}"/>
    <cellStyle name="Normal 9 2 3 2 3 4" xfId="33927" xr:uid="{D20DF89F-C90D-49AC-87CE-7A8A6384BA8C}"/>
    <cellStyle name="Normal 9 2 3 2 4" xfId="33928" xr:uid="{ED490ED8-9FBC-4166-A072-0BE6F6507952}"/>
    <cellStyle name="Normal 9 2 3 2 4 2" xfId="33929" xr:uid="{9DAECE74-C2AE-4548-9BD7-263F1FCF2A3F}"/>
    <cellStyle name="Normal 9 2 3 2 4 2 2" xfId="33930" xr:uid="{B7E182D4-DA0D-4471-B2D4-B3AE9DD2BC35}"/>
    <cellStyle name="Normal 9 2 3 2 4 3" xfId="33931" xr:uid="{B1C7DD2F-6D07-4A2D-84E0-8F119D4A46F4}"/>
    <cellStyle name="Normal 9 2 3 2 5" xfId="33932" xr:uid="{D898CF45-2401-4826-B62A-98BF9DF4BFDC}"/>
    <cellStyle name="Normal 9 2 3 2 5 2" xfId="33933" xr:uid="{2E724E89-F511-435F-B5D7-B55B40124283}"/>
    <cellStyle name="Normal 9 2 3 2 6" xfId="33934" xr:uid="{D2D0B8B3-99DA-44CC-B246-B84B2430E7D7}"/>
    <cellStyle name="Normal 9 2 3 3" xfId="33935" xr:uid="{608AEC18-140A-46FA-AF7F-53DAAF9E18F7}"/>
    <cellStyle name="Normal 9 2 3 3 2" xfId="33936" xr:uid="{B77C6F1C-CA72-48C7-8D85-2AA3D52C1D8A}"/>
    <cellStyle name="Normal 9 2 3 3 2 2" xfId="33937" xr:uid="{428CF382-9885-450E-AFD6-3026FF5E629B}"/>
    <cellStyle name="Normal 9 2 3 3 2 2 2" xfId="33938" xr:uid="{AA097207-1AF2-439E-9592-970DB103E717}"/>
    <cellStyle name="Normal 9 2 3 3 2 3" xfId="33939" xr:uid="{FD25BF72-22C0-469E-A3CC-BBF0CDC988F6}"/>
    <cellStyle name="Normal 9 2 3 3 3" xfId="33940" xr:uid="{55023F1B-9EFF-46EB-BBAA-0FCAF1BC3030}"/>
    <cellStyle name="Normal 9 2 3 3 3 2" xfId="33941" xr:uid="{A5B6B2C6-CAE7-479D-B064-D3424159B528}"/>
    <cellStyle name="Normal 9 2 3 3 4" xfId="33942" xr:uid="{09149096-C6ED-4640-A84D-C91520C89815}"/>
    <cellStyle name="Normal 9 2 3 4" xfId="33943" xr:uid="{372E92D0-B177-4D2B-86BD-B8B6270E6A78}"/>
    <cellStyle name="Normal 9 2 3 4 2" xfId="33944" xr:uid="{10477BD7-6A4F-4C6F-AD77-A7895E234D74}"/>
    <cellStyle name="Normal 9 2 3 4 2 2" xfId="33945" xr:uid="{8DA53A95-B7E5-4EB3-9008-D64DED2EDA9F}"/>
    <cellStyle name="Normal 9 2 3 4 2 2 2" xfId="33946" xr:uid="{63C6EF7C-499C-4D5E-926A-EA06AFAFED07}"/>
    <cellStyle name="Normal 9 2 3 4 2 3" xfId="33947" xr:uid="{A0B9D3E1-FE00-4EE3-9D3C-6858C79C7562}"/>
    <cellStyle name="Normal 9 2 3 4 3" xfId="33948" xr:uid="{63C73462-2974-416C-A062-3F7A9498E94E}"/>
    <cellStyle name="Normal 9 2 3 4 3 2" xfId="33949" xr:uid="{7FE02699-E93B-4A90-A59A-74D853CE4BDF}"/>
    <cellStyle name="Normal 9 2 3 4 4" xfId="33950" xr:uid="{56D8018B-3391-43D1-B571-A3CA32A0E1FD}"/>
    <cellStyle name="Normal 9 2 3 5" xfId="33951" xr:uid="{13C4E34A-C65A-4BA0-AADA-390C1868A584}"/>
    <cellStyle name="Normal 9 2 3 5 2" xfId="33952" xr:uid="{42738596-71F7-430C-93D9-91E3743CBF0D}"/>
    <cellStyle name="Normal 9 2 3 5 2 2" xfId="33953" xr:uid="{2C3F7B11-C146-4CC6-B63D-2CA99D825727}"/>
    <cellStyle name="Normal 9 2 3 5 3" xfId="33954" xr:uid="{B0121A23-398F-45BC-B1C1-DBCCB896D878}"/>
    <cellStyle name="Normal 9 2 3 6" xfId="33955" xr:uid="{E98B7172-BF26-4193-9348-0080EB524403}"/>
    <cellStyle name="Normal 9 2 3 6 2" xfId="33956" xr:uid="{F9A56C94-B334-4C2B-8622-52FB411AAD04}"/>
    <cellStyle name="Normal 9 2 3 7" xfId="33957" xr:uid="{A05F501E-91E6-4B3F-B572-6F8A1662AAA2}"/>
    <cellStyle name="Normal 9 2 4" xfId="33958" xr:uid="{DE19FF2F-CA2C-4262-81FA-36D2748C15CF}"/>
    <cellStyle name="Normal 9 2 4 2" xfId="33959" xr:uid="{ABC4A45A-EE75-4FE6-9EBE-995F48EDACED}"/>
    <cellStyle name="Normal 9 2 4 2 2" xfId="33960" xr:uid="{CEA6539A-1115-46B4-A131-844E7D32DCF8}"/>
    <cellStyle name="Normal 9 2 4 2 2 2" xfId="33961" xr:uid="{241A8CF6-CC71-43E2-966A-AFAB026FA188}"/>
    <cellStyle name="Normal 9 2 4 2 2 2 2" xfId="33962" xr:uid="{BF6D3CEE-63FE-4B94-8C10-E5B9AC75DF13}"/>
    <cellStyle name="Normal 9 2 4 2 2 2 2 2" xfId="33963" xr:uid="{DBC4A084-B8DE-49F1-BFDD-91AAC0ED1F82}"/>
    <cellStyle name="Normal 9 2 4 2 2 2 3" xfId="33964" xr:uid="{B44AF09E-AA61-4C2F-B32F-7AF6DA99B18A}"/>
    <cellStyle name="Normal 9 2 4 2 2 3" xfId="33965" xr:uid="{7AF6900E-0840-43FD-AE23-9F60CC4F99CF}"/>
    <cellStyle name="Normal 9 2 4 2 2 3 2" xfId="33966" xr:uid="{7890B8A1-F6A3-41E2-B8F8-E27AEE41CF08}"/>
    <cellStyle name="Normal 9 2 4 2 2 4" xfId="33967" xr:uid="{24B5884A-7011-40BA-AACA-45D5D3D51113}"/>
    <cellStyle name="Normal 9 2 4 2 3" xfId="33968" xr:uid="{DE4B9EF5-0798-4D58-A4F4-81347CBCDCE3}"/>
    <cellStyle name="Normal 9 2 4 2 3 2" xfId="33969" xr:uid="{C5D44D8F-50B7-4A00-8618-344B44F0F8AD}"/>
    <cellStyle name="Normal 9 2 4 2 3 2 2" xfId="33970" xr:uid="{E6246C8A-926D-421B-AF08-EDD9317F2514}"/>
    <cellStyle name="Normal 9 2 4 2 3 2 2 2" xfId="33971" xr:uid="{5B958AA2-3B61-4652-A87B-0B0EB0734DEC}"/>
    <cellStyle name="Normal 9 2 4 2 3 2 3" xfId="33972" xr:uid="{FAE9E27C-406B-4376-9DB5-10A9933C2C02}"/>
    <cellStyle name="Normal 9 2 4 2 3 3" xfId="33973" xr:uid="{7A3714A7-D590-4B32-B28B-EA3C1312F94B}"/>
    <cellStyle name="Normal 9 2 4 2 3 3 2" xfId="33974" xr:uid="{069EE399-CD89-4528-B27E-A9D850E02AAF}"/>
    <cellStyle name="Normal 9 2 4 2 3 4" xfId="33975" xr:uid="{BE717E38-F032-48E1-9F08-DF3C4C50700A}"/>
    <cellStyle name="Normal 9 2 4 2 4" xfId="33976" xr:uid="{A8FCE069-838C-4AA4-8BC2-44C5B744CE25}"/>
    <cellStyle name="Normal 9 2 4 2 4 2" xfId="33977" xr:uid="{93A4231D-3219-4EE6-B8DB-CAFC917ADEAA}"/>
    <cellStyle name="Normal 9 2 4 2 4 2 2" xfId="33978" xr:uid="{B8B7B15F-9115-41F8-B394-9F12BA97F425}"/>
    <cellStyle name="Normal 9 2 4 2 4 3" xfId="33979" xr:uid="{C4103D43-66AE-4DC3-B424-020D0E19EC58}"/>
    <cellStyle name="Normal 9 2 4 2 5" xfId="33980" xr:uid="{C892BAE2-D888-46E3-87C7-23BA528FAADF}"/>
    <cellStyle name="Normal 9 2 4 2 5 2" xfId="33981" xr:uid="{5D7469A2-CDB0-4BBA-861C-7DD76B79F291}"/>
    <cellStyle name="Normal 9 2 4 2 6" xfId="33982" xr:uid="{B22E5C98-B90B-499A-8FE9-81AC155775E6}"/>
    <cellStyle name="Normal 9 2 4 3" xfId="33983" xr:uid="{BD869823-82A1-454C-A9E4-8F7C0BCA4CF0}"/>
    <cellStyle name="Normal 9 2 4 3 2" xfId="33984" xr:uid="{8FAFB4DC-E9FC-4602-9C04-0750F02B7BDF}"/>
    <cellStyle name="Normal 9 2 4 3 2 2" xfId="33985" xr:uid="{E7FD1443-5AD4-4E8A-857F-B25F19D11BE5}"/>
    <cellStyle name="Normal 9 2 4 3 2 2 2" xfId="33986" xr:uid="{251EA163-5858-46F4-8C11-E6D10D53415D}"/>
    <cellStyle name="Normal 9 2 4 3 2 3" xfId="33987" xr:uid="{69C952CC-4392-4463-A51D-E85B76494410}"/>
    <cellStyle name="Normal 9 2 4 3 3" xfId="33988" xr:uid="{AD116CAA-7D0B-4857-93F8-38590C75D572}"/>
    <cellStyle name="Normal 9 2 4 3 3 2" xfId="33989" xr:uid="{CD8EA35F-E955-4017-B23E-31D93DDCDDD9}"/>
    <cellStyle name="Normal 9 2 4 3 4" xfId="33990" xr:uid="{7E56B9D1-B578-4BBC-A741-23766FD5E37A}"/>
    <cellStyle name="Normal 9 2 4 4" xfId="33991" xr:uid="{3F078C9C-324D-4591-842E-AD8AE7E1B481}"/>
    <cellStyle name="Normal 9 2 4 4 2" xfId="33992" xr:uid="{7634B882-F692-4052-94CE-F685B95319B1}"/>
    <cellStyle name="Normal 9 2 4 4 2 2" xfId="33993" xr:uid="{00D99F39-17A7-40F1-A389-A8144A830988}"/>
    <cellStyle name="Normal 9 2 4 4 2 2 2" xfId="33994" xr:uid="{5EB2C881-92C5-4A76-A0A9-1C2DBCB4DD52}"/>
    <cellStyle name="Normal 9 2 4 4 2 3" xfId="33995" xr:uid="{B2FDAF5E-A422-44B8-AA18-81D21AADCFA2}"/>
    <cellStyle name="Normal 9 2 4 4 3" xfId="33996" xr:uid="{F4C828B9-83BF-477B-8028-3F8CF7CFCE09}"/>
    <cellStyle name="Normal 9 2 4 4 3 2" xfId="33997" xr:uid="{6DCF8F74-A1B7-4C90-8CD9-E93FF3AE6867}"/>
    <cellStyle name="Normal 9 2 4 4 4" xfId="33998" xr:uid="{6F1A1CA9-0C73-4286-B49B-B22B7F26AC37}"/>
    <cellStyle name="Normal 9 2 4 5" xfId="33999" xr:uid="{C1244791-AB11-4294-860B-90BB59A5CC12}"/>
    <cellStyle name="Normal 9 2 4 5 2" xfId="34000" xr:uid="{0398FB64-77AC-48A5-B538-CACDDD6D3E8D}"/>
    <cellStyle name="Normal 9 2 4 5 2 2" xfId="34001" xr:uid="{760A8FE0-7F18-4336-AC61-C489CB2CB1F7}"/>
    <cellStyle name="Normal 9 2 4 5 3" xfId="34002" xr:uid="{78F3CD98-6C95-4342-9632-5DB61C6FDAC5}"/>
    <cellStyle name="Normal 9 2 4 6" xfId="34003" xr:uid="{306136AA-8FD9-46E2-B462-7432E0CA295C}"/>
    <cellStyle name="Normal 9 2 4 6 2" xfId="34004" xr:uid="{4268ECEC-F858-400F-8837-5664C65822F5}"/>
    <cellStyle name="Normal 9 2 4 7" xfId="34005" xr:uid="{578E61BD-391D-4832-8D87-0DEFEB097231}"/>
    <cellStyle name="Normal 9 3" xfId="34006" xr:uid="{938F4936-10D7-465D-AD85-3C6A31CFCA30}"/>
    <cellStyle name="Normal 9 4" xfId="34007" xr:uid="{F89B04D9-9089-48DD-A6E6-668F4C9CB9C5}"/>
    <cellStyle name="Normal 9 5" xfId="34008" xr:uid="{CC147E20-7632-4FDE-9AAD-0EF6EF917867}"/>
    <cellStyle name="Normal 9 5 2" xfId="34009" xr:uid="{0D0D2170-D9DD-4A5E-AB52-60DBEA9D44A6}"/>
    <cellStyle name="Normal 9 5 2 2" xfId="34010" xr:uid="{1CD18396-77A3-45F8-8B4A-8CDE4C7E124E}"/>
    <cellStyle name="Normal 9 5 2 2 2" xfId="34011" xr:uid="{DDB00333-8763-4DF1-B8C9-4A5B96DB7634}"/>
    <cellStyle name="Normal 9 5 2 2 2 2" xfId="34012" xr:uid="{30589460-15E2-4620-9243-F834E98676B7}"/>
    <cellStyle name="Normal 9 5 2 2 3" xfId="34013" xr:uid="{574B03DA-DC7B-44BB-B6B1-95EFD28C49CC}"/>
    <cellStyle name="Normal 9 5 2 3" xfId="34014" xr:uid="{B3264E1A-D648-4DF3-BAED-FCF6BD4F66F9}"/>
    <cellStyle name="Normal 9 5 2 3 2" xfId="34015" xr:uid="{C1A4CFD3-2CC3-4942-8613-6F8E94AC0314}"/>
    <cellStyle name="Normal 9 5 2 4" xfId="34016" xr:uid="{EADE5C2A-2AA3-409B-B405-321C3FBD6A1B}"/>
    <cellStyle name="Normal 9 5 3" xfId="34017" xr:uid="{AEF1081D-0854-46DF-B74D-6CCCE9937F29}"/>
    <cellStyle name="Normal 9 5 3 2" xfId="34018" xr:uid="{98F71903-FB52-4D7D-B883-7675AC759B41}"/>
    <cellStyle name="Normal 9 5 3 2 2" xfId="34019" xr:uid="{F6C77657-3DFA-4BDC-8881-81A45CAFC6F2}"/>
    <cellStyle name="Normal 9 5 3 2 2 2" xfId="34020" xr:uid="{D40FABBA-EA32-4187-B610-E80A59354EE0}"/>
    <cellStyle name="Normal 9 5 3 2 3" xfId="34021" xr:uid="{4192E622-A8E7-44BE-972F-15E86BE61360}"/>
    <cellStyle name="Normal 9 5 3 3" xfId="34022" xr:uid="{166810E7-7574-44BA-B74B-09B72C79647D}"/>
    <cellStyle name="Normal 9 5 3 3 2" xfId="34023" xr:uid="{84AD9FAF-8292-4799-A890-175DD6B8C2CE}"/>
    <cellStyle name="Normal 9 5 3 4" xfId="34024" xr:uid="{206317A9-CF41-4471-BC11-ADF42AA9B4EB}"/>
    <cellStyle name="Normal 9 5 4" xfId="34025" xr:uid="{6DD1AFC0-E8F5-4EC9-A419-F22EF24DED28}"/>
    <cellStyle name="Normal 9 5 4 2" xfId="34026" xr:uid="{28A82719-75A2-4DDC-8300-82D37D299619}"/>
    <cellStyle name="Normal 9 5 4 2 2" xfId="34027" xr:uid="{9BE1F226-134C-4222-A595-830D8BF01E4E}"/>
    <cellStyle name="Normal 9 5 4 3" xfId="34028" xr:uid="{6AE852C5-F2B9-4E07-BCC0-002250B8FD3F}"/>
    <cellStyle name="Normal 9 5 5" xfId="34029" xr:uid="{8E05AF3A-2D79-4E55-8954-0322BEC586A6}"/>
    <cellStyle name="Normal 9 5 5 2" xfId="34030" xr:uid="{C86A204E-7C41-410D-A943-C78CC96BF024}"/>
    <cellStyle name="Normal 9 5 6" xfId="34031" xr:uid="{E749E6D5-CEBA-45AE-97B2-041759E6FACA}"/>
    <cellStyle name="Normal 9 6" xfId="34032" xr:uid="{660227DD-F751-4AAD-B798-79A89B184710}"/>
    <cellStyle name="Normal 9 6 2" xfId="34033" xr:uid="{BB2A9C43-79E7-415E-A505-AAD87B6EB0E3}"/>
    <cellStyle name="Normal 9 6 2 2" xfId="34034" xr:uid="{9702CA4D-3B89-47C3-9C7D-DA08CA92E38C}"/>
    <cellStyle name="Normal 9 6 2 2 2" xfId="34035" xr:uid="{BCB72E33-FC66-42CE-9DAC-495FC7953E46}"/>
    <cellStyle name="Normal 9 6 2 3" xfId="34036" xr:uid="{FFA78F88-BECC-4DC6-B56B-2DD45DAA72A9}"/>
    <cellStyle name="Normal 9 6 3" xfId="34037" xr:uid="{C8987CFF-9A62-4F71-BC45-57D20AFE08C7}"/>
    <cellStyle name="Normal 9 6 3 2" xfId="34038" xr:uid="{9FE77E28-62C4-45CC-B995-B46F273B1E9C}"/>
    <cellStyle name="Normal 9 6 4" xfId="34039" xr:uid="{97B723C2-91B1-4B40-BB01-5AED1F72D9B9}"/>
    <cellStyle name="Normal 9 7" xfId="34040" xr:uid="{C929DAA8-B0FC-4839-8561-BFD4CFB1BD95}"/>
    <cellStyle name="Normal 9 7 2" xfId="34041" xr:uid="{EB63F49D-A3A7-4C76-95E2-512327F5051C}"/>
    <cellStyle name="Normal 9 7 2 2" xfId="34042" xr:uid="{ABFA15DA-6CBF-4CFA-A7F6-4E776B854C1F}"/>
    <cellStyle name="Normal 9 7 2 2 2" xfId="34043" xr:uid="{628D22C4-1A08-4AF9-B7B8-999278FECC66}"/>
    <cellStyle name="Normal 9 7 2 3" xfId="34044" xr:uid="{A51BE568-BF84-4363-B012-F52AED5F9077}"/>
    <cellStyle name="Normal 9 7 3" xfId="34045" xr:uid="{F040B92B-DC33-48CE-9C54-C00C85D5E58C}"/>
    <cellStyle name="Normal 9 7 3 2" xfId="34046" xr:uid="{D4CACC27-DBD2-4BEE-8376-34B9F352F3D5}"/>
    <cellStyle name="Normal 9 7 4" xfId="34047" xr:uid="{8C83DD8B-314D-4F3A-9B91-D513ED13E7A1}"/>
    <cellStyle name="Normal 9 8" xfId="34048" xr:uid="{953A38B4-F375-42AF-ADC9-650348B2BA92}"/>
    <cellStyle name="Normal 9 8 2" xfId="34049" xr:uid="{DC39BE46-43F0-4AB3-A432-0FECBA2F57C8}"/>
    <cellStyle name="Normal 9 8 2 2" xfId="34050" xr:uid="{816554A1-FE8B-40E6-BA1F-1F6A0879B2DB}"/>
    <cellStyle name="Normal 9 8 3" xfId="34051" xr:uid="{DAF691A7-5BC2-46E9-8F51-260BA514D973}"/>
    <cellStyle name="Normal 9 9" xfId="34052" xr:uid="{C594216B-087D-436D-8901-EF5C564485FA}"/>
    <cellStyle name="Normal 9 9 2" xfId="34053" xr:uid="{A96CD91A-705D-4646-9651-251A2209A4CF}"/>
    <cellStyle name="Normal 90" xfId="34054" xr:uid="{FC7D15F5-9125-436C-8B8F-465F56A21821}"/>
    <cellStyle name="Normal 90 2" xfId="34055" xr:uid="{9D71A112-A0CF-4DEC-B83C-ABF7ADFD3789}"/>
    <cellStyle name="Normal 90 2 2" xfId="34056" xr:uid="{E30FAC0A-B63F-44AC-A46B-4F3DFF39468F}"/>
    <cellStyle name="Normal 90 2 2 2" xfId="34057" xr:uid="{3E4CE195-6F3F-4BA3-BD0B-074620CDBCC9}"/>
    <cellStyle name="Normal 90 2 2 2 2" xfId="34058" xr:uid="{A216D90C-232C-489C-9806-C2008203D8BC}"/>
    <cellStyle name="Normal 90 2 2 2 2 2" xfId="34059" xr:uid="{DD4663AB-DC6F-4853-B0FC-C1FED6554389}"/>
    <cellStyle name="Normal 90 2 2 2 2 2 2" xfId="34060" xr:uid="{89855289-B5B6-4ABF-954E-511141659729}"/>
    <cellStyle name="Normal 90 2 2 2 2 3" xfId="34061" xr:uid="{E06BC28C-5884-4C3F-AA0C-506D2A295BF2}"/>
    <cellStyle name="Normal 90 2 2 2 3" xfId="34062" xr:uid="{E2A25FFF-B508-41A5-B3B1-42888A444C8D}"/>
    <cellStyle name="Normal 90 2 2 2 3 2" xfId="34063" xr:uid="{AC8DEF0F-DF02-4D8A-82D0-CCE6D0D30F17}"/>
    <cellStyle name="Normal 90 2 2 2 4" xfId="34064" xr:uid="{D930C3D5-94D0-4BF0-A884-134D48990AF9}"/>
    <cellStyle name="Normal 90 2 2 3" xfId="34065" xr:uid="{AE204392-FA9F-4BFF-80C7-0420CB2A0188}"/>
    <cellStyle name="Normal 90 2 2 3 2" xfId="34066" xr:uid="{AB28B557-4464-456C-B997-09DAE02F4F68}"/>
    <cellStyle name="Normal 90 2 2 3 2 2" xfId="34067" xr:uid="{2910A9D8-DB75-44C7-BF82-C1E86E7664D0}"/>
    <cellStyle name="Normal 90 2 2 3 2 2 2" xfId="34068" xr:uid="{91F84ED1-48AA-483E-B712-2E69557F98D7}"/>
    <cellStyle name="Normal 90 2 2 3 2 3" xfId="34069" xr:uid="{F87EE0A1-8BBA-4221-B6DA-FBD0985F7D53}"/>
    <cellStyle name="Normal 90 2 2 3 3" xfId="34070" xr:uid="{3756077A-3FE3-4C26-BC78-931D5255B415}"/>
    <cellStyle name="Normal 90 2 2 3 3 2" xfId="34071" xr:uid="{3B5A8D87-9B10-4F4A-976C-06B9ABB0CA72}"/>
    <cellStyle name="Normal 90 2 2 3 4" xfId="34072" xr:uid="{24DDFE84-0A96-4B1F-AA9C-F95982CFDCC8}"/>
    <cellStyle name="Normal 90 2 2 4" xfId="34073" xr:uid="{C3F3F4E4-7EA9-4E81-BE37-B656C3537097}"/>
    <cellStyle name="Normal 90 2 2 4 2" xfId="34074" xr:uid="{A0C475C4-43C3-46E0-A6A1-1ADC2A794B5D}"/>
    <cellStyle name="Normal 90 2 2 4 2 2" xfId="34075" xr:uid="{49582B9D-8577-4A79-B40E-B5FBFFCB11B0}"/>
    <cellStyle name="Normal 90 2 2 4 3" xfId="34076" xr:uid="{DF8EE6E1-CDF8-4188-B98D-E80EEF11FA03}"/>
    <cellStyle name="Normal 90 2 2 5" xfId="34077" xr:uid="{94EBFF04-5F4D-4252-A61E-517199FC5D7C}"/>
    <cellStyle name="Normal 90 2 2 5 2" xfId="34078" xr:uid="{9D59AE6A-F552-4AA6-A730-C3BA802B32AB}"/>
    <cellStyle name="Normal 90 2 2 6" xfId="34079" xr:uid="{B1AA624C-66BC-4C6C-ADC5-923317912A44}"/>
    <cellStyle name="Normal 90 2 3" xfId="34080" xr:uid="{AC19A921-D666-4F7B-87FE-CDF46A5FB679}"/>
    <cellStyle name="Normal 90 2 3 2" xfId="34081" xr:uid="{43B1958B-FB3B-4726-B689-CD216F87FF81}"/>
    <cellStyle name="Normal 90 2 3 2 2" xfId="34082" xr:uid="{B508FFCF-CD99-4423-BF71-7DF6124A486A}"/>
    <cellStyle name="Normal 90 2 3 2 2 2" xfId="34083" xr:uid="{192F169F-AC2A-4EE8-B24B-D209AC796C1E}"/>
    <cellStyle name="Normal 90 2 3 2 3" xfId="34084" xr:uid="{8A5F8675-BB57-4ADC-B8C4-9797A3F90B14}"/>
    <cellStyle name="Normal 90 2 3 3" xfId="34085" xr:uid="{A7D3675B-8893-4006-920B-0D68189D10DB}"/>
    <cellStyle name="Normal 90 2 3 3 2" xfId="34086" xr:uid="{76E86FA0-4419-448A-8543-5FC2B46C4CA9}"/>
    <cellStyle name="Normal 90 2 3 4" xfId="34087" xr:uid="{385F2FDE-73B2-4BD0-B65C-9B98FCCF3FEE}"/>
    <cellStyle name="Normal 90 2 4" xfId="34088" xr:uid="{572DDD8A-6023-4F77-B53F-25714D163395}"/>
    <cellStyle name="Normal 90 2 4 2" xfId="34089" xr:uid="{4E74B049-8963-4C76-94DD-D0AD263CFAE6}"/>
    <cellStyle name="Normal 90 2 4 2 2" xfId="34090" xr:uid="{3DD46DE0-7F1C-4E80-B83D-A1E5ED77395A}"/>
    <cellStyle name="Normal 90 2 4 2 2 2" xfId="34091" xr:uid="{C0CB1A1D-B3CA-43D5-81C4-E2B136718DB0}"/>
    <cellStyle name="Normal 90 2 4 2 3" xfId="34092" xr:uid="{80608730-4A3F-4685-9381-771131D12D85}"/>
    <cellStyle name="Normal 90 2 4 3" xfId="34093" xr:uid="{0B0EAAF6-69CB-45B8-85C1-B69CE9F83BF3}"/>
    <cellStyle name="Normal 90 2 4 3 2" xfId="34094" xr:uid="{43FDADAE-A027-48FB-BE7E-B2242C17C0BD}"/>
    <cellStyle name="Normal 90 2 4 4" xfId="34095" xr:uid="{0C9AD811-8ADA-40A5-A32E-B077E954DB9D}"/>
    <cellStyle name="Normal 90 2 5" xfId="34096" xr:uid="{3179B8C4-46AB-45EE-84A8-CA04B3692B40}"/>
    <cellStyle name="Normal 90 2 5 2" xfId="34097" xr:uid="{1726F4D0-5C5B-4E78-9058-CAB23FB6AAC6}"/>
    <cellStyle name="Normal 90 2 5 2 2" xfId="34098" xr:uid="{5658D7A3-C258-46E7-AD55-B873A490D871}"/>
    <cellStyle name="Normal 90 2 5 3" xfId="34099" xr:uid="{E8A7C9B0-84A1-4229-96D3-0A844086393D}"/>
    <cellStyle name="Normal 90 2 6" xfId="34100" xr:uid="{1B1A96F3-ABEB-4EC3-9D00-BC3F5A53D5BD}"/>
    <cellStyle name="Normal 90 2 6 2" xfId="34101" xr:uid="{A7E6FAD9-07AD-4C91-96AE-57948B9E7F1D}"/>
    <cellStyle name="Normal 90 2 7" xfId="34102" xr:uid="{281B5289-9AF1-4B35-8C6F-EFB111245528}"/>
    <cellStyle name="Normal 90 3" xfId="34103" xr:uid="{D498004D-AD05-4252-BA68-0AD309E2B936}"/>
    <cellStyle name="Normal 90 3 2" xfId="34104" xr:uid="{BE760AA0-6DB5-421D-A402-DC5A2C777A81}"/>
    <cellStyle name="Normal 90 3 2 2" xfId="34105" xr:uid="{D1D66C1B-0428-41CB-90E8-56A286BB0BC2}"/>
    <cellStyle name="Normal 90 3 2 2 2" xfId="34106" xr:uid="{0E3AEE5D-6357-4D5A-9D47-47C399BABD8C}"/>
    <cellStyle name="Normal 90 3 2 2 2 2" xfId="34107" xr:uid="{F67C72C1-07B7-4D12-9AC5-DB82FB571FAC}"/>
    <cellStyle name="Normal 90 3 2 2 3" xfId="34108" xr:uid="{5238B5F8-D44E-4943-BB28-65682AD567EA}"/>
    <cellStyle name="Normal 90 3 2 3" xfId="34109" xr:uid="{2D7A46E1-181C-44EF-888A-AE1679DDA233}"/>
    <cellStyle name="Normal 90 3 2 3 2" xfId="34110" xr:uid="{5B11E664-9C2F-469D-8C0B-2D7B9392DEC1}"/>
    <cellStyle name="Normal 90 3 2 4" xfId="34111" xr:uid="{91542277-FAF7-4C52-9181-F449C85FA210}"/>
    <cellStyle name="Normal 90 3 3" xfId="34112" xr:uid="{626D81AC-E368-4E44-90A0-DF2ECC5F92D0}"/>
    <cellStyle name="Normal 90 3 3 2" xfId="34113" xr:uid="{1CE21D58-4C78-4FF2-B197-6C34829AFEDC}"/>
    <cellStyle name="Normal 90 3 3 2 2" xfId="34114" xr:uid="{D2BA696E-8E3E-47B3-807B-E5DADEB88FEF}"/>
    <cellStyle name="Normal 90 3 3 2 2 2" xfId="34115" xr:uid="{C24E0358-4A2B-4422-8D42-A12482D08FE5}"/>
    <cellStyle name="Normal 90 3 3 2 3" xfId="34116" xr:uid="{379C33E2-87B2-409A-8104-22F14E8E941A}"/>
    <cellStyle name="Normal 90 3 3 3" xfId="34117" xr:uid="{95C76E62-BC63-4DCC-ADB9-382B3AF377CE}"/>
    <cellStyle name="Normal 90 3 3 3 2" xfId="34118" xr:uid="{7810EDD1-9E8D-4094-90E2-376F4FD15EF3}"/>
    <cellStyle name="Normal 90 3 3 4" xfId="34119" xr:uid="{6CF23252-47AE-4ECC-B3DC-1EBEC8C284FE}"/>
    <cellStyle name="Normal 90 3 4" xfId="34120" xr:uid="{A50B7269-DE6A-4149-AC8C-C279122B0BAF}"/>
    <cellStyle name="Normal 90 3 4 2" xfId="34121" xr:uid="{B3CE6B01-7996-498C-833A-5D4B32705DEA}"/>
    <cellStyle name="Normal 90 3 4 2 2" xfId="34122" xr:uid="{DD6E1EB9-69A5-4EA5-AC4B-85714848C370}"/>
    <cellStyle name="Normal 90 3 4 3" xfId="34123" xr:uid="{04631ACD-069D-4C19-A8A8-8682818B9C6B}"/>
    <cellStyle name="Normal 90 3 5" xfId="34124" xr:uid="{8856F828-5CF0-479F-851C-657CA2E01B88}"/>
    <cellStyle name="Normal 90 3 5 2" xfId="34125" xr:uid="{1CA51517-0C28-4406-99FB-84FAB020BD73}"/>
    <cellStyle name="Normal 90 3 6" xfId="34126" xr:uid="{268F4131-9852-4546-8F21-242C97D085F6}"/>
    <cellStyle name="Normal 90 4" xfId="34127" xr:uid="{CAD3C9EF-EE6C-4F60-B7E9-7B9015E8435B}"/>
    <cellStyle name="Normal 90 4 2" xfId="34128" xr:uid="{E0991E35-2C31-4027-9C4A-EE81428954B2}"/>
    <cellStyle name="Normal 90 4 2 2" xfId="34129" xr:uid="{59D6F3A8-350D-46E6-98F6-DC66B43E0313}"/>
    <cellStyle name="Normal 90 4 2 2 2" xfId="34130" xr:uid="{8F9626AC-16AF-43F6-8A71-507AF7226109}"/>
    <cellStyle name="Normal 90 4 2 3" xfId="34131" xr:uid="{91250969-2D47-4134-B343-6FF2591B0499}"/>
    <cellStyle name="Normal 90 4 3" xfId="34132" xr:uid="{DEC90F35-51CF-4192-A7B4-185BA7E6A3D2}"/>
    <cellStyle name="Normal 90 4 3 2" xfId="34133" xr:uid="{B5E10639-82DB-441C-8232-A53A090210DB}"/>
    <cellStyle name="Normal 90 4 4" xfId="34134" xr:uid="{9A1A6823-1666-4C2F-B3F9-3A254FC554C7}"/>
    <cellStyle name="Normal 90 5" xfId="34135" xr:uid="{48C7933A-EDA7-4BCA-83A8-F6A11C828F84}"/>
    <cellStyle name="Normal 90 5 2" xfId="34136" xr:uid="{B97A9639-284E-40F7-A891-B6CEC25FAA1A}"/>
    <cellStyle name="Normal 90 5 2 2" xfId="34137" xr:uid="{5156BFD7-E46B-4212-A69F-04B0EEEA56FF}"/>
    <cellStyle name="Normal 90 5 2 2 2" xfId="34138" xr:uid="{DAED6321-4C6B-478A-84B2-87AA8F9AF60B}"/>
    <cellStyle name="Normal 90 5 2 3" xfId="34139" xr:uid="{C18D4751-5C34-4A73-A1F2-2FA92910E819}"/>
    <cellStyle name="Normal 90 5 3" xfId="34140" xr:uid="{F705B9F1-BC84-40CA-B93C-A9C8DC2C39FA}"/>
    <cellStyle name="Normal 90 5 3 2" xfId="34141" xr:uid="{06C2F2AE-9165-44FA-8B30-CF14591E286D}"/>
    <cellStyle name="Normal 90 5 4" xfId="34142" xr:uid="{330AAFE9-A47F-420B-A225-C3D720142B68}"/>
    <cellStyle name="Normal 90 6" xfId="34143" xr:uid="{FF309539-049D-4838-853A-CB376C319BDC}"/>
    <cellStyle name="Normal 90 6 2" xfId="34144" xr:uid="{5D9783A5-8B86-40A7-ADC2-BB73100B2771}"/>
    <cellStyle name="Normal 90 6 2 2" xfId="34145" xr:uid="{E6C34780-0A54-4C9B-A4F7-3F75641C2B79}"/>
    <cellStyle name="Normal 90 6 3" xfId="34146" xr:uid="{339A2363-F92F-4331-B66E-AAD6A2777073}"/>
    <cellStyle name="Normal 90 7" xfId="34147" xr:uid="{0E751551-6F5D-4F78-90A4-2130743EA2FD}"/>
    <cellStyle name="Normal 90 7 2" xfId="34148" xr:uid="{F54736F4-F83E-483E-B896-34519AF80D9E}"/>
    <cellStyle name="Normal 90 8" xfId="34149" xr:uid="{F62EF90A-5A5C-4F21-8513-29586E72ACBE}"/>
    <cellStyle name="Normal 91" xfId="34150" xr:uid="{5435C92E-439F-4023-B6C4-0AFD1F00E402}"/>
    <cellStyle name="Normal 91 2" xfId="34151" xr:uid="{86661E81-35EC-4C3A-8B75-C19AECF2AE78}"/>
    <cellStyle name="Normal 91 2 2" xfId="34152" xr:uid="{A6ACC33F-3BEE-47FC-865A-84541EB79AFD}"/>
    <cellStyle name="Normal 91 2 2 2" xfId="34153" xr:uid="{E019DA99-8C87-47F9-B7C2-F264C1D4C4A5}"/>
    <cellStyle name="Normal 91 2 2 2 2" xfId="34154" xr:uid="{53E99E0C-C02D-43A3-AD49-AAA44AAB1CE3}"/>
    <cellStyle name="Normal 91 2 2 2 2 2" xfId="34155" xr:uid="{66D220EE-8EFE-476F-8A9A-AE4BAB6ADF66}"/>
    <cellStyle name="Normal 91 2 2 2 2 2 2" xfId="34156" xr:uid="{D0016668-B175-4992-A147-DDF1E10C27D5}"/>
    <cellStyle name="Normal 91 2 2 2 2 3" xfId="34157" xr:uid="{AA051B9F-9C12-4283-9215-BA81899BF123}"/>
    <cellStyle name="Normal 91 2 2 2 3" xfId="34158" xr:uid="{37B8E705-D802-4D0F-B95A-AF105849DBA5}"/>
    <cellStyle name="Normal 91 2 2 2 3 2" xfId="34159" xr:uid="{BAC35B3D-C20A-4B93-963B-614B9ACEC2BB}"/>
    <cellStyle name="Normal 91 2 2 2 4" xfId="34160" xr:uid="{C78DE3BC-6E87-4CF9-B5F8-C40F8F4FD6B8}"/>
    <cellStyle name="Normal 91 2 2 3" xfId="34161" xr:uid="{7B207830-2228-4980-AEC3-9919A9874A4A}"/>
    <cellStyle name="Normal 91 2 2 3 2" xfId="34162" xr:uid="{5B4717E6-BAEC-4490-89F9-E2E38867A622}"/>
    <cellStyle name="Normal 91 2 2 3 2 2" xfId="34163" xr:uid="{507F5E33-1057-4E61-85C5-C73C77B747B1}"/>
    <cellStyle name="Normal 91 2 2 3 2 2 2" xfId="34164" xr:uid="{CE8EB89B-9868-41F7-A465-C261D38DE16A}"/>
    <cellStyle name="Normal 91 2 2 3 2 3" xfId="34165" xr:uid="{79685567-F21B-46C8-8EC5-95EC1901C7C2}"/>
    <cellStyle name="Normal 91 2 2 3 3" xfId="34166" xr:uid="{D95F5357-DC3B-4619-B604-7FB632A74BC8}"/>
    <cellStyle name="Normal 91 2 2 3 3 2" xfId="34167" xr:uid="{D62671F8-354D-4F7F-8C62-7AD08D27C7C7}"/>
    <cellStyle name="Normal 91 2 2 3 4" xfId="34168" xr:uid="{CD77124C-0F56-4827-896E-C94985A21B36}"/>
    <cellStyle name="Normal 91 2 2 4" xfId="34169" xr:uid="{68BF40E4-5A5D-4D22-A688-31D2AA613CB9}"/>
    <cellStyle name="Normal 91 2 2 4 2" xfId="34170" xr:uid="{5FC1FFE9-552E-448A-B4C0-0C193F10F7B5}"/>
    <cellStyle name="Normal 91 2 2 4 2 2" xfId="34171" xr:uid="{B03F1A4F-BC9F-4DEC-97CE-CA61A2587F30}"/>
    <cellStyle name="Normal 91 2 2 4 3" xfId="34172" xr:uid="{C0027290-4C15-44AE-8D1D-8530D7B9CD95}"/>
    <cellStyle name="Normal 91 2 2 5" xfId="34173" xr:uid="{F694863D-D414-4F27-B309-AA42C00D0432}"/>
    <cellStyle name="Normal 91 2 2 5 2" xfId="34174" xr:uid="{788C7B31-CD4A-4239-B770-AE2EAF57058E}"/>
    <cellStyle name="Normal 91 2 2 6" xfId="34175" xr:uid="{8C93441E-062C-4AB3-B9D2-F4D1591DF1B9}"/>
    <cellStyle name="Normal 91 2 3" xfId="34176" xr:uid="{C20C6857-F48A-4831-A61E-620DAFFD2B40}"/>
    <cellStyle name="Normal 91 2 3 2" xfId="34177" xr:uid="{B98BBCF7-1AC2-472A-895A-4A0EE7DFCE89}"/>
    <cellStyle name="Normal 91 2 3 2 2" xfId="34178" xr:uid="{39B0D353-7C62-4767-8013-AC629CE7436E}"/>
    <cellStyle name="Normal 91 2 3 2 2 2" xfId="34179" xr:uid="{81B0C63A-2B0E-4525-A5A0-CF913EC657F5}"/>
    <cellStyle name="Normal 91 2 3 2 3" xfId="34180" xr:uid="{602B284F-9BF0-4D09-A60B-28AE7C72D7A7}"/>
    <cellStyle name="Normal 91 2 3 3" xfId="34181" xr:uid="{524D3053-A189-42F1-98EA-B6D730FB6F67}"/>
    <cellStyle name="Normal 91 2 3 3 2" xfId="34182" xr:uid="{8DB4C2CB-A6F1-4209-907A-A381DD68D67E}"/>
    <cellStyle name="Normal 91 2 3 4" xfId="34183" xr:uid="{1A08234C-5711-4A2D-99F1-BD5E5868F091}"/>
    <cellStyle name="Normal 91 2 4" xfId="34184" xr:uid="{39649A91-359B-47C7-B36B-F7DD14E1225A}"/>
    <cellStyle name="Normal 91 2 4 2" xfId="34185" xr:uid="{28C8D94F-8DD3-4948-AE23-F12A1F953342}"/>
    <cellStyle name="Normal 91 2 4 2 2" xfId="34186" xr:uid="{7180CC27-E25D-4BC3-BB46-3E773EF3314B}"/>
    <cellStyle name="Normal 91 2 4 2 2 2" xfId="34187" xr:uid="{9323E812-A66A-4555-A38D-BD1CF1AACEA9}"/>
    <cellStyle name="Normal 91 2 4 2 3" xfId="34188" xr:uid="{F793DC72-C34A-43DC-9452-6C0C00B2FD22}"/>
    <cellStyle name="Normal 91 2 4 3" xfId="34189" xr:uid="{ECBE4EC0-5BCF-42E6-9B82-80C150B49729}"/>
    <cellStyle name="Normal 91 2 4 3 2" xfId="34190" xr:uid="{542FFDDC-944B-4153-BED8-EBF36A4F10D6}"/>
    <cellStyle name="Normal 91 2 4 4" xfId="34191" xr:uid="{4E275A01-FFD3-48BB-8E8F-C0304A76296C}"/>
    <cellStyle name="Normal 91 2 5" xfId="34192" xr:uid="{50505FCE-05A5-4327-9146-EE3DE36B7846}"/>
    <cellStyle name="Normal 91 2 5 2" xfId="34193" xr:uid="{96969FBD-FDE6-411B-9BF2-AFE49056CA53}"/>
    <cellStyle name="Normal 91 2 5 2 2" xfId="34194" xr:uid="{CEC6E567-1C73-44C5-B9E5-457B7510E3E7}"/>
    <cellStyle name="Normal 91 2 5 3" xfId="34195" xr:uid="{FC8EEABD-A172-4558-B61D-7DE622C3F8B0}"/>
    <cellStyle name="Normal 91 2 6" xfId="34196" xr:uid="{328ECC98-AEC9-4478-AB8E-7EC972000B16}"/>
    <cellStyle name="Normal 91 2 6 2" xfId="34197" xr:uid="{2FC195FC-6ACE-4A9B-9CD5-BD255F7C8CBA}"/>
    <cellStyle name="Normal 91 2 7" xfId="34198" xr:uid="{6AE95645-43C2-435A-A216-C43A47D8DD00}"/>
    <cellStyle name="Normal 91 3" xfId="34199" xr:uid="{6ED1B369-1AB5-4EA9-8CB8-7EFF30B75FC8}"/>
    <cellStyle name="Normal 91 3 2" xfId="34200" xr:uid="{342135B5-F83C-4A82-A162-9E2B20497A87}"/>
    <cellStyle name="Normal 91 3 2 2" xfId="34201" xr:uid="{72727EA2-06B1-42BB-932D-1359349F2886}"/>
    <cellStyle name="Normal 91 3 2 2 2" xfId="34202" xr:uid="{CD8DCFB6-42D4-4F90-9076-0E059F19EFCE}"/>
    <cellStyle name="Normal 91 3 2 2 2 2" xfId="34203" xr:uid="{4D9741BF-DECA-42DE-85D1-00F396EE4655}"/>
    <cellStyle name="Normal 91 3 2 2 3" xfId="34204" xr:uid="{027F751A-5DA6-4768-AE7A-17D940372D63}"/>
    <cellStyle name="Normal 91 3 2 3" xfId="34205" xr:uid="{84321D23-2A12-429D-849C-B63AD0E4A168}"/>
    <cellStyle name="Normal 91 3 2 3 2" xfId="34206" xr:uid="{D6362C7C-F07A-421F-B48F-ADA365FF43F4}"/>
    <cellStyle name="Normal 91 3 2 4" xfId="34207" xr:uid="{056CA960-3E31-438B-A749-59AB87D7BEB7}"/>
    <cellStyle name="Normal 91 3 3" xfId="34208" xr:uid="{8ACB72F9-972C-47AB-80A6-DA0158A7F56C}"/>
    <cellStyle name="Normal 91 3 3 2" xfId="34209" xr:uid="{A8D7DFAD-7AA5-45EF-95F6-958336F37144}"/>
    <cellStyle name="Normal 91 3 3 2 2" xfId="34210" xr:uid="{14C0F141-E6A0-4BB3-A429-8792A35A25FB}"/>
    <cellStyle name="Normal 91 3 3 2 2 2" xfId="34211" xr:uid="{633C7647-F88E-44E3-A714-F6577ED52CD3}"/>
    <cellStyle name="Normal 91 3 3 2 3" xfId="34212" xr:uid="{61FC3454-702D-43B7-9D86-6BB031688E2A}"/>
    <cellStyle name="Normal 91 3 3 3" xfId="34213" xr:uid="{4F92B81D-39F0-4C86-84A5-909B1CB0FA2A}"/>
    <cellStyle name="Normal 91 3 3 3 2" xfId="34214" xr:uid="{F73473E1-04EF-4203-B088-54CFCF381604}"/>
    <cellStyle name="Normal 91 3 3 4" xfId="34215" xr:uid="{4E2A8EBC-35A4-4B3D-8FDA-D2697DCE9F14}"/>
    <cellStyle name="Normal 91 3 4" xfId="34216" xr:uid="{A436A97D-1CA0-4ACF-8C92-D22CB3C70DE1}"/>
    <cellStyle name="Normal 91 3 4 2" xfId="34217" xr:uid="{7E8EE7E7-C6B2-419C-87E7-F9ADEA0BBC45}"/>
    <cellStyle name="Normal 91 3 4 2 2" xfId="34218" xr:uid="{2A90F18D-8BE9-454D-B08E-D4F09AD2384D}"/>
    <cellStyle name="Normal 91 3 4 3" xfId="34219" xr:uid="{74D48837-B3CB-4818-AE37-BCDCA12E3C38}"/>
    <cellStyle name="Normal 91 3 5" xfId="34220" xr:uid="{8F47AEA6-8B88-4A4B-9662-832F400AF4D4}"/>
    <cellStyle name="Normal 91 3 5 2" xfId="34221" xr:uid="{D490617A-BA4F-450A-AA7B-71987E34FA52}"/>
    <cellStyle name="Normal 91 3 6" xfId="34222" xr:uid="{7DDCA036-5530-47FF-814B-9AC323C907A2}"/>
    <cellStyle name="Normal 91 4" xfId="34223" xr:uid="{F7C664FB-C76E-4BEB-A6E5-227D769349F0}"/>
    <cellStyle name="Normal 91 4 2" xfId="34224" xr:uid="{DF950E10-3999-43CC-A534-65E6D8C8BD02}"/>
    <cellStyle name="Normal 91 4 2 2" xfId="34225" xr:uid="{0916D5D9-4235-40F2-85C6-8907A32C8D49}"/>
    <cellStyle name="Normal 91 4 2 2 2" xfId="34226" xr:uid="{8344BEE9-7290-4C49-87AB-BF09A40E5F32}"/>
    <cellStyle name="Normal 91 4 2 3" xfId="34227" xr:uid="{6EE8724B-0F5E-4561-AB6B-C195D8A8699D}"/>
    <cellStyle name="Normal 91 4 3" xfId="34228" xr:uid="{1DE30492-1D8B-4760-B54C-22DF809BF60F}"/>
    <cellStyle name="Normal 91 4 3 2" xfId="34229" xr:uid="{AF1FE278-B75C-4F5D-99E5-8B9F908C1840}"/>
    <cellStyle name="Normal 91 4 4" xfId="34230" xr:uid="{D01C9CF4-2F45-46D6-AC41-E9757D122B8B}"/>
    <cellStyle name="Normal 91 5" xfId="34231" xr:uid="{D519A21C-AD72-4D04-BC2E-2A96EE246DE9}"/>
    <cellStyle name="Normal 91 5 2" xfId="34232" xr:uid="{76424D72-A745-41F5-87B7-83094CFD167A}"/>
    <cellStyle name="Normal 91 5 2 2" xfId="34233" xr:uid="{AA735EF0-FC77-446E-A59F-130658AF7437}"/>
    <cellStyle name="Normal 91 5 2 2 2" xfId="34234" xr:uid="{B6C1976D-9ECB-4DA4-BF39-025816A3199D}"/>
    <cellStyle name="Normal 91 5 2 3" xfId="34235" xr:uid="{BD8036C4-FEF3-4148-AC21-76593379DB0C}"/>
    <cellStyle name="Normal 91 5 3" xfId="34236" xr:uid="{C53B48B3-02E7-48DA-A3B3-32EBAF51445B}"/>
    <cellStyle name="Normal 91 5 3 2" xfId="34237" xr:uid="{67EC9499-E63D-4726-8F1F-4FA983FE3E1D}"/>
    <cellStyle name="Normal 91 5 4" xfId="34238" xr:uid="{C8E26512-E5F3-4B56-B10B-60A463A7E4FF}"/>
    <cellStyle name="Normal 91 6" xfId="34239" xr:uid="{0D2D9ECA-A6FC-483C-BB70-4FAFF0160034}"/>
    <cellStyle name="Normal 91 6 2" xfId="34240" xr:uid="{13007C97-BF4B-44E8-A18D-EB86CEAC01EB}"/>
    <cellStyle name="Normal 91 6 2 2" xfId="34241" xr:uid="{46A291BE-47AD-4371-88B0-2C1F9E426A03}"/>
    <cellStyle name="Normal 91 6 3" xfId="34242" xr:uid="{6967306E-22EF-4EBD-AABA-DBFCEE451D43}"/>
    <cellStyle name="Normal 91 7" xfId="34243" xr:uid="{3D66BE5A-F034-43DB-B363-B78C8BBD38A6}"/>
    <cellStyle name="Normal 91 7 2" xfId="34244" xr:uid="{F964DBA2-63B3-4333-AFFC-F156A7006909}"/>
    <cellStyle name="Normal 91 8" xfId="34245" xr:uid="{55F9FF7F-964E-443F-A6C4-58340C90A38A}"/>
    <cellStyle name="Normal 92" xfId="34246" xr:uid="{CFFE9750-5AF7-40FA-B537-627A1CF842AF}"/>
    <cellStyle name="Normal 93" xfId="34247" xr:uid="{4C3F6450-01B6-4EB4-917D-1A6592534C88}"/>
    <cellStyle name="Normal 94" xfId="34248" xr:uid="{966CBA36-A18F-435F-BDA9-1F655F2C33D1}"/>
    <cellStyle name="Normal 95" xfId="34249" xr:uid="{BB7BC593-6B81-4AA7-964D-E093189C5864}"/>
    <cellStyle name="Normal 96" xfId="34250" xr:uid="{5B89BB18-4E73-455E-83B0-2E20585C8695}"/>
    <cellStyle name="Normal 97" xfId="34251" xr:uid="{B22FC12D-17F2-4890-B3EA-7F8CE75703C9}"/>
    <cellStyle name="Normal 98" xfId="34252" xr:uid="{EF2BCB75-793B-425D-8413-4AD216F0780E}"/>
    <cellStyle name="Normal 99" xfId="34253" xr:uid="{70F67608-BC3B-4CFC-87A6-0B3F1EA0FD9E}"/>
    <cellStyle name="Note 2" xfId="34254" xr:uid="{77D2D537-9EA6-44B4-B92A-7256AA0F2F92}"/>
    <cellStyle name="Note 2 10" xfId="34255" xr:uid="{8A801F7F-4498-45DB-B321-83845FECED66}"/>
    <cellStyle name="Note 2 10 2" xfId="34256" xr:uid="{EA4DF17E-9DBD-4482-9705-1DE584B28A30}"/>
    <cellStyle name="Note 2 10 2 2" xfId="34257" xr:uid="{09A9D7F4-F185-4652-9575-B5D113FC20B6}"/>
    <cellStyle name="Note 2 10 3" xfId="34258" xr:uid="{F4FF72F0-D8DC-4D40-84D1-3D45FBD5CE45}"/>
    <cellStyle name="Note 2 10 3 2" xfId="34259" xr:uid="{ABB0D788-8EA3-486E-9BE1-046AE8926EDA}"/>
    <cellStyle name="Note 2 10 4" xfId="34260" xr:uid="{75B68934-E7F8-4615-907C-EE88AC718D37}"/>
    <cellStyle name="Note 2 11" xfId="34261" xr:uid="{670FBF06-9A2B-49E0-B661-B043AC0F1220}"/>
    <cellStyle name="Note 2 11 2" xfId="34262" xr:uid="{AA40D343-B76E-4059-91FE-67BA195975AC}"/>
    <cellStyle name="Note 2 11 2 2" xfId="34263" xr:uid="{775D0BB9-6ADF-4C50-B2F8-BB3C66659A6E}"/>
    <cellStyle name="Note 2 11 2 2 2" xfId="34264" xr:uid="{D33D0570-BDBD-419D-B1B6-6D8EB367C52C}"/>
    <cellStyle name="Note 2 11 2 3" xfId="34265" xr:uid="{3956BA26-4F4C-4B11-BA8F-9F7297A877C1}"/>
    <cellStyle name="Note 2 11 3" xfId="34266" xr:uid="{33E81927-0DF2-4649-B3DF-56BD2ED80F50}"/>
    <cellStyle name="Note 2 11 3 2" xfId="34267" xr:uid="{E9FBCC07-1551-493C-A78B-24C3D9A6569F}"/>
    <cellStyle name="Note 2 11 4" xfId="34268" xr:uid="{DAD6B53E-F18C-4401-9C99-B5F6F7391C16}"/>
    <cellStyle name="Note 2 12" xfId="34269" xr:uid="{CEB9C356-0856-48CB-A6E6-BCAB4322C0EF}"/>
    <cellStyle name="Note 2 12 2" xfId="34270" xr:uid="{137E02BE-9D41-40DD-915D-8ABBCBAD1865}"/>
    <cellStyle name="Note 2 12 2 2" xfId="34271" xr:uid="{FEFB7283-B0F5-4724-9EBC-49535A085916}"/>
    <cellStyle name="Note 2 12 2 2 2" xfId="34272" xr:uid="{66D8667C-F8DE-4E3A-A2CD-9110105A9D45}"/>
    <cellStyle name="Note 2 12 2 3" xfId="34273" xr:uid="{5121C833-31D0-4ADD-8225-0B8F8DD69F41}"/>
    <cellStyle name="Note 2 12 3" xfId="34274" xr:uid="{2F46EF17-D9A2-4040-8583-184346EE7C8C}"/>
    <cellStyle name="Note 2 12 3 2" xfId="34275" xr:uid="{ADEA9A30-AC1D-48EB-AC55-565876A8ADE3}"/>
    <cellStyle name="Note 2 12 4" xfId="34276" xr:uid="{6CB1D427-A2D3-4323-AA67-00940F39456C}"/>
    <cellStyle name="Note 2 13" xfId="34277" xr:uid="{FDBC1AAB-C2E6-4C7F-A24B-5315973BF831}"/>
    <cellStyle name="Note 2 13 2" xfId="34278" xr:uid="{ADF6DCEC-C6AD-4310-ABCE-98022D35F448}"/>
    <cellStyle name="Note 2 13 2 2" xfId="34279" xr:uid="{2F755D1A-7298-48CD-9E4A-145C6DFFD3E6}"/>
    <cellStyle name="Note 2 13 3" xfId="34280" xr:uid="{CED44546-B3DE-4DB8-9C7B-D1FF13A7F134}"/>
    <cellStyle name="Note 2 14" xfId="34281" xr:uid="{9CB7FFDD-BAB6-407B-8920-67C3994A72CA}"/>
    <cellStyle name="Note 2 14 2" xfId="34282" xr:uid="{1E082B79-7643-4066-A0CA-2A7ED7793D90}"/>
    <cellStyle name="Note 2 15" xfId="34283" xr:uid="{FDC02F85-5784-4791-A6F9-58A1BD692AF2}"/>
    <cellStyle name="Note 2 15 2" xfId="34284" xr:uid="{FC46AFF7-9198-4677-9370-EDB2626529E9}"/>
    <cellStyle name="Note 2 16" xfId="34285" xr:uid="{674ED398-7038-4308-AB6C-D58E6E4C9B87}"/>
    <cellStyle name="Note 2 17" xfId="34286" xr:uid="{F8EE29CB-F526-47CF-8A59-51394A5BDA62}"/>
    <cellStyle name="Note 2 2" xfId="34287" xr:uid="{5A2F6A47-26DE-47BB-BFA8-EA55A3B19B09}"/>
    <cellStyle name="Note 2 2 10" xfId="34288" xr:uid="{B791FA6F-3BCC-4578-9CF1-07446BEEF5C1}"/>
    <cellStyle name="Note 2 2 10 2" xfId="34289" xr:uid="{38E4FCB3-BCD9-4A85-BB46-594ADF5DBA50}"/>
    <cellStyle name="Note 2 2 10 2 2" xfId="34290" xr:uid="{81CCBA8F-3A81-43E9-82C6-ABC6BFB10D97}"/>
    <cellStyle name="Note 2 2 10 3" xfId="34291" xr:uid="{5F6E7BC1-F407-4DB1-94FC-CD1C39EF54DA}"/>
    <cellStyle name="Note 2 2 11" xfId="34292" xr:uid="{6D305716-A820-4FFE-9A3F-95BB4448C558}"/>
    <cellStyle name="Note 2 2 11 2" xfId="34293" xr:uid="{D6408769-9FF8-4B4F-A9C7-FF9AD87E8050}"/>
    <cellStyle name="Note 2 2 12" xfId="34294" xr:uid="{0ECF14B7-9979-4D4C-85CB-D162675FF621}"/>
    <cellStyle name="Note 2 2 13" xfId="34295" xr:uid="{DF839572-9623-4467-BF2E-CAAB461F9106}"/>
    <cellStyle name="Note 2 2 2" xfId="34296" xr:uid="{FD90330D-CF02-4180-B0C1-8CAA83305D2F}"/>
    <cellStyle name="Note 2 2 2 2" xfId="34297" xr:uid="{2F1276A5-CA6F-4555-A362-BE7F102CDA92}"/>
    <cellStyle name="Note 2 2 2 2 2" xfId="34298" xr:uid="{2F7C2600-AA0D-46D5-845D-9EE068C0F6BE}"/>
    <cellStyle name="Note 2 2 2 2 2 2" xfId="34299" xr:uid="{90086655-19AD-4212-906B-12D1143F284D}"/>
    <cellStyle name="Note 2 2 2 2 2 2 2" xfId="34300" xr:uid="{02999265-9384-48EE-A803-C60F5A74B64B}"/>
    <cellStyle name="Note 2 2 2 2 2 2 2 2" xfId="34301" xr:uid="{4B836063-27C8-4EA3-91D6-432DF298A17E}"/>
    <cellStyle name="Note 2 2 2 2 2 2 2 2 2" xfId="34302" xr:uid="{BB1E7FD6-C0A8-4FC5-8DD0-119367F18B8A}"/>
    <cellStyle name="Note 2 2 2 2 2 2 2 3" xfId="34303" xr:uid="{07C75962-5AD4-4BE2-9954-586EB8A300CF}"/>
    <cellStyle name="Note 2 2 2 2 2 2 3" xfId="34304" xr:uid="{D098BE22-D080-474C-901D-0F755E445EFB}"/>
    <cellStyle name="Note 2 2 2 2 2 2 3 2" xfId="34305" xr:uid="{164F03F4-DC0C-41C3-8945-836FC8070691}"/>
    <cellStyle name="Note 2 2 2 2 2 2 4" xfId="34306" xr:uid="{F40C9566-D3A8-4D8B-95FF-B512F4B05EAA}"/>
    <cellStyle name="Note 2 2 2 2 2 3" xfId="34307" xr:uid="{34F168D5-A069-4CAB-8A5F-E83387E6FECE}"/>
    <cellStyle name="Note 2 2 2 2 2 3 2" xfId="34308" xr:uid="{5057E50F-D600-454D-90B3-0D955693672C}"/>
    <cellStyle name="Note 2 2 2 2 2 3 2 2" xfId="34309" xr:uid="{2B9D6946-EAF9-4C2C-9031-8FAB15DF0060}"/>
    <cellStyle name="Note 2 2 2 2 2 3 2 2 2" xfId="34310" xr:uid="{D9DBED8B-1136-4B5F-BF47-A139806B22EC}"/>
    <cellStyle name="Note 2 2 2 2 2 3 2 3" xfId="34311" xr:uid="{E1416194-0CE2-4485-B87D-C90B1D3CEDB8}"/>
    <cellStyle name="Note 2 2 2 2 2 3 3" xfId="34312" xr:uid="{AEFA83AC-E2AC-47CA-BF35-5E5C2E23B028}"/>
    <cellStyle name="Note 2 2 2 2 2 3 3 2" xfId="34313" xr:uid="{82062019-8E76-4D70-83C0-1731DBFCC346}"/>
    <cellStyle name="Note 2 2 2 2 2 3 4" xfId="34314" xr:uid="{5CC66622-EA22-4E76-9E7B-42DA89683567}"/>
    <cellStyle name="Note 2 2 2 2 2 4" xfId="34315" xr:uid="{27DA0CF6-6ADA-4A99-8A7F-0FFCC7FED689}"/>
    <cellStyle name="Note 2 2 2 2 2 4 2" xfId="34316" xr:uid="{E3AEB552-F3F0-4F56-BE44-FDCFB865EAE5}"/>
    <cellStyle name="Note 2 2 2 2 2 4 2 2" xfId="34317" xr:uid="{702BF8C8-4F9B-425A-9230-CD09D8824F2D}"/>
    <cellStyle name="Note 2 2 2 2 2 4 3" xfId="34318" xr:uid="{A6F475B3-BD7F-4162-8B0E-4C588B305615}"/>
    <cellStyle name="Note 2 2 2 2 2 5" xfId="34319" xr:uid="{DE1F1C63-3454-48E2-BF2A-DED990738189}"/>
    <cellStyle name="Note 2 2 2 2 2 5 2" xfId="34320" xr:uid="{009256EC-CC48-42E3-979A-58065D4012B1}"/>
    <cellStyle name="Note 2 2 2 2 2 6" xfId="34321" xr:uid="{F0644C6C-55EF-4D1D-AB70-637189032881}"/>
    <cellStyle name="Note 2 2 2 2 3" xfId="34322" xr:uid="{20A1D848-0F63-4792-BEA8-41F2B60E083F}"/>
    <cellStyle name="Note 2 2 2 2 3 2" xfId="34323" xr:uid="{FBD2713E-A2B4-450A-822F-B08C98BF9DC0}"/>
    <cellStyle name="Note 2 2 2 2 3 2 2" xfId="34324" xr:uid="{A484AC6C-7601-4043-87D9-6297273B3EBE}"/>
    <cellStyle name="Note 2 2 2 2 3 2 2 2" xfId="34325" xr:uid="{3091114B-F997-4855-A0FD-DD997D3E599E}"/>
    <cellStyle name="Note 2 2 2 2 3 2 3" xfId="34326" xr:uid="{1A6FCBAD-DDA4-415B-A8C1-E6CEDF63F20B}"/>
    <cellStyle name="Note 2 2 2 2 3 3" xfId="34327" xr:uid="{9BFCF939-2DE9-48EA-AE3B-963CC058D604}"/>
    <cellStyle name="Note 2 2 2 2 3 3 2" xfId="34328" xr:uid="{55E4EF09-B2DD-440D-8CB4-2EAAF2A67F6F}"/>
    <cellStyle name="Note 2 2 2 2 3 4" xfId="34329" xr:uid="{EDD9E040-9320-4A37-B56A-49AB0253A165}"/>
    <cellStyle name="Note 2 2 2 2 4" xfId="34330" xr:uid="{8CFE7967-677C-414B-957B-EFCF281F31B3}"/>
    <cellStyle name="Note 2 2 2 2 4 2" xfId="34331" xr:uid="{1C472FA7-B153-4C26-B4DA-60C02BEEBC52}"/>
    <cellStyle name="Note 2 2 2 2 4 2 2" xfId="34332" xr:uid="{85F08FAE-04BC-4A05-9AEA-B47CDCA99F7A}"/>
    <cellStyle name="Note 2 2 2 2 4 2 2 2" xfId="34333" xr:uid="{68A93FC8-02B8-4AC6-B75E-2DF151EC0E9F}"/>
    <cellStyle name="Note 2 2 2 2 4 2 3" xfId="34334" xr:uid="{2D005E84-FDF1-4A49-9E30-7F858AD10381}"/>
    <cellStyle name="Note 2 2 2 2 4 3" xfId="34335" xr:uid="{9D357D06-44C5-4929-B3AE-451B69EBEB27}"/>
    <cellStyle name="Note 2 2 2 2 4 3 2" xfId="34336" xr:uid="{41CAF43F-ECAE-4DBB-8DE4-0EEB7A131BE9}"/>
    <cellStyle name="Note 2 2 2 2 4 4" xfId="34337" xr:uid="{B343FE7C-F0E5-4521-81CA-D88FC1E507B4}"/>
    <cellStyle name="Note 2 2 2 2 5" xfId="34338" xr:uid="{8B9DF5C2-1634-46E1-BE10-3978E2832B7D}"/>
    <cellStyle name="Note 2 2 2 2 5 2" xfId="34339" xr:uid="{D4160AFB-F761-48F3-9557-7323E01C7D82}"/>
    <cellStyle name="Note 2 2 2 2 5 2 2" xfId="34340" xr:uid="{C4D81909-9F9D-4E07-9229-9359E5C87AF3}"/>
    <cellStyle name="Note 2 2 2 2 5 3" xfId="34341" xr:uid="{5AF01758-5760-4934-BA44-E6B95A80B792}"/>
    <cellStyle name="Note 2 2 2 2 6" xfId="34342" xr:uid="{26D7D347-C37F-4B0E-A4A9-411D3D77C126}"/>
    <cellStyle name="Note 2 2 2 2 6 2" xfId="34343" xr:uid="{B5FAB34D-396A-418D-9FB3-3431F6FB3DB5}"/>
    <cellStyle name="Note 2 2 2 2 7" xfId="34344" xr:uid="{DEBADC26-E9F0-4B8E-8053-EED5A4B3E87A}"/>
    <cellStyle name="Note 2 2 2 3" xfId="34345" xr:uid="{7FBCCEB0-B9F9-4827-9FC5-EE0DED80F92B}"/>
    <cellStyle name="Note 2 2 2 3 2" xfId="34346" xr:uid="{3D665C52-6802-4838-B273-6F00A98ECFEE}"/>
    <cellStyle name="Note 2 2 2 3 2 2" xfId="34347" xr:uid="{C23B7163-623D-4FB5-99BA-53B96074AA31}"/>
    <cellStyle name="Note 2 2 2 3 2 2 2" xfId="34348" xr:uid="{5D9C2462-5338-49E6-94C7-19F6FCB23C87}"/>
    <cellStyle name="Note 2 2 2 3 2 2 2 2" xfId="34349" xr:uid="{F29C9299-D9A3-41B6-B384-1DB067AFFCD1}"/>
    <cellStyle name="Note 2 2 2 3 2 2 3" xfId="34350" xr:uid="{86CFB0E1-28C1-45AE-A78A-07212F686C38}"/>
    <cellStyle name="Note 2 2 2 3 2 3" xfId="34351" xr:uid="{6BF0C4B0-66ED-434C-A300-4C7B84A54AD7}"/>
    <cellStyle name="Note 2 2 2 3 2 3 2" xfId="34352" xr:uid="{AB1C39D9-C0F2-474C-B45F-D0A1A0666B88}"/>
    <cellStyle name="Note 2 2 2 3 2 4" xfId="34353" xr:uid="{8B6DF375-2EE3-4F65-959B-C42A7B4E1A97}"/>
    <cellStyle name="Note 2 2 2 3 3" xfId="34354" xr:uid="{831BE78B-9961-42BC-B104-C2FBAEB46AD1}"/>
    <cellStyle name="Note 2 2 2 3 3 2" xfId="34355" xr:uid="{04F7BD09-4B50-4E26-9AB9-8DCA389661CA}"/>
    <cellStyle name="Note 2 2 2 3 3 2 2" xfId="34356" xr:uid="{127FDD95-3D58-4D1A-85AA-D7D1455625E0}"/>
    <cellStyle name="Note 2 2 2 3 3 2 2 2" xfId="34357" xr:uid="{BD5C37C1-CB52-4E99-B7B0-792265FDF132}"/>
    <cellStyle name="Note 2 2 2 3 3 2 3" xfId="34358" xr:uid="{75065845-9C9A-4B65-9DDB-EB9E6888A9B6}"/>
    <cellStyle name="Note 2 2 2 3 3 3" xfId="34359" xr:uid="{2A490233-5933-4314-9A52-5B3712F8B6A2}"/>
    <cellStyle name="Note 2 2 2 3 3 3 2" xfId="34360" xr:uid="{FA90C425-01F6-4E0F-BCEB-19F2895E79B4}"/>
    <cellStyle name="Note 2 2 2 3 3 4" xfId="34361" xr:uid="{0D286F04-80F3-4755-95CF-60ABB8486A4D}"/>
    <cellStyle name="Note 2 2 2 3 4" xfId="34362" xr:uid="{CB558407-67C9-4848-B06D-9EF843E44899}"/>
    <cellStyle name="Note 2 2 2 3 4 2" xfId="34363" xr:uid="{88FA9623-3CEE-48C1-A164-0F3F46CCD3E4}"/>
    <cellStyle name="Note 2 2 2 3 4 2 2" xfId="34364" xr:uid="{FF88FBBF-3417-4782-92F2-9ECA47502E2C}"/>
    <cellStyle name="Note 2 2 2 3 4 3" xfId="34365" xr:uid="{84DFEFDD-38C5-4228-A4BA-8229229A9FA5}"/>
    <cellStyle name="Note 2 2 2 3 5" xfId="34366" xr:uid="{558CE64D-36EC-4D2A-AD05-81F0B12EAFBE}"/>
    <cellStyle name="Note 2 2 2 3 5 2" xfId="34367" xr:uid="{F54987C6-5DCF-4960-80E6-79F1C685EDE4}"/>
    <cellStyle name="Note 2 2 2 3 6" xfId="34368" xr:uid="{4C601AD6-B0E2-49D1-9205-85C7A8EE5899}"/>
    <cellStyle name="Note 2 2 2 4" xfId="34369" xr:uid="{D31AD444-7C1E-44F9-824F-CA393BFF0F5C}"/>
    <cellStyle name="Note 2 2 2 4 2" xfId="34370" xr:uid="{8BB9E72E-827E-4D5E-AD73-4302F94A43DF}"/>
    <cellStyle name="Note 2 2 2 4 2 2" xfId="34371" xr:uid="{592AF6F6-3A56-4ED0-875F-98A1FB064199}"/>
    <cellStyle name="Note 2 2 2 4 2 2 2" xfId="34372" xr:uid="{33E9EB96-0EB8-478B-895F-0D27FC0CA5B3}"/>
    <cellStyle name="Note 2 2 2 4 2 3" xfId="34373" xr:uid="{00141920-B8D5-4EC4-BDF2-2F5E1730C9AF}"/>
    <cellStyle name="Note 2 2 2 4 3" xfId="34374" xr:uid="{805B4311-A169-4ACB-98A3-CC78F7DBF9EB}"/>
    <cellStyle name="Note 2 2 2 4 3 2" xfId="34375" xr:uid="{DA0FC409-B4C0-4397-BEA5-E8F48FCB5E29}"/>
    <cellStyle name="Note 2 2 2 4 4" xfId="34376" xr:uid="{9C9ECE53-6F88-4D6F-97CC-67D24114238D}"/>
    <cellStyle name="Note 2 2 2 5" xfId="34377" xr:uid="{2CC6F8F7-5EB0-4BDA-9E7E-8668A31414CD}"/>
    <cellStyle name="Note 2 2 2 5 2" xfId="34378" xr:uid="{D99A6212-6B52-4CC3-8B30-BF2B7262DEC5}"/>
    <cellStyle name="Note 2 2 2 5 2 2" xfId="34379" xr:uid="{59DEA3D8-EE18-4610-ADA4-C7A912A7AFC4}"/>
    <cellStyle name="Note 2 2 2 5 2 2 2" xfId="34380" xr:uid="{BB1B79CC-34D7-4568-A229-286DE70083C4}"/>
    <cellStyle name="Note 2 2 2 5 2 3" xfId="34381" xr:uid="{82819968-E38B-4A15-9654-0606E3A02711}"/>
    <cellStyle name="Note 2 2 2 5 3" xfId="34382" xr:uid="{2AFCC2B0-CBD2-4F6D-BA51-F45509A9DB2B}"/>
    <cellStyle name="Note 2 2 2 5 3 2" xfId="34383" xr:uid="{A7200216-9A70-449C-8A68-1E432A76D296}"/>
    <cellStyle name="Note 2 2 2 5 4" xfId="34384" xr:uid="{C7035643-8400-48B0-8CAA-B322283AC31A}"/>
    <cellStyle name="Note 2 2 2 6" xfId="34385" xr:uid="{69F23F89-1EC9-4CDC-8CC8-160A4F698C12}"/>
    <cellStyle name="Note 2 2 2 6 2" xfId="34386" xr:uid="{DF2CFEC2-FA04-467B-AA10-FDFFB1066C94}"/>
    <cellStyle name="Note 2 2 2 6 2 2" xfId="34387" xr:uid="{10B7CB81-D30F-4951-A11F-56779F12A358}"/>
    <cellStyle name="Note 2 2 2 6 3" xfId="34388" xr:uid="{77C78D3A-4F6D-45AC-A507-EEF948425009}"/>
    <cellStyle name="Note 2 2 2 7" xfId="34389" xr:uid="{4F9DA159-074A-43E4-85E7-5D45909AC462}"/>
    <cellStyle name="Note 2 2 2 7 2" xfId="34390" xr:uid="{BEA7555B-2615-491C-A823-C974F11EFA7B}"/>
    <cellStyle name="Note 2 2 2 8" xfId="34391" xr:uid="{0AC42E84-D05B-4A2A-B092-4C49ACAD80D7}"/>
    <cellStyle name="Note 2 2 3" xfId="34392" xr:uid="{D9E2A703-ADF6-42C6-B6E9-01966B5DB0CC}"/>
    <cellStyle name="Note 2 2 3 2" xfId="34393" xr:uid="{762B5A1C-361A-44C4-BE77-D6CBE510FB5C}"/>
    <cellStyle name="Note 2 2 3 2 2" xfId="34394" xr:uid="{320108F8-188C-4331-AF2A-A15F1AE9BA1B}"/>
    <cellStyle name="Note 2 2 3 2 2 2" xfId="34395" xr:uid="{0F711A1E-CFF7-433E-8AD0-47C747F09373}"/>
    <cellStyle name="Note 2 2 3 2 2 2 2" xfId="34396" xr:uid="{2393DB92-9242-47C7-A63A-D5D79A10FDE7}"/>
    <cellStyle name="Note 2 2 3 2 2 2 2 2" xfId="34397" xr:uid="{28ADB21E-5713-45FA-B847-AAE762630D5C}"/>
    <cellStyle name="Note 2 2 3 2 2 2 3" xfId="34398" xr:uid="{B19005C0-3D7A-4B6D-8585-257E4E8527FA}"/>
    <cellStyle name="Note 2 2 3 2 2 3" xfId="34399" xr:uid="{90698805-6DF9-43F5-BCE6-86FD925E9A38}"/>
    <cellStyle name="Note 2 2 3 2 2 3 2" xfId="34400" xr:uid="{788C0266-F70F-44E6-98D4-8B545D5B7FEE}"/>
    <cellStyle name="Note 2 2 3 2 2 4" xfId="34401" xr:uid="{EDAD51C8-AB0F-4ED7-A0B3-BC7FC8D15344}"/>
    <cellStyle name="Note 2 2 3 2 3" xfId="34402" xr:uid="{38321DD1-FF82-4593-9F20-C2976D8772B5}"/>
    <cellStyle name="Note 2 2 3 2 3 2" xfId="34403" xr:uid="{D3046B04-E5D9-4C9D-891B-FFCBA12C0644}"/>
    <cellStyle name="Note 2 2 3 2 3 2 2" xfId="34404" xr:uid="{04A179A5-F189-4618-A7D6-9DA9D826F006}"/>
    <cellStyle name="Note 2 2 3 2 3 2 2 2" xfId="34405" xr:uid="{4534937C-135A-4157-861A-BFD26FA73B93}"/>
    <cellStyle name="Note 2 2 3 2 3 2 3" xfId="34406" xr:uid="{7CACDE16-FBE8-47DA-B3DA-5236368D7480}"/>
    <cellStyle name="Note 2 2 3 2 3 3" xfId="34407" xr:uid="{45971D48-F499-4DAE-BE90-B4F772DC2BFC}"/>
    <cellStyle name="Note 2 2 3 2 3 3 2" xfId="34408" xr:uid="{298EE20F-7541-49D0-8A4A-8B41C840BCF9}"/>
    <cellStyle name="Note 2 2 3 2 3 4" xfId="34409" xr:uid="{D08BAC2A-1244-4343-806B-CCBB1FFA30A7}"/>
    <cellStyle name="Note 2 2 3 2 4" xfId="34410" xr:uid="{879A6ABC-C17F-4CEA-A7F1-A193777A0C5F}"/>
    <cellStyle name="Note 2 2 3 2 4 2" xfId="34411" xr:uid="{CED623EE-EF41-4D49-BA1D-4252746B1AF6}"/>
    <cellStyle name="Note 2 2 3 2 4 2 2" xfId="34412" xr:uid="{70763095-0FB3-4EA9-9EF3-124E74C4D919}"/>
    <cellStyle name="Note 2 2 3 2 4 3" xfId="34413" xr:uid="{E68D333F-87F8-4A65-A038-BF3B7C229D34}"/>
    <cellStyle name="Note 2 2 3 2 5" xfId="34414" xr:uid="{A4F747B1-8C73-4042-8A88-075713BA0AD1}"/>
    <cellStyle name="Note 2 2 3 2 5 2" xfId="34415" xr:uid="{9F5EE6D4-0BAA-43AC-B4D2-A5959674CB34}"/>
    <cellStyle name="Note 2 2 3 2 6" xfId="34416" xr:uid="{DF16B96D-BEC1-4FB0-AB10-84D404C8FE14}"/>
    <cellStyle name="Note 2 2 3 3" xfId="34417" xr:uid="{7A294479-3351-4BED-BB68-82107238A4AB}"/>
    <cellStyle name="Note 2 2 3 3 2" xfId="34418" xr:uid="{C021BE04-BBC7-4B2B-8503-98085A2650B7}"/>
    <cellStyle name="Note 2 2 3 3 2 2" xfId="34419" xr:uid="{D7EA9735-DA2B-4D6F-AAAD-BA91EE57F76C}"/>
    <cellStyle name="Note 2 2 3 3 2 2 2" xfId="34420" xr:uid="{8A870C20-72E4-499C-8A62-CE99C7AE41AA}"/>
    <cellStyle name="Note 2 2 3 3 2 3" xfId="34421" xr:uid="{1925E896-9A48-4D57-9F22-A21188B2FD03}"/>
    <cellStyle name="Note 2 2 3 3 3" xfId="34422" xr:uid="{50EE8B6B-EFDE-4D5A-A8E1-F643A6E26E3D}"/>
    <cellStyle name="Note 2 2 3 3 3 2" xfId="34423" xr:uid="{7E90395E-B103-4674-94E5-C2A5B7DDC935}"/>
    <cellStyle name="Note 2 2 3 3 4" xfId="34424" xr:uid="{2399B6DC-8B2B-4EB0-92BD-342FAE429F58}"/>
    <cellStyle name="Note 2 2 3 4" xfId="34425" xr:uid="{7158745F-5F8B-489D-940A-77D4533A08AD}"/>
    <cellStyle name="Note 2 2 3 4 2" xfId="34426" xr:uid="{791D3F4B-1219-4FA5-97B2-EE3D44C2D6BE}"/>
    <cellStyle name="Note 2 2 3 4 2 2" xfId="34427" xr:uid="{2E889DEA-4A97-4EA4-B046-03D1CDA35510}"/>
    <cellStyle name="Note 2 2 3 4 2 2 2" xfId="34428" xr:uid="{F13C607F-BE31-4A1B-8C3A-E7D27892BF38}"/>
    <cellStyle name="Note 2 2 3 4 2 3" xfId="34429" xr:uid="{26482397-DEB2-4A15-B274-CCCA03F58B42}"/>
    <cellStyle name="Note 2 2 3 4 3" xfId="34430" xr:uid="{DC585796-2F75-471A-890A-3B701F4FD577}"/>
    <cellStyle name="Note 2 2 3 4 3 2" xfId="34431" xr:uid="{9AFA1E27-5FAA-4269-BF17-3151790C49C3}"/>
    <cellStyle name="Note 2 2 3 4 4" xfId="34432" xr:uid="{7B6679AD-C530-40C4-9FD0-27F0F53AB7A0}"/>
    <cellStyle name="Note 2 2 3 5" xfId="34433" xr:uid="{16BFBD7B-E5BE-4CC1-B7A6-B97DB2B0492F}"/>
    <cellStyle name="Note 2 2 3 5 2" xfId="34434" xr:uid="{7CE0F1E8-0FF7-4150-BF90-D899131FE670}"/>
    <cellStyle name="Note 2 2 3 5 2 2" xfId="34435" xr:uid="{90F1F5E2-9B70-4D50-A3A9-94CDEBCFBB86}"/>
    <cellStyle name="Note 2 2 3 5 3" xfId="34436" xr:uid="{4B9809F1-9131-46C2-9D38-512FD856EFA8}"/>
    <cellStyle name="Note 2 2 3 6" xfId="34437" xr:uid="{7B28D49F-0C7E-4379-ACBC-D523F6CEE9AB}"/>
    <cellStyle name="Note 2 2 3 6 2" xfId="34438" xr:uid="{758F7FBD-49B7-4BF1-9EBF-94A73D78FBB7}"/>
    <cellStyle name="Note 2 2 3 7" xfId="34439" xr:uid="{4EC960AD-F35C-4C3E-9735-4A304FAF3186}"/>
    <cellStyle name="Note 2 2 4" xfId="34440" xr:uid="{7423020C-C49C-491F-B68F-D2EEBB330C11}"/>
    <cellStyle name="Note 2 2 4 2" xfId="34441" xr:uid="{6EB06F40-FC35-4061-90F6-E1042498DF09}"/>
    <cellStyle name="Note 2 2 4 2 2" xfId="34442" xr:uid="{734C4097-FC52-4D87-BA38-B2A32EE7C798}"/>
    <cellStyle name="Note 2 2 4 2 2 2" xfId="34443" xr:uid="{CDD9BF56-2E34-4E80-81CE-08F2B9397430}"/>
    <cellStyle name="Note 2 2 4 2 2 2 2" xfId="34444" xr:uid="{B4F69E2E-CF27-4AFE-BED1-FD67E31D57D6}"/>
    <cellStyle name="Note 2 2 4 2 2 2 2 2" xfId="34445" xr:uid="{8C27591A-1FA3-40AB-9CF8-0B1A7EAD4662}"/>
    <cellStyle name="Note 2 2 4 2 2 2 3" xfId="34446" xr:uid="{94DA672D-E130-4887-8332-99D3B5CBB9B1}"/>
    <cellStyle name="Note 2 2 4 2 2 3" xfId="34447" xr:uid="{89F53982-7535-48F8-80FA-1649E1AA9F86}"/>
    <cellStyle name="Note 2 2 4 2 2 3 2" xfId="34448" xr:uid="{DFA48E5F-9EB7-450D-ACF1-F7D64D0E8764}"/>
    <cellStyle name="Note 2 2 4 2 2 4" xfId="34449" xr:uid="{C6E46F13-F2F3-4216-A39F-FCFDBA9666D6}"/>
    <cellStyle name="Note 2 2 4 2 3" xfId="34450" xr:uid="{760BE361-4441-49CA-929A-8EC05F3088F3}"/>
    <cellStyle name="Note 2 2 4 2 3 2" xfId="34451" xr:uid="{5B0CE718-6A2B-4992-BDE9-337B47A582F5}"/>
    <cellStyle name="Note 2 2 4 2 3 2 2" xfId="34452" xr:uid="{A4E9E213-2ADD-4A3F-9BEF-09DEDD5427E4}"/>
    <cellStyle name="Note 2 2 4 2 3 2 2 2" xfId="34453" xr:uid="{D74F2CB2-B974-458E-BA0C-7B9E8015CA5C}"/>
    <cellStyle name="Note 2 2 4 2 3 2 3" xfId="34454" xr:uid="{419716F9-4A0A-4D99-963B-53941A44A82A}"/>
    <cellStyle name="Note 2 2 4 2 3 3" xfId="34455" xr:uid="{FCA11387-B140-48B4-BBAD-2E86A18B64A3}"/>
    <cellStyle name="Note 2 2 4 2 3 3 2" xfId="34456" xr:uid="{E093B8C6-6FE6-41AF-9411-DF6E31BDEBD2}"/>
    <cellStyle name="Note 2 2 4 2 3 4" xfId="34457" xr:uid="{345A8E32-B47D-411D-A44E-9A505CB21CCC}"/>
    <cellStyle name="Note 2 2 4 2 4" xfId="34458" xr:uid="{ED4FE75B-50A7-410D-A9B5-502919744537}"/>
    <cellStyle name="Note 2 2 4 2 4 2" xfId="34459" xr:uid="{24EFD777-22AB-4A39-A3A9-982B27A615F3}"/>
    <cellStyle name="Note 2 2 4 2 4 2 2" xfId="34460" xr:uid="{A130E0DA-E0F4-4A88-8658-FD4D8D3746F5}"/>
    <cellStyle name="Note 2 2 4 2 4 3" xfId="34461" xr:uid="{F708B807-0D4A-4E6A-B738-6D17437B99DA}"/>
    <cellStyle name="Note 2 2 4 2 5" xfId="34462" xr:uid="{C12D222A-C066-4299-8D7E-C0E94583676D}"/>
    <cellStyle name="Note 2 2 4 2 5 2" xfId="34463" xr:uid="{7ABEFC5B-E75D-4584-BCBB-AF356515F615}"/>
    <cellStyle name="Note 2 2 4 2 6" xfId="34464" xr:uid="{D1700708-8F7C-4584-BB9D-097FD6D89BA0}"/>
    <cellStyle name="Note 2 2 4 3" xfId="34465" xr:uid="{04A4E683-E851-42F4-B56C-B844B84CFFBD}"/>
    <cellStyle name="Note 2 2 4 3 2" xfId="34466" xr:uid="{67CD1B12-4DE0-4B09-8D9C-F8F6219DB897}"/>
    <cellStyle name="Note 2 2 4 3 2 2" xfId="34467" xr:uid="{7537EC53-8E47-4833-A789-7B5D50AB1563}"/>
    <cellStyle name="Note 2 2 4 3 2 2 2" xfId="34468" xr:uid="{FB32ACAD-8430-4333-8F6D-8CE52CD0167A}"/>
    <cellStyle name="Note 2 2 4 3 2 3" xfId="34469" xr:uid="{329CC703-C6D0-483B-972F-0761009F0926}"/>
    <cellStyle name="Note 2 2 4 3 3" xfId="34470" xr:uid="{65A0F084-8C66-44A1-9667-BCF3DD8B458C}"/>
    <cellStyle name="Note 2 2 4 3 3 2" xfId="34471" xr:uid="{3D614AB5-D602-46D9-95B8-23296298DBE3}"/>
    <cellStyle name="Note 2 2 4 3 4" xfId="34472" xr:uid="{40BC1E0E-CA3E-4141-A17C-003825520625}"/>
    <cellStyle name="Note 2 2 4 4" xfId="34473" xr:uid="{9A56365E-C242-4B3E-874B-B5C4867837A7}"/>
    <cellStyle name="Note 2 2 4 4 2" xfId="34474" xr:uid="{3C8B8B36-E471-48C2-B9A1-A1E0927080C0}"/>
    <cellStyle name="Note 2 2 4 4 2 2" xfId="34475" xr:uid="{990750D5-BC15-428E-B57E-A1CB92B02777}"/>
    <cellStyle name="Note 2 2 4 4 2 2 2" xfId="34476" xr:uid="{73DF9D9A-8513-4C5E-9D21-0DD10EF54BF1}"/>
    <cellStyle name="Note 2 2 4 4 2 3" xfId="34477" xr:uid="{91D2A307-ECC3-4D6A-9B8C-CCA02B3810F6}"/>
    <cellStyle name="Note 2 2 4 4 3" xfId="34478" xr:uid="{C5179528-BA3E-41EB-8656-410CA566FA2E}"/>
    <cellStyle name="Note 2 2 4 4 3 2" xfId="34479" xr:uid="{67DFB1A2-D82E-41B7-AA9E-550666C75ED9}"/>
    <cellStyle name="Note 2 2 4 4 4" xfId="34480" xr:uid="{6C6C582E-3F4F-4777-BB09-C31728CAE526}"/>
    <cellStyle name="Note 2 2 4 5" xfId="34481" xr:uid="{854A1C3D-9E8A-4433-B33E-B9E9A9CA9B5E}"/>
    <cellStyle name="Note 2 2 4 5 2" xfId="34482" xr:uid="{947D011C-F11E-4A37-B24D-E6E0FDD23E27}"/>
    <cellStyle name="Note 2 2 4 5 2 2" xfId="34483" xr:uid="{7AB9A654-7378-4FFE-8515-3FFA87DBB27B}"/>
    <cellStyle name="Note 2 2 4 5 3" xfId="34484" xr:uid="{5132FF72-58C6-4121-A902-6DFB108E1636}"/>
    <cellStyle name="Note 2 2 4 6" xfId="34485" xr:uid="{D29FBD1B-A333-43BF-8653-EAA013866D7F}"/>
    <cellStyle name="Note 2 2 4 6 2" xfId="34486" xr:uid="{A8EDC044-5E54-4895-B0EB-B6A3C1FDA9CF}"/>
    <cellStyle name="Note 2 2 4 7" xfId="34487" xr:uid="{0584C413-5FE7-41AA-A298-76259F501C45}"/>
    <cellStyle name="Note 2 2 5" xfId="34488" xr:uid="{D7B48639-B151-4B63-AC7F-71C7A407901F}"/>
    <cellStyle name="Note 2 2 5 2" xfId="34489" xr:uid="{A6C6AD74-6C78-43AA-BBAA-E03C6B202FB6}"/>
    <cellStyle name="Note 2 2 5 2 2" xfId="34490" xr:uid="{78ED6BD2-4E13-401C-9A7A-41D32B076FD7}"/>
    <cellStyle name="Note 2 2 5 2 2 2" xfId="34491" xr:uid="{0832FF65-4354-4BC6-90FA-CD76B1B768D2}"/>
    <cellStyle name="Note 2 2 5 2 2 2 2" xfId="34492" xr:uid="{7858BBA6-AF80-4315-B641-FF0EBE20215D}"/>
    <cellStyle name="Note 2 2 5 2 2 2 2 2" xfId="34493" xr:uid="{83470870-4D4B-464A-A512-775042E24BDB}"/>
    <cellStyle name="Note 2 2 5 2 2 2 3" xfId="34494" xr:uid="{2E4753F5-682C-4D5C-A52D-9272D127150A}"/>
    <cellStyle name="Note 2 2 5 2 2 3" xfId="34495" xr:uid="{96F9AA41-8BBE-479F-82E0-CD15B5CF04CD}"/>
    <cellStyle name="Note 2 2 5 2 2 3 2" xfId="34496" xr:uid="{93311B50-D71F-44FA-83D4-B8884C2C6DD0}"/>
    <cellStyle name="Note 2 2 5 2 2 4" xfId="34497" xr:uid="{A9638205-9D63-4876-920A-885C8184ED6E}"/>
    <cellStyle name="Note 2 2 5 2 3" xfId="34498" xr:uid="{C1728F0E-E206-406F-B30C-98EDC532AE80}"/>
    <cellStyle name="Note 2 2 5 2 3 2" xfId="34499" xr:uid="{707DE94A-6B62-48BA-AC9B-6DD39FA729F1}"/>
    <cellStyle name="Note 2 2 5 2 3 2 2" xfId="34500" xr:uid="{19AEC5B5-EEE2-43F0-98AB-54AD7D82D1F4}"/>
    <cellStyle name="Note 2 2 5 2 3 2 2 2" xfId="34501" xr:uid="{C764956F-3ED4-42F6-9BBD-538BC473E48E}"/>
    <cellStyle name="Note 2 2 5 2 3 2 3" xfId="34502" xr:uid="{CCDD3813-8B55-441C-89DC-6C27D49C030E}"/>
    <cellStyle name="Note 2 2 5 2 3 3" xfId="34503" xr:uid="{9968289C-82C5-4550-9944-451F060694E3}"/>
    <cellStyle name="Note 2 2 5 2 3 3 2" xfId="34504" xr:uid="{D55B3EDD-7FD0-4B13-B1EF-7BD3363972A5}"/>
    <cellStyle name="Note 2 2 5 2 3 4" xfId="34505" xr:uid="{4E416F5A-A7A3-484B-9C2F-E9BD78B86C45}"/>
    <cellStyle name="Note 2 2 5 2 4" xfId="34506" xr:uid="{83461566-9D66-4AA0-80F9-74D099EA4FC3}"/>
    <cellStyle name="Note 2 2 5 2 4 2" xfId="34507" xr:uid="{929D68E3-9AA0-4CFB-B830-6CEAF8040A35}"/>
    <cellStyle name="Note 2 2 5 2 4 2 2" xfId="34508" xr:uid="{CEBC8394-BDDF-4634-A13E-FEFC3503D257}"/>
    <cellStyle name="Note 2 2 5 2 4 3" xfId="34509" xr:uid="{092A31D4-0CCD-44D6-A9E3-672014FA1679}"/>
    <cellStyle name="Note 2 2 5 2 5" xfId="34510" xr:uid="{58309753-C56E-4636-9F60-A59934158B1D}"/>
    <cellStyle name="Note 2 2 5 2 5 2" xfId="34511" xr:uid="{4B9F9904-7EEB-4D94-B0EA-B0F58FE224A4}"/>
    <cellStyle name="Note 2 2 5 2 6" xfId="34512" xr:uid="{56E434F3-CC36-4A5C-9147-6F30A14EE432}"/>
    <cellStyle name="Note 2 2 5 3" xfId="34513" xr:uid="{7B12B3A2-7195-4E08-BB13-52D1D78A82D0}"/>
    <cellStyle name="Note 2 2 5 3 2" xfId="34514" xr:uid="{5AB1BF63-CF64-490E-9C02-2AB440892775}"/>
    <cellStyle name="Note 2 2 5 3 2 2" xfId="34515" xr:uid="{3450BC5D-1649-4F7B-8A84-26B81345667E}"/>
    <cellStyle name="Note 2 2 5 3 2 2 2" xfId="34516" xr:uid="{CB1240A2-6F4A-4650-9F09-16427B9393E9}"/>
    <cellStyle name="Note 2 2 5 3 2 3" xfId="34517" xr:uid="{D9FC89EB-6B1F-4449-9A43-A1CDA3EF6C97}"/>
    <cellStyle name="Note 2 2 5 3 3" xfId="34518" xr:uid="{3FF9BF26-7F4C-4E70-BDE3-6662C6E2C484}"/>
    <cellStyle name="Note 2 2 5 3 3 2" xfId="34519" xr:uid="{021B24EB-5CCE-430B-B605-285576F0C121}"/>
    <cellStyle name="Note 2 2 5 3 4" xfId="34520" xr:uid="{EC67E840-4D61-4B35-B5E4-6F5DC954DBF7}"/>
    <cellStyle name="Note 2 2 5 4" xfId="34521" xr:uid="{21AB59E5-C569-453A-BD76-61245B1D9354}"/>
    <cellStyle name="Note 2 2 5 4 2" xfId="34522" xr:uid="{0E371896-676A-4948-9F51-82FBB329FA22}"/>
    <cellStyle name="Note 2 2 5 4 2 2" xfId="34523" xr:uid="{21EE4F15-CE1F-4EA4-BFA1-D158ECA9F125}"/>
    <cellStyle name="Note 2 2 5 4 2 2 2" xfId="34524" xr:uid="{80AFD39C-DA7A-4D0E-8DE3-3D8038BCFBB4}"/>
    <cellStyle name="Note 2 2 5 4 2 3" xfId="34525" xr:uid="{A287C3FE-4AC6-4BBA-B97D-29A97E3BA1EF}"/>
    <cellStyle name="Note 2 2 5 4 3" xfId="34526" xr:uid="{637715CD-DC1A-469A-883B-D2A182048896}"/>
    <cellStyle name="Note 2 2 5 4 3 2" xfId="34527" xr:uid="{3C54710B-8820-480D-BCF5-373A8640C782}"/>
    <cellStyle name="Note 2 2 5 4 4" xfId="34528" xr:uid="{68BD433C-9362-4320-A227-C111FA5228EB}"/>
    <cellStyle name="Note 2 2 5 5" xfId="34529" xr:uid="{E8F6C75C-28EE-4787-9F60-4CA57578F37B}"/>
    <cellStyle name="Note 2 2 5 5 2" xfId="34530" xr:uid="{84A0B07B-4F91-4963-91D4-85A822C888E8}"/>
    <cellStyle name="Note 2 2 5 5 2 2" xfId="34531" xr:uid="{A01EB3A4-D29D-4BAD-AF2F-08710FFD71B8}"/>
    <cellStyle name="Note 2 2 5 5 3" xfId="34532" xr:uid="{D8EED9AB-C7F4-4132-B263-93379E3708A7}"/>
    <cellStyle name="Note 2 2 5 6" xfId="34533" xr:uid="{2A3DDE54-46D5-4C28-9038-EF7617D97ECE}"/>
    <cellStyle name="Note 2 2 5 6 2" xfId="34534" xr:uid="{CA43E8B1-D879-4317-B2C9-85D74739E064}"/>
    <cellStyle name="Note 2 2 5 7" xfId="34535" xr:uid="{EADCCB8F-EA68-4961-951A-12395831B349}"/>
    <cellStyle name="Note 2 2 6" xfId="34536" xr:uid="{90C8F8F1-BFBA-4A51-8F2B-BAE26BA8FDC0}"/>
    <cellStyle name="Note 2 2 6 2" xfId="34537" xr:uid="{78F1F811-DD78-472B-9E1B-22A4C64253EC}"/>
    <cellStyle name="Note 2 2 6 2 2" xfId="34538" xr:uid="{1D1F6AA8-4890-476D-AB65-EFF492EF54B7}"/>
    <cellStyle name="Note 2 2 6 2 2 2" xfId="34539" xr:uid="{8C993339-9270-4F96-895C-8832420D17E7}"/>
    <cellStyle name="Note 2 2 6 2 2 2 2" xfId="34540" xr:uid="{4E76832F-C2BA-44C3-90BE-8F96FBF6BB7C}"/>
    <cellStyle name="Note 2 2 6 2 2 3" xfId="34541" xr:uid="{EF79C831-33FE-49AA-BC45-6B79529BD94B}"/>
    <cellStyle name="Note 2 2 6 2 3" xfId="34542" xr:uid="{C880D203-A9AD-4117-9A11-6C28C96422BD}"/>
    <cellStyle name="Note 2 2 6 2 3 2" xfId="34543" xr:uid="{DEBA1353-678D-4714-9168-C1DD2BA2C71E}"/>
    <cellStyle name="Note 2 2 6 2 4" xfId="34544" xr:uid="{93E11C20-D589-45FD-A6DD-C844C30CDCAB}"/>
    <cellStyle name="Note 2 2 6 3" xfId="34545" xr:uid="{7D9BE6C5-64A5-428B-A509-16928DFE554E}"/>
    <cellStyle name="Note 2 2 6 3 2" xfId="34546" xr:uid="{5441EF7C-CE55-4295-B860-A0E3333C680D}"/>
    <cellStyle name="Note 2 2 6 3 2 2" xfId="34547" xr:uid="{CC3F8642-383F-4B5D-8874-BC267B35005D}"/>
    <cellStyle name="Note 2 2 6 3 2 2 2" xfId="34548" xr:uid="{42096CEB-3894-48C0-BE8D-B18FF3EF341B}"/>
    <cellStyle name="Note 2 2 6 3 2 3" xfId="34549" xr:uid="{C8ACF08C-57A1-44F6-A615-64DE89C75F35}"/>
    <cellStyle name="Note 2 2 6 3 3" xfId="34550" xr:uid="{32FAE68C-7E1E-4FCD-A44B-6B670170F96C}"/>
    <cellStyle name="Note 2 2 6 3 3 2" xfId="34551" xr:uid="{73439BB8-A199-4C08-8D31-50C365C02931}"/>
    <cellStyle name="Note 2 2 6 3 4" xfId="34552" xr:uid="{66E868A9-CF44-4177-AA26-0FCBFD55C48F}"/>
    <cellStyle name="Note 2 2 6 4" xfId="34553" xr:uid="{1E2214E3-2DF2-4202-832D-220666C88749}"/>
    <cellStyle name="Note 2 2 6 4 2" xfId="34554" xr:uid="{24FA46D4-A563-4407-BC05-3A3B79678676}"/>
    <cellStyle name="Note 2 2 6 4 2 2" xfId="34555" xr:uid="{EB071C85-4A12-4262-B825-763878483B5E}"/>
    <cellStyle name="Note 2 2 6 4 3" xfId="34556" xr:uid="{14E76CA7-ECDD-4949-8AAC-C6DCB86CA38E}"/>
    <cellStyle name="Note 2 2 6 5" xfId="34557" xr:uid="{FAB1DA39-D365-4B6A-B303-E3B5A75F0448}"/>
    <cellStyle name="Note 2 2 6 5 2" xfId="34558" xr:uid="{4D0D830B-4B43-4F2E-8EE0-8421FCD6542B}"/>
    <cellStyle name="Note 2 2 6 6" xfId="34559" xr:uid="{16986701-84DE-4BAF-BC33-3A9ACF82B6CC}"/>
    <cellStyle name="Note 2 2 7" xfId="34560" xr:uid="{D4F08E2C-8A54-4FBB-B65D-E646469E3E9C}"/>
    <cellStyle name="Note 2 2 7 2" xfId="34561" xr:uid="{1F699C06-4578-41C4-AD01-CB86BBE3916E}"/>
    <cellStyle name="Note 2 2 7 2 2" xfId="34562" xr:uid="{1E609F37-2073-4CA2-95AB-50EF9225209F}"/>
    <cellStyle name="Note 2 2 7 3" xfId="34563" xr:uid="{4903662F-89DD-453A-87C5-108ED07D7FB7}"/>
    <cellStyle name="Note 2 2 7 3 2" xfId="34564" xr:uid="{DEC10DAB-B8EB-46C7-A4FF-4039BFF0A690}"/>
    <cellStyle name="Note 2 2 7 4" xfId="34565" xr:uid="{F5A04DA1-2634-4982-86C9-C7F7E2EE3C78}"/>
    <cellStyle name="Note 2 2 8" xfId="34566" xr:uid="{F3DC83F1-C17D-47E8-9F0D-D094C950AED5}"/>
    <cellStyle name="Note 2 2 8 2" xfId="34567" xr:uid="{1E0DB2E0-27E9-4F00-9492-1DE87DE18CB6}"/>
    <cellStyle name="Note 2 2 8 2 2" xfId="34568" xr:uid="{D7676CCD-9ABF-46D1-8CD7-867BDAC905E3}"/>
    <cellStyle name="Note 2 2 8 2 2 2" xfId="34569" xr:uid="{B11DC38A-4727-477D-B921-05CCF022EB83}"/>
    <cellStyle name="Note 2 2 8 2 3" xfId="34570" xr:uid="{0EE3DF01-B4F4-4974-AA2A-1A98B40E7A1C}"/>
    <cellStyle name="Note 2 2 8 3" xfId="34571" xr:uid="{DC205F26-FDC4-426E-ACC2-FCA1B186960B}"/>
    <cellStyle name="Note 2 2 8 3 2" xfId="34572" xr:uid="{3988C3DC-D99D-4B5E-A802-BD52AD33BD39}"/>
    <cellStyle name="Note 2 2 8 4" xfId="34573" xr:uid="{22066264-F536-4B8E-8284-54BD7C3AC1ED}"/>
    <cellStyle name="Note 2 2 9" xfId="34574" xr:uid="{DF134A33-928F-4BF2-A19F-F0496A97B7EB}"/>
    <cellStyle name="Note 2 2 9 2" xfId="34575" xr:uid="{C40D4956-ACE2-4BED-B96F-B80FFD30B782}"/>
    <cellStyle name="Note 2 2 9 2 2" xfId="34576" xr:uid="{B54A27A9-BC2E-4B2B-A091-C1A5A7A0336B}"/>
    <cellStyle name="Note 2 2 9 2 2 2" xfId="34577" xr:uid="{4B2FBF4F-5FC7-4B16-8C21-C7CBBC109637}"/>
    <cellStyle name="Note 2 2 9 2 3" xfId="34578" xr:uid="{9F02441E-8ADF-487A-BB98-A7CAD83DB945}"/>
    <cellStyle name="Note 2 2 9 3" xfId="34579" xr:uid="{4C85D2FD-3FA8-477B-ABF6-19217BBCC58C}"/>
    <cellStyle name="Note 2 2 9 3 2" xfId="34580" xr:uid="{D796DD79-44E5-478B-915B-8093EA707FFB}"/>
    <cellStyle name="Note 2 2 9 4" xfId="34581" xr:uid="{E779C8DA-3BF3-44DD-9D2B-78EAA07D000C}"/>
    <cellStyle name="Note 2 3" xfId="34582" xr:uid="{31E0DBBE-9BF6-4FB5-9231-406C51C70B90}"/>
    <cellStyle name="Note 2 3 10" xfId="34583" xr:uid="{388E9979-45A6-41F5-B525-47DCEE804AF4}"/>
    <cellStyle name="Note 2 3 2" xfId="34584" xr:uid="{E3EA49F3-784F-4A90-90C3-019235FC3EFB}"/>
    <cellStyle name="Note 2 3 2 2" xfId="34585" xr:uid="{ACB93DB7-01EF-4F49-8D2E-5F60018108A5}"/>
    <cellStyle name="Note 2 3 2 2 2" xfId="34586" xr:uid="{A94D4CC6-17FA-4076-B3AF-C98F1C635C21}"/>
    <cellStyle name="Note 2 3 2 2 2 2" xfId="34587" xr:uid="{1670C936-CF7D-4FB9-B814-7FC57125007F}"/>
    <cellStyle name="Note 2 3 2 2 2 2 2" xfId="34588" xr:uid="{79DB2DCB-FAB9-4D8E-96EC-1B3E3EBE5664}"/>
    <cellStyle name="Note 2 3 2 2 2 2 2 2" xfId="34589" xr:uid="{AE45211A-CE29-4C1D-BD1A-DD2030ACCC85}"/>
    <cellStyle name="Note 2 3 2 2 2 2 3" xfId="34590" xr:uid="{84006FB3-97C6-45FA-A52D-9CA0C24136C8}"/>
    <cellStyle name="Note 2 3 2 2 2 3" xfId="34591" xr:uid="{5D8B8CD9-E1FF-4CC6-B44A-94D21A80E11A}"/>
    <cellStyle name="Note 2 3 2 2 2 3 2" xfId="34592" xr:uid="{4842A485-86C2-4D50-BEA9-23BF363C72BE}"/>
    <cellStyle name="Note 2 3 2 2 2 4" xfId="34593" xr:uid="{48738E76-D1E1-4A3B-AC12-309E8FAE21A7}"/>
    <cellStyle name="Note 2 3 2 2 3" xfId="34594" xr:uid="{84721217-69C8-4A94-A238-5B9D3C389FE4}"/>
    <cellStyle name="Note 2 3 2 2 3 2" xfId="34595" xr:uid="{809BF382-BA4F-4C4E-8E20-85563BE4A547}"/>
    <cellStyle name="Note 2 3 2 2 3 2 2" xfId="34596" xr:uid="{E7306856-06BD-4DF3-894D-0F1BF32776F5}"/>
    <cellStyle name="Note 2 3 2 2 3 2 2 2" xfId="34597" xr:uid="{12FF2291-44F5-46A1-BFD6-B98BF25EC3D4}"/>
    <cellStyle name="Note 2 3 2 2 3 2 3" xfId="34598" xr:uid="{5ECE2A20-194D-4091-8163-952ABA9F7079}"/>
    <cellStyle name="Note 2 3 2 2 3 3" xfId="34599" xr:uid="{77EC709E-256E-4B5C-9247-923F0A16B997}"/>
    <cellStyle name="Note 2 3 2 2 3 3 2" xfId="34600" xr:uid="{363F9841-B1CA-40A0-B41C-94E2A33AF181}"/>
    <cellStyle name="Note 2 3 2 2 3 4" xfId="34601" xr:uid="{2B71D213-E007-47A7-942C-16147D88F688}"/>
    <cellStyle name="Note 2 3 2 2 4" xfId="34602" xr:uid="{88A57E50-E23B-4BD9-AAB6-BB9DC4197D80}"/>
    <cellStyle name="Note 2 3 2 2 4 2" xfId="34603" xr:uid="{938E7364-4D88-44DB-9BC9-B5C5DC23C2D1}"/>
    <cellStyle name="Note 2 3 2 2 4 2 2" xfId="34604" xr:uid="{B489AB07-23B7-4F7D-B85E-D0D643A57322}"/>
    <cellStyle name="Note 2 3 2 2 4 3" xfId="34605" xr:uid="{BC9C631F-3F63-4AFE-BE3B-3035AE023C3E}"/>
    <cellStyle name="Note 2 3 2 2 5" xfId="34606" xr:uid="{CB35D52B-2CCF-4210-B531-5E2AA0525543}"/>
    <cellStyle name="Note 2 3 2 2 5 2" xfId="34607" xr:uid="{A0B41BBE-06ED-4112-8701-43BCB21A0A51}"/>
    <cellStyle name="Note 2 3 2 2 6" xfId="34608" xr:uid="{00D3025A-72B8-4447-BE27-52D568457DF8}"/>
    <cellStyle name="Note 2 3 2 3" xfId="34609" xr:uid="{0B8B5FAB-92EE-44DF-B71E-47BB1335A5DB}"/>
    <cellStyle name="Note 2 3 2 3 2" xfId="34610" xr:uid="{00C10BA1-0B8F-45B5-9AD8-DB3A03EC8948}"/>
    <cellStyle name="Note 2 3 2 3 2 2" xfId="34611" xr:uid="{66E91624-EAA1-4DF6-9E5B-57DDB26FE3EA}"/>
    <cellStyle name="Note 2 3 2 3 2 2 2" xfId="34612" xr:uid="{3AA7B4B4-7B8E-4D3F-93AB-4FC5A8CDC83C}"/>
    <cellStyle name="Note 2 3 2 3 2 3" xfId="34613" xr:uid="{2A9549A9-9ECD-45BB-86AF-6B58C8116746}"/>
    <cellStyle name="Note 2 3 2 3 3" xfId="34614" xr:uid="{737C34C8-5C73-4750-8740-B6F5132F039F}"/>
    <cellStyle name="Note 2 3 2 3 3 2" xfId="34615" xr:uid="{2D7160F4-33BB-4358-A054-C70825D17CD1}"/>
    <cellStyle name="Note 2 3 2 3 4" xfId="34616" xr:uid="{69EB7FC5-4983-406B-AF97-1B78FF0C327B}"/>
    <cellStyle name="Note 2 3 2 4" xfId="34617" xr:uid="{6943A315-A3F4-44BA-908E-0AC284ED1E2E}"/>
    <cellStyle name="Note 2 3 2 4 2" xfId="34618" xr:uid="{F6817A5A-6DCA-463A-82ED-3A7C65A33BB3}"/>
    <cellStyle name="Note 2 3 2 4 2 2" xfId="34619" xr:uid="{1A91D1A5-3356-42C1-ABEE-D4465B09C59A}"/>
    <cellStyle name="Note 2 3 2 4 2 2 2" xfId="34620" xr:uid="{73CF3F87-D615-40E2-B194-767C0DAED013}"/>
    <cellStyle name="Note 2 3 2 4 2 3" xfId="34621" xr:uid="{3D1FBD31-45A8-4F07-8F1A-DAF6EB500F84}"/>
    <cellStyle name="Note 2 3 2 4 3" xfId="34622" xr:uid="{50D11C94-E702-41E5-8D8F-1F7F6BBF3C92}"/>
    <cellStyle name="Note 2 3 2 4 3 2" xfId="34623" xr:uid="{923ED687-16BF-4BD7-97E7-D3331F154E93}"/>
    <cellStyle name="Note 2 3 2 4 4" xfId="34624" xr:uid="{864AD3E3-9EF7-4C47-AF9F-DC4BCC14D0ED}"/>
    <cellStyle name="Note 2 3 2 5" xfId="34625" xr:uid="{553146DB-7AA5-4427-A06D-E608CBE82588}"/>
    <cellStyle name="Note 2 3 2 5 2" xfId="34626" xr:uid="{5250EF30-53A9-4CE3-91F7-9E8D00592F53}"/>
    <cellStyle name="Note 2 3 2 5 2 2" xfId="34627" xr:uid="{97E99689-BFE9-4229-BFE1-8434A5C86F4C}"/>
    <cellStyle name="Note 2 3 2 5 3" xfId="34628" xr:uid="{D688CC0F-CAA5-4FCD-B834-1AB061A25489}"/>
    <cellStyle name="Note 2 3 2 6" xfId="34629" xr:uid="{75E267EA-BFB6-4A20-B515-79734E7A64E2}"/>
    <cellStyle name="Note 2 3 2 6 2" xfId="34630" xr:uid="{A2958599-1A3B-4C8F-9C38-8AE39A1840A5}"/>
    <cellStyle name="Note 2 3 2 7" xfId="34631" xr:uid="{18F9565E-E9B8-4131-A0EF-F951318D4A7E}"/>
    <cellStyle name="Note 2 3 2 8" xfId="34632" xr:uid="{C9CDFF47-110B-4B5D-A77B-6E8B43D59EE0}"/>
    <cellStyle name="Note 2 3 3" xfId="34633" xr:uid="{C87CEE39-DD62-46F9-BAD5-21566F1BD283}"/>
    <cellStyle name="Note 2 3 3 2" xfId="34634" xr:uid="{6DA836EC-845A-4D6C-8FED-0325D6994D64}"/>
    <cellStyle name="Note 2 3 3 2 2" xfId="34635" xr:uid="{0D0F634C-F238-4F67-B5BD-044F5FD2FC06}"/>
    <cellStyle name="Note 2 3 3 2 2 2" xfId="34636" xr:uid="{AAC955CD-759E-4EF3-903F-9259F72A7C7B}"/>
    <cellStyle name="Note 2 3 3 2 2 2 2" xfId="34637" xr:uid="{128A9DD4-4F18-4334-A4FC-BAB059D719B6}"/>
    <cellStyle name="Note 2 3 3 2 2 2 2 2" xfId="34638" xr:uid="{566E929D-D3BB-42AE-B130-F0F790BFAED0}"/>
    <cellStyle name="Note 2 3 3 2 2 2 3" xfId="34639" xr:uid="{60B86991-144B-48EA-9863-489448A7C04C}"/>
    <cellStyle name="Note 2 3 3 2 2 3" xfId="34640" xr:uid="{CD55EE25-3688-49B9-BD98-305290F9F1CF}"/>
    <cellStyle name="Note 2 3 3 2 2 3 2" xfId="34641" xr:uid="{427922D3-B19E-4F9C-9785-0197E8D482C1}"/>
    <cellStyle name="Note 2 3 3 2 2 4" xfId="34642" xr:uid="{4F782ED2-085C-40AC-BC4F-B384A6C13F5A}"/>
    <cellStyle name="Note 2 3 3 2 3" xfId="34643" xr:uid="{E7AEA1B7-3C81-41D1-8959-3CE4D21D0E0D}"/>
    <cellStyle name="Note 2 3 3 2 3 2" xfId="34644" xr:uid="{5F94205E-9623-42C7-9A04-76EEABB779B5}"/>
    <cellStyle name="Note 2 3 3 2 3 2 2" xfId="34645" xr:uid="{C14B1303-1836-42CA-90C7-7A1F5A29FAFA}"/>
    <cellStyle name="Note 2 3 3 2 3 2 2 2" xfId="34646" xr:uid="{68CA1EFF-3507-4338-8EF3-2175D6F244AF}"/>
    <cellStyle name="Note 2 3 3 2 3 2 3" xfId="34647" xr:uid="{CB55AD24-6F6B-4095-9D7D-284265DD07A4}"/>
    <cellStyle name="Note 2 3 3 2 3 3" xfId="34648" xr:uid="{99C82797-D6AE-4C4D-AF8D-4A0B5AE7D3AA}"/>
    <cellStyle name="Note 2 3 3 2 3 3 2" xfId="34649" xr:uid="{9EC36C93-7021-4433-B4EF-A09E19F8DE12}"/>
    <cellStyle name="Note 2 3 3 2 3 4" xfId="34650" xr:uid="{6DBBAB29-7ED2-477B-A1E8-EBC464CB03BF}"/>
    <cellStyle name="Note 2 3 3 2 4" xfId="34651" xr:uid="{BC0EF7D5-10D1-4032-9AC1-DD1E7723228A}"/>
    <cellStyle name="Note 2 3 3 2 4 2" xfId="34652" xr:uid="{67756FC9-70AD-4788-9A32-0C7D0EFC6DA0}"/>
    <cellStyle name="Note 2 3 3 2 4 2 2" xfId="34653" xr:uid="{7C6D99F5-5F3A-4AF1-8A02-CFB69E5A498C}"/>
    <cellStyle name="Note 2 3 3 2 4 3" xfId="34654" xr:uid="{CECF0F62-BAC9-4D5C-BF59-5C4193FF0C9A}"/>
    <cellStyle name="Note 2 3 3 2 5" xfId="34655" xr:uid="{151C6B56-3A91-4747-B5B3-D69A4E37E481}"/>
    <cellStyle name="Note 2 3 3 2 5 2" xfId="34656" xr:uid="{1681EA5F-8F62-4ACD-A5BC-4778A716CED9}"/>
    <cellStyle name="Note 2 3 3 2 6" xfId="34657" xr:uid="{77781AD1-BB64-4CB3-A6DF-EAE43205A1D1}"/>
    <cellStyle name="Note 2 3 3 3" xfId="34658" xr:uid="{DCF56D10-AFC5-4898-B038-39E82EA8A750}"/>
    <cellStyle name="Note 2 3 3 3 2" xfId="34659" xr:uid="{A6F1810C-72B1-4AA7-AC96-AC71D3FF826F}"/>
    <cellStyle name="Note 2 3 3 3 2 2" xfId="34660" xr:uid="{01F610BE-5C6A-4878-BE2A-9FA29D6EBD95}"/>
    <cellStyle name="Note 2 3 3 3 2 2 2" xfId="34661" xr:uid="{199F19D8-5A47-4E26-9415-471435E3221A}"/>
    <cellStyle name="Note 2 3 3 3 2 3" xfId="34662" xr:uid="{152228ED-C7BE-40E4-A3E2-BB499EFB629A}"/>
    <cellStyle name="Note 2 3 3 3 3" xfId="34663" xr:uid="{13CB34AB-2842-4390-A31C-227CB0C172AB}"/>
    <cellStyle name="Note 2 3 3 3 3 2" xfId="34664" xr:uid="{557076B3-9F6E-4015-BB56-9BC746F2F3B7}"/>
    <cellStyle name="Note 2 3 3 3 4" xfId="34665" xr:uid="{851B2DA7-FE19-4495-89A6-C6E384D88D43}"/>
    <cellStyle name="Note 2 3 3 4" xfId="34666" xr:uid="{EFEF0BBD-C152-4439-AEA0-5B5385824DC1}"/>
    <cellStyle name="Note 2 3 3 4 2" xfId="34667" xr:uid="{7062631B-D2C0-4D3D-89C2-5567DDA9A93B}"/>
    <cellStyle name="Note 2 3 3 4 2 2" xfId="34668" xr:uid="{3E46F6CB-14F4-488B-A965-6F4FB06ABDB1}"/>
    <cellStyle name="Note 2 3 3 4 2 2 2" xfId="34669" xr:uid="{24D9FE01-7CA0-406A-9D35-C7CDE28641A8}"/>
    <cellStyle name="Note 2 3 3 4 2 3" xfId="34670" xr:uid="{3A777D95-5BAF-4D66-99D4-EB29668D3EB7}"/>
    <cellStyle name="Note 2 3 3 4 3" xfId="34671" xr:uid="{464D00C9-9797-4AFA-8026-A4C4BB6AC4F0}"/>
    <cellStyle name="Note 2 3 3 4 3 2" xfId="34672" xr:uid="{5FEC6237-9699-4120-8DD6-04A898D4B138}"/>
    <cellStyle name="Note 2 3 3 4 4" xfId="34673" xr:uid="{6C76AC9A-5C31-4A6A-B4F0-4B0B7180444E}"/>
    <cellStyle name="Note 2 3 3 5" xfId="34674" xr:uid="{3EBF1EC0-DB92-44A7-9929-C104E0D86F0B}"/>
    <cellStyle name="Note 2 3 3 5 2" xfId="34675" xr:uid="{2DB1B796-D98D-467C-B5F1-45BDD191CA47}"/>
    <cellStyle name="Note 2 3 3 5 2 2" xfId="34676" xr:uid="{A6251EA3-8510-4ED9-82DB-393A39FE6531}"/>
    <cellStyle name="Note 2 3 3 5 3" xfId="34677" xr:uid="{D7B4261A-5309-48D7-8EC4-FC63432E1E9A}"/>
    <cellStyle name="Note 2 3 3 6" xfId="34678" xr:uid="{964C9974-EE07-474E-B897-B86CCEDCB923}"/>
    <cellStyle name="Note 2 3 3 6 2" xfId="34679" xr:uid="{542895B1-603B-47A7-B7FD-6024D83EC476}"/>
    <cellStyle name="Note 2 3 3 7" xfId="34680" xr:uid="{76420AB1-7DB2-4ACA-80D2-CD5648C62B58}"/>
    <cellStyle name="Note 2 3 3 8" xfId="34681" xr:uid="{0733514E-A1F9-461D-8CCA-B58604496750}"/>
    <cellStyle name="Note 2 3 4" xfId="34682" xr:uid="{A2B4FA8B-2B98-4C37-8B86-F63A0C550B97}"/>
    <cellStyle name="Note 2 3 4 2" xfId="34683" xr:uid="{16F26474-2D29-4A57-B61A-0D9C95D729C6}"/>
    <cellStyle name="Note 2 3 4 2 2" xfId="34684" xr:uid="{6419AE5B-F748-4B3B-B8DF-A33FB72BEB46}"/>
    <cellStyle name="Note 2 3 4 2 2 2" xfId="34685" xr:uid="{7730DAC1-6B79-4D73-9353-1ECAE3AC7597}"/>
    <cellStyle name="Note 2 3 4 2 2 2 2" xfId="34686" xr:uid="{901B00FC-E3F2-4198-BAE5-8F9EA240EA83}"/>
    <cellStyle name="Note 2 3 4 2 2 3" xfId="34687" xr:uid="{91CF9259-9DFA-4C1D-99B2-22AC8591FF39}"/>
    <cellStyle name="Note 2 3 4 2 3" xfId="34688" xr:uid="{23BF23EA-CD7F-470F-BA86-A023D7F02D9E}"/>
    <cellStyle name="Note 2 3 4 2 3 2" xfId="34689" xr:uid="{3899404F-6451-48A6-9474-E700E5424E46}"/>
    <cellStyle name="Note 2 3 4 2 4" xfId="34690" xr:uid="{0493FF6A-FD60-4C45-8508-1F00A9837853}"/>
    <cellStyle name="Note 2 3 4 3" xfId="34691" xr:uid="{B516361F-AAE8-4A9E-A719-96995C7E7F0B}"/>
    <cellStyle name="Note 2 3 4 3 2" xfId="34692" xr:uid="{282932C4-DB0D-4D00-9BC1-9E6A31FBD560}"/>
    <cellStyle name="Note 2 3 4 3 2 2" xfId="34693" xr:uid="{A9B3994E-F516-4C75-873D-868B1135586E}"/>
    <cellStyle name="Note 2 3 4 3 2 2 2" xfId="34694" xr:uid="{0807B7E9-445D-42DE-AB70-E191A2DE01D1}"/>
    <cellStyle name="Note 2 3 4 3 2 3" xfId="34695" xr:uid="{CE5BB052-D7CD-4025-81D1-CF29EEDCD5A8}"/>
    <cellStyle name="Note 2 3 4 3 3" xfId="34696" xr:uid="{C24AA42F-D55D-48AA-8A3F-326AE7D873C0}"/>
    <cellStyle name="Note 2 3 4 3 3 2" xfId="34697" xr:uid="{A6960974-7222-48B0-9D08-CFA2612A1F48}"/>
    <cellStyle name="Note 2 3 4 3 4" xfId="34698" xr:uid="{907B7C6D-9277-4D5A-9E6B-55FCB7DCDF5D}"/>
    <cellStyle name="Note 2 3 4 4" xfId="34699" xr:uid="{E1A6742F-7888-42E4-BB88-5D67403E64B7}"/>
    <cellStyle name="Note 2 3 4 4 2" xfId="34700" xr:uid="{455426AA-1CA9-4DFF-B9F6-DBC50A7BC187}"/>
    <cellStyle name="Note 2 3 4 4 2 2" xfId="34701" xr:uid="{19D56400-5020-4CFA-8D45-97FF97A333D5}"/>
    <cellStyle name="Note 2 3 4 4 3" xfId="34702" xr:uid="{6CF067C5-7617-4033-90E8-101EFEBF1A9B}"/>
    <cellStyle name="Note 2 3 4 5" xfId="34703" xr:uid="{7F484C83-8B47-4EE2-840B-69A14D085F18}"/>
    <cellStyle name="Note 2 3 4 5 2" xfId="34704" xr:uid="{7D3B47AA-AE8D-4155-A5D9-A3A8FE41A7B6}"/>
    <cellStyle name="Note 2 3 4 6" xfId="34705" xr:uid="{F07FB8B0-E026-4569-9F9F-7A0FE0D1DCF5}"/>
    <cellStyle name="Note 2 3 5" xfId="34706" xr:uid="{21E4F9CB-D352-4B59-9F40-97CA00C82CAE}"/>
    <cellStyle name="Note 2 3 5 2" xfId="34707" xr:uid="{42E0D8E0-1838-4A1D-8E1D-20723742B890}"/>
    <cellStyle name="Note 2 3 5 2 2" xfId="34708" xr:uid="{B9E720AA-1200-4DF9-A8C0-D9D1829F2DAE}"/>
    <cellStyle name="Note 2 3 5 2 2 2" xfId="34709" xr:uid="{BA3CB4B3-A78D-48DB-A9E6-69F4D9549C49}"/>
    <cellStyle name="Note 2 3 5 2 3" xfId="34710" xr:uid="{3B0DA895-D55D-4384-BA39-5655C64174F6}"/>
    <cellStyle name="Note 2 3 5 3" xfId="34711" xr:uid="{1BE76707-7F3B-4937-89FA-327681E99F1D}"/>
    <cellStyle name="Note 2 3 5 3 2" xfId="34712" xr:uid="{ED11926E-38DB-4AE2-8E75-9852FB0422F2}"/>
    <cellStyle name="Note 2 3 5 4" xfId="34713" xr:uid="{F9CF2471-FF6D-4E29-B347-627AA67F4E70}"/>
    <cellStyle name="Note 2 3 6" xfId="34714" xr:uid="{062F0F91-9824-4243-AD26-3FA7F0BC95AA}"/>
    <cellStyle name="Note 2 3 6 2" xfId="34715" xr:uid="{9AB5D54D-D9A2-4C51-8500-8057B1179FFA}"/>
    <cellStyle name="Note 2 3 6 2 2" xfId="34716" xr:uid="{22160360-7040-43E5-A5F6-EA89E2933023}"/>
    <cellStyle name="Note 2 3 6 2 2 2" xfId="34717" xr:uid="{5012CAA2-1E97-4DCF-A2DB-FAB1779654DA}"/>
    <cellStyle name="Note 2 3 6 2 3" xfId="34718" xr:uid="{0747B6D6-2897-4224-B501-A0AFB39AE8E8}"/>
    <cellStyle name="Note 2 3 6 3" xfId="34719" xr:uid="{04BA4E14-8E3D-426B-AD87-44B415B1DF17}"/>
    <cellStyle name="Note 2 3 6 3 2" xfId="34720" xr:uid="{96EDDABB-8210-4FC6-834C-77C34B4D4172}"/>
    <cellStyle name="Note 2 3 6 4" xfId="34721" xr:uid="{BC769755-C4B7-4D51-9A39-897A8A798DBC}"/>
    <cellStyle name="Note 2 3 7" xfId="34722" xr:uid="{5AF6206D-9012-47FD-9E37-64FB5C57106A}"/>
    <cellStyle name="Note 2 3 7 2" xfId="34723" xr:uid="{473B0B83-2C97-4FA0-A871-EE348DAE7806}"/>
    <cellStyle name="Note 2 3 7 2 2" xfId="34724" xr:uid="{0E6253E1-0956-4D1D-A4DE-1D53F26992DF}"/>
    <cellStyle name="Note 2 3 7 3" xfId="34725" xr:uid="{A40E48DA-9FB0-41CB-8FB7-68D2C0E412DB}"/>
    <cellStyle name="Note 2 3 8" xfId="34726" xr:uid="{1973206C-B9F0-489E-B0C5-B70CA0660644}"/>
    <cellStyle name="Note 2 3 8 2" xfId="34727" xr:uid="{8AC04357-7464-40FC-92C2-ABE329056675}"/>
    <cellStyle name="Note 2 3 9" xfId="34728" xr:uid="{A48C4096-4C38-4694-BB21-D6110334380F}"/>
    <cellStyle name="Note 2 4" xfId="34729" xr:uid="{7D478871-B144-422B-8574-4368D778AE23}"/>
    <cellStyle name="Note 2 4 2" xfId="34730" xr:uid="{D6704A8A-4F9A-4CD8-9FE8-D434CED47585}"/>
    <cellStyle name="Note 2 4 2 2" xfId="34731" xr:uid="{24FC1A16-6CEC-4101-90A7-0B871E33113C}"/>
    <cellStyle name="Note 2 4 2 2 2" xfId="34732" xr:uid="{5193D88B-4C4F-4C57-9169-BB2AFD3253D5}"/>
    <cellStyle name="Note 2 4 2 2 2 2" xfId="34733" xr:uid="{D837FC49-AD84-4776-8D33-6E19AE4C7162}"/>
    <cellStyle name="Note 2 4 2 2 2 2 2" xfId="34734" xr:uid="{6890849D-433F-45B8-830E-51757F299593}"/>
    <cellStyle name="Note 2 4 2 2 2 2 2 2" xfId="34735" xr:uid="{EA693E36-F15D-4B64-A450-93FEDD202732}"/>
    <cellStyle name="Note 2 4 2 2 2 2 3" xfId="34736" xr:uid="{F6EC66F7-B1A7-4A85-81E2-FEF24028A3D7}"/>
    <cellStyle name="Note 2 4 2 2 2 3" xfId="34737" xr:uid="{397A6598-EF7A-4E84-86F2-A14DB4303312}"/>
    <cellStyle name="Note 2 4 2 2 2 3 2" xfId="34738" xr:uid="{34D361A9-9A8B-44F5-BC5E-02F941AC318C}"/>
    <cellStyle name="Note 2 4 2 2 2 4" xfId="34739" xr:uid="{C98C3530-907E-4D19-A940-3AC500C8D3C2}"/>
    <cellStyle name="Note 2 4 2 2 3" xfId="34740" xr:uid="{DE97F980-EBA2-41CF-8199-129660BDBB36}"/>
    <cellStyle name="Note 2 4 2 2 3 2" xfId="34741" xr:uid="{F6CE4F7C-49B3-4155-996B-E63DD3CD0DEB}"/>
    <cellStyle name="Note 2 4 2 2 3 2 2" xfId="34742" xr:uid="{4A595791-5F20-43F5-9D74-444517DF87B5}"/>
    <cellStyle name="Note 2 4 2 2 3 2 2 2" xfId="34743" xr:uid="{CBE316F3-6F54-48CE-AF0E-F7E5CE6354FC}"/>
    <cellStyle name="Note 2 4 2 2 3 2 3" xfId="34744" xr:uid="{4DD62451-8119-4DC3-97DC-DD3987AD2ABA}"/>
    <cellStyle name="Note 2 4 2 2 3 3" xfId="34745" xr:uid="{6FF59381-F55C-477C-9CE5-9A989B793984}"/>
    <cellStyle name="Note 2 4 2 2 3 3 2" xfId="34746" xr:uid="{7EEA1997-B650-411A-A697-0C10D94AECF6}"/>
    <cellStyle name="Note 2 4 2 2 3 4" xfId="34747" xr:uid="{7431CC7A-ECAA-42D7-8DB5-1C512854922F}"/>
    <cellStyle name="Note 2 4 2 2 4" xfId="34748" xr:uid="{8486008B-CD1B-4120-BE13-298B2CCFC9B0}"/>
    <cellStyle name="Note 2 4 2 2 4 2" xfId="34749" xr:uid="{1AF13393-2561-4FF7-82AB-E1666DA5B282}"/>
    <cellStyle name="Note 2 4 2 2 4 2 2" xfId="34750" xr:uid="{5F052D4C-28EB-4093-B114-7FA5CF806277}"/>
    <cellStyle name="Note 2 4 2 2 4 3" xfId="34751" xr:uid="{8C15815E-642D-41B8-8B54-362B5DDCE2B9}"/>
    <cellStyle name="Note 2 4 2 2 5" xfId="34752" xr:uid="{5B314A78-56A0-4B62-8341-DC25F3F6C2D2}"/>
    <cellStyle name="Note 2 4 2 2 5 2" xfId="34753" xr:uid="{8E6C6389-3542-48D2-9E20-6038B9625147}"/>
    <cellStyle name="Note 2 4 2 2 6" xfId="34754" xr:uid="{3614F1EE-EF68-4567-8B87-48862DE02DDA}"/>
    <cellStyle name="Note 2 4 2 3" xfId="34755" xr:uid="{949AA6C5-73D9-458B-8B68-EC1D6F71D942}"/>
    <cellStyle name="Note 2 4 2 3 2" xfId="34756" xr:uid="{6C63B16E-FA46-4A2B-8FEE-AFC460542A00}"/>
    <cellStyle name="Note 2 4 2 3 2 2" xfId="34757" xr:uid="{6282CAAE-BD1D-4415-9C90-48080D38BC5A}"/>
    <cellStyle name="Note 2 4 2 3 2 2 2" xfId="34758" xr:uid="{16A4BF27-26A3-4D37-8E43-57E0E4D036F5}"/>
    <cellStyle name="Note 2 4 2 3 2 3" xfId="34759" xr:uid="{7B59B468-B36A-4E2A-8E10-7D357F48A74A}"/>
    <cellStyle name="Note 2 4 2 3 3" xfId="34760" xr:uid="{B8E89DD6-568A-4F23-A247-EDD86C9E9A83}"/>
    <cellStyle name="Note 2 4 2 3 3 2" xfId="34761" xr:uid="{D9AFD3E7-83E8-45FA-B60F-6DF2202534E7}"/>
    <cellStyle name="Note 2 4 2 3 4" xfId="34762" xr:uid="{26235F8D-5BFB-4C19-B567-5BFE8DC8C4DC}"/>
    <cellStyle name="Note 2 4 2 4" xfId="34763" xr:uid="{41B1096B-A38B-48DD-B9A4-599BB3034D02}"/>
    <cellStyle name="Note 2 4 2 4 2" xfId="34764" xr:uid="{A049BB80-EF9E-4BA8-AFD1-B4D18041F4E7}"/>
    <cellStyle name="Note 2 4 2 4 2 2" xfId="34765" xr:uid="{48EBC698-C1A5-4B9D-BEF3-70113EAF3B0A}"/>
    <cellStyle name="Note 2 4 2 4 2 2 2" xfId="34766" xr:uid="{84540279-4DA5-4692-8785-79A5954E7D5B}"/>
    <cellStyle name="Note 2 4 2 4 2 3" xfId="34767" xr:uid="{8B4BAE03-EA8A-4A7D-8D15-C79AA9B6EA40}"/>
    <cellStyle name="Note 2 4 2 4 3" xfId="34768" xr:uid="{EC4377CD-6D89-4BBC-A493-5F7BE139DA6A}"/>
    <cellStyle name="Note 2 4 2 4 3 2" xfId="34769" xr:uid="{0EBFDB5F-1BBF-4D86-8A1E-D8FD4B51D8EF}"/>
    <cellStyle name="Note 2 4 2 4 4" xfId="34770" xr:uid="{47B16C69-719E-417D-B320-2D6CF2D41425}"/>
    <cellStyle name="Note 2 4 2 5" xfId="34771" xr:uid="{435402D4-AA6F-485B-8FBC-328E5E2D6F33}"/>
    <cellStyle name="Note 2 4 2 5 2" xfId="34772" xr:uid="{22E15573-D733-4CD9-AA9B-FA516B3DD79D}"/>
    <cellStyle name="Note 2 4 2 5 2 2" xfId="34773" xr:uid="{04BD1732-022A-444A-9DE2-479D343DC6FC}"/>
    <cellStyle name="Note 2 4 2 5 3" xfId="34774" xr:uid="{199C917E-D5AB-49CF-BACB-AFC5B057FF82}"/>
    <cellStyle name="Note 2 4 2 6" xfId="34775" xr:uid="{948FCFE5-7646-447F-B8BC-4C85703701DD}"/>
    <cellStyle name="Note 2 4 2 6 2" xfId="34776" xr:uid="{DFA02F74-BE22-424A-BFE5-9EAAB44154DE}"/>
    <cellStyle name="Note 2 4 2 7" xfId="34777" xr:uid="{40EB2179-70CA-402A-9D03-D8FEEB1E4565}"/>
    <cellStyle name="Note 2 4 3" xfId="34778" xr:uid="{60A979F0-A27F-4322-BEE3-42888B33FE1E}"/>
    <cellStyle name="Note 2 4 3 2" xfId="34779" xr:uid="{A024C42E-90DE-499A-9B45-6887E97ADFEF}"/>
    <cellStyle name="Note 2 4 3 2 2" xfId="34780" xr:uid="{4E149855-FFA2-4E4A-94DE-3B2ADB4DDF8B}"/>
    <cellStyle name="Note 2 4 3 2 2 2" xfId="34781" xr:uid="{9CF60C12-724C-41EA-8EF1-69A5CECE390D}"/>
    <cellStyle name="Note 2 4 3 2 2 2 2" xfId="34782" xr:uid="{0C147297-4932-4CDA-BF84-E776C3E6169B}"/>
    <cellStyle name="Note 2 4 3 2 2 3" xfId="34783" xr:uid="{7824232D-B77A-4A2D-A1C6-B0AA212F052F}"/>
    <cellStyle name="Note 2 4 3 2 3" xfId="34784" xr:uid="{9CEAAB46-7B84-4E74-AEE4-FFF97584F18E}"/>
    <cellStyle name="Note 2 4 3 2 3 2" xfId="34785" xr:uid="{8D32F83F-E52C-4077-8244-5C8B542DB945}"/>
    <cellStyle name="Note 2 4 3 2 4" xfId="34786" xr:uid="{C2A3A3A5-B69D-48DF-8CEC-70B10A4C8D68}"/>
    <cellStyle name="Note 2 4 3 3" xfId="34787" xr:uid="{4B1E7E9F-E7CA-4A42-BAFB-9557D35615CC}"/>
    <cellStyle name="Note 2 4 3 3 2" xfId="34788" xr:uid="{8DEE4317-1922-405C-B6E4-835A033D5F2A}"/>
    <cellStyle name="Note 2 4 3 3 2 2" xfId="34789" xr:uid="{C3BB0C5F-A8C7-4633-A769-8FBF0BE2356F}"/>
    <cellStyle name="Note 2 4 3 3 2 2 2" xfId="34790" xr:uid="{8E5A8270-7EC3-4252-BF62-DCFC3E2EAAD1}"/>
    <cellStyle name="Note 2 4 3 3 2 3" xfId="34791" xr:uid="{DE8F6479-7B13-483D-987F-D94BEAC2348D}"/>
    <cellStyle name="Note 2 4 3 3 3" xfId="34792" xr:uid="{FB9FE146-EEA4-4403-A379-25BCFC7321E3}"/>
    <cellStyle name="Note 2 4 3 3 3 2" xfId="34793" xr:uid="{1B8824AF-FEEC-41C1-90E9-761B75FD59F2}"/>
    <cellStyle name="Note 2 4 3 3 4" xfId="34794" xr:uid="{AB0CFA69-A8AD-4650-A836-B249D00AB7D5}"/>
    <cellStyle name="Note 2 4 3 4" xfId="34795" xr:uid="{88D361C6-93D7-487E-85B4-7870892270B8}"/>
    <cellStyle name="Note 2 4 3 4 2" xfId="34796" xr:uid="{9ACB0FDF-B555-4E6E-A9F1-4087D00063D9}"/>
    <cellStyle name="Note 2 4 3 4 2 2" xfId="34797" xr:uid="{ED6F5DFA-EA78-4CA6-8817-13C7C1D25631}"/>
    <cellStyle name="Note 2 4 3 4 3" xfId="34798" xr:uid="{D771D85E-C97C-405D-9920-E91D9434EDD0}"/>
    <cellStyle name="Note 2 4 3 5" xfId="34799" xr:uid="{953B5435-CD04-4744-9988-A59DFE52C929}"/>
    <cellStyle name="Note 2 4 3 5 2" xfId="34800" xr:uid="{FE15B1D4-970B-4AEE-B41A-A9147C771D28}"/>
    <cellStyle name="Note 2 4 3 6" xfId="34801" xr:uid="{A0EE5176-9F5C-4A29-B839-D5B93595DC15}"/>
    <cellStyle name="Note 2 4 4" xfId="34802" xr:uid="{9F961795-D757-45E5-80C6-D821DED068D6}"/>
    <cellStyle name="Note 2 4 4 2" xfId="34803" xr:uid="{EA07CBE6-5384-4F2A-95E2-3D9B8F440C67}"/>
    <cellStyle name="Note 2 4 4 2 2" xfId="34804" xr:uid="{5905B74F-5FA8-408F-AB9B-9142512B402A}"/>
    <cellStyle name="Note 2 4 4 2 2 2" xfId="34805" xr:uid="{B84C6F09-47C1-48F0-99D8-47421634BF45}"/>
    <cellStyle name="Note 2 4 4 2 3" xfId="34806" xr:uid="{F032A36F-330A-4562-BFAC-0290649DAF80}"/>
    <cellStyle name="Note 2 4 4 3" xfId="34807" xr:uid="{C715B059-1EEE-45F3-B24B-FE7B990F26EB}"/>
    <cellStyle name="Note 2 4 4 3 2" xfId="34808" xr:uid="{E9EB7B55-FE64-4507-85D6-6643A7D12D8F}"/>
    <cellStyle name="Note 2 4 4 4" xfId="34809" xr:uid="{8EB5C0BE-EF74-40A7-BBB0-90F45AC888E1}"/>
    <cellStyle name="Note 2 4 5" xfId="34810" xr:uid="{99471832-A535-4EC9-AF57-7E87A112C223}"/>
    <cellStyle name="Note 2 4 5 2" xfId="34811" xr:uid="{4783D765-2A38-42B7-86B9-14A54234C385}"/>
    <cellStyle name="Note 2 4 5 2 2" xfId="34812" xr:uid="{B4C7A25C-0A04-4A41-A749-A06FA3BA3206}"/>
    <cellStyle name="Note 2 4 5 2 2 2" xfId="34813" xr:uid="{D5485494-ED3A-443A-B54A-167F51A7CAC6}"/>
    <cellStyle name="Note 2 4 5 2 3" xfId="34814" xr:uid="{91827FD2-9F7D-43C5-B03D-24D765CED655}"/>
    <cellStyle name="Note 2 4 5 3" xfId="34815" xr:uid="{D7A1C6F7-54BB-4DAF-8857-462BCE26DDE2}"/>
    <cellStyle name="Note 2 4 5 3 2" xfId="34816" xr:uid="{DF5CED31-8667-41A7-B1D6-60A90F51BCFE}"/>
    <cellStyle name="Note 2 4 5 4" xfId="34817" xr:uid="{FD14A37D-6876-4C13-A462-FE3EEAA995C1}"/>
    <cellStyle name="Note 2 4 6" xfId="34818" xr:uid="{C29D7F48-CC4E-4E9A-B214-D3198438F686}"/>
    <cellStyle name="Note 2 4 6 2" xfId="34819" xr:uid="{7B76AA7E-FE14-49C3-9659-8B9D87288585}"/>
    <cellStyle name="Note 2 4 6 2 2" xfId="34820" xr:uid="{C176CF3B-732F-4F49-897C-2BEAD2DFF657}"/>
    <cellStyle name="Note 2 4 6 3" xfId="34821" xr:uid="{89354241-2662-4A6B-AB40-D281EEB28F75}"/>
    <cellStyle name="Note 2 4 7" xfId="34822" xr:uid="{28B9DF74-558E-4B77-8440-37F4ABFFAE04}"/>
    <cellStyle name="Note 2 4 7 2" xfId="34823" xr:uid="{A74FF3DB-364E-4A48-8318-84B6FA8F5863}"/>
    <cellStyle name="Note 2 4 8" xfId="34824" xr:uid="{5651A464-AAD3-44E5-93D1-88CB73B8A862}"/>
    <cellStyle name="Note 2 4 9" xfId="34825" xr:uid="{6D080F60-2401-4720-AE54-FB4F0780CF48}"/>
    <cellStyle name="Note 2 5" xfId="34826" xr:uid="{5C6F9660-E57D-464E-AAE2-E7EA0CCCE7EC}"/>
    <cellStyle name="Note 2 5 2" xfId="34827" xr:uid="{3ABA3070-B3DE-4E91-B260-0EC96AC399F2}"/>
    <cellStyle name="Note 2 5 2 2" xfId="34828" xr:uid="{95933B43-B334-41B1-9DEB-7D8C4D63243B}"/>
    <cellStyle name="Note 2 5 2 3" xfId="34829" xr:uid="{FE88CFAB-7B66-4813-B231-AF682E04F0F3}"/>
    <cellStyle name="Note 2 5 3" xfId="34830" xr:uid="{8855933C-FA4B-4C5E-B4C7-0BA399F8A964}"/>
    <cellStyle name="Note 2 5 3 2" xfId="34831" xr:uid="{B636C269-8EEB-484F-94BF-B726AA3D277F}"/>
    <cellStyle name="Note 2 5 4" xfId="34832" xr:uid="{5184EF3D-3EA0-4568-A9C0-EDC5DFE594A7}"/>
    <cellStyle name="Note 2 5 5" xfId="34833" xr:uid="{39153662-2A5B-4036-8EA7-CE01116996F9}"/>
    <cellStyle name="Note 2 6" xfId="34834" xr:uid="{E9AADF9B-F7B2-48AB-9F25-C8FE2A0331F6}"/>
    <cellStyle name="Note 2 6 2" xfId="34835" xr:uid="{8BB1B628-18AE-4921-8CBB-1BB89E4A0F0E}"/>
    <cellStyle name="Note 2 6 2 2" xfId="34836" xr:uid="{3ECD6D34-555B-4847-AE53-78CEA079C093}"/>
    <cellStyle name="Note 2 6 2 2 2" xfId="34837" xr:uid="{438AD223-67A8-4B3C-B882-48046852A344}"/>
    <cellStyle name="Note 2 6 2 2 2 2" xfId="34838" xr:uid="{4BAE0CD3-9F87-4B1B-B62A-E74D0DC4159A}"/>
    <cellStyle name="Note 2 6 2 2 2 2 2" xfId="34839" xr:uid="{9CD17216-5C63-4B2C-AA74-0DCEC73E3B26}"/>
    <cellStyle name="Note 2 6 2 2 2 2 2 2" xfId="34840" xr:uid="{967EDD22-4CE7-499D-9B9D-607D4C047E8D}"/>
    <cellStyle name="Note 2 6 2 2 2 2 3" xfId="34841" xr:uid="{1FB97DAC-8038-438E-95DD-DB8FFF9A4333}"/>
    <cellStyle name="Note 2 6 2 2 2 3" xfId="34842" xr:uid="{0069884B-D1A8-409F-96A8-28477411D2D3}"/>
    <cellStyle name="Note 2 6 2 2 2 3 2" xfId="34843" xr:uid="{19019436-D431-4B51-A863-BEF39BD17BDB}"/>
    <cellStyle name="Note 2 6 2 2 2 4" xfId="34844" xr:uid="{94BFA08C-AA18-4065-992C-76A71677D9FB}"/>
    <cellStyle name="Note 2 6 2 2 3" xfId="34845" xr:uid="{32D88064-99CC-494D-A7A6-EDA960161C7C}"/>
    <cellStyle name="Note 2 6 2 2 3 2" xfId="34846" xr:uid="{2175731C-C6B2-4C2A-A09C-5F6753800211}"/>
    <cellStyle name="Note 2 6 2 2 3 2 2" xfId="34847" xr:uid="{E2A8CA29-A442-417E-9533-185E69426CB4}"/>
    <cellStyle name="Note 2 6 2 2 3 2 2 2" xfId="34848" xr:uid="{4DB48CF1-0E6F-4605-A703-55D14AA58CD8}"/>
    <cellStyle name="Note 2 6 2 2 3 2 3" xfId="34849" xr:uid="{64A26BF2-23C7-47A5-ADD9-83BF563C75CA}"/>
    <cellStyle name="Note 2 6 2 2 3 3" xfId="34850" xr:uid="{045CA14A-48E0-4FDF-88AE-746CB62424D8}"/>
    <cellStyle name="Note 2 6 2 2 3 3 2" xfId="34851" xr:uid="{027CE0F5-89DF-44CA-9716-66560918A928}"/>
    <cellStyle name="Note 2 6 2 2 3 4" xfId="34852" xr:uid="{6F61CDE7-14A5-4521-8560-47A15527EDBF}"/>
    <cellStyle name="Note 2 6 2 2 4" xfId="34853" xr:uid="{D95F281E-05C1-4845-89B2-B1968729F4FA}"/>
    <cellStyle name="Note 2 6 2 2 4 2" xfId="34854" xr:uid="{2EF3B206-2C31-4544-90BF-643558C522EF}"/>
    <cellStyle name="Note 2 6 2 2 4 2 2" xfId="34855" xr:uid="{EDFEBEC8-8F4E-4175-ABF2-A97DD00B4818}"/>
    <cellStyle name="Note 2 6 2 2 4 3" xfId="34856" xr:uid="{2543EE1D-60D5-4B93-920B-97A55428D6D6}"/>
    <cellStyle name="Note 2 6 2 2 5" xfId="34857" xr:uid="{2B89CC0C-681A-4405-8C13-4C5F9F290387}"/>
    <cellStyle name="Note 2 6 2 2 5 2" xfId="34858" xr:uid="{3F4F81A2-AEFF-4250-8C36-C5E3629FE76F}"/>
    <cellStyle name="Note 2 6 2 2 6" xfId="34859" xr:uid="{7F84B3FD-A6DC-448B-A75B-50E11654C8F8}"/>
    <cellStyle name="Note 2 6 2 3" xfId="34860" xr:uid="{AE7DF769-9ACA-49E6-B266-80890987C0B2}"/>
    <cellStyle name="Note 2 6 2 3 2" xfId="34861" xr:uid="{11BEA5E1-5238-4BBC-99E7-C5B863DEC7B2}"/>
    <cellStyle name="Note 2 6 2 3 2 2" xfId="34862" xr:uid="{D3D286B3-E5F4-402E-89E7-A8117F454C83}"/>
    <cellStyle name="Note 2 6 2 3 2 2 2" xfId="34863" xr:uid="{EC8890A0-A0BB-45C0-96C7-E35631ABA3DB}"/>
    <cellStyle name="Note 2 6 2 3 2 3" xfId="34864" xr:uid="{2A7DEBAA-BEC7-4DED-AB84-C02ACA7D83BF}"/>
    <cellStyle name="Note 2 6 2 3 3" xfId="34865" xr:uid="{79D86306-4DB3-46FC-B1F1-5CDDBA6F0751}"/>
    <cellStyle name="Note 2 6 2 3 3 2" xfId="34866" xr:uid="{836835B8-8965-4A0E-A106-8242497CB063}"/>
    <cellStyle name="Note 2 6 2 3 4" xfId="34867" xr:uid="{5DD82E3C-A7DD-4DA3-BFFC-D39100CD6704}"/>
    <cellStyle name="Note 2 6 2 4" xfId="34868" xr:uid="{2C876BD7-0DF3-470A-8E25-4E396BC1110E}"/>
    <cellStyle name="Note 2 6 2 4 2" xfId="34869" xr:uid="{FA001963-71E4-41C6-87EE-5FC74F763AB5}"/>
    <cellStyle name="Note 2 6 2 4 2 2" xfId="34870" xr:uid="{EAF326B8-3952-415F-8E78-CB028F1A0BA4}"/>
    <cellStyle name="Note 2 6 2 4 2 2 2" xfId="34871" xr:uid="{E6FDA640-95A2-484A-8B05-D0DFBDF07944}"/>
    <cellStyle name="Note 2 6 2 4 2 3" xfId="34872" xr:uid="{BAC291BD-9F2B-4783-B41F-C85563404DE2}"/>
    <cellStyle name="Note 2 6 2 4 3" xfId="34873" xr:uid="{0F23FE45-CA37-455A-9A42-B17E010DE901}"/>
    <cellStyle name="Note 2 6 2 4 3 2" xfId="34874" xr:uid="{71ED5FCD-3DE2-4DB3-8FA7-09575AB5A719}"/>
    <cellStyle name="Note 2 6 2 4 4" xfId="34875" xr:uid="{097A1237-A62A-4A81-96B9-A36C6F5E06A6}"/>
    <cellStyle name="Note 2 6 2 5" xfId="34876" xr:uid="{2581E793-52A6-4316-87E3-2670E9F6491E}"/>
    <cellStyle name="Note 2 6 2 5 2" xfId="34877" xr:uid="{791757E9-CEE8-42A2-8327-01115EB0C4A8}"/>
    <cellStyle name="Note 2 6 2 5 2 2" xfId="34878" xr:uid="{4CCAA4CA-077D-401C-9B99-45FCC5D32C90}"/>
    <cellStyle name="Note 2 6 2 5 3" xfId="34879" xr:uid="{016D1CFC-2C84-4589-ACD9-A5C6243DF625}"/>
    <cellStyle name="Note 2 6 2 6" xfId="34880" xr:uid="{FF9A2AB2-7F44-4C02-BC9E-AAF508E94A32}"/>
    <cellStyle name="Note 2 6 2 6 2" xfId="34881" xr:uid="{53874B8C-91F6-40DC-8944-9E4ACA728E92}"/>
    <cellStyle name="Note 2 6 2 7" xfId="34882" xr:uid="{43F295C8-F51F-4558-A62F-E09150AE433D}"/>
    <cellStyle name="Note 2 6 3" xfId="34883" xr:uid="{7B437C15-41B8-486E-BA3B-7C90E9A24FAF}"/>
    <cellStyle name="Note 2 6 3 2" xfId="34884" xr:uid="{A1D9D378-7796-4B55-81EC-5CCA9AD09075}"/>
    <cellStyle name="Note 2 6 3 2 2" xfId="34885" xr:uid="{CEED2A6E-F433-4C6B-8B8D-3594A2ED47A4}"/>
    <cellStyle name="Note 2 6 3 2 2 2" xfId="34886" xr:uid="{4A93E01D-D9BB-4C8A-8E15-ABDD88C40C1F}"/>
    <cellStyle name="Note 2 6 3 2 2 2 2" xfId="34887" xr:uid="{F5BE73E1-BFB3-4615-BE43-86B35383D1FE}"/>
    <cellStyle name="Note 2 6 3 2 2 3" xfId="34888" xr:uid="{E066F17D-CD0F-40EF-BB19-439D64EC5240}"/>
    <cellStyle name="Note 2 6 3 2 3" xfId="34889" xr:uid="{E33238E4-DA4C-4FCB-B53A-57DCF6159112}"/>
    <cellStyle name="Note 2 6 3 2 3 2" xfId="34890" xr:uid="{9B5F027C-557D-4061-B468-B0A41960D087}"/>
    <cellStyle name="Note 2 6 3 2 4" xfId="34891" xr:uid="{DF5F740C-7516-419E-9BFB-21D2DA9CA692}"/>
    <cellStyle name="Note 2 6 3 3" xfId="34892" xr:uid="{43B8FD06-C2D9-4913-BD62-7F058D1DB2AA}"/>
    <cellStyle name="Note 2 6 3 3 2" xfId="34893" xr:uid="{2C6F23A6-250C-47C8-8748-83BFC976B53E}"/>
    <cellStyle name="Note 2 6 3 3 2 2" xfId="34894" xr:uid="{32681544-EA0B-4B7C-AAD7-5EBF1F4D98F0}"/>
    <cellStyle name="Note 2 6 3 3 2 2 2" xfId="34895" xr:uid="{3B091277-79A9-42FF-A8C1-A8133E197437}"/>
    <cellStyle name="Note 2 6 3 3 2 3" xfId="34896" xr:uid="{DA39C8AB-EC9B-4365-9B04-C8C27F7A1440}"/>
    <cellStyle name="Note 2 6 3 3 3" xfId="34897" xr:uid="{7C54B973-AE81-4598-A5B3-0A1571DD8788}"/>
    <cellStyle name="Note 2 6 3 3 3 2" xfId="34898" xr:uid="{51551380-B800-49C7-9883-9A032081802D}"/>
    <cellStyle name="Note 2 6 3 3 4" xfId="34899" xr:uid="{12D1FF1E-0DCB-48E5-9AB1-62315EE6258D}"/>
    <cellStyle name="Note 2 6 3 4" xfId="34900" xr:uid="{6A4CBC89-B410-48A8-999C-57DD607D1E5A}"/>
    <cellStyle name="Note 2 6 3 4 2" xfId="34901" xr:uid="{94E25279-08EA-4E92-B584-5E5ACA1D09E4}"/>
    <cellStyle name="Note 2 6 3 4 2 2" xfId="34902" xr:uid="{0416F5FF-33C0-403A-9546-4525B1200386}"/>
    <cellStyle name="Note 2 6 3 4 3" xfId="34903" xr:uid="{DC4DBDA6-A3BD-4506-B9F9-1FAABE28C268}"/>
    <cellStyle name="Note 2 6 3 5" xfId="34904" xr:uid="{94FB4540-00FA-449C-934F-1F31274EAACB}"/>
    <cellStyle name="Note 2 6 3 5 2" xfId="34905" xr:uid="{22AF86C2-816B-493A-B0D8-CCCF7E51F4C6}"/>
    <cellStyle name="Note 2 6 3 6" xfId="34906" xr:uid="{7A3EDDEC-5229-49EB-8B2C-2F7F8FC15A2A}"/>
    <cellStyle name="Note 2 6 4" xfId="34907" xr:uid="{817064F2-610C-44B7-B9D6-2B7E630A5998}"/>
    <cellStyle name="Note 2 6 4 2" xfId="34908" xr:uid="{AD4A321E-1CA6-4C80-9B8A-94DE08A7BCB9}"/>
    <cellStyle name="Note 2 6 4 2 2" xfId="34909" xr:uid="{33FDF9AB-74D2-42AC-86D7-A6916E92C65C}"/>
    <cellStyle name="Note 2 6 4 2 2 2" xfId="34910" xr:uid="{938F650D-954C-4210-81BD-A29FBF891A75}"/>
    <cellStyle name="Note 2 6 4 2 3" xfId="34911" xr:uid="{0216F1A7-F769-48F0-A279-FA4964318059}"/>
    <cellStyle name="Note 2 6 4 3" xfId="34912" xr:uid="{A37D55E9-D202-4192-9EC0-D756FF6C4463}"/>
    <cellStyle name="Note 2 6 4 3 2" xfId="34913" xr:uid="{99D01EC9-CF21-4FEB-B4C2-D9568F1E8F72}"/>
    <cellStyle name="Note 2 6 4 4" xfId="34914" xr:uid="{A06C787E-78A0-4D96-9184-1A6FB708724A}"/>
    <cellStyle name="Note 2 6 5" xfId="34915" xr:uid="{9F71E2AB-8556-4817-B50E-06EE45668879}"/>
    <cellStyle name="Note 2 6 5 2" xfId="34916" xr:uid="{0ADC001B-BA37-40BF-A63F-3E663CFA81DA}"/>
    <cellStyle name="Note 2 6 5 2 2" xfId="34917" xr:uid="{D8AAE489-6F4B-4160-95C9-E4BAE5B3C03C}"/>
    <cellStyle name="Note 2 6 5 2 2 2" xfId="34918" xr:uid="{70B6813D-FCC9-4B9C-A89E-F75CF209F37E}"/>
    <cellStyle name="Note 2 6 5 2 3" xfId="34919" xr:uid="{599DE189-1509-4DEC-B459-3DDBBA66845A}"/>
    <cellStyle name="Note 2 6 5 3" xfId="34920" xr:uid="{480D99DF-E4C1-49A8-9B2C-D2DCAE2A7E16}"/>
    <cellStyle name="Note 2 6 5 3 2" xfId="34921" xr:uid="{1FE9160B-9013-452D-B531-14E5F6002F37}"/>
    <cellStyle name="Note 2 6 5 4" xfId="34922" xr:uid="{8E71799C-CE0B-4748-8C30-D55FBE8725D8}"/>
    <cellStyle name="Note 2 6 6" xfId="34923" xr:uid="{8F69251A-93A0-4970-976E-10E2170D05C3}"/>
    <cellStyle name="Note 2 6 6 2" xfId="34924" xr:uid="{797F162D-B734-49C8-A849-F688199DF562}"/>
    <cellStyle name="Note 2 6 6 2 2" xfId="34925" xr:uid="{488CA897-DAC0-48E5-8A86-6EBF3F47D1AC}"/>
    <cellStyle name="Note 2 6 6 3" xfId="34926" xr:uid="{BCC47BBD-EFE0-45DF-8EB0-8F0F89E4F3B9}"/>
    <cellStyle name="Note 2 6 7" xfId="34927" xr:uid="{AC657AF6-8A4E-4976-93AC-A7B4C12B8E0E}"/>
    <cellStyle name="Note 2 6 7 2" xfId="34928" xr:uid="{68C1171A-6C6F-40E7-8241-ED186E157E56}"/>
    <cellStyle name="Note 2 6 8" xfId="34929" xr:uid="{ABF97937-1245-40DF-8B90-DE0D4ECC97F9}"/>
    <cellStyle name="Note 2 7" xfId="34930" xr:uid="{1BDF8499-72E8-4D9F-9879-9656B1CEE95A}"/>
    <cellStyle name="Note 2 7 2" xfId="34931" xr:uid="{61330C44-FF53-40D5-88A2-610E3C73ECB3}"/>
    <cellStyle name="Note 2 7 2 2" xfId="34932" xr:uid="{77C36A34-D0CD-47E5-B5A7-5B858C9522D8}"/>
    <cellStyle name="Note 2 7 2 2 2" xfId="34933" xr:uid="{BCF59F1A-DCAC-4DCE-9B5A-FBE7DE26649B}"/>
    <cellStyle name="Note 2 7 2 2 2 2" xfId="34934" xr:uid="{2A4D3E51-C12A-43DC-B735-13C55162AF12}"/>
    <cellStyle name="Note 2 7 2 2 2 2 2" xfId="34935" xr:uid="{C0D7CF9C-3147-4CBD-B914-C615FD6D1323}"/>
    <cellStyle name="Note 2 7 2 2 2 3" xfId="34936" xr:uid="{DE8B681B-8A75-4228-9723-2AA0144F6918}"/>
    <cellStyle name="Note 2 7 2 2 3" xfId="34937" xr:uid="{750CC8DD-6C4E-4F70-83E9-A7E2739E1172}"/>
    <cellStyle name="Note 2 7 2 2 3 2" xfId="34938" xr:uid="{109D361E-D481-42C6-96C6-1690ACC4518B}"/>
    <cellStyle name="Note 2 7 2 2 4" xfId="34939" xr:uid="{D738887A-71CF-44A7-B4E7-E0ACCDF69D92}"/>
    <cellStyle name="Note 2 7 2 3" xfId="34940" xr:uid="{548307E3-CAD6-4BF5-949F-63B2A3463E69}"/>
    <cellStyle name="Note 2 7 2 3 2" xfId="34941" xr:uid="{75E5CA05-6BBF-4367-8D35-5C127BED2605}"/>
    <cellStyle name="Note 2 7 2 3 2 2" xfId="34942" xr:uid="{007D0E4F-DF10-488D-BD94-BD85152144D7}"/>
    <cellStyle name="Note 2 7 2 3 2 2 2" xfId="34943" xr:uid="{89921CA5-842D-46F8-AA27-E45A45BD178A}"/>
    <cellStyle name="Note 2 7 2 3 2 3" xfId="34944" xr:uid="{0349B2CF-1EA8-4543-B648-D522CB63166C}"/>
    <cellStyle name="Note 2 7 2 3 3" xfId="34945" xr:uid="{495BAA6C-7668-449D-B4A2-4D7369DC8158}"/>
    <cellStyle name="Note 2 7 2 3 3 2" xfId="34946" xr:uid="{DC9E5987-03AF-4704-8C3E-A29057C869BA}"/>
    <cellStyle name="Note 2 7 2 3 4" xfId="34947" xr:uid="{5464095B-AE3C-4E79-9277-63C3D3418B1D}"/>
    <cellStyle name="Note 2 7 2 4" xfId="34948" xr:uid="{4B2EB197-0C64-444E-AE0C-6AA1DBB52E26}"/>
    <cellStyle name="Note 2 7 2 4 2" xfId="34949" xr:uid="{BA768ADC-2BB5-4F6E-8FD6-73E00CE9D727}"/>
    <cellStyle name="Note 2 7 2 4 2 2" xfId="34950" xr:uid="{07878F95-C569-4B45-8293-2ADCB4DFF174}"/>
    <cellStyle name="Note 2 7 2 4 3" xfId="34951" xr:uid="{172711EF-6EB0-4935-B178-B55FA4C735E6}"/>
    <cellStyle name="Note 2 7 2 5" xfId="34952" xr:uid="{72A757DE-85F0-43B5-9003-79C60F355CEA}"/>
    <cellStyle name="Note 2 7 2 5 2" xfId="34953" xr:uid="{7A419F76-2F20-4A2F-88CF-5191767E60E2}"/>
    <cellStyle name="Note 2 7 2 6" xfId="34954" xr:uid="{08383540-9ED6-4159-A04B-677F09329043}"/>
    <cellStyle name="Note 2 7 3" xfId="34955" xr:uid="{324EB41B-8D4C-4797-9988-A646B2C60985}"/>
    <cellStyle name="Note 2 7 3 2" xfId="34956" xr:uid="{0AA6C536-DC3E-484A-8DB6-8F63B6FCE636}"/>
    <cellStyle name="Note 2 7 3 2 2" xfId="34957" xr:uid="{AC2425B1-14BC-4BFA-8B7D-693F1C4B457C}"/>
    <cellStyle name="Note 2 7 3 2 2 2" xfId="34958" xr:uid="{C6512FB5-4116-41E2-AA80-8BF3F60F8B63}"/>
    <cellStyle name="Note 2 7 3 2 3" xfId="34959" xr:uid="{7C4AB5CC-5B55-4EF0-AF89-4FD307692714}"/>
    <cellStyle name="Note 2 7 3 3" xfId="34960" xr:uid="{1E9C00AC-B3F4-4CCB-9AFE-1D4A08F28FB7}"/>
    <cellStyle name="Note 2 7 3 3 2" xfId="34961" xr:uid="{2A2006A4-1E3D-414A-8EA0-77167457A67D}"/>
    <cellStyle name="Note 2 7 3 4" xfId="34962" xr:uid="{7F3CA3C6-D102-4D1F-A34C-EDE68C60601D}"/>
    <cellStyle name="Note 2 7 4" xfId="34963" xr:uid="{73E98CD7-04A0-4293-8662-6EDB7DF2BD7B}"/>
    <cellStyle name="Note 2 7 4 2" xfId="34964" xr:uid="{EF0EDAE4-DF10-4167-AD74-8CE9A860E106}"/>
    <cellStyle name="Note 2 7 4 2 2" xfId="34965" xr:uid="{392D7C64-4D06-43DA-8E31-CE0AFD65B65C}"/>
    <cellStyle name="Note 2 7 4 2 2 2" xfId="34966" xr:uid="{068423E1-2FC5-4A10-B9D2-26DAB26D5D17}"/>
    <cellStyle name="Note 2 7 4 2 3" xfId="34967" xr:uid="{3AD8377A-B0E7-4B69-A686-822BDE27D892}"/>
    <cellStyle name="Note 2 7 4 3" xfId="34968" xr:uid="{7AA96543-D252-4F81-9271-859EF7789046}"/>
    <cellStyle name="Note 2 7 4 3 2" xfId="34969" xr:uid="{EA6E9DD8-C29E-48FE-AE8C-9DD4F6851D3C}"/>
    <cellStyle name="Note 2 7 4 4" xfId="34970" xr:uid="{B431223C-C95C-4333-9862-E13012952738}"/>
    <cellStyle name="Note 2 7 5" xfId="34971" xr:uid="{5271468C-01B0-4161-B1C7-11F3281B8FF5}"/>
    <cellStyle name="Note 2 7 5 2" xfId="34972" xr:uid="{55F26A10-82AA-4C21-BCEC-97A5DA11708B}"/>
    <cellStyle name="Note 2 7 5 2 2" xfId="34973" xr:uid="{DC8859CA-3EE0-4A10-94C0-212566DDC1B5}"/>
    <cellStyle name="Note 2 7 5 3" xfId="34974" xr:uid="{414BD9B1-758F-470D-BA9A-30C41F265F52}"/>
    <cellStyle name="Note 2 7 6" xfId="34975" xr:uid="{32CBEDC8-8E1F-479E-AFDC-12B00A18A0FC}"/>
    <cellStyle name="Note 2 7 6 2" xfId="34976" xr:uid="{39FC1CBA-5E59-49D3-9209-456496ACD5E8}"/>
    <cellStyle name="Note 2 7 7" xfId="34977" xr:uid="{032E2727-1E3A-4FD5-A3C9-6D74687D4ECB}"/>
    <cellStyle name="Note 2 8" xfId="34978" xr:uid="{3199D9C3-A066-489D-97C8-14E83638F40E}"/>
    <cellStyle name="Note 2 8 2" xfId="34979" xr:uid="{B16DAB63-8904-45CB-A193-84857E0F5E1D}"/>
    <cellStyle name="Note 2 8 2 2" xfId="34980" xr:uid="{B070C83D-570E-4C44-9798-ADF7A8E489EC}"/>
    <cellStyle name="Note 2 8 3" xfId="34981" xr:uid="{622F3ECE-D77D-4BDB-96DB-60FEFB593EA3}"/>
    <cellStyle name="Note 2 8 3 2" xfId="34982" xr:uid="{DDD9B3F2-AA09-4640-9AB4-EC3B45B86ADA}"/>
    <cellStyle name="Note 2 8 4" xfId="34983" xr:uid="{4D43B601-C767-44A3-9F33-17ECBD42DAB8}"/>
    <cellStyle name="Note 2 9" xfId="34984" xr:uid="{456EA0BE-5FFE-4106-9967-2B38DE1A8A97}"/>
    <cellStyle name="Note 2 9 2" xfId="34985" xr:uid="{5B1EBD12-B2AA-4E88-AA0C-7F0543870D53}"/>
    <cellStyle name="Note 2 9 2 2" xfId="34986" xr:uid="{9377755A-9091-437E-8841-AAF58C90255B}"/>
    <cellStyle name="Note 2 9 2 2 2" xfId="34987" xr:uid="{9370B497-E87A-485E-818C-373FC99DF6EE}"/>
    <cellStyle name="Note 2 9 2 2 2 2" xfId="34988" xr:uid="{432FC4ED-6473-4786-8E26-3F135938FEC7}"/>
    <cellStyle name="Note 2 9 2 2 3" xfId="34989" xr:uid="{348E366A-6C79-4A85-AEA7-8E48CCB74136}"/>
    <cellStyle name="Note 2 9 2 3" xfId="34990" xr:uid="{81757D88-1CCC-4180-B8F1-DC0C186C8091}"/>
    <cellStyle name="Note 2 9 2 3 2" xfId="34991" xr:uid="{B9F6F561-B16A-414C-B36C-121BB560DD3F}"/>
    <cellStyle name="Note 2 9 2 4" xfId="34992" xr:uid="{59C8DF29-5DB1-48D2-9B54-56886ED0C5EB}"/>
    <cellStyle name="Note 2 9 3" xfId="34993" xr:uid="{AE6F27DA-B7BF-44BD-98EA-232ABC8A7B1A}"/>
    <cellStyle name="Note 2 9 3 2" xfId="34994" xr:uid="{4690208D-9251-4266-948D-5BBEC4D0BBD7}"/>
    <cellStyle name="Note 2 9 3 2 2" xfId="34995" xr:uid="{5F0D88D2-72CD-420F-B46F-BBB0856DF8D1}"/>
    <cellStyle name="Note 2 9 3 2 2 2" xfId="34996" xr:uid="{7A1DD5EF-4C3E-49B1-82CB-B4CFDE5159BC}"/>
    <cellStyle name="Note 2 9 3 2 3" xfId="34997" xr:uid="{3CAF3073-14D7-4CA7-84F1-3168E76E977D}"/>
    <cellStyle name="Note 2 9 3 3" xfId="34998" xr:uid="{09BCE544-2237-4415-B968-E2F04079F8DD}"/>
    <cellStyle name="Note 2 9 3 3 2" xfId="34999" xr:uid="{653DD1AB-BD53-4A97-B9CC-AA927BA55DAE}"/>
    <cellStyle name="Note 2 9 3 4" xfId="35000" xr:uid="{5C5440BB-E565-4EBA-8711-03D9257C2B8F}"/>
    <cellStyle name="Note 2 9 4" xfId="35001" xr:uid="{E3E16440-5BFA-45BC-AD94-13D4E85B6EEC}"/>
    <cellStyle name="Note 2 9 4 2" xfId="35002" xr:uid="{7CA6412F-4863-41B2-A0B4-C6C61100F3AE}"/>
    <cellStyle name="Note 2 9 4 2 2" xfId="35003" xr:uid="{7DB1EE7F-E6DA-4B8B-88AC-3483D23BD421}"/>
    <cellStyle name="Note 2 9 4 3" xfId="35004" xr:uid="{0D1F6E08-D886-407C-9047-6BB22D6DA7D1}"/>
    <cellStyle name="Note 2 9 5" xfId="35005" xr:uid="{92834DC2-F418-4657-8573-E1094CE519EC}"/>
    <cellStyle name="Note 2 9 5 2" xfId="35006" xr:uid="{CF81E54E-7B73-4D2A-A0EF-49DE82041996}"/>
    <cellStyle name="Note 2 9 6" xfId="35007" xr:uid="{3EE4A6E6-0CFC-4F26-932A-1DEE3A804CAE}"/>
    <cellStyle name="Note 3" xfId="35008" xr:uid="{D64D7326-084E-41AD-85DB-CD5FE4A6990F}"/>
    <cellStyle name="Note 3 2" xfId="35009" xr:uid="{E8EEF913-0C25-4C6B-8020-D4F63B8DD91E}"/>
    <cellStyle name="Note 3 2 2" xfId="35010" xr:uid="{F859E576-BD83-48DB-94FB-9EB2720126B6}"/>
    <cellStyle name="Note 3 2 2 2" xfId="35011" xr:uid="{8BD9098E-FDA4-491E-BCC7-BC2E86660B1A}"/>
    <cellStyle name="Note 3 2 2 2 2" xfId="35012" xr:uid="{84017E40-15EB-44D9-9AEC-4A41AFA17B6E}"/>
    <cellStyle name="Note 3 2 2 3" xfId="35013" xr:uid="{49A238AA-6895-43E7-9F74-520ED04940CF}"/>
    <cellStyle name="Note 3 2 3" xfId="35014" xr:uid="{741C71A3-A778-4C9E-8C5D-8BCC6EE51658}"/>
    <cellStyle name="Note 3 2 3 2" xfId="35015" xr:uid="{3D1A1882-5556-41DC-B2FF-4866ACFF2163}"/>
    <cellStyle name="Note 3 2 3 3" xfId="35016" xr:uid="{283C85C4-0B96-4E73-A502-2A4B4105EE0B}"/>
    <cellStyle name="Note 3 2 4" xfId="35017" xr:uid="{873B6F07-C7E7-45CF-A687-C364F469C43B}"/>
    <cellStyle name="Note 3 2 5" xfId="35018" xr:uid="{048B637A-25A6-4AA6-989A-995033FC679C}"/>
    <cellStyle name="Note 3 3" xfId="35019" xr:uid="{202486C9-79BD-4A96-8797-A2D235B582EC}"/>
    <cellStyle name="Note 3 3 2" xfId="35020" xr:uid="{4B4E011D-0CC8-406C-8D1F-B703F3951F90}"/>
    <cellStyle name="Note 3 3 3" xfId="35021" xr:uid="{821EEE87-763A-40B7-ADF9-C56A19B3B0B5}"/>
    <cellStyle name="Note 3 4" xfId="35022" xr:uid="{94188CBF-0293-4526-8F73-E99DA4BD5009}"/>
    <cellStyle name="Note 3 4 2" xfId="35023" xr:uid="{18D157AA-182E-4351-8652-4B0C2DD1CA90}"/>
    <cellStyle name="Note 3 4 2 2" xfId="35024" xr:uid="{0B8135B1-3018-495B-8301-0DFB3393204F}"/>
    <cellStyle name="Note 3 4 2 2 2" xfId="35025" xr:uid="{5986656F-DBFB-4F2B-B3A3-990D9499C76E}"/>
    <cellStyle name="Note 3 4 2 2 2 2" xfId="35026" xr:uid="{C3BE301B-A36A-4C74-B1BB-0BEB0BE4A261}"/>
    <cellStyle name="Note 3 4 2 2 3" xfId="35027" xr:uid="{27939CC4-025C-4911-BC28-9CDD986B5CDD}"/>
    <cellStyle name="Note 3 4 2 3" xfId="35028" xr:uid="{3F82840C-8C31-401D-A116-E14D1ADAA96C}"/>
    <cellStyle name="Note 3 4 2 3 2" xfId="35029" xr:uid="{25DEC373-23CB-45EE-B3DA-90E3FC37726C}"/>
    <cellStyle name="Note 3 4 2 4" xfId="35030" xr:uid="{37258CDC-8655-4299-9D80-8041575BE145}"/>
    <cellStyle name="Note 3 4 2 5" xfId="35031" xr:uid="{04BA85D5-85C3-4B25-80D9-24CAB0E01C67}"/>
    <cellStyle name="Note 3 4 3" xfId="35032" xr:uid="{70D6FB0E-6555-442D-B49C-FC15358F3DB8}"/>
    <cellStyle name="Note 3 4 3 2" xfId="35033" xr:uid="{73090EB7-9F29-497F-972C-AE262B802DC8}"/>
    <cellStyle name="Note 3 4 3 2 2" xfId="35034" xr:uid="{4668F913-0FC5-4A4D-9675-C1C76F93C620}"/>
    <cellStyle name="Note 3 4 3 2 2 2" xfId="35035" xr:uid="{55962D65-150A-4C6B-9DB9-58322D8AB3A0}"/>
    <cellStyle name="Note 3 4 3 2 3" xfId="35036" xr:uid="{BF2BAB67-260B-4F9C-AF0A-CEDD9039950A}"/>
    <cellStyle name="Note 3 4 3 3" xfId="35037" xr:uid="{1C664DF6-EAD7-4E23-9D29-D6EBE3691922}"/>
    <cellStyle name="Note 3 4 3 3 2" xfId="35038" xr:uid="{ADAD0AAF-52BE-4E61-A31C-92F4DF0C7884}"/>
    <cellStyle name="Note 3 4 3 4" xfId="35039" xr:uid="{29B1476C-E409-4E6C-9448-ECF2EE301BE0}"/>
    <cellStyle name="Note 3 4 4" xfId="35040" xr:uid="{C4919BCF-3986-4C18-B9EB-0D817E5A79AB}"/>
    <cellStyle name="Note 3 4 4 2" xfId="35041" xr:uid="{049149AC-9431-4A3B-AEAB-CA524C6DA461}"/>
    <cellStyle name="Note 3 4 4 2 2" xfId="35042" xr:uid="{395FEAC9-602F-4A6F-A483-9CEE46624DE0}"/>
    <cellStyle name="Note 3 4 4 3" xfId="35043" xr:uid="{43B4D8B9-E21D-40DB-8501-2779F674EAE7}"/>
    <cellStyle name="Note 3 4 5" xfId="35044" xr:uid="{022DB752-DA80-4D8B-AB57-98641A7D60E6}"/>
    <cellStyle name="Note 3 4 5 2" xfId="35045" xr:uid="{97474244-89A7-44C1-9103-79C212872AD1}"/>
    <cellStyle name="Note 3 4 6" xfId="35046" xr:uid="{41867389-09F6-486E-97F3-663711589C1D}"/>
    <cellStyle name="Note 3 4 7" xfId="35047" xr:uid="{20655B30-F1BA-4440-AEA3-3DE31B0B7076}"/>
    <cellStyle name="Note 3 5" xfId="35048" xr:uid="{A8240404-7C7D-4E92-82BE-8B5E317F6EB7}"/>
    <cellStyle name="Note 3 5 2" xfId="35049" xr:uid="{BB2E6203-9FCB-4663-BF93-CD67572A86B9}"/>
    <cellStyle name="Note 3 6" xfId="35050" xr:uid="{5600DD08-E4C7-42CF-8EF6-7E905E5B86DC}"/>
    <cellStyle name="Note 3 7" xfId="35051" xr:uid="{72AC0A7B-9630-432F-BE6E-26B8C84B2442}"/>
    <cellStyle name="Note 4" xfId="35052" xr:uid="{79DFD13C-BE26-4C50-AA56-0ABD97F70CAD}"/>
    <cellStyle name="Note 4 10" xfId="35053" xr:uid="{DE8E74F6-5300-4AA0-8421-F6B168B3D60C}"/>
    <cellStyle name="Note 4 2" xfId="35054" xr:uid="{53171147-7E9B-4CA6-B12B-D0EA37DDBA08}"/>
    <cellStyle name="Note 4 2 2" xfId="35055" xr:uid="{1748695D-0DD6-4FD9-A14A-D99127527DB9}"/>
    <cellStyle name="Note 4 2 2 2" xfId="35056" xr:uid="{B71BC133-9A78-4FA9-A5CB-5328749CB006}"/>
    <cellStyle name="Note 4 2 2 2 2" xfId="35057" xr:uid="{A59BC7A8-0AA0-4E06-8DF5-9D6D7A2C5410}"/>
    <cellStyle name="Note 4 2 2 2 2 2" xfId="35058" xr:uid="{2ACE0AF4-D48F-4925-B967-4122EE4CA80F}"/>
    <cellStyle name="Note 4 2 2 2 2 2 2" xfId="35059" xr:uid="{D771F5F3-00B8-4C65-A3C4-8231A9B8EF3B}"/>
    <cellStyle name="Note 4 2 2 2 2 3" xfId="35060" xr:uid="{BB1D9220-10CF-45C9-9F33-024026BE7BA7}"/>
    <cellStyle name="Note 4 2 2 2 3" xfId="35061" xr:uid="{1719F979-7093-4C5E-A28C-058A13FD0DB2}"/>
    <cellStyle name="Note 4 2 2 2 3 2" xfId="35062" xr:uid="{F586121D-DEB2-4B5C-A03C-D3B2EC9270B3}"/>
    <cellStyle name="Note 4 2 2 2 4" xfId="35063" xr:uid="{7D67C8D9-07BD-41F6-817C-012F7AA6BC64}"/>
    <cellStyle name="Note 4 2 2 3" xfId="35064" xr:uid="{DDF74BA6-64C2-43F6-B864-CE64712A7362}"/>
    <cellStyle name="Note 4 2 2 3 2" xfId="35065" xr:uid="{9CA8E4DB-7A21-4CFB-AE31-094525202FA7}"/>
    <cellStyle name="Note 4 2 2 3 2 2" xfId="35066" xr:uid="{47D8BC2E-1FFD-4FBC-BA79-64D7EFC757CC}"/>
    <cellStyle name="Note 4 2 2 3 2 2 2" xfId="35067" xr:uid="{68A0F423-97C0-43B9-8F74-E7D7BB47214C}"/>
    <cellStyle name="Note 4 2 2 3 2 3" xfId="35068" xr:uid="{CC65D406-A60D-46ED-85E4-AAB642476030}"/>
    <cellStyle name="Note 4 2 2 3 3" xfId="35069" xr:uid="{F3D3887E-890B-447C-8BD8-8B80058142E4}"/>
    <cellStyle name="Note 4 2 2 3 3 2" xfId="35070" xr:uid="{766E6C48-3D04-4A4E-B977-829863A99FF8}"/>
    <cellStyle name="Note 4 2 2 3 4" xfId="35071" xr:uid="{2804F4E7-595E-436F-AD8A-DC1CCBE9F004}"/>
    <cellStyle name="Note 4 2 2 4" xfId="35072" xr:uid="{C10D6623-8714-49E3-8E94-A823AF0529BA}"/>
    <cellStyle name="Note 4 2 2 4 2" xfId="35073" xr:uid="{7D7916B2-52F2-42A8-88D2-56A97151FCA2}"/>
    <cellStyle name="Note 4 2 2 4 2 2" xfId="35074" xr:uid="{5C03EE90-B4E7-4454-B484-71A33670E009}"/>
    <cellStyle name="Note 4 2 2 4 3" xfId="35075" xr:uid="{A26C904A-FEAE-45B5-ADC1-C8A43B578D08}"/>
    <cellStyle name="Note 4 2 2 5" xfId="35076" xr:uid="{CD46E2C4-DB66-4684-8A69-A816E2658E71}"/>
    <cellStyle name="Note 4 2 2 5 2" xfId="35077" xr:uid="{59EFD12D-B7AF-427C-9022-565B1D4D5BF5}"/>
    <cellStyle name="Note 4 2 2 6" xfId="35078" xr:uid="{62A10EE0-AED0-4035-99EF-D5E79506FEE5}"/>
    <cellStyle name="Note 4 2 2 7" xfId="35079" xr:uid="{EA9890D9-DFFC-4B7C-A831-04A0DF2D8314}"/>
    <cellStyle name="Note 4 2 3" xfId="35080" xr:uid="{19598AFD-BB36-4ABD-A62C-42F567D05A03}"/>
    <cellStyle name="Note 4 2 3 2" xfId="35081" xr:uid="{7287C60F-C316-4E24-9F45-D9101DFC721D}"/>
    <cellStyle name="Note 4 2 3 2 2" xfId="35082" xr:uid="{A9D2AEB7-0746-40F3-9164-2F4126EA45AF}"/>
    <cellStyle name="Note 4 2 3 2 2 2" xfId="35083" xr:uid="{44D5229B-4056-4BD4-93BC-F89546CE9B1E}"/>
    <cellStyle name="Note 4 2 3 2 3" xfId="35084" xr:uid="{BF7834FD-9BA3-44FC-BF6E-80B4D9C169B7}"/>
    <cellStyle name="Note 4 2 3 3" xfId="35085" xr:uid="{EE94F742-8FF7-4902-BB72-46542D3F8FDF}"/>
    <cellStyle name="Note 4 2 3 3 2" xfId="35086" xr:uid="{F098A7D7-EF79-4D1A-8946-D0192521CBF2}"/>
    <cellStyle name="Note 4 2 3 4" xfId="35087" xr:uid="{05DC4826-45C4-417D-BC73-E145B4756B47}"/>
    <cellStyle name="Note 4 2 4" xfId="35088" xr:uid="{C3163669-6B06-4509-AD3B-1A308446507C}"/>
    <cellStyle name="Note 4 2 4 2" xfId="35089" xr:uid="{BC776564-8986-413C-9E10-26DF4CD52489}"/>
    <cellStyle name="Note 4 2 4 2 2" xfId="35090" xr:uid="{37230E39-56D8-42FE-8955-B3B1C420EDA0}"/>
    <cellStyle name="Note 4 2 4 2 2 2" xfId="35091" xr:uid="{2CC7C4EE-BB34-462D-ABEB-A753109627D8}"/>
    <cellStyle name="Note 4 2 4 2 3" xfId="35092" xr:uid="{E51DCEFF-30F3-4EFC-AB71-E005DFBBB774}"/>
    <cellStyle name="Note 4 2 4 3" xfId="35093" xr:uid="{E96530B1-F150-47C1-B191-F3D2C7513655}"/>
    <cellStyle name="Note 4 2 4 3 2" xfId="35094" xr:uid="{642D8429-202E-40A7-9BE2-E89B36B6D133}"/>
    <cellStyle name="Note 4 2 4 4" xfId="35095" xr:uid="{28B9EB2E-A84D-4EA9-AF97-22A0C0ED2AC6}"/>
    <cellStyle name="Note 4 2 5" xfId="35096" xr:uid="{602E6596-9FDD-40FC-A169-7D4E6F0B39AC}"/>
    <cellStyle name="Note 4 2 5 2" xfId="35097" xr:uid="{90A7ED70-EB00-4C8D-BB8C-3D867B42C755}"/>
    <cellStyle name="Note 4 2 5 2 2" xfId="35098" xr:uid="{98091806-0724-4200-80ED-40C6DED37BAD}"/>
    <cellStyle name="Note 4 2 5 3" xfId="35099" xr:uid="{541F3A19-BC61-49E3-A00D-CBE20689DBBD}"/>
    <cellStyle name="Note 4 2 6" xfId="35100" xr:uid="{DDD11307-5102-47F8-B690-C97F598EA60D}"/>
    <cellStyle name="Note 4 2 6 2" xfId="35101" xr:uid="{A97B1083-5073-4EF9-9C76-C397AFD144F6}"/>
    <cellStyle name="Note 4 2 7" xfId="35102" xr:uid="{EEBA24DB-9684-44F2-A04C-95AFEC607DD8}"/>
    <cellStyle name="Note 4 2 8" xfId="35103" xr:uid="{0F2FF6B6-B001-4D14-8BA2-24625F59129D}"/>
    <cellStyle name="Note 4 3" xfId="35104" xr:uid="{694C19D3-8393-43EE-86B7-93005C7A4CB1}"/>
    <cellStyle name="Note 4 3 2" xfId="35105" xr:uid="{A49A31E9-B7B7-40E3-845F-7F7B98FF80F8}"/>
    <cellStyle name="Note 4 3 2 2" xfId="35106" xr:uid="{7D667723-F097-49D6-86DB-FDE755334BEB}"/>
    <cellStyle name="Note 4 3 2 2 2" xfId="35107" xr:uid="{8741DFBF-EBD1-4449-90E6-AE306C860B12}"/>
    <cellStyle name="Note 4 3 2 2 2 2" xfId="35108" xr:uid="{1F8A5C34-FF2E-4DE1-85E5-3E825AE03183}"/>
    <cellStyle name="Note 4 3 2 2 3" xfId="35109" xr:uid="{3C3D8FC3-085F-43CF-B8B6-A8B353C99F4B}"/>
    <cellStyle name="Note 4 3 2 3" xfId="35110" xr:uid="{C6018161-82BC-4901-A260-AE10A291CA58}"/>
    <cellStyle name="Note 4 3 2 3 2" xfId="35111" xr:uid="{DE694C8D-8D2D-4F4C-B3AA-C5884FA19B64}"/>
    <cellStyle name="Note 4 3 2 4" xfId="35112" xr:uid="{E7BCABE1-BD60-4B65-8802-11002ACF4BC2}"/>
    <cellStyle name="Note 4 3 3" xfId="35113" xr:uid="{EE5B8406-EF5F-4421-BAA9-CF65C60D66C6}"/>
    <cellStyle name="Note 4 3 3 2" xfId="35114" xr:uid="{3476D2A2-D4C2-4525-B5D4-FF83680CC5A6}"/>
    <cellStyle name="Note 4 3 3 2 2" xfId="35115" xr:uid="{E8554168-AB52-4692-93DB-55CC07E7334F}"/>
    <cellStyle name="Note 4 3 3 2 2 2" xfId="35116" xr:uid="{0C972C16-B24F-49F0-BDE1-A0B73871BD44}"/>
    <cellStyle name="Note 4 3 3 2 3" xfId="35117" xr:uid="{0E572E67-779A-434D-957C-EAC6ACD0C0E6}"/>
    <cellStyle name="Note 4 3 3 3" xfId="35118" xr:uid="{FB5AFE85-9042-4E77-ABCB-470564C540BD}"/>
    <cellStyle name="Note 4 3 3 3 2" xfId="35119" xr:uid="{0814F346-1E9D-4511-85BA-030DA7B385D0}"/>
    <cellStyle name="Note 4 3 3 4" xfId="35120" xr:uid="{4DFE8290-7FE8-4C8E-A52E-78D5F16DB3BD}"/>
    <cellStyle name="Note 4 3 4" xfId="35121" xr:uid="{22B7BB3C-63B4-4713-AAC7-62CFF80AB481}"/>
    <cellStyle name="Note 4 3 4 2" xfId="35122" xr:uid="{4CD7D628-971B-4293-BEC5-DF7D2C9BECD3}"/>
    <cellStyle name="Note 4 3 4 2 2" xfId="35123" xr:uid="{79FB5A33-F95C-4D31-9C4F-764770C64D09}"/>
    <cellStyle name="Note 4 3 4 3" xfId="35124" xr:uid="{435392BE-1FF7-46A0-AE8C-A9F280565B40}"/>
    <cellStyle name="Note 4 3 5" xfId="35125" xr:uid="{2D2A9887-63FF-4260-8494-24CB2D9DD735}"/>
    <cellStyle name="Note 4 3 5 2" xfId="35126" xr:uid="{49E2841D-A52D-4DEA-A486-6A392CEDC6E5}"/>
    <cellStyle name="Note 4 3 6" xfId="35127" xr:uid="{E652007D-64AD-49DE-88B5-0EC424BD8BB8}"/>
    <cellStyle name="Note 4 3 7" xfId="35128" xr:uid="{197EEAF2-CBCD-4D38-BFBC-DF958CD4DC6D}"/>
    <cellStyle name="Note 4 4" xfId="35129" xr:uid="{6E4E338D-2C8D-445E-B8FC-92336DD3D6A4}"/>
    <cellStyle name="Note 4 4 2" xfId="35130" xr:uid="{8010EE05-2301-46D8-926E-14B2DC63E132}"/>
    <cellStyle name="Note 4 4 2 2" xfId="35131" xr:uid="{564046DE-1C3B-4924-B704-1AF53E15F0DB}"/>
    <cellStyle name="Note 4 4 3" xfId="35132" xr:uid="{2B160BFC-6211-4F0B-87E5-283AF324208B}"/>
    <cellStyle name="Note 4 4 3 2" xfId="35133" xr:uid="{8693D7A7-878B-4051-A895-65BFB3CE245F}"/>
    <cellStyle name="Note 4 4 4" xfId="35134" xr:uid="{C2472AA6-277F-4FCC-819C-F54BF2A5997D}"/>
    <cellStyle name="Note 4 5" xfId="35135" xr:uid="{1FE07C7E-C649-4B71-B380-F35A5BD0DD6D}"/>
    <cellStyle name="Note 4 5 2" xfId="35136" xr:uid="{E27256B0-BDB1-47C7-B7FC-8C3EBC4C07D6}"/>
    <cellStyle name="Note 4 5 2 2" xfId="35137" xr:uid="{2054D8E8-9979-4824-A865-680B193E3BC8}"/>
    <cellStyle name="Note 4 5 2 2 2" xfId="35138" xr:uid="{845A44E6-8A51-4280-BD8E-2FE4A8C92F6A}"/>
    <cellStyle name="Note 4 5 2 3" xfId="35139" xr:uid="{45D21B1F-C91E-4340-AF3D-4A02178FE5FB}"/>
    <cellStyle name="Note 4 5 3" xfId="35140" xr:uid="{7A4152E1-0B53-478D-81CA-5A8CECA98F09}"/>
    <cellStyle name="Note 4 5 3 2" xfId="35141" xr:uid="{F9D2BA9E-FD5C-4F6D-BAB0-49416F5FDFE3}"/>
    <cellStyle name="Note 4 5 4" xfId="35142" xr:uid="{B15FF75F-AA2F-484A-8025-AB7809303719}"/>
    <cellStyle name="Note 4 6" xfId="35143" xr:uid="{554EB5DA-A6B4-4E6E-88BB-6D69652593E5}"/>
    <cellStyle name="Note 4 6 2" xfId="35144" xr:uid="{A517DD08-794A-40F1-B6BC-9172BE5968B3}"/>
    <cellStyle name="Note 4 6 2 2" xfId="35145" xr:uid="{9B50FF6F-4974-4D06-8781-2CA8C9409017}"/>
    <cellStyle name="Note 4 6 2 2 2" xfId="35146" xr:uid="{EC149BB6-D028-4E82-A4FD-925D09AF694C}"/>
    <cellStyle name="Note 4 6 2 3" xfId="35147" xr:uid="{7427F827-6227-48DF-A2D7-40DFE8CB1E0A}"/>
    <cellStyle name="Note 4 6 3" xfId="35148" xr:uid="{FA829AA0-06FC-4459-9F3E-49539F371E29}"/>
    <cellStyle name="Note 4 6 3 2" xfId="35149" xr:uid="{B38F336C-98CC-4F1F-BD57-600A3CD09854}"/>
    <cellStyle name="Note 4 6 4" xfId="35150" xr:uid="{8E1DF831-61D2-4A6F-99D0-09938E8F18EF}"/>
    <cellStyle name="Note 4 7" xfId="35151" xr:uid="{F9FCFADD-225D-4621-BDFD-1EA40B6EF6C1}"/>
    <cellStyle name="Note 4 7 2" xfId="35152" xr:uid="{7D704A5F-0EEE-482B-A358-FC408460CBAE}"/>
    <cellStyle name="Note 4 7 2 2" xfId="35153" xr:uid="{BF2524BF-D954-4083-A751-CE740D76E19A}"/>
    <cellStyle name="Note 4 7 3" xfId="35154" xr:uid="{56C0BFD1-7E23-4487-B403-C685C3C11808}"/>
    <cellStyle name="Note 4 8" xfId="35155" xr:uid="{ACE51F5E-248E-4015-BE42-7563AD62B8C4}"/>
    <cellStyle name="Note 4 8 2" xfId="35156" xr:uid="{AD382DB7-29CB-4B15-8FBA-B5CAAE8F08FF}"/>
    <cellStyle name="Note 4 9" xfId="35157" xr:uid="{96731563-A106-44CD-9FF1-883B4643E6BB}"/>
    <cellStyle name="Note 5" xfId="35158" xr:uid="{1069A3E3-0DF9-4EFA-933F-490AEFD7A183}"/>
    <cellStyle name="Numbers - size 10" xfId="35159" xr:uid="{CE48E7BC-50A1-4551-934C-C3DF359552A8}"/>
    <cellStyle name="Numbers - size 11" xfId="35160" xr:uid="{B539C7D2-7B2F-46BC-AA47-0BE8E6563C12}"/>
    <cellStyle name="Numbers - size 8" xfId="35161" xr:uid="{07D293CE-8BC3-44CC-A045-05C870221007}"/>
    <cellStyle name="Numbers - size 9" xfId="35162" xr:uid="{3C7646A4-2F7D-4116-8195-5A7FF1D6CA47}"/>
    <cellStyle name="Output" xfId="35163" builtinId="21" customBuiltin="1"/>
    <cellStyle name="Output 2" xfId="35164" xr:uid="{64B3B5D5-6AB9-45DB-A2CA-51C713BACEC3}"/>
    <cellStyle name="Output 2 10" xfId="35165" xr:uid="{BFFB79CD-0F7D-44BE-8CE2-E8C2A16B3152}"/>
    <cellStyle name="Output 2 2" xfId="35166" xr:uid="{6CC2CB40-9BB3-4312-B8EF-923AF6864A9B}"/>
    <cellStyle name="Output 2 2 2" xfId="35167" xr:uid="{8D0485D7-5821-4834-A2A8-FE539870F135}"/>
    <cellStyle name="Output 2 2 2 2" xfId="35168" xr:uid="{798BEECB-CFEF-4442-97F2-355DFECAE70F}"/>
    <cellStyle name="Output 2 2 2 2 2" xfId="35169" xr:uid="{DF725AA3-0018-43D1-9F61-0AACFB205D8E}"/>
    <cellStyle name="Output 2 2 2 3" xfId="35170" xr:uid="{F5030523-E6CB-4E13-90AF-AF82F3822FAE}"/>
    <cellStyle name="Output 2 2 2 3 2" xfId="35171" xr:uid="{603EB4CE-5653-4427-AD39-8BE11C9CBC60}"/>
    <cellStyle name="Output 2 2 2 4" xfId="35172" xr:uid="{25EEF501-7F63-4ACC-83CD-A045DA2D9773}"/>
    <cellStyle name="Output 2 2 3" xfId="35173" xr:uid="{74492BB5-176D-4ECD-BB2F-F031601186D9}"/>
    <cellStyle name="Output 2 2 3 2" xfId="35174" xr:uid="{2CECDDA2-1817-4EDD-BD0B-49CED014EDA8}"/>
    <cellStyle name="Output 2 2 4" xfId="35175" xr:uid="{55DB14A8-FD96-4F01-A7E5-FC410980AA31}"/>
    <cellStyle name="Output 2 2 4 2" xfId="35176" xr:uid="{F2617144-6E50-4C38-A1D9-3A1B71E38165}"/>
    <cellStyle name="Output 2 2 5" xfId="35177" xr:uid="{22EB72EA-9973-4DCC-AB8A-2F43154B099C}"/>
    <cellStyle name="Output 2 3" xfId="35178" xr:uid="{5766A009-E70C-47D0-8B17-5E701F46B6EA}"/>
    <cellStyle name="Output 2 4" xfId="35179" xr:uid="{581E3DDB-D952-48BB-995E-9BFA41283DAD}"/>
    <cellStyle name="Output 2 5" xfId="35180" xr:uid="{5669CACD-63F0-40DA-AB9B-2BC4B4AE1290}"/>
    <cellStyle name="Output 2 5 2" xfId="35181" xr:uid="{F9CFB8CF-DE6B-442E-B8B5-8F6E991E1DB9}"/>
    <cellStyle name="Output 2 5 2 2" xfId="35182" xr:uid="{CF3B7608-6632-4A73-9921-94D67EBBD2CE}"/>
    <cellStyle name="Output 2 5 3" xfId="35183" xr:uid="{9F4D25C3-8209-4942-8641-3384FE59FCA5}"/>
    <cellStyle name="Output 2 5 3 2" xfId="35184" xr:uid="{6C14DADE-D1DD-4181-87E8-438476102DDE}"/>
    <cellStyle name="Output 2 5 4" xfId="35185" xr:uid="{36486EE8-332A-467B-8FFC-471747EC8285}"/>
    <cellStyle name="Output 2 6" xfId="35186" xr:uid="{DBF6E0FE-960C-473A-9EE3-D1248EB1F1B1}"/>
    <cellStyle name="Output 2 6 2" xfId="35187" xr:uid="{47497B3B-E4C3-4756-AB30-DD9D8D8DB584}"/>
    <cellStyle name="Output 2 6 2 2" xfId="35188" xr:uid="{30615440-A34E-46C2-A7B2-335288B3673D}"/>
    <cellStyle name="Output 2 6 3" xfId="35189" xr:uid="{40CBBA8E-D358-4A0F-8DCD-B9590C25082E}"/>
    <cellStyle name="Output 2 6 3 2" xfId="35190" xr:uid="{2B8FC0F7-FF17-4A57-977E-D9EAEB8B18AC}"/>
    <cellStyle name="Output 2 6 4" xfId="35191" xr:uid="{B2C16D72-92A1-45E0-9896-967B1022261B}"/>
    <cellStyle name="Output 2 7" xfId="35192" xr:uid="{0BA3CC59-C663-43AB-8BF1-C7A9AF165D25}"/>
    <cellStyle name="Output 2 7 2" xfId="35193" xr:uid="{3941E873-AAA7-4EC6-B41E-8C29CA89D28D}"/>
    <cellStyle name="Output 2 8" xfId="35194" xr:uid="{078CB786-B412-4672-9C83-61A2FA5450FE}"/>
    <cellStyle name="Output 2 8 2" xfId="35195" xr:uid="{84261EA2-D184-49D9-9C3F-D417FEA240CF}"/>
    <cellStyle name="Output 2 9" xfId="35196" xr:uid="{485E0318-16CC-4D32-8A8A-21B2E7560151}"/>
    <cellStyle name="Output 3" xfId="35197" xr:uid="{5A78A175-813B-400A-8FB3-04AA9CC29FE6}"/>
    <cellStyle name="Output 3 2" xfId="35198" xr:uid="{4E813EC6-75B4-4DB9-A8D2-E532654AC450}"/>
    <cellStyle name="Output 3 2 2" xfId="35199" xr:uid="{650560E9-8AE8-470B-A7B1-FF2C9D696865}"/>
    <cellStyle name="Output 3 2 2 2" xfId="35200" xr:uid="{5815C0D1-37D5-4097-A78C-77D07084CBDE}"/>
    <cellStyle name="Output 3 2 3" xfId="35201" xr:uid="{FDAC4A0D-0CFA-4683-8293-7373194F4978}"/>
    <cellStyle name="Output 3 2 3 2" xfId="35202" xr:uid="{796C4D4A-34FA-48E5-A50E-B8C34FFD7969}"/>
    <cellStyle name="Output 3 2 4" xfId="35203" xr:uid="{F8E66EC3-DB49-4B8D-937F-749D5D27E039}"/>
    <cellStyle name="Output 3 3" xfId="35204" xr:uid="{BE5EB1C2-9165-4304-B89A-CC8B24F25ACF}"/>
    <cellStyle name="Output 3 4" xfId="35205" xr:uid="{0FCFDFDD-C147-480C-88FF-DE7CDB19CA05}"/>
    <cellStyle name="Output 3 4 2" xfId="35206" xr:uid="{8D7C048E-1259-465F-8772-63A3C7FCD81B}"/>
    <cellStyle name="Output 3 5" xfId="35207" xr:uid="{D1BA63AD-755F-413C-A5E2-4B7891B61400}"/>
    <cellStyle name="Output 3 5 2" xfId="35208" xr:uid="{41F298E3-5390-4DDF-8DFF-C83EC0FDBCE9}"/>
    <cellStyle name="Output 3 6" xfId="35209" xr:uid="{7E5CB67E-5D90-4A09-A342-EF83A731397C}"/>
    <cellStyle name="Page Headings" xfId="35210" xr:uid="{B4609A22-1A28-4DE6-84BB-6F6F2DC0DA69}"/>
    <cellStyle name="Percent" xfId="35211" builtinId="5"/>
    <cellStyle name="Percent - size 10 - 1 place" xfId="35212" xr:uid="{090892ED-A88F-45F8-9DF0-0F3A5649A678}"/>
    <cellStyle name="Percent - size 10 - 2 places" xfId="35213" xr:uid="{57E8C42F-EB57-4420-9CE1-B57961982D90}"/>
    <cellStyle name="Percent - size 11 - 1 place" xfId="35214" xr:uid="{E4777F23-0FB8-4EC6-9363-09BCC27C8F17}"/>
    <cellStyle name="Percent - size 11 - 1 place 2" xfId="35215" xr:uid="{7D21BB2C-AED1-4E16-BFDA-DB3440CF5016}"/>
    <cellStyle name="Percent - size 11 - 1 place 2 2" xfId="35216" xr:uid="{BE06106D-7A70-488C-BD79-0BFEF71DF08B}"/>
    <cellStyle name="Percent - size 11 - 1 place 2 3" xfId="35217" xr:uid="{35126A15-D3D5-4E6C-8A87-2C86AD911224}"/>
    <cellStyle name="Percent - size 11 - 1 place 3" xfId="35218" xr:uid="{B2FDF4B6-F8F8-4CFC-AF05-DAC70EE37110}"/>
    <cellStyle name="Percent - size 11 - 1 place 4" xfId="35219" xr:uid="{6A2FABF1-7137-41F2-BBBC-FE140D5CEEED}"/>
    <cellStyle name="Percent - size 11 - 1 place 5" xfId="35220" xr:uid="{12FC8896-400D-47E1-A68C-F6CD20332542}"/>
    <cellStyle name="Percent - size 11 - 1 place 5 2" xfId="35221" xr:uid="{4A544FDC-6627-4E5B-A042-255803408241}"/>
    <cellStyle name="Percent - size 11 - 2 places" xfId="35222" xr:uid="{44EE6573-2B5D-43F3-950D-A85B76A5204E}"/>
    <cellStyle name="Percent - size 8 - 1 place" xfId="35223" xr:uid="{2269B55A-FEC5-4DA2-B699-88A4C696D2B5}"/>
    <cellStyle name="Percent - size 8 - 2 places" xfId="35224" xr:uid="{B650BEB6-C98E-40BE-A512-35C401FE63CD}"/>
    <cellStyle name="Percent - size 9 - 1 place" xfId="35225" xr:uid="{DF76B25D-F2FE-43CB-8CD1-CD698AD0BFA3}"/>
    <cellStyle name="Percent - size 9 - 2 places" xfId="35226" xr:uid="{4C2614A7-B2D9-40DD-8EC1-92D124A7D58A}"/>
    <cellStyle name="Percent 10" xfId="35227" xr:uid="{A43E605D-0E5B-4C18-8A28-CD59DAE462F4}"/>
    <cellStyle name="Percent 10 2" xfId="35228" xr:uid="{F1DFBAC5-3283-4B1F-9661-99ABC6E52BF9}"/>
    <cellStyle name="Percent 10 2 2" xfId="35229" xr:uid="{2980615E-85FF-41AD-9C55-51B7EB7EBF04}"/>
    <cellStyle name="Percent 10 2 2 2" xfId="35230" xr:uid="{5D811966-7806-4E84-8A93-03434A9484EC}"/>
    <cellStyle name="Percent 10 2 2 2 2" xfId="35231" xr:uid="{9953FCE6-A7E2-4EDD-89E6-D805D71DA6E5}"/>
    <cellStyle name="Percent 10 2 2 2 2 2" xfId="35232" xr:uid="{BEC3B3B7-088E-4F48-8318-63315EB66C7E}"/>
    <cellStyle name="Percent 10 2 2 2 2 2 2" xfId="35233" xr:uid="{EDA6B4A0-3391-45A8-BA74-7F1B30916CBC}"/>
    <cellStyle name="Percent 10 2 2 2 2 2 2 2" xfId="35234" xr:uid="{E18386B2-87E0-4D8A-9179-EC2F3F6F7A37}"/>
    <cellStyle name="Percent 10 2 2 2 2 2 3" xfId="35235" xr:uid="{1A08B961-E19F-48A1-807B-6487D12040EC}"/>
    <cellStyle name="Percent 10 2 2 2 2 3" xfId="35236" xr:uid="{193EA42D-281E-4C92-84CD-C255FFDE53BB}"/>
    <cellStyle name="Percent 10 2 2 2 2 3 2" xfId="35237" xr:uid="{B082549A-31DD-4A4B-A7CC-4BB3F48687CE}"/>
    <cellStyle name="Percent 10 2 2 2 2 4" xfId="35238" xr:uid="{D37E4680-135F-4049-96E8-E055B23604EA}"/>
    <cellStyle name="Percent 10 2 2 2 3" xfId="35239" xr:uid="{056A5BDC-CA99-4921-8BAB-8AA48623545A}"/>
    <cellStyle name="Percent 10 2 2 2 3 2" xfId="35240" xr:uid="{B748DFF3-E4AF-4487-9B40-2A35AB11860B}"/>
    <cellStyle name="Percent 10 2 2 2 3 2 2" xfId="35241" xr:uid="{FE3E13E3-B8D5-4905-9F03-DE8E45B9DB44}"/>
    <cellStyle name="Percent 10 2 2 2 3 2 2 2" xfId="35242" xr:uid="{58AD9940-8C6C-4C0D-A44E-88B7992FDBED}"/>
    <cellStyle name="Percent 10 2 2 2 3 2 3" xfId="35243" xr:uid="{AF77FB48-126C-44AE-AD07-CEED6EB0BB48}"/>
    <cellStyle name="Percent 10 2 2 2 3 3" xfId="35244" xr:uid="{093CFF76-9CE2-4CF5-8485-3AE4C579ED79}"/>
    <cellStyle name="Percent 10 2 2 2 3 3 2" xfId="35245" xr:uid="{50EC5A91-F72E-44D5-A8DF-A5740141BB9F}"/>
    <cellStyle name="Percent 10 2 2 2 3 4" xfId="35246" xr:uid="{7CCDCB19-1AEA-4997-9AF3-62B7F68C64B5}"/>
    <cellStyle name="Percent 10 2 2 2 4" xfId="35247" xr:uid="{92D328CB-E87C-40AA-8B30-1ED42BF931A2}"/>
    <cellStyle name="Percent 10 2 2 2 4 2" xfId="35248" xr:uid="{E87DCA29-17B3-4921-9E6D-12D598F9170D}"/>
    <cellStyle name="Percent 10 2 2 2 4 2 2" xfId="35249" xr:uid="{5913A34E-DF4C-4C2C-990B-07234B655F76}"/>
    <cellStyle name="Percent 10 2 2 2 4 3" xfId="35250" xr:uid="{90693ADE-2CE1-47AF-869C-43177983DAAC}"/>
    <cellStyle name="Percent 10 2 2 2 5" xfId="35251" xr:uid="{DEDC19FC-B381-42EF-B7A8-4D21A31DF122}"/>
    <cellStyle name="Percent 10 2 2 2 5 2" xfId="35252" xr:uid="{0810AB8A-5C9B-4E59-945D-CCFB5F801CA6}"/>
    <cellStyle name="Percent 10 2 2 2 6" xfId="35253" xr:uid="{72A1A8A0-877F-48C8-8B92-BDEF07BE6754}"/>
    <cellStyle name="Percent 10 2 2 3" xfId="35254" xr:uid="{5D9AF4AE-D260-442C-969E-94021725C1FE}"/>
    <cellStyle name="Percent 10 2 2 3 2" xfId="35255" xr:uid="{A9CD48DA-ECAB-40E5-952B-994909AEBE24}"/>
    <cellStyle name="Percent 10 2 2 3 2 2" xfId="35256" xr:uid="{62C9BC5E-B16E-48CB-B970-AB5FA5545F83}"/>
    <cellStyle name="Percent 10 2 2 3 2 2 2" xfId="35257" xr:uid="{5F7C7CFC-09EC-4607-A1A8-B0CFF4F0D105}"/>
    <cellStyle name="Percent 10 2 2 3 2 3" xfId="35258" xr:uid="{62BAD441-3684-4632-B641-D1335EDB814C}"/>
    <cellStyle name="Percent 10 2 2 3 3" xfId="35259" xr:uid="{9F0BFD69-C6D5-4BFD-ACD7-F5E6C874D4B6}"/>
    <cellStyle name="Percent 10 2 2 3 3 2" xfId="35260" xr:uid="{1B83C9CF-73CB-4C23-BF7F-CC0ADC2E1261}"/>
    <cellStyle name="Percent 10 2 2 3 4" xfId="35261" xr:uid="{9D986D6E-C319-41EF-ACB6-025FB9F7FE4D}"/>
    <cellStyle name="Percent 10 2 2 4" xfId="35262" xr:uid="{310E0FF7-ACBE-4B87-8058-22FE989B899C}"/>
    <cellStyle name="Percent 10 2 2 4 2" xfId="35263" xr:uid="{9D6370A6-02A5-4CF8-8ED7-043652D19AEF}"/>
    <cellStyle name="Percent 10 2 2 4 2 2" xfId="35264" xr:uid="{82420B59-E3D3-4B19-9E51-8828795DDE40}"/>
    <cellStyle name="Percent 10 2 2 4 2 2 2" xfId="35265" xr:uid="{F0E64951-9020-40EC-9755-BD7870A393D4}"/>
    <cellStyle name="Percent 10 2 2 4 2 3" xfId="35266" xr:uid="{E7BF3DE0-1CAC-43E9-B6A8-E8390C1E1095}"/>
    <cellStyle name="Percent 10 2 2 4 3" xfId="35267" xr:uid="{4C267BD9-9379-48B9-A499-616FFB588077}"/>
    <cellStyle name="Percent 10 2 2 4 3 2" xfId="35268" xr:uid="{6C6479DC-E108-4EC6-AD4B-D4D9F5D9E8FE}"/>
    <cellStyle name="Percent 10 2 2 4 4" xfId="35269" xr:uid="{C41F5C1D-2925-4490-961E-F53D8E4669E6}"/>
    <cellStyle name="Percent 10 2 2 5" xfId="35270" xr:uid="{80201E8A-6E2E-41AD-AFB3-07C7845ED48B}"/>
    <cellStyle name="Percent 10 2 2 5 2" xfId="35271" xr:uid="{69B26A0E-DFE6-455A-9695-6292905A640E}"/>
    <cellStyle name="Percent 10 2 2 5 2 2" xfId="35272" xr:uid="{6560BADB-6A07-4CAB-85CD-2E0D2A053F4F}"/>
    <cellStyle name="Percent 10 2 2 5 3" xfId="35273" xr:uid="{8B89E3D8-2C37-4C54-8AC1-C53B72C2AA29}"/>
    <cellStyle name="Percent 10 2 2 6" xfId="35274" xr:uid="{5B709E51-F096-4A05-B606-67CFA99832F1}"/>
    <cellStyle name="Percent 10 2 2 6 2" xfId="35275" xr:uid="{AE89CB6B-104E-4FD0-BA0C-4D4A00CA3B8A}"/>
    <cellStyle name="Percent 10 2 2 7" xfId="35276" xr:uid="{533745FE-94E2-4802-B54E-2C5176F2B31D}"/>
    <cellStyle name="Percent 10 2 3" xfId="35277" xr:uid="{70688B59-5148-4AF5-A794-A7FF4A65F80C}"/>
    <cellStyle name="Percent 10 2 3 2" xfId="35278" xr:uid="{A1EC13AC-239E-423D-96A7-AA9C11C3D315}"/>
    <cellStyle name="Percent 10 2 3 2 2" xfId="35279" xr:uid="{E47136D7-18EB-458E-95CC-48CACD06FA77}"/>
    <cellStyle name="Percent 10 2 3 2 2 2" xfId="35280" xr:uid="{D6AFD13F-933D-482B-A771-1F46EF049864}"/>
    <cellStyle name="Percent 10 2 3 2 2 2 2" xfId="35281" xr:uid="{6E70B39D-8881-41F2-A886-E54D6CBF6260}"/>
    <cellStyle name="Percent 10 2 3 2 2 3" xfId="35282" xr:uid="{32BC0C53-3897-48F2-83AC-F050C8A6672C}"/>
    <cellStyle name="Percent 10 2 3 2 3" xfId="35283" xr:uid="{E62FC35A-A797-41C9-95FB-11B7F5A0EC8E}"/>
    <cellStyle name="Percent 10 2 3 2 3 2" xfId="35284" xr:uid="{1FFC8D3A-D229-44DF-B210-750816892438}"/>
    <cellStyle name="Percent 10 2 3 2 4" xfId="35285" xr:uid="{9DECF786-F437-4179-A47F-B929A32918B2}"/>
    <cellStyle name="Percent 10 2 3 3" xfId="35286" xr:uid="{25DCA758-6963-4BB4-9A9E-9F66EA9D52B7}"/>
    <cellStyle name="Percent 10 2 3 3 2" xfId="35287" xr:uid="{746F64D8-D4C3-40E3-B1BD-640E06E09DE3}"/>
    <cellStyle name="Percent 10 2 3 3 2 2" xfId="35288" xr:uid="{0BAE51D5-BC88-47BF-AF25-5E744B358287}"/>
    <cellStyle name="Percent 10 2 3 3 2 2 2" xfId="35289" xr:uid="{A1C9A21F-415D-4E76-98B9-10429B0CBBE9}"/>
    <cellStyle name="Percent 10 2 3 3 2 3" xfId="35290" xr:uid="{E3B7B907-5CA6-436C-BCBF-66D54DAD54DA}"/>
    <cellStyle name="Percent 10 2 3 3 3" xfId="35291" xr:uid="{1B7C131B-AC88-453E-82A8-A84E5637FD5D}"/>
    <cellStyle name="Percent 10 2 3 3 3 2" xfId="35292" xr:uid="{75B90AD1-C7D3-4DD0-B5F7-3AF53E158DD7}"/>
    <cellStyle name="Percent 10 2 3 3 4" xfId="35293" xr:uid="{6F95B81C-E2E4-43F0-91CE-5A6A1448FD8E}"/>
    <cellStyle name="Percent 10 2 3 4" xfId="35294" xr:uid="{AF19B67E-79B0-407D-952D-EC273C91DCBD}"/>
    <cellStyle name="Percent 10 2 3 4 2" xfId="35295" xr:uid="{AB39765D-FAA5-4BC8-9E16-6952E7D3306C}"/>
    <cellStyle name="Percent 10 2 3 4 2 2" xfId="35296" xr:uid="{3C2FBC0A-0A57-41E4-ABF9-CB6C142FE16B}"/>
    <cellStyle name="Percent 10 2 3 4 3" xfId="35297" xr:uid="{C998696A-5704-4841-8309-D76CD107A5D0}"/>
    <cellStyle name="Percent 10 2 3 5" xfId="35298" xr:uid="{1B1059EA-D7D6-4273-998B-348DA7AF2211}"/>
    <cellStyle name="Percent 10 2 3 5 2" xfId="35299" xr:uid="{C7240EBB-2CC2-482C-94FD-B9A6AEEC93D3}"/>
    <cellStyle name="Percent 10 2 3 6" xfId="35300" xr:uid="{807FBE34-6B37-4B6D-B793-2B41C9FD5DAF}"/>
    <cellStyle name="Percent 10 2 4" xfId="35301" xr:uid="{D77AE53B-5C32-45CA-BD9D-609804FF547A}"/>
    <cellStyle name="Percent 10 2 4 2" xfId="35302" xr:uid="{14A0F12E-B23F-483D-861C-991738BA834A}"/>
    <cellStyle name="Percent 10 2 4 2 2" xfId="35303" xr:uid="{20FD5A9E-3983-4004-BD48-5BBA9D514463}"/>
    <cellStyle name="Percent 10 2 4 2 2 2" xfId="35304" xr:uid="{59FA72F7-6EE0-4738-90CC-4D40CAEBA909}"/>
    <cellStyle name="Percent 10 2 4 2 3" xfId="35305" xr:uid="{E7972615-BECC-4AE1-9972-D9CEECB561E3}"/>
    <cellStyle name="Percent 10 2 4 3" xfId="35306" xr:uid="{2D8913B6-AE6D-47BD-9356-EE26C68B55D1}"/>
    <cellStyle name="Percent 10 2 4 3 2" xfId="35307" xr:uid="{C6304B16-A6A0-4C6F-8172-E76B8764E13A}"/>
    <cellStyle name="Percent 10 2 4 4" xfId="35308" xr:uid="{47235A41-AD5F-4E56-8687-2FE2777C4651}"/>
    <cellStyle name="Percent 10 2 5" xfId="35309" xr:uid="{4F03E25B-3D1C-40B8-B5A6-2AEF725D99D3}"/>
    <cellStyle name="Percent 10 2 5 2" xfId="35310" xr:uid="{B2694C5E-32E3-48B8-9EFA-FF418317BD62}"/>
    <cellStyle name="Percent 10 2 5 2 2" xfId="35311" xr:uid="{EAEE4063-AEBC-4DF1-96A5-98846A04600A}"/>
    <cellStyle name="Percent 10 2 5 2 2 2" xfId="35312" xr:uid="{59F16BDC-A890-4EFC-B7E8-CB70B8B80504}"/>
    <cellStyle name="Percent 10 2 5 2 3" xfId="35313" xr:uid="{D03607F3-9BD7-4ECC-9EDB-5B5547CF20CA}"/>
    <cellStyle name="Percent 10 2 5 3" xfId="35314" xr:uid="{173A55C9-729B-464E-96F3-E62BAC2B37F1}"/>
    <cellStyle name="Percent 10 2 5 3 2" xfId="35315" xr:uid="{57C501A6-BAA0-4F66-AC6C-759CD26BD06A}"/>
    <cellStyle name="Percent 10 2 5 4" xfId="35316" xr:uid="{11CCC892-2727-4F19-8E96-F12EAA2FFE11}"/>
    <cellStyle name="Percent 10 2 6" xfId="35317" xr:uid="{27936F09-806F-4A8E-92D6-19DF8BF8057D}"/>
    <cellStyle name="Percent 10 2 6 2" xfId="35318" xr:uid="{BA7B1493-E958-4506-8B1F-A4B1CABF3232}"/>
    <cellStyle name="Percent 10 2 6 2 2" xfId="35319" xr:uid="{881AA114-AD12-43CF-9529-A93FD1339ED1}"/>
    <cellStyle name="Percent 10 2 6 3" xfId="35320" xr:uid="{69D60665-6916-4B17-A374-20C93A156956}"/>
    <cellStyle name="Percent 10 2 7" xfId="35321" xr:uid="{79ABE800-2B29-4DBF-9470-22F56D0B2393}"/>
    <cellStyle name="Percent 10 2 7 2" xfId="35322" xr:uid="{1AF280B7-27D5-4677-A66D-5DC150CD8BE3}"/>
    <cellStyle name="Percent 10 2 8" xfId="35323" xr:uid="{CFE45D16-6986-496A-9080-3841304F2BDB}"/>
    <cellStyle name="Percent 10 3" xfId="35324" xr:uid="{DE8B5CF3-32E7-464B-956E-E2EBCCBA14E8}"/>
    <cellStyle name="Percent 10 4" xfId="35325" xr:uid="{76A4DC8D-5195-4D88-8248-5A4C49DE0DB0}"/>
    <cellStyle name="Percent 10 4 2" xfId="35326" xr:uid="{C9CCCF2E-D954-41B6-8B7F-2E6E072F2281}"/>
    <cellStyle name="Percent 10 4 2 2" xfId="35327" xr:uid="{EA33CE22-9F70-4B72-A4CE-D25A6FFAFD4A}"/>
    <cellStyle name="Percent 10 4 2 2 2" xfId="35328" xr:uid="{FA445E63-EF06-4C5D-9B4C-AE82C073AC27}"/>
    <cellStyle name="Percent 10 4 2 2 2 2" xfId="35329" xr:uid="{ECC87361-5394-41BA-8FE9-95EF6C81C9DA}"/>
    <cellStyle name="Percent 10 4 2 2 2 2 2" xfId="35330" xr:uid="{FCA580FB-0A17-4DE8-9EAD-34A130BBE024}"/>
    <cellStyle name="Percent 10 4 2 2 2 2 2 2" xfId="35331" xr:uid="{C5A9D24E-EEE4-425E-BC3C-24205686ED00}"/>
    <cellStyle name="Percent 10 4 2 2 2 2 3" xfId="35332" xr:uid="{06D9C0C6-10F7-4986-968F-2AB05EEB114A}"/>
    <cellStyle name="Percent 10 4 2 2 2 3" xfId="35333" xr:uid="{BB5EAC42-4252-4739-932B-899BC0A98947}"/>
    <cellStyle name="Percent 10 4 2 2 2 3 2" xfId="35334" xr:uid="{008113EC-D191-40BC-8EED-F1B2F8ED1E59}"/>
    <cellStyle name="Percent 10 4 2 2 2 4" xfId="35335" xr:uid="{AA9B9C58-50DB-4BF1-A309-E298E57D77A6}"/>
    <cellStyle name="Percent 10 4 2 2 3" xfId="35336" xr:uid="{795E98B4-CA3A-4FB3-A805-655D7C734ABA}"/>
    <cellStyle name="Percent 10 4 2 2 3 2" xfId="35337" xr:uid="{65F37DEA-11BE-490F-A1F3-AE1AEDB8EF7E}"/>
    <cellStyle name="Percent 10 4 2 2 3 2 2" xfId="35338" xr:uid="{1A838569-6217-43F1-AEC2-ED96C7A49AC4}"/>
    <cellStyle name="Percent 10 4 2 2 3 2 2 2" xfId="35339" xr:uid="{9997AB62-398C-4016-94BD-24AC822CA742}"/>
    <cellStyle name="Percent 10 4 2 2 3 2 3" xfId="35340" xr:uid="{BFBAA2E4-799B-42A3-A2B0-9B3D31B6254D}"/>
    <cellStyle name="Percent 10 4 2 2 3 3" xfId="35341" xr:uid="{B621FBE0-524A-46FE-8647-DD5F9EE23B0D}"/>
    <cellStyle name="Percent 10 4 2 2 3 3 2" xfId="35342" xr:uid="{37960FEC-B7B3-47E0-9181-B1199B917789}"/>
    <cellStyle name="Percent 10 4 2 2 3 4" xfId="35343" xr:uid="{76B5EC6D-1949-4186-A63A-C9DA35CA61CD}"/>
    <cellStyle name="Percent 10 4 2 2 4" xfId="35344" xr:uid="{1FA3579C-4679-4FD3-BD1D-639E2BE2B72E}"/>
    <cellStyle name="Percent 10 4 2 2 4 2" xfId="35345" xr:uid="{8BE95D98-EFE2-4591-A66D-C150230DF673}"/>
    <cellStyle name="Percent 10 4 2 2 4 2 2" xfId="35346" xr:uid="{2ED5CA91-4BEC-4A22-8EA8-FFD77869D624}"/>
    <cellStyle name="Percent 10 4 2 2 4 3" xfId="35347" xr:uid="{CFFC6C28-4A22-4846-B91F-A14BDFD70829}"/>
    <cellStyle name="Percent 10 4 2 2 5" xfId="35348" xr:uid="{6B654DF9-4D72-4009-8A27-9DBC1BE8ECCD}"/>
    <cellStyle name="Percent 10 4 2 2 5 2" xfId="35349" xr:uid="{D0B8CC53-2B78-44D9-A8AE-175371E86861}"/>
    <cellStyle name="Percent 10 4 2 2 6" xfId="35350" xr:uid="{75A26961-24AC-445C-88C5-DA3653BE8DFE}"/>
    <cellStyle name="Percent 10 4 2 3" xfId="35351" xr:uid="{2FD7F935-C832-42EF-B437-F514CB008571}"/>
    <cellStyle name="Percent 10 4 2 3 2" xfId="35352" xr:uid="{0A67E790-398F-444D-B3CB-79AA96DCE799}"/>
    <cellStyle name="Percent 10 4 2 3 2 2" xfId="35353" xr:uid="{68DDA867-7E71-4FDE-84BA-9ACB262245CE}"/>
    <cellStyle name="Percent 10 4 2 3 2 2 2" xfId="35354" xr:uid="{F1C85C4B-25FE-4A3F-B43F-29E09D0B92C7}"/>
    <cellStyle name="Percent 10 4 2 3 2 3" xfId="35355" xr:uid="{DED3CC2F-A6EB-4EE6-A574-2CE7AA272D9F}"/>
    <cellStyle name="Percent 10 4 2 3 3" xfId="35356" xr:uid="{99130E13-5C49-4BDA-AFA7-1207296E6C70}"/>
    <cellStyle name="Percent 10 4 2 3 3 2" xfId="35357" xr:uid="{E5EE0A59-7773-4CD5-90B3-7145B88EBCEE}"/>
    <cellStyle name="Percent 10 4 2 3 4" xfId="35358" xr:uid="{247C357F-0B92-459D-8CE2-7CDBB9884E14}"/>
    <cellStyle name="Percent 10 4 2 4" xfId="35359" xr:uid="{E1F5CBDE-2DF9-4739-8084-06B89465E34C}"/>
    <cellStyle name="Percent 10 4 2 4 2" xfId="35360" xr:uid="{0700DB46-0706-4D87-BFF3-B9C8A1814CC5}"/>
    <cellStyle name="Percent 10 4 2 4 2 2" xfId="35361" xr:uid="{48C1FA09-A0B3-45FC-968F-AA1F2B378B12}"/>
    <cellStyle name="Percent 10 4 2 4 2 2 2" xfId="35362" xr:uid="{D0848F1E-A484-4640-B913-561793E988D2}"/>
    <cellStyle name="Percent 10 4 2 4 2 3" xfId="35363" xr:uid="{AA630F33-AAAF-49F1-AAC8-6630F195A601}"/>
    <cellStyle name="Percent 10 4 2 4 3" xfId="35364" xr:uid="{12E3758C-132F-46E6-BD26-C0943EC30A6F}"/>
    <cellStyle name="Percent 10 4 2 4 3 2" xfId="35365" xr:uid="{B20F1453-0877-4DA9-85D1-505EFBF63563}"/>
    <cellStyle name="Percent 10 4 2 4 4" xfId="35366" xr:uid="{40E1A67E-ED7D-43A3-A84F-D51CCB4DAA81}"/>
    <cellStyle name="Percent 10 4 2 5" xfId="35367" xr:uid="{DB6F8438-0494-418E-89AB-0B64BF03D3A7}"/>
    <cellStyle name="Percent 10 4 2 5 2" xfId="35368" xr:uid="{B7BFC3CD-A12A-47F6-9575-8013E162622B}"/>
    <cellStyle name="Percent 10 4 2 5 2 2" xfId="35369" xr:uid="{3AE69DCB-58D8-49CD-AD67-84C00C528077}"/>
    <cellStyle name="Percent 10 4 2 5 3" xfId="35370" xr:uid="{B50C0CCF-D858-41FF-B903-F9B557AA19A2}"/>
    <cellStyle name="Percent 10 4 2 6" xfId="35371" xr:uid="{41B30B86-6EF5-4832-8C02-97026D3A065D}"/>
    <cellStyle name="Percent 10 4 2 6 2" xfId="35372" xr:uid="{2AEE0B20-3540-481E-A279-DA7F8F8F4E5C}"/>
    <cellStyle name="Percent 10 4 2 7" xfId="35373" xr:uid="{EC2A8C89-5107-4A72-9080-1A14B6D368FB}"/>
    <cellStyle name="Percent 10 4 3" xfId="35374" xr:uid="{14BBDD39-C288-451C-894A-52B8331F97B9}"/>
    <cellStyle name="Percent 10 4 3 2" xfId="35375" xr:uid="{F989F1CA-D185-4627-A3A2-592A7DEF01B8}"/>
    <cellStyle name="Percent 10 4 3 2 2" xfId="35376" xr:uid="{030DF7D4-66D5-4B78-A24F-AAC2F137860C}"/>
    <cellStyle name="Percent 10 4 3 2 2 2" xfId="35377" xr:uid="{C6C50641-CB1E-46B9-9B1F-2DB8824545A5}"/>
    <cellStyle name="Percent 10 4 3 2 2 2 2" xfId="35378" xr:uid="{FFC6120F-DC41-47A1-9732-897B0743AB2C}"/>
    <cellStyle name="Percent 10 4 3 2 2 3" xfId="35379" xr:uid="{6A78B594-FD24-4AFA-B63A-23E927F180E4}"/>
    <cellStyle name="Percent 10 4 3 2 3" xfId="35380" xr:uid="{44ED5326-9974-45D6-BE0C-3DA81545515B}"/>
    <cellStyle name="Percent 10 4 3 2 3 2" xfId="35381" xr:uid="{628A0BF6-EA2A-4587-B467-75C37806677A}"/>
    <cellStyle name="Percent 10 4 3 2 4" xfId="35382" xr:uid="{4D8E0BF5-7757-4880-8819-83ABA37A3BDF}"/>
    <cellStyle name="Percent 10 4 3 3" xfId="35383" xr:uid="{591279BA-A0A0-4667-B25E-BFDE63A4E1CB}"/>
    <cellStyle name="Percent 10 4 3 3 2" xfId="35384" xr:uid="{14D13359-5B18-4718-9929-CAF3EE37C33F}"/>
    <cellStyle name="Percent 10 4 3 3 2 2" xfId="35385" xr:uid="{0E2F51EC-D393-4B3A-BA9F-3CBD69C57E06}"/>
    <cellStyle name="Percent 10 4 3 3 2 2 2" xfId="35386" xr:uid="{E0B6EBDD-FF12-4741-88C9-6FF880E3FD61}"/>
    <cellStyle name="Percent 10 4 3 3 2 3" xfId="35387" xr:uid="{1429D063-E849-4F12-A37F-E62905F23AD1}"/>
    <cellStyle name="Percent 10 4 3 3 3" xfId="35388" xr:uid="{5834E5F2-5B23-400E-9116-14034EFD3CCF}"/>
    <cellStyle name="Percent 10 4 3 3 3 2" xfId="35389" xr:uid="{FFEAAEC5-4F19-40BC-81B9-7FFD48C5B1E5}"/>
    <cellStyle name="Percent 10 4 3 3 4" xfId="35390" xr:uid="{27DB96F3-F281-4E42-B7BD-6ABDED9EE8F0}"/>
    <cellStyle name="Percent 10 4 3 4" xfId="35391" xr:uid="{626A7101-5257-4E0E-965F-3D3F9845B27D}"/>
    <cellStyle name="Percent 10 4 3 4 2" xfId="35392" xr:uid="{A4F6D9A5-4DE9-4A01-A42B-0E4E3D402FC5}"/>
    <cellStyle name="Percent 10 4 3 4 2 2" xfId="35393" xr:uid="{0DEACA62-135C-4A53-9706-E632B16EB4A7}"/>
    <cellStyle name="Percent 10 4 3 4 3" xfId="35394" xr:uid="{84CF4C5E-32E5-4D30-9FBD-B3BF4DA577FE}"/>
    <cellStyle name="Percent 10 4 3 5" xfId="35395" xr:uid="{6FED7187-17F4-4DBC-8D69-224AD4DBF243}"/>
    <cellStyle name="Percent 10 4 3 5 2" xfId="35396" xr:uid="{6DE5F748-8BB1-48E0-86C5-2F4E9BA60CB4}"/>
    <cellStyle name="Percent 10 4 3 6" xfId="35397" xr:uid="{EA87067F-A197-4114-BEAB-C3BBD56465A1}"/>
    <cellStyle name="Percent 10 4 4" xfId="35398" xr:uid="{AA5EC2B0-7477-4C90-A6BF-37CA6DFDACC8}"/>
    <cellStyle name="Percent 10 4 4 2" xfId="35399" xr:uid="{1A8332FF-0A48-4395-A7B6-C530834B949F}"/>
    <cellStyle name="Percent 10 4 4 2 2" xfId="35400" xr:uid="{5AC7CE09-9A48-4D90-B98A-CE1FC2E0E0F6}"/>
    <cellStyle name="Percent 10 4 4 2 2 2" xfId="35401" xr:uid="{D8A2FDF4-098B-4596-B36C-790E95F74B0F}"/>
    <cellStyle name="Percent 10 4 4 2 3" xfId="35402" xr:uid="{B502432C-49F1-4B83-87E5-A8F966A2B0D3}"/>
    <cellStyle name="Percent 10 4 4 3" xfId="35403" xr:uid="{A2BF43AA-F088-40FD-A868-77DE3BEBACFA}"/>
    <cellStyle name="Percent 10 4 4 3 2" xfId="35404" xr:uid="{41401114-D9D8-4F9F-B07C-090C32C85228}"/>
    <cellStyle name="Percent 10 4 4 4" xfId="35405" xr:uid="{0359BC52-8247-4B68-AB5B-2D45F9815782}"/>
    <cellStyle name="Percent 10 4 5" xfId="35406" xr:uid="{64E17DE8-94D9-4103-8A70-F9F6BDC0F381}"/>
    <cellStyle name="Percent 10 4 5 2" xfId="35407" xr:uid="{A5D1B4AD-48E5-433F-94E4-896EDD46D0D3}"/>
    <cellStyle name="Percent 10 4 5 2 2" xfId="35408" xr:uid="{C54036DD-D825-4512-848D-38F30AA1A4D9}"/>
    <cellStyle name="Percent 10 4 5 2 2 2" xfId="35409" xr:uid="{38003BF6-E5EC-4F2C-8B52-488878C837A3}"/>
    <cellStyle name="Percent 10 4 5 2 3" xfId="35410" xr:uid="{D9A03EDF-6DFB-4038-B713-A798C34902D0}"/>
    <cellStyle name="Percent 10 4 5 3" xfId="35411" xr:uid="{856490D8-B639-4D52-821C-4B81F0A6DF2E}"/>
    <cellStyle name="Percent 10 4 5 3 2" xfId="35412" xr:uid="{2EAF1161-672A-45E1-BBF1-3B6D6204644E}"/>
    <cellStyle name="Percent 10 4 5 4" xfId="35413" xr:uid="{1BCB7EB6-0C09-4384-88A0-B69D49930199}"/>
    <cellStyle name="Percent 10 4 6" xfId="35414" xr:uid="{B2B43FC2-A8E7-42EA-A956-95B24AFB2B19}"/>
    <cellStyle name="Percent 10 4 6 2" xfId="35415" xr:uid="{CD4F7B0C-EB85-4D32-8613-C6660715128F}"/>
    <cellStyle name="Percent 10 4 6 2 2" xfId="35416" xr:uid="{31B08485-8131-42F0-9D65-47073F3400D2}"/>
    <cellStyle name="Percent 10 4 6 3" xfId="35417" xr:uid="{B34FB6CB-9AFF-4F0A-A4E5-B40000A2C138}"/>
    <cellStyle name="Percent 10 4 7" xfId="35418" xr:uid="{4952A3EA-5208-4B91-B4F4-87A400AABC6A}"/>
    <cellStyle name="Percent 10 4 7 2" xfId="35419" xr:uid="{C386A4E0-AA8D-48E3-BE4F-40E353742831}"/>
    <cellStyle name="Percent 10 4 8" xfId="35420" xr:uid="{B2DBAAA7-9A89-4F88-8951-363CD58E1F3E}"/>
    <cellStyle name="Percent 100" xfId="35421" xr:uid="{BEA34F71-AE78-4C0F-AF16-231AB358F852}"/>
    <cellStyle name="Percent 101" xfId="35422" xr:uid="{D3E32A99-6C10-4B03-820C-51BD28539E0B}"/>
    <cellStyle name="Percent 102" xfId="35423" xr:uid="{EEA539FB-A7A0-4F71-AEE2-8A90F44C9A7F}"/>
    <cellStyle name="Percent 103" xfId="35424" xr:uid="{1F0CBFB8-E108-46E4-9588-6B3EE23E9556}"/>
    <cellStyle name="Percent 104" xfId="35425" xr:uid="{4BD15F16-2E3E-424E-9B8B-53B08884F180}"/>
    <cellStyle name="Percent 105" xfId="35426" xr:uid="{938E48E3-2CD9-434F-9FD9-98BC5923B8F1}"/>
    <cellStyle name="Percent 106" xfId="35427" xr:uid="{EBA7AFAD-C3E0-4953-9015-445D7185B93D}"/>
    <cellStyle name="Percent 107" xfId="35428" xr:uid="{ADB4D4A7-212A-4080-8685-92CA34A50005}"/>
    <cellStyle name="Percent 108" xfId="35429" xr:uid="{528AC698-9172-4DCF-B3ED-978DA1A43FFE}"/>
    <cellStyle name="Percent 109" xfId="35430" xr:uid="{B81BA04A-E1F6-4C86-BD87-2E1E32A96DBF}"/>
    <cellStyle name="Percent 11" xfId="35431" xr:uid="{D87A9835-6F77-4D51-A2DA-F3CFBD093F70}"/>
    <cellStyle name="Percent 11 10" xfId="35432" xr:uid="{D215079E-05A0-4392-9629-1DE4A512B47E}"/>
    <cellStyle name="Percent 11 2" xfId="35433" xr:uid="{7B1E4315-6DAA-4E69-814A-9B6299B4C695}"/>
    <cellStyle name="Percent 11 2 2" xfId="35434" xr:uid="{704FB201-BA98-4F48-8953-CF7B6916683C}"/>
    <cellStyle name="Percent 11 2 2 2" xfId="35435" xr:uid="{1DCE2227-C5B1-49D1-A3CF-49CF5847CCC9}"/>
    <cellStyle name="Percent 11 2 2 2 2" xfId="35436" xr:uid="{0510E9D0-C1A5-49E1-B028-3DD95449ABC1}"/>
    <cellStyle name="Percent 11 2 2 2 2 2" xfId="35437" xr:uid="{FA2679D9-EF98-40CB-AED1-A4BED9D992DC}"/>
    <cellStyle name="Percent 11 2 2 2 2 2 2" xfId="35438" xr:uid="{77B72C29-3C1C-437F-926B-46ABDE343C46}"/>
    <cellStyle name="Percent 11 2 2 2 2 2 2 2" xfId="35439" xr:uid="{3B74E797-F822-40EB-B11A-05460A1D56E4}"/>
    <cellStyle name="Percent 11 2 2 2 2 2 3" xfId="35440" xr:uid="{C551A5BD-3699-4F61-8EBC-B2CAD3C23881}"/>
    <cellStyle name="Percent 11 2 2 2 2 3" xfId="35441" xr:uid="{0705BF89-7790-4D10-97F6-083305C269D6}"/>
    <cellStyle name="Percent 11 2 2 2 2 3 2" xfId="35442" xr:uid="{3BC03611-5F2B-4F47-A5FD-8A5370B69FA0}"/>
    <cellStyle name="Percent 11 2 2 2 2 4" xfId="35443" xr:uid="{51FA21CB-F5BE-4AA5-9FDE-4024C14EC7B0}"/>
    <cellStyle name="Percent 11 2 2 2 3" xfId="35444" xr:uid="{063E046C-16DD-4250-8140-EC1802AC3402}"/>
    <cellStyle name="Percent 11 2 2 2 3 2" xfId="35445" xr:uid="{7DEC1ACA-6A28-4DAE-97E7-638B88A52335}"/>
    <cellStyle name="Percent 11 2 2 2 3 2 2" xfId="35446" xr:uid="{4DEE66C7-AB40-472C-896B-5238D776A3B0}"/>
    <cellStyle name="Percent 11 2 2 2 3 2 2 2" xfId="35447" xr:uid="{74886DC1-90B2-41E3-9AEE-4FB58BD81F92}"/>
    <cellStyle name="Percent 11 2 2 2 3 2 3" xfId="35448" xr:uid="{F393B746-1615-4C91-8ED4-C12533B3CEC7}"/>
    <cellStyle name="Percent 11 2 2 2 3 3" xfId="35449" xr:uid="{8A7A02AF-3D0C-4CF0-9D7A-794B80748359}"/>
    <cellStyle name="Percent 11 2 2 2 3 3 2" xfId="35450" xr:uid="{27877682-CF5C-423B-B4EF-C34B60B6F763}"/>
    <cellStyle name="Percent 11 2 2 2 3 4" xfId="35451" xr:uid="{11959063-FFB2-49AD-AD9B-0FD01F2B32B1}"/>
    <cellStyle name="Percent 11 2 2 2 4" xfId="35452" xr:uid="{19777A2A-4B65-43FD-9DDF-3C1883C4C052}"/>
    <cellStyle name="Percent 11 2 2 2 4 2" xfId="35453" xr:uid="{DD8BFEBD-8DA7-4040-90E9-96B81FE52EA1}"/>
    <cellStyle name="Percent 11 2 2 2 4 2 2" xfId="35454" xr:uid="{02747C11-E76F-4D76-B416-8A4DD0DC1D32}"/>
    <cellStyle name="Percent 11 2 2 2 4 3" xfId="35455" xr:uid="{10E1D347-154A-45AD-9DBC-BB746D4D517D}"/>
    <cellStyle name="Percent 11 2 2 2 5" xfId="35456" xr:uid="{111D1DE7-EB39-42A7-84B3-307A5A58BAA5}"/>
    <cellStyle name="Percent 11 2 2 2 5 2" xfId="35457" xr:uid="{9F4F7C76-B2EA-4EAF-8642-23FAFEDE46FD}"/>
    <cellStyle name="Percent 11 2 2 2 6" xfId="35458" xr:uid="{E9A802BD-A377-406B-8D18-A1B7BACE76AC}"/>
    <cellStyle name="Percent 11 2 2 3" xfId="35459" xr:uid="{88039EAA-F6D9-48D1-8AD3-C3CC4F241A33}"/>
    <cellStyle name="Percent 11 2 2 3 2" xfId="35460" xr:uid="{E169C4A2-E4C7-40E0-B439-55D7F4B51E45}"/>
    <cellStyle name="Percent 11 2 2 3 2 2" xfId="35461" xr:uid="{DAD7D240-40F4-42D2-8345-C8BA809B8F73}"/>
    <cellStyle name="Percent 11 2 2 3 2 2 2" xfId="35462" xr:uid="{CD3B21BB-50B6-479C-B136-E3DFEE736DAA}"/>
    <cellStyle name="Percent 11 2 2 3 2 3" xfId="35463" xr:uid="{0AA45D0F-EB1C-4A98-8C9E-8C25C60CDCF5}"/>
    <cellStyle name="Percent 11 2 2 3 3" xfId="35464" xr:uid="{026E7F82-F27F-4CCE-96AB-754211F74C8F}"/>
    <cellStyle name="Percent 11 2 2 3 3 2" xfId="35465" xr:uid="{D0A0D612-512A-4548-B835-8660AC78506E}"/>
    <cellStyle name="Percent 11 2 2 3 4" xfId="35466" xr:uid="{D3F7E48D-3F2B-46AD-8005-FA28B5252815}"/>
    <cellStyle name="Percent 11 2 2 4" xfId="35467" xr:uid="{51BD6DFD-17DA-4729-9823-24F9BB3A9669}"/>
    <cellStyle name="Percent 11 2 2 4 2" xfId="35468" xr:uid="{5176AC2F-57B8-4FD9-AE57-D6B2F7BC643D}"/>
    <cellStyle name="Percent 11 2 2 4 2 2" xfId="35469" xr:uid="{B48BF975-66F4-4CD5-AACB-F692693D71E6}"/>
    <cellStyle name="Percent 11 2 2 4 2 2 2" xfId="35470" xr:uid="{F6533C2D-D3C0-4EB1-8FF9-2E73B64C5C22}"/>
    <cellStyle name="Percent 11 2 2 4 2 3" xfId="35471" xr:uid="{CA7B1192-685D-4CF3-B09A-C99CDEBE6569}"/>
    <cellStyle name="Percent 11 2 2 4 3" xfId="35472" xr:uid="{EE9E406F-827B-4CD1-B10C-728D2D10A6F0}"/>
    <cellStyle name="Percent 11 2 2 4 3 2" xfId="35473" xr:uid="{6361DD88-360C-4363-93B6-E9A5CC302166}"/>
    <cellStyle name="Percent 11 2 2 4 4" xfId="35474" xr:uid="{4962210C-7BDB-40D5-9DCA-A806A1234039}"/>
    <cellStyle name="Percent 11 2 2 5" xfId="35475" xr:uid="{A48A09DF-EF36-4C3D-9AEA-9282720956E9}"/>
    <cellStyle name="Percent 11 2 2 5 2" xfId="35476" xr:uid="{0CAF236E-6C39-4C51-B8CA-C06338BE6D7D}"/>
    <cellStyle name="Percent 11 2 2 5 2 2" xfId="35477" xr:uid="{03859D0B-84D8-4144-8205-222C8B9A757F}"/>
    <cellStyle name="Percent 11 2 2 5 3" xfId="35478" xr:uid="{808D211D-0A2E-4D2A-8614-0F5373159EBD}"/>
    <cellStyle name="Percent 11 2 2 6" xfId="35479" xr:uid="{B51FF6D2-81EB-4502-93F0-24FF276C082E}"/>
    <cellStyle name="Percent 11 2 2 6 2" xfId="35480" xr:uid="{479AF712-BB0D-4646-A261-8AE42643C4F1}"/>
    <cellStyle name="Percent 11 2 2 7" xfId="35481" xr:uid="{FED0CC14-69A0-4766-A05B-C03065C3A9F9}"/>
    <cellStyle name="Percent 11 2 3" xfId="35482" xr:uid="{31F3C930-FBA5-497C-B30D-662554843663}"/>
    <cellStyle name="Percent 11 2 3 2" xfId="35483" xr:uid="{DBA2B1F3-B5A8-47EC-9038-91210C7E6C5F}"/>
    <cellStyle name="Percent 11 2 3 2 2" xfId="35484" xr:uid="{5D54C49D-4444-4631-9C07-FCC06CFBB452}"/>
    <cellStyle name="Percent 11 2 3 2 2 2" xfId="35485" xr:uid="{E1BBB6F4-666B-43FF-B290-ABAA7534B930}"/>
    <cellStyle name="Percent 11 2 3 2 2 2 2" xfId="35486" xr:uid="{7E0BBDFD-A076-427B-879A-0048EF1C92BC}"/>
    <cellStyle name="Percent 11 2 3 2 2 3" xfId="35487" xr:uid="{D1494E71-420E-4FF5-835D-7857D9CE00CF}"/>
    <cellStyle name="Percent 11 2 3 2 3" xfId="35488" xr:uid="{31BF79D9-7B2E-40B9-835C-600624F9810B}"/>
    <cellStyle name="Percent 11 2 3 2 3 2" xfId="35489" xr:uid="{F90B7334-37C5-4122-992A-40D889F81371}"/>
    <cellStyle name="Percent 11 2 3 2 4" xfId="35490" xr:uid="{B1BF8C7B-DFA8-4B79-B841-8E7E3441A86E}"/>
    <cellStyle name="Percent 11 2 3 3" xfId="35491" xr:uid="{53CEAFB4-5D7A-4C6D-949B-DA011A3C60F4}"/>
    <cellStyle name="Percent 11 2 3 3 2" xfId="35492" xr:uid="{CBFF857B-04AC-4006-8735-9A39B26F5940}"/>
    <cellStyle name="Percent 11 2 3 3 2 2" xfId="35493" xr:uid="{C062500D-CCE3-4C34-8D52-CFF5B3A7DD19}"/>
    <cellStyle name="Percent 11 2 3 3 2 2 2" xfId="35494" xr:uid="{8BC53EE7-357E-4547-8200-980F1C3EF822}"/>
    <cellStyle name="Percent 11 2 3 3 2 3" xfId="35495" xr:uid="{3BE78F4F-8423-4BF6-AB0C-1E1F5015EE8F}"/>
    <cellStyle name="Percent 11 2 3 3 3" xfId="35496" xr:uid="{F39DB77B-0195-4E9A-B9E2-29A544BAC4CF}"/>
    <cellStyle name="Percent 11 2 3 3 3 2" xfId="35497" xr:uid="{962A8ADB-0CBF-4AD8-81EC-6253DF32DD7D}"/>
    <cellStyle name="Percent 11 2 3 3 4" xfId="35498" xr:uid="{FB452A69-1090-4C3F-BAE7-81BEEB0BF2B1}"/>
    <cellStyle name="Percent 11 2 3 4" xfId="35499" xr:uid="{7424C189-81BF-483C-8D66-D4044A10DA4A}"/>
    <cellStyle name="Percent 11 2 3 4 2" xfId="35500" xr:uid="{DFA74874-B806-4DE7-9447-C0EC9DEDAA8F}"/>
    <cellStyle name="Percent 11 2 3 4 2 2" xfId="35501" xr:uid="{A14F1AC4-3495-40BE-B04B-340EA7F28091}"/>
    <cellStyle name="Percent 11 2 3 4 3" xfId="35502" xr:uid="{ADF6141F-483C-42A2-9EBB-4EA00BFDEDDA}"/>
    <cellStyle name="Percent 11 2 3 5" xfId="35503" xr:uid="{BBFA5DFC-02B5-48E5-987C-33ED7738AF40}"/>
    <cellStyle name="Percent 11 2 3 5 2" xfId="35504" xr:uid="{B4E572BA-A1A0-4C0A-8367-BDE3A003CE6D}"/>
    <cellStyle name="Percent 11 2 3 6" xfId="35505" xr:uid="{05CD4FFF-A1CE-4D2D-AD27-7456F2A50C0A}"/>
    <cellStyle name="Percent 11 2 4" xfId="35506" xr:uid="{7DA2EEED-AF46-4C81-A1E4-3C5EE7CD2124}"/>
    <cellStyle name="Percent 11 2 4 2" xfId="35507" xr:uid="{F12AA76E-C191-460A-870A-C209988360AB}"/>
    <cellStyle name="Percent 11 2 4 2 2" xfId="35508" xr:uid="{23F906C4-4D45-4324-BDD3-49F3127820C0}"/>
    <cellStyle name="Percent 11 2 4 2 2 2" xfId="35509" xr:uid="{874C92E1-F975-4A99-9452-0B3267DF9B0D}"/>
    <cellStyle name="Percent 11 2 4 2 3" xfId="35510" xr:uid="{759C8C29-8C8F-4C31-9AB8-050ECF2C4546}"/>
    <cellStyle name="Percent 11 2 4 3" xfId="35511" xr:uid="{0A4D8B74-CC03-4FC8-B53B-825C48444D3B}"/>
    <cellStyle name="Percent 11 2 4 3 2" xfId="35512" xr:uid="{81B809A9-3FEC-4F2D-8D9D-EC51F0F4B99C}"/>
    <cellStyle name="Percent 11 2 4 4" xfId="35513" xr:uid="{EC9B622C-2399-4038-A450-5FB3D5A85E10}"/>
    <cellStyle name="Percent 11 2 5" xfId="35514" xr:uid="{6AD527D5-BB28-4543-9E55-3F0084F875DF}"/>
    <cellStyle name="Percent 11 2 5 2" xfId="35515" xr:uid="{30463BDC-0E30-4E29-8E16-EC24475F73E2}"/>
    <cellStyle name="Percent 11 2 5 2 2" xfId="35516" xr:uid="{27A480AB-1B42-49D0-8743-DE53CEB5954B}"/>
    <cellStyle name="Percent 11 2 5 2 2 2" xfId="35517" xr:uid="{798A17CA-4D49-4C96-8D3C-3D12258D5FC2}"/>
    <cellStyle name="Percent 11 2 5 2 3" xfId="35518" xr:uid="{6546D5B8-E368-4A97-AFD6-5220C0129C0C}"/>
    <cellStyle name="Percent 11 2 5 3" xfId="35519" xr:uid="{47E80188-B60A-4127-A414-624B7EA074DD}"/>
    <cellStyle name="Percent 11 2 5 3 2" xfId="35520" xr:uid="{25948E0B-597C-4F76-93DA-85551C4C2768}"/>
    <cellStyle name="Percent 11 2 5 4" xfId="35521" xr:uid="{9C2F0487-573A-47E6-BE90-142CCD65544D}"/>
    <cellStyle name="Percent 11 2 6" xfId="35522" xr:uid="{3B98D98A-3392-45C0-AA62-50C3CD7C2097}"/>
    <cellStyle name="Percent 11 2 6 2" xfId="35523" xr:uid="{DF8F2459-DCAE-4226-BF6C-8D61F9E062EB}"/>
    <cellStyle name="Percent 11 2 6 2 2" xfId="35524" xr:uid="{0EE9BDCB-7ED5-41FE-AE97-861702F5CE68}"/>
    <cellStyle name="Percent 11 2 6 3" xfId="35525" xr:uid="{7B47A49D-2195-48F5-8112-8F113C9E145B}"/>
    <cellStyle name="Percent 11 2 7" xfId="35526" xr:uid="{8994C486-3761-43A5-8D7A-92C15F7AEBAA}"/>
    <cellStyle name="Percent 11 2 7 2" xfId="35527" xr:uid="{3DE08864-A6A6-42EA-8B84-5E693879E558}"/>
    <cellStyle name="Percent 11 2 8" xfId="35528" xr:uid="{BC7B6F41-1A79-4A1A-A055-B191E4946236}"/>
    <cellStyle name="Percent 11 3" xfId="35529" xr:uid="{D64BDAF9-224E-4CF3-A3A5-326597182AFB}"/>
    <cellStyle name="Percent 11 3 2" xfId="35530" xr:uid="{49A710DB-ABA3-48EC-88DC-00F19723752B}"/>
    <cellStyle name="Percent 11 3 2 2" xfId="35531" xr:uid="{62103FC2-58FE-472B-985C-FB16AB61ED1A}"/>
    <cellStyle name="Percent 11 3 2 2 2" xfId="35532" xr:uid="{C882F572-F1CF-4F49-AD1E-F7A0235FD716}"/>
    <cellStyle name="Percent 11 3 2 2 2 2" xfId="35533" xr:uid="{98A19788-22EA-4A14-9174-D0F557DB45CA}"/>
    <cellStyle name="Percent 11 3 2 2 2 2 2" xfId="35534" xr:uid="{3F0C7E6F-5D84-4B88-B68E-7C5BB66B1DA5}"/>
    <cellStyle name="Percent 11 3 2 2 2 3" xfId="35535" xr:uid="{82C2C42B-E556-4C20-BFE9-B9EB146C2133}"/>
    <cellStyle name="Percent 11 3 2 2 3" xfId="35536" xr:uid="{5933465A-8C0C-4F89-90C2-EA047E77A582}"/>
    <cellStyle name="Percent 11 3 2 2 3 2" xfId="35537" xr:uid="{64B40AD3-1420-4A21-9E81-4F22D0DFA653}"/>
    <cellStyle name="Percent 11 3 2 2 4" xfId="35538" xr:uid="{5427D398-A9E8-4F69-B933-BE6CD8A9A10B}"/>
    <cellStyle name="Percent 11 3 2 3" xfId="35539" xr:uid="{298CA752-B52B-43F9-8719-7C1BEE751B32}"/>
    <cellStyle name="Percent 11 3 2 3 2" xfId="35540" xr:uid="{88841105-25A9-48F1-8F1F-3CF2270D0077}"/>
    <cellStyle name="Percent 11 3 2 3 2 2" xfId="35541" xr:uid="{796EACD9-EBE5-493E-A854-11311198A14E}"/>
    <cellStyle name="Percent 11 3 2 3 2 2 2" xfId="35542" xr:uid="{4B8944FA-D2EB-4A1B-9A08-1EBBDB638A20}"/>
    <cellStyle name="Percent 11 3 2 3 2 3" xfId="35543" xr:uid="{3F38E595-CC0B-4C6C-B15F-235A123438F1}"/>
    <cellStyle name="Percent 11 3 2 3 3" xfId="35544" xr:uid="{4718083B-3247-4557-A672-57BB7CEF9116}"/>
    <cellStyle name="Percent 11 3 2 3 3 2" xfId="35545" xr:uid="{43D5FF69-F061-4151-B556-F35F910207CE}"/>
    <cellStyle name="Percent 11 3 2 3 4" xfId="35546" xr:uid="{A5847690-4433-4905-963A-E51FDB215E2C}"/>
    <cellStyle name="Percent 11 3 2 4" xfId="35547" xr:uid="{6DC3BF83-EE46-4050-9099-4F13858C6337}"/>
    <cellStyle name="Percent 11 3 2 4 2" xfId="35548" xr:uid="{919EADDE-3CA3-4932-A116-0429C957C1FD}"/>
    <cellStyle name="Percent 11 3 2 4 2 2" xfId="35549" xr:uid="{1101C819-B971-42A6-9F66-0D1AA4812114}"/>
    <cellStyle name="Percent 11 3 2 4 3" xfId="35550" xr:uid="{23647D90-FE87-4CE3-815D-A7EB4AECDFC8}"/>
    <cellStyle name="Percent 11 3 2 5" xfId="35551" xr:uid="{407E73F2-2E04-473D-ACBE-F1B81F01DD03}"/>
    <cellStyle name="Percent 11 3 2 5 2" xfId="35552" xr:uid="{C6BE4A0B-CD1A-4785-82D7-A0A7167CA2EF}"/>
    <cellStyle name="Percent 11 3 2 6" xfId="35553" xr:uid="{CE19FBD3-7E04-4C32-A1CC-9F629CFCF753}"/>
    <cellStyle name="Percent 11 3 3" xfId="35554" xr:uid="{7C3A25EB-2C21-4BDA-92DA-311788F21124}"/>
    <cellStyle name="Percent 11 3 3 2" xfId="35555" xr:uid="{1ADBBCED-614E-48CF-9D18-7CB038629C2F}"/>
    <cellStyle name="Percent 11 3 3 2 2" xfId="35556" xr:uid="{9C47C497-6F70-4751-977A-9A04C6651367}"/>
    <cellStyle name="Percent 11 3 3 2 2 2" xfId="35557" xr:uid="{978C04F0-E579-428F-9B37-FC4977A25500}"/>
    <cellStyle name="Percent 11 3 3 2 3" xfId="35558" xr:uid="{E5BB0FD0-1981-44B0-95C9-9AF886528DAC}"/>
    <cellStyle name="Percent 11 3 3 3" xfId="35559" xr:uid="{E6BE63D7-7560-4536-B632-12029D51BDE1}"/>
    <cellStyle name="Percent 11 3 3 3 2" xfId="35560" xr:uid="{ABD5510C-6C27-4382-A329-33E47C0EF214}"/>
    <cellStyle name="Percent 11 3 3 4" xfId="35561" xr:uid="{E2C7897B-43F9-4590-8B3B-276920A14D69}"/>
    <cellStyle name="Percent 11 3 4" xfId="35562" xr:uid="{395A625E-0B5A-4013-9E1B-999CDB28C4DD}"/>
    <cellStyle name="Percent 11 3 4 2" xfId="35563" xr:uid="{9C2BC40C-7937-4374-A2E2-CF77A3D1342A}"/>
    <cellStyle name="Percent 11 3 4 2 2" xfId="35564" xr:uid="{2BC20D44-2554-4F2A-AB73-97A4BACE52C2}"/>
    <cellStyle name="Percent 11 3 4 2 2 2" xfId="35565" xr:uid="{175D750B-1FB4-415A-AD6B-B93CF36B4988}"/>
    <cellStyle name="Percent 11 3 4 2 3" xfId="35566" xr:uid="{9EE719BA-4796-45AC-98B8-B61135E74F24}"/>
    <cellStyle name="Percent 11 3 4 3" xfId="35567" xr:uid="{F841E21A-F931-42FA-9F53-3255F132A9C4}"/>
    <cellStyle name="Percent 11 3 4 3 2" xfId="35568" xr:uid="{34F10B06-B3FA-4EC6-8542-0552C77A9998}"/>
    <cellStyle name="Percent 11 3 4 4" xfId="35569" xr:uid="{F4979F82-7E20-458D-A808-8824F3486BAD}"/>
    <cellStyle name="Percent 11 3 5" xfId="35570" xr:uid="{7672228D-EC1B-4588-82B3-77118A1EAB85}"/>
    <cellStyle name="Percent 11 3 5 2" xfId="35571" xr:uid="{407464AE-7809-46D1-9F91-2CF640D58D09}"/>
    <cellStyle name="Percent 11 3 5 2 2" xfId="35572" xr:uid="{D22390B4-6CE3-4868-A9DE-DA02A1A9FE71}"/>
    <cellStyle name="Percent 11 3 5 3" xfId="35573" xr:uid="{C8498771-24AE-479F-97D9-D77E5DC20BDE}"/>
    <cellStyle name="Percent 11 3 6" xfId="35574" xr:uid="{976FB4E5-AA39-46C3-A5C7-D961BD84AB2F}"/>
    <cellStyle name="Percent 11 3 6 2" xfId="35575" xr:uid="{64EFD754-8290-45F4-B9AD-9908EE8B3473}"/>
    <cellStyle name="Percent 11 3 7" xfId="35576" xr:uid="{47CABC3A-E303-4D29-98C1-88C5AF34D50C}"/>
    <cellStyle name="Percent 11 4" xfId="35577" xr:uid="{836DE929-FF0D-48F6-B3F7-41D578C6A52C}"/>
    <cellStyle name="Percent 11 5" xfId="35578" xr:uid="{70FAFD4B-275E-40C1-8C7F-CB58A020E2DF}"/>
    <cellStyle name="Percent 11 5 2" xfId="35579" xr:uid="{151C6356-0573-4AF4-BBFC-1B3270604603}"/>
    <cellStyle name="Percent 11 5 2 2" xfId="35580" xr:uid="{4AD8E413-2293-47A1-B0ED-C8801C6CF745}"/>
    <cellStyle name="Percent 11 5 2 2 2" xfId="35581" xr:uid="{87D0604B-5B04-48BD-BD5B-7B6302619047}"/>
    <cellStyle name="Percent 11 5 2 2 2 2" xfId="35582" xr:uid="{C60D71A6-5966-42BA-9169-500515B733B8}"/>
    <cellStyle name="Percent 11 5 2 2 3" xfId="35583" xr:uid="{A33EA1BE-DFD6-4C49-B901-CA0E620BF44C}"/>
    <cellStyle name="Percent 11 5 2 3" xfId="35584" xr:uid="{53C64F05-8FFA-48C6-BF19-52D93B782FD4}"/>
    <cellStyle name="Percent 11 5 2 3 2" xfId="35585" xr:uid="{BD04381B-6E73-4BAC-B2A0-7B14C1E2B253}"/>
    <cellStyle name="Percent 11 5 2 4" xfId="35586" xr:uid="{08D1A1F4-FED9-4CE1-BA9A-CA66692A849D}"/>
    <cellStyle name="Percent 11 5 3" xfId="35587" xr:uid="{31D4F55A-8D11-43F6-A141-4B2F56B7B0CE}"/>
    <cellStyle name="Percent 11 5 3 2" xfId="35588" xr:uid="{D2EAD8B8-C6B4-4B8F-BB57-6E4782CE24EF}"/>
    <cellStyle name="Percent 11 5 3 2 2" xfId="35589" xr:uid="{1A6F429F-3C42-476D-A76F-5F3EFF720D58}"/>
    <cellStyle name="Percent 11 5 3 2 2 2" xfId="35590" xr:uid="{0CDCBFA7-8270-4E15-BC25-7243236706A5}"/>
    <cellStyle name="Percent 11 5 3 2 3" xfId="35591" xr:uid="{5B298950-0B78-46AB-AD6D-47FE10020D31}"/>
    <cellStyle name="Percent 11 5 3 3" xfId="35592" xr:uid="{81DCA0D6-08A3-46F8-A48D-44040581FC5A}"/>
    <cellStyle name="Percent 11 5 3 3 2" xfId="35593" xr:uid="{FCC6E0CB-4645-4C10-8AB6-2F83AB53F22A}"/>
    <cellStyle name="Percent 11 5 3 4" xfId="35594" xr:uid="{D1E71629-5CA1-4598-8609-02F6B02375FF}"/>
    <cellStyle name="Percent 11 5 4" xfId="35595" xr:uid="{251D2894-0DEA-4CFC-ABDB-CBEAFB8293A7}"/>
    <cellStyle name="Percent 11 5 4 2" xfId="35596" xr:uid="{FD98F455-E87D-4B4F-BDBC-1375F8A7B2E6}"/>
    <cellStyle name="Percent 11 5 4 2 2" xfId="35597" xr:uid="{39828B76-7ACD-48F9-84E9-4D905B6C8D56}"/>
    <cellStyle name="Percent 11 5 4 3" xfId="35598" xr:uid="{687D8FA3-4CB5-419D-B59D-B629F9FD25AC}"/>
    <cellStyle name="Percent 11 5 5" xfId="35599" xr:uid="{6D37DE19-EBAB-4397-A479-C9FBC0E4D36E}"/>
    <cellStyle name="Percent 11 5 5 2" xfId="35600" xr:uid="{25BD457B-27B6-4345-9557-F1E5E88E1785}"/>
    <cellStyle name="Percent 11 5 6" xfId="35601" xr:uid="{2285F00F-BBBC-4ACA-8CBB-6D5E0AC7BE4F}"/>
    <cellStyle name="Percent 11 6" xfId="35602" xr:uid="{8494CEB7-3C0C-4FD5-AA33-F80C78786223}"/>
    <cellStyle name="Percent 11 6 2" xfId="35603" xr:uid="{662B959F-1A7E-4A4B-B4B0-1DE32278C93E}"/>
    <cellStyle name="Percent 11 6 2 2" xfId="35604" xr:uid="{C0C3DB86-A246-4D19-A0BC-CFCAA1B11273}"/>
    <cellStyle name="Percent 11 6 2 2 2" xfId="35605" xr:uid="{B251DFBB-3733-48DC-B0ED-564081F23771}"/>
    <cellStyle name="Percent 11 6 2 3" xfId="35606" xr:uid="{DE8C94C6-1879-49F8-9768-ACA5612451E4}"/>
    <cellStyle name="Percent 11 6 3" xfId="35607" xr:uid="{9FDBF2CC-E902-46C5-9E82-F7BDB8E7F7BC}"/>
    <cellStyle name="Percent 11 6 3 2" xfId="35608" xr:uid="{9BAEC62D-D396-4BD8-864E-38A7F95D9E8E}"/>
    <cellStyle name="Percent 11 6 4" xfId="35609" xr:uid="{92179183-1CDB-4708-B381-62F7D7032527}"/>
    <cellStyle name="Percent 11 7" xfId="35610" xr:uid="{B51A50A6-3873-45AB-B96D-0777F3F1CF25}"/>
    <cellStyle name="Percent 11 7 2" xfId="35611" xr:uid="{C2D4AD14-4C9F-4BB5-B8CA-92E82E411298}"/>
    <cellStyle name="Percent 11 7 2 2" xfId="35612" xr:uid="{E39C8784-6646-401C-8D78-C891AE0A8712}"/>
    <cellStyle name="Percent 11 7 2 2 2" xfId="35613" xr:uid="{AE50D35F-A9F3-4A1E-BDC1-8EEFF1EA565B}"/>
    <cellStyle name="Percent 11 7 2 3" xfId="35614" xr:uid="{CD1922AF-AD7C-47E0-8D8A-B70818C2FC51}"/>
    <cellStyle name="Percent 11 7 3" xfId="35615" xr:uid="{EA385E40-4918-4BC9-A68A-28C426BABDD7}"/>
    <cellStyle name="Percent 11 7 3 2" xfId="35616" xr:uid="{7CBBD16B-8AF4-48C6-8580-F619FDD9F259}"/>
    <cellStyle name="Percent 11 7 4" xfId="35617" xr:uid="{CE571753-CABD-4BE0-98A9-92B6A142BB1C}"/>
    <cellStyle name="Percent 11 8" xfId="35618" xr:uid="{77BF413D-9BA9-482A-9A41-0A8F2756DDE2}"/>
    <cellStyle name="Percent 11 8 2" xfId="35619" xr:uid="{418F970C-100C-41C6-87FD-6CDBE2F5E1F9}"/>
    <cellStyle name="Percent 11 8 2 2" xfId="35620" xr:uid="{C7DD0066-53C4-4951-9373-266D746CAA94}"/>
    <cellStyle name="Percent 11 8 3" xfId="35621" xr:uid="{8324CED8-3423-4C57-BC7F-E025A83172F1}"/>
    <cellStyle name="Percent 11 9" xfId="35622" xr:uid="{0FC9DBFD-EB15-48F4-B19F-C763EF138429}"/>
    <cellStyle name="Percent 11 9 2" xfId="35623" xr:uid="{913216D9-F464-4A66-9AA9-E917414B39FC}"/>
    <cellStyle name="Percent 110" xfId="35624" xr:uid="{BE09E519-936C-4F13-BEF5-F30AFFE026FE}"/>
    <cellStyle name="Percent 111" xfId="35625" xr:uid="{0F2AA07F-4499-40D8-ADA7-020F3D122054}"/>
    <cellStyle name="Percent 112" xfId="35626" xr:uid="{CC7F4957-C49E-4390-88AE-935D19908C59}"/>
    <cellStyle name="Percent 113" xfId="35627" xr:uid="{0B489E2C-DFD2-4347-85B0-32245DEADAE5}"/>
    <cellStyle name="Percent 114" xfId="35628" xr:uid="{356499E8-1F56-4089-8D15-19AD3B6685FB}"/>
    <cellStyle name="Percent 12" xfId="35629" xr:uid="{7327A377-FD61-42FB-97D7-EDD273CCF0C5}"/>
    <cellStyle name="Percent 12 10" xfId="35630" xr:uid="{63619EC4-02EC-4920-9F62-DD3B0D7CA3A4}"/>
    <cellStyle name="Percent 12 2" xfId="35631" xr:uid="{074F2416-2B0D-44BF-BBB6-370B167DC997}"/>
    <cellStyle name="Percent 12 2 2" xfId="35632" xr:uid="{AA86EAE2-33D8-4F17-81C6-598A5E7C7929}"/>
    <cellStyle name="Percent 12 2 2 2" xfId="35633" xr:uid="{E875F381-5CD9-4AAC-9F19-06F208030C62}"/>
    <cellStyle name="Percent 12 2 2 2 2" xfId="35634" xr:uid="{84474260-1C57-4582-9CDF-3CE840042D97}"/>
    <cellStyle name="Percent 12 2 2 2 2 2" xfId="35635" xr:uid="{4025BB1E-ABFD-4B6E-A337-D979A3562F5A}"/>
    <cellStyle name="Percent 12 2 2 2 2 2 2" xfId="35636" xr:uid="{26962D89-D19D-4740-B917-1CDB75EE1679}"/>
    <cellStyle name="Percent 12 2 2 2 2 2 2 2" xfId="35637" xr:uid="{92EE28AC-3A80-4856-B5F0-2F7CC8368A1F}"/>
    <cellStyle name="Percent 12 2 2 2 2 2 3" xfId="35638" xr:uid="{80E5DD35-9D5A-4FB4-B708-39372C711C18}"/>
    <cellStyle name="Percent 12 2 2 2 2 3" xfId="35639" xr:uid="{9DE05430-2146-4824-A39A-EF3A8274D063}"/>
    <cellStyle name="Percent 12 2 2 2 2 3 2" xfId="35640" xr:uid="{CA9D3194-CD7F-476D-A34D-743E7CC979C8}"/>
    <cellStyle name="Percent 12 2 2 2 2 4" xfId="35641" xr:uid="{28F3D36C-774A-41A0-8C70-5D6B680F2C39}"/>
    <cellStyle name="Percent 12 2 2 2 3" xfId="35642" xr:uid="{178B4D9C-2FCE-49F0-8C86-7D721C9E9B17}"/>
    <cellStyle name="Percent 12 2 2 2 3 2" xfId="35643" xr:uid="{970A8F23-4099-4143-9FAE-D8BEBAABC5AE}"/>
    <cellStyle name="Percent 12 2 2 2 3 2 2" xfId="35644" xr:uid="{CEAC5F3D-CE55-46D6-BB4A-AA94D1A8DC78}"/>
    <cellStyle name="Percent 12 2 2 2 3 2 2 2" xfId="35645" xr:uid="{6FC44B84-A13E-4813-BCD5-B4E82277A515}"/>
    <cellStyle name="Percent 12 2 2 2 3 2 3" xfId="35646" xr:uid="{669A265C-DC8E-4ABA-A197-D23694734537}"/>
    <cellStyle name="Percent 12 2 2 2 3 3" xfId="35647" xr:uid="{5B975D64-B55E-48E5-89A9-1934FA7CAC07}"/>
    <cellStyle name="Percent 12 2 2 2 3 3 2" xfId="35648" xr:uid="{2166A549-504C-41FA-A3F3-68802EA85635}"/>
    <cellStyle name="Percent 12 2 2 2 3 4" xfId="35649" xr:uid="{DD893F1A-E8CB-4C2E-9424-5514B302B7A5}"/>
    <cellStyle name="Percent 12 2 2 2 4" xfId="35650" xr:uid="{0DBFC65C-1C0B-4887-9AE2-9F7D9E50D854}"/>
    <cellStyle name="Percent 12 2 2 2 4 2" xfId="35651" xr:uid="{72784BF1-5EEE-4480-BAF1-CD588842694E}"/>
    <cellStyle name="Percent 12 2 2 2 4 2 2" xfId="35652" xr:uid="{EE175344-9490-41BE-8A33-A8ABAFFE69DC}"/>
    <cellStyle name="Percent 12 2 2 2 4 3" xfId="35653" xr:uid="{C05010EF-6BF3-4E67-9DB0-D6528645F4B6}"/>
    <cellStyle name="Percent 12 2 2 2 5" xfId="35654" xr:uid="{1B008BF7-D637-48AC-81E4-506EE733D9B0}"/>
    <cellStyle name="Percent 12 2 2 2 5 2" xfId="35655" xr:uid="{12E95F81-9051-4EC1-B037-69177ADA672A}"/>
    <cellStyle name="Percent 12 2 2 2 6" xfId="35656" xr:uid="{D21FB7C5-8675-46A0-8BA3-A17B9B673365}"/>
    <cellStyle name="Percent 12 2 2 3" xfId="35657" xr:uid="{6AB8936F-2263-4706-9D57-CB2EFB95BBDE}"/>
    <cellStyle name="Percent 12 2 2 3 2" xfId="35658" xr:uid="{9EE950F2-998F-465A-B7FE-D16008457F6B}"/>
    <cellStyle name="Percent 12 2 2 3 2 2" xfId="35659" xr:uid="{E21095AA-EA4A-4F14-AD8B-0B09E569FD5A}"/>
    <cellStyle name="Percent 12 2 2 3 2 2 2" xfId="35660" xr:uid="{E6DC8D99-ADA4-499A-BF5F-3246C696E697}"/>
    <cellStyle name="Percent 12 2 2 3 2 3" xfId="35661" xr:uid="{88316AE1-5129-472C-8EC4-78F8B1533D3F}"/>
    <cellStyle name="Percent 12 2 2 3 3" xfId="35662" xr:uid="{F0A8446A-E66F-4C9E-8EF0-3695F412625B}"/>
    <cellStyle name="Percent 12 2 2 3 3 2" xfId="35663" xr:uid="{4C1769EA-0EFD-495E-83E5-C75E5E77A553}"/>
    <cellStyle name="Percent 12 2 2 3 4" xfId="35664" xr:uid="{DFA9EAC4-C795-45BA-8604-086898668172}"/>
    <cellStyle name="Percent 12 2 2 4" xfId="35665" xr:uid="{E675AB03-4186-4323-9E67-14B707E853C5}"/>
    <cellStyle name="Percent 12 2 2 4 2" xfId="35666" xr:uid="{F308665B-CC59-4F64-9A1C-A0D32CAF3272}"/>
    <cellStyle name="Percent 12 2 2 4 2 2" xfId="35667" xr:uid="{6B1EBB0F-7304-4243-923B-543460BA2F1D}"/>
    <cellStyle name="Percent 12 2 2 4 2 2 2" xfId="35668" xr:uid="{AEC9B342-3FD6-4AFC-8F3E-4B365BAA7EA2}"/>
    <cellStyle name="Percent 12 2 2 4 2 3" xfId="35669" xr:uid="{2BF0BF06-31E4-4FA0-9A23-6A49703612F3}"/>
    <cellStyle name="Percent 12 2 2 4 3" xfId="35670" xr:uid="{50796AFB-39BB-4E46-B2B7-5EF064A486C7}"/>
    <cellStyle name="Percent 12 2 2 4 3 2" xfId="35671" xr:uid="{606CE935-6D2E-4BE4-80B9-BD7A394993AF}"/>
    <cellStyle name="Percent 12 2 2 4 4" xfId="35672" xr:uid="{7D0C4A5B-EB26-409F-A526-117E1C3FFD95}"/>
    <cellStyle name="Percent 12 2 2 5" xfId="35673" xr:uid="{63B452B0-8F47-4036-83E9-5D44C9F19E45}"/>
    <cellStyle name="Percent 12 2 2 5 2" xfId="35674" xr:uid="{423DDCFE-28DF-4FC8-AA4B-E8FD2CD738C7}"/>
    <cellStyle name="Percent 12 2 2 5 2 2" xfId="35675" xr:uid="{34414308-E706-4B09-965B-166042EBD8AF}"/>
    <cellStyle name="Percent 12 2 2 5 3" xfId="35676" xr:uid="{5C576D25-A495-438D-B39E-38EB17ED5519}"/>
    <cellStyle name="Percent 12 2 2 6" xfId="35677" xr:uid="{E5B29AE3-0C26-4EE0-84F4-05C3577DDA6B}"/>
    <cellStyle name="Percent 12 2 2 6 2" xfId="35678" xr:uid="{4265C995-A3CE-41DB-BCEE-DE5818332736}"/>
    <cellStyle name="Percent 12 2 2 7" xfId="35679" xr:uid="{C24A05C9-4ADD-4A94-9026-FB69A2449600}"/>
    <cellStyle name="Percent 12 2 3" xfId="35680" xr:uid="{CB8D23A0-CF63-4BAE-895A-D6E83E667564}"/>
    <cellStyle name="Percent 12 2 3 2" xfId="35681" xr:uid="{050AB6DF-8B70-4F59-9F4A-E666BA786709}"/>
    <cellStyle name="Percent 12 2 3 2 2" xfId="35682" xr:uid="{C0C9C0B7-47F0-4733-B235-69E99C168BFD}"/>
    <cellStyle name="Percent 12 2 3 2 2 2" xfId="35683" xr:uid="{FB77543D-C3B4-488E-B94B-6A9B7F0CBEC6}"/>
    <cellStyle name="Percent 12 2 3 2 2 2 2" xfId="35684" xr:uid="{35E04775-AA08-4EF8-A283-E33055DF780D}"/>
    <cellStyle name="Percent 12 2 3 2 2 3" xfId="35685" xr:uid="{39BBD2C7-F979-44FE-A435-A763C1142428}"/>
    <cellStyle name="Percent 12 2 3 2 3" xfId="35686" xr:uid="{D476B31E-ADA8-4D85-9928-2ACC80903821}"/>
    <cellStyle name="Percent 12 2 3 2 3 2" xfId="35687" xr:uid="{62DF91DA-A302-4E8A-91E6-E3B5DF226B3F}"/>
    <cellStyle name="Percent 12 2 3 2 4" xfId="35688" xr:uid="{B39D1455-E6EE-4CAF-94A1-DF93D322FB3A}"/>
    <cellStyle name="Percent 12 2 3 3" xfId="35689" xr:uid="{BC2A79EF-ED58-4F08-BBE5-ABB640610453}"/>
    <cellStyle name="Percent 12 2 3 3 2" xfId="35690" xr:uid="{6717C91C-3A4E-44CB-A9C3-65752D86073D}"/>
    <cellStyle name="Percent 12 2 3 3 2 2" xfId="35691" xr:uid="{C27F13CE-8E8C-4E0D-8115-2F665C9EE8F0}"/>
    <cellStyle name="Percent 12 2 3 3 2 2 2" xfId="35692" xr:uid="{BBE76725-B683-4C36-B19F-7EB3952F3387}"/>
    <cellStyle name="Percent 12 2 3 3 2 3" xfId="35693" xr:uid="{B8AB9852-D1D7-4853-9C04-EFAB606AF9AD}"/>
    <cellStyle name="Percent 12 2 3 3 3" xfId="35694" xr:uid="{5AEBB2FB-04B6-4CBA-AE40-C5A873C53A6C}"/>
    <cellStyle name="Percent 12 2 3 3 3 2" xfId="35695" xr:uid="{BD02DA56-7241-4386-A554-A5E39DC124A7}"/>
    <cellStyle name="Percent 12 2 3 3 4" xfId="35696" xr:uid="{001626DD-3A24-4E60-AA08-7C5D11685ADD}"/>
    <cellStyle name="Percent 12 2 3 4" xfId="35697" xr:uid="{2DD4930F-B289-4EB2-A8EE-CB04EC2C1137}"/>
    <cellStyle name="Percent 12 2 3 4 2" xfId="35698" xr:uid="{03AA9BEA-DE58-43B6-ABDE-A99C68C7922C}"/>
    <cellStyle name="Percent 12 2 3 4 2 2" xfId="35699" xr:uid="{FEF40AEA-C156-406B-97AF-10C71618877E}"/>
    <cellStyle name="Percent 12 2 3 4 3" xfId="35700" xr:uid="{B12A7F29-818E-44DB-B2E4-9B5DD6EB104D}"/>
    <cellStyle name="Percent 12 2 3 5" xfId="35701" xr:uid="{91C647A1-9B2B-45FA-A0ED-09267C9DBD94}"/>
    <cellStyle name="Percent 12 2 3 5 2" xfId="35702" xr:uid="{85E38759-67DB-4172-A76D-A8770BE9F1A4}"/>
    <cellStyle name="Percent 12 2 3 6" xfId="35703" xr:uid="{FBF07312-4358-4555-93CF-3D0EC5A6E89C}"/>
    <cellStyle name="Percent 12 2 4" xfId="35704" xr:uid="{9DD3EFDF-060E-4CD3-9799-39C22B9F3161}"/>
    <cellStyle name="Percent 12 2 4 2" xfId="35705" xr:uid="{FEF7F928-AAE2-46D1-8E2C-1C29DAF06505}"/>
    <cellStyle name="Percent 12 2 4 2 2" xfId="35706" xr:uid="{F5EF3546-5BA0-44E5-B848-0C67EA926FB1}"/>
    <cellStyle name="Percent 12 2 4 2 2 2" xfId="35707" xr:uid="{AA3105D3-6F8E-440F-99F2-C5DBD5B6DA03}"/>
    <cellStyle name="Percent 12 2 4 2 3" xfId="35708" xr:uid="{B63E5758-28F2-4059-BD2D-D0B3D1DD2F83}"/>
    <cellStyle name="Percent 12 2 4 3" xfId="35709" xr:uid="{7465C3C6-5E34-4E60-95C4-F25245CF575A}"/>
    <cellStyle name="Percent 12 2 4 3 2" xfId="35710" xr:uid="{8564AD55-C181-46F8-ABE5-6DA7DB5A431C}"/>
    <cellStyle name="Percent 12 2 4 4" xfId="35711" xr:uid="{D932F224-61A5-47E2-967D-C9F81494A537}"/>
    <cellStyle name="Percent 12 2 5" xfId="35712" xr:uid="{D11AD618-65E0-4A97-B03C-E8E1E10E45F6}"/>
    <cellStyle name="Percent 12 2 5 2" xfId="35713" xr:uid="{E28F341E-20D1-4B86-B564-DC440B04ACAC}"/>
    <cellStyle name="Percent 12 2 5 2 2" xfId="35714" xr:uid="{8AE0D948-378E-4ACD-BBBA-1D2197302459}"/>
    <cellStyle name="Percent 12 2 5 2 2 2" xfId="35715" xr:uid="{64C00E35-E164-4AB2-A481-29E04BADCAC5}"/>
    <cellStyle name="Percent 12 2 5 2 3" xfId="35716" xr:uid="{D00F98C9-7C37-4360-A621-65356C7D7967}"/>
    <cellStyle name="Percent 12 2 5 3" xfId="35717" xr:uid="{15ADCDA6-2A30-4A40-80AF-6DBB4B8B1E01}"/>
    <cellStyle name="Percent 12 2 5 3 2" xfId="35718" xr:uid="{781780A9-2157-405B-A76F-13C34EFF3EB1}"/>
    <cellStyle name="Percent 12 2 5 4" xfId="35719" xr:uid="{528E53D3-AB50-446D-85E1-3CBF6CC20E61}"/>
    <cellStyle name="Percent 12 2 6" xfId="35720" xr:uid="{E8626CAD-6EE1-4F9E-B2DA-3C4E51E682D3}"/>
    <cellStyle name="Percent 12 2 6 2" xfId="35721" xr:uid="{2C7E0B79-65FE-4B65-B77E-EEB09FC81415}"/>
    <cellStyle name="Percent 12 2 6 2 2" xfId="35722" xr:uid="{E72ACD38-4A32-4FC4-ACE9-DFA194940C08}"/>
    <cellStyle name="Percent 12 2 6 3" xfId="35723" xr:uid="{E2F8ADD4-1B2D-4D34-B034-7F7FFF275B21}"/>
    <cellStyle name="Percent 12 2 7" xfId="35724" xr:uid="{036C4D1C-CE3E-444E-95A5-F8070149FBA0}"/>
    <cellStyle name="Percent 12 2 7 2" xfId="35725" xr:uid="{A21F5F61-2FBB-45BC-B516-5351DC90AD37}"/>
    <cellStyle name="Percent 12 2 8" xfId="35726" xr:uid="{702D103D-5364-4830-8749-A94CBB884930}"/>
    <cellStyle name="Percent 12 3" xfId="35727" xr:uid="{1FE8FE22-ED5F-4FA0-9720-1BBEEB7F7BEB}"/>
    <cellStyle name="Percent 12 3 2" xfId="35728" xr:uid="{01C4D0C9-BFCE-4B06-BBCB-A6EA3C5B93C3}"/>
    <cellStyle name="Percent 12 3 2 2" xfId="35729" xr:uid="{3CCC38FD-9D87-4B8D-83A5-7E42A6FBB4B6}"/>
    <cellStyle name="Percent 12 3 2 2 2" xfId="35730" xr:uid="{8D18908A-8383-4CD6-A5BD-2D4A420DE975}"/>
    <cellStyle name="Percent 12 3 2 2 2 2" xfId="35731" xr:uid="{A1C20892-AF05-4E2F-942E-BD2334F296AF}"/>
    <cellStyle name="Percent 12 3 2 2 2 2 2" xfId="35732" xr:uid="{7A13C633-2665-4D0C-993F-CA9C520C76F2}"/>
    <cellStyle name="Percent 12 3 2 2 2 3" xfId="35733" xr:uid="{C2F2638D-8D8F-46CF-8C77-F21407293220}"/>
    <cellStyle name="Percent 12 3 2 2 3" xfId="35734" xr:uid="{3F905F9C-F6A7-4953-AFA9-C5D3C874A86D}"/>
    <cellStyle name="Percent 12 3 2 2 3 2" xfId="35735" xr:uid="{E049DC06-CFA5-44F4-88F3-9C71CAA41CDF}"/>
    <cellStyle name="Percent 12 3 2 2 4" xfId="35736" xr:uid="{364EF4F9-88A9-4FA0-8306-90BF875EF429}"/>
    <cellStyle name="Percent 12 3 2 3" xfId="35737" xr:uid="{0541969D-781B-4A62-8BB9-8A53EDE45931}"/>
    <cellStyle name="Percent 12 3 2 3 2" xfId="35738" xr:uid="{F5653262-4637-40F9-9897-FA94D8CC65E2}"/>
    <cellStyle name="Percent 12 3 2 3 2 2" xfId="35739" xr:uid="{759DD558-B66D-44C8-9548-C678869E1F5C}"/>
    <cellStyle name="Percent 12 3 2 3 2 2 2" xfId="35740" xr:uid="{EB0751DC-ACAA-492F-876C-058BC6791CAF}"/>
    <cellStyle name="Percent 12 3 2 3 2 3" xfId="35741" xr:uid="{57CB8E24-3A08-42EF-95C1-C5A8EF3BB6D2}"/>
    <cellStyle name="Percent 12 3 2 3 3" xfId="35742" xr:uid="{C58D119C-99F5-43F9-AB85-863AFC160C07}"/>
    <cellStyle name="Percent 12 3 2 3 3 2" xfId="35743" xr:uid="{073ED31B-2AAD-426F-9BC5-D56C92AECD78}"/>
    <cellStyle name="Percent 12 3 2 3 4" xfId="35744" xr:uid="{8B8A58DC-142D-402D-A125-3C5014A3A9A7}"/>
    <cellStyle name="Percent 12 3 2 4" xfId="35745" xr:uid="{181F9C03-03E6-4D20-AC29-B51FB4C67518}"/>
    <cellStyle name="Percent 12 3 2 4 2" xfId="35746" xr:uid="{D7EED269-160D-4C26-9019-0696ECD3F386}"/>
    <cellStyle name="Percent 12 3 2 4 2 2" xfId="35747" xr:uid="{52B0038C-6F09-427B-A9DC-615E932BC61A}"/>
    <cellStyle name="Percent 12 3 2 4 3" xfId="35748" xr:uid="{12B93F19-F907-49AB-83E0-659821584AE8}"/>
    <cellStyle name="Percent 12 3 2 5" xfId="35749" xr:uid="{CEAA6C4B-AFC7-4ED9-B160-6ED51FE13A09}"/>
    <cellStyle name="Percent 12 3 2 5 2" xfId="35750" xr:uid="{A7AE804D-A858-4683-8A22-070B88B5F057}"/>
    <cellStyle name="Percent 12 3 2 6" xfId="35751" xr:uid="{60188C09-7502-410D-A5C7-ACF303364B99}"/>
    <cellStyle name="Percent 12 3 3" xfId="35752" xr:uid="{C0062D30-3C98-4AB3-A999-32100CF35186}"/>
    <cellStyle name="Percent 12 3 3 2" xfId="35753" xr:uid="{290237A9-4B7D-4381-8A3D-2A169F144771}"/>
    <cellStyle name="Percent 12 3 3 2 2" xfId="35754" xr:uid="{9E7E0554-E6E4-47DE-BF5B-0D051A37377A}"/>
    <cellStyle name="Percent 12 3 3 2 2 2" xfId="35755" xr:uid="{5207AD14-74F3-4041-82FB-43B8E9D13841}"/>
    <cellStyle name="Percent 12 3 3 2 3" xfId="35756" xr:uid="{F8F91226-48C3-42E4-8991-5D04C53B9147}"/>
    <cellStyle name="Percent 12 3 3 3" xfId="35757" xr:uid="{09BF3A54-793B-4A7A-B143-11961E919793}"/>
    <cellStyle name="Percent 12 3 3 3 2" xfId="35758" xr:uid="{6CB16281-2059-4746-91D5-68A3E1405C08}"/>
    <cellStyle name="Percent 12 3 3 4" xfId="35759" xr:uid="{92D11AB2-139E-47FC-91B6-E7112AB7618A}"/>
    <cellStyle name="Percent 12 3 4" xfId="35760" xr:uid="{3471F82F-02DF-4ECC-9557-B21CC8CCF2B9}"/>
    <cellStyle name="Percent 12 3 4 2" xfId="35761" xr:uid="{A866E71E-7EC7-4528-B3EA-66737EDBF492}"/>
    <cellStyle name="Percent 12 3 4 2 2" xfId="35762" xr:uid="{C08B6775-8FB5-4D9D-A371-6DBDC95F88DB}"/>
    <cellStyle name="Percent 12 3 4 2 2 2" xfId="35763" xr:uid="{C63D8E17-81F8-415F-AA99-6412C7303D91}"/>
    <cellStyle name="Percent 12 3 4 2 3" xfId="35764" xr:uid="{517003E8-059D-4BEC-90DB-F04907017C88}"/>
    <cellStyle name="Percent 12 3 4 3" xfId="35765" xr:uid="{3DC9160C-802E-4D83-97EB-768AEB37D92D}"/>
    <cellStyle name="Percent 12 3 4 3 2" xfId="35766" xr:uid="{0F774994-0ED2-4C36-8DA9-042213593C13}"/>
    <cellStyle name="Percent 12 3 4 4" xfId="35767" xr:uid="{48BDE7C3-F0F3-4492-8612-0540D24E8375}"/>
    <cellStyle name="Percent 12 3 5" xfId="35768" xr:uid="{014939BF-E4B2-4EAE-B80A-C270CCC19519}"/>
    <cellStyle name="Percent 12 3 5 2" xfId="35769" xr:uid="{3260DC2F-0022-4844-BEAB-773C8666FFEB}"/>
    <cellStyle name="Percent 12 3 5 2 2" xfId="35770" xr:uid="{F540C2BB-A36D-4377-8185-55370BBE52B8}"/>
    <cellStyle name="Percent 12 3 5 3" xfId="35771" xr:uid="{7E464E6A-9485-4A73-8C6B-C4645BB2EAB1}"/>
    <cellStyle name="Percent 12 3 6" xfId="35772" xr:uid="{403EAAAD-1134-43F3-AFC0-58AE13483438}"/>
    <cellStyle name="Percent 12 3 6 2" xfId="35773" xr:uid="{574B27C7-DC29-49E2-8447-BB02CCC86D78}"/>
    <cellStyle name="Percent 12 3 7" xfId="35774" xr:uid="{C29DA7E0-C824-40FD-866A-7006D7B38719}"/>
    <cellStyle name="Percent 12 4" xfId="35775" xr:uid="{7136DDDC-8006-4AB7-98E3-7F1AEE9B4BAE}"/>
    <cellStyle name="Percent 12 5" xfId="35776" xr:uid="{303B9C6F-F08B-49E8-A823-8D1EAAA1D589}"/>
    <cellStyle name="Percent 12 5 2" xfId="35777" xr:uid="{2C40B7D4-C3E6-4B77-A637-4113A7E2B882}"/>
    <cellStyle name="Percent 12 5 2 2" xfId="35778" xr:uid="{EB209128-DD3F-466D-97F8-5B49749BFFAF}"/>
    <cellStyle name="Percent 12 5 2 2 2" xfId="35779" xr:uid="{127DA24F-1B91-424D-8585-11FB74EF6256}"/>
    <cellStyle name="Percent 12 5 2 2 2 2" xfId="35780" xr:uid="{E44DEB1D-B64E-4928-8F10-ED405DF2E21A}"/>
    <cellStyle name="Percent 12 5 2 2 3" xfId="35781" xr:uid="{3CF3A614-557E-4242-8002-DCE51DD88CD1}"/>
    <cellStyle name="Percent 12 5 2 3" xfId="35782" xr:uid="{27DDCDB5-AD8B-48F9-ACD0-DE632B5CBC95}"/>
    <cellStyle name="Percent 12 5 2 3 2" xfId="35783" xr:uid="{A07CE855-BA60-4FC2-B109-74E94F63B01D}"/>
    <cellStyle name="Percent 12 5 2 4" xfId="35784" xr:uid="{DBE8ABFA-5640-48AB-8BE7-78C6EFD6EECA}"/>
    <cellStyle name="Percent 12 5 3" xfId="35785" xr:uid="{52D09092-C18F-4AC4-AF62-57F9C1DD415A}"/>
    <cellStyle name="Percent 12 5 3 2" xfId="35786" xr:uid="{9EE2B572-51D0-4D8E-A8CE-F68F5FAB01FB}"/>
    <cellStyle name="Percent 12 5 3 2 2" xfId="35787" xr:uid="{9C668ACE-55DB-4170-95AA-C0A14E4F20A0}"/>
    <cellStyle name="Percent 12 5 3 2 2 2" xfId="35788" xr:uid="{E2477B85-C485-468B-B0E7-328B31DEB46C}"/>
    <cellStyle name="Percent 12 5 3 2 3" xfId="35789" xr:uid="{C1C9A95E-7AA0-41A8-BC07-0D99EEFFC270}"/>
    <cellStyle name="Percent 12 5 3 3" xfId="35790" xr:uid="{96241529-2009-4957-9FEF-174763C486F7}"/>
    <cellStyle name="Percent 12 5 3 3 2" xfId="35791" xr:uid="{259ABC94-78E6-4143-973A-1DF6498D5601}"/>
    <cellStyle name="Percent 12 5 3 4" xfId="35792" xr:uid="{336CDFF7-4FAC-4A17-B7B9-B60CE53D0EBE}"/>
    <cellStyle name="Percent 12 5 4" xfId="35793" xr:uid="{5FA13EDF-8B24-493B-A1C9-B63AE72A3B4C}"/>
    <cellStyle name="Percent 12 5 4 2" xfId="35794" xr:uid="{B85B925C-E833-48A7-A551-6512C981A79B}"/>
    <cellStyle name="Percent 12 5 4 2 2" xfId="35795" xr:uid="{E7BC53FC-6898-47E6-B8E8-0F06E227338A}"/>
    <cellStyle name="Percent 12 5 4 3" xfId="35796" xr:uid="{2AB46BD5-4036-41CA-97C3-2753924C72AB}"/>
    <cellStyle name="Percent 12 5 5" xfId="35797" xr:uid="{80F6EDE1-504C-4163-9457-A03C662E616B}"/>
    <cellStyle name="Percent 12 5 5 2" xfId="35798" xr:uid="{E9C3FEF1-794C-440E-B826-029829532826}"/>
    <cellStyle name="Percent 12 5 6" xfId="35799" xr:uid="{E82D36C7-3FFA-41D6-90E5-ADE597485C52}"/>
    <cellStyle name="Percent 12 6" xfId="35800" xr:uid="{40B8D0E8-4456-4420-960C-C6F639DBDA87}"/>
    <cellStyle name="Percent 12 6 2" xfId="35801" xr:uid="{2AD178CC-BF5E-4CB5-8B46-8BC7DD0F55D3}"/>
    <cellStyle name="Percent 12 6 2 2" xfId="35802" xr:uid="{2B8AEFA2-9677-4B2D-850C-D6DB2C689A10}"/>
    <cellStyle name="Percent 12 6 2 2 2" xfId="35803" xr:uid="{F6DD3036-9A8F-4534-AAF9-04A2C1D53FAA}"/>
    <cellStyle name="Percent 12 6 2 3" xfId="35804" xr:uid="{D8EFDDF8-4DB7-4543-A06C-63840C63B725}"/>
    <cellStyle name="Percent 12 6 3" xfId="35805" xr:uid="{D74CCF83-445D-492E-BF7F-5A29C7D0895C}"/>
    <cellStyle name="Percent 12 6 3 2" xfId="35806" xr:uid="{A9292E77-F336-4FCE-9C00-2120653D7266}"/>
    <cellStyle name="Percent 12 6 4" xfId="35807" xr:uid="{3588D693-9695-40E8-9093-3D9091FF252E}"/>
    <cellStyle name="Percent 12 7" xfId="35808" xr:uid="{C72FA5D0-C0B7-449A-9317-43CDE559C419}"/>
    <cellStyle name="Percent 12 7 2" xfId="35809" xr:uid="{25EFD3BE-96C7-46C9-8DB1-3D57D8B66FA9}"/>
    <cellStyle name="Percent 12 7 2 2" xfId="35810" xr:uid="{0996E639-DA77-4ED3-A199-A61E96D82AAF}"/>
    <cellStyle name="Percent 12 7 2 2 2" xfId="35811" xr:uid="{259702EC-9250-4C31-9013-091FF9E6ED40}"/>
    <cellStyle name="Percent 12 7 2 3" xfId="35812" xr:uid="{0C7DFC00-0D05-4719-AD9D-F719B993548B}"/>
    <cellStyle name="Percent 12 7 3" xfId="35813" xr:uid="{C5EF418D-5040-4B2F-A9FF-57E8950EF607}"/>
    <cellStyle name="Percent 12 7 3 2" xfId="35814" xr:uid="{0F04DDCF-C320-42C6-8378-3E3A9495FA3E}"/>
    <cellStyle name="Percent 12 7 4" xfId="35815" xr:uid="{E050E19F-79FD-468B-99B8-03050F9F9106}"/>
    <cellStyle name="Percent 12 8" xfId="35816" xr:uid="{D2ACF462-C1ED-4D9B-8778-A0648CC1921E}"/>
    <cellStyle name="Percent 12 8 2" xfId="35817" xr:uid="{C5F4E824-3CA3-4F6A-A62F-213FED853AB3}"/>
    <cellStyle name="Percent 12 8 2 2" xfId="35818" xr:uid="{B651CA22-A5A0-4596-9C9F-ECDA25719079}"/>
    <cellStyle name="Percent 12 8 3" xfId="35819" xr:uid="{545636E8-34D6-4355-B612-3466376D3D7A}"/>
    <cellStyle name="Percent 12 9" xfId="35820" xr:uid="{230EF423-3DB6-4D29-9ECE-C0770A566F83}"/>
    <cellStyle name="Percent 12 9 2" xfId="35821" xr:uid="{68EFB117-AC92-4B17-89B5-6797BC5D08F5}"/>
    <cellStyle name="Percent 13" xfId="35822" xr:uid="{DDD49C1C-363A-4E61-A2DE-45D037B20496}"/>
    <cellStyle name="Percent 13 10" xfId="35823" xr:uid="{B48B14A5-A2E6-47DE-97BB-BA5485F2D343}"/>
    <cellStyle name="Percent 13 10 2" xfId="35824" xr:uid="{9AF3B518-34EE-43F1-8C54-A16F617AA384}"/>
    <cellStyle name="Percent 13 11" xfId="35825" xr:uid="{4081B132-1535-4F32-A28B-66DC6782FB67}"/>
    <cellStyle name="Percent 13 2" xfId="35826" xr:uid="{B13BFA96-E53D-49A1-8958-D7A4420E1606}"/>
    <cellStyle name="Percent 13 2 2" xfId="35827" xr:uid="{89E1457F-BAD0-45E3-9738-EB9B82301736}"/>
    <cellStyle name="Percent 13 2 2 2" xfId="35828" xr:uid="{559DDBCA-A394-48A6-9132-BD58AFFC514D}"/>
    <cellStyle name="Percent 13 2 2 2 2" xfId="35829" xr:uid="{9D5807C7-24AD-4053-8840-1227E3FA5635}"/>
    <cellStyle name="Percent 13 2 2 2 2 2" xfId="35830" xr:uid="{FB86070D-90C9-42AB-BD53-FFC55BB17CDF}"/>
    <cellStyle name="Percent 13 2 2 2 2 2 2" xfId="35831" xr:uid="{E0E164B4-C5A8-459E-BFAE-59E5FA98906D}"/>
    <cellStyle name="Percent 13 2 2 2 2 2 2 2" xfId="35832" xr:uid="{424696B7-3352-49E0-B945-2D5277407EB5}"/>
    <cellStyle name="Percent 13 2 2 2 2 2 3" xfId="35833" xr:uid="{5BAA4B11-997C-4E77-BEFA-5B0D5002B0F4}"/>
    <cellStyle name="Percent 13 2 2 2 2 3" xfId="35834" xr:uid="{ED7CB08A-FEAA-4C23-A93B-682604FE3DA3}"/>
    <cellStyle name="Percent 13 2 2 2 2 3 2" xfId="35835" xr:uid="{2B5E8AFA-801B-4DE1-8782-E7A8F0E6C758}"/>
    <cellStyle name="Percent 13 2 2 2 2 4" xfId="35836" xr:uid="{0738B257-6559-4E47-9D2F-C9E36C127CDD}"/>
    <cellStyle name="Percent 13 2 2 2 3" xfId="35837" xr:uid="{DD701A0A-6133-4B37-BAAB-9EFF75F67873}"/>
    <cellStyle name="Percent 13 2 2 2 3 2" xfId="35838" xr:uid="{65C7D129-6502-4E0B-AD2C-64BCFD2EA994}"/>
    <cellStyle name="Percent 13 2 2 2 3 2 2" xfId="35839" xr:uid="{976670E4-C431-44AF-BE8D-CA8542761DB2}"/>
    <cellStyle name="Percent 13 2 2 2 3 2 2 2" xfId="35840" xr:uid="{9FF1CC6C-416F-47DA-961F-6D51F51B8B20}"/>
    <cellStyle name="Percent 13 2 2 2 3 2 3" xfId="35841" xr:uid="{92C096D5-F5FA-487B-942E-C192E54E6950}"/>
    <cellStyle name="Percent 13 2 2 2 3 3" xfId="35842" xr:uid="{CB649111-B13D-4FAE-8A6F-6752B6348F60}"/>
    <cellStyle name="Percent 13 2 2 2 3 3 2" xfId="35843" xr:uid="{9D26EC1D-5F93-4A57-97D8-42B8B237DAFF}"/>
    <cellStyle name="Percent 13 2 2 2 3 4" xfId="35844" xr:uid="{6D04CF55-AD74-42C2-A923-BE45F1FA60FD}"/>
    <cellStyle name="Percent 13 2 2 2 4" xfId="35845" xr:uid="{033359E5-FE1C-403A-ACC4-B9902D53618B}"/>
    <cellStyle name="Percent 13 2 2 2 4 2" xfId="35846" xr:uid="{CA89BFFE-6525-43D7-8F2E-2A31F50B74C5}"/>
    <cellStyle name="Percent 13 2 2 2 4 2 2" xfId="35847" xr:uid="{6CDF23EF-25DA-4DB6-8864-CAC6F3BEC324}"/>
    <cellStyle name="Percent 13 2 2 2 4 3" xfId="35848" xr:uid="{78254A17-F205-40F9-840D-07E81B503846}"/>
    <cellStyle name="Percent 13 2 2 2 5" xfId="35849" xr:uid="{7D590520-78FE-4FB7-9F6D-386CB303100F}"/>
    <cellStyle name="Percent 13 2 2 2 5 2" xfId="35850" xr:uid="{F1234158-2336-4A09-B1A8-245742F45262}"/>
    <cellStyle name="Percent 13 2 2 2 6" xfId="35851" xr:uid="{F620E57A-0849-432F-9949-DA700EE15C57}"/>
    <cellStyle name="Percent 13 2 2 3" xfId="35852" xr:uid="{426D864E-4EDF-4EEF-A216-17C899BF5BC4}"/>
    <cellStyle name="Percent 13 2 2 3 2" xfId="35853" xr:uid="{FC81E7F3-B81F-4EC7-8CC8-631DD6C4E4C5}"/>
    <cellStyle name="Percent 13 2 2 3 2 2" xfId="35854" xr:uid="{A61FF66B-EBE0-4AEE-A045-83F05C93C8AE}"/>
    <cellStyle name="Percent 13 2 2 3 2 2 2" xfId="35855" xr:uid="{F380AE7F-DFDD-40D2-AC08-2A0F5380BDDE}"/>
    <cellStyle name="Percent 13 2 2 3 2 3" xfId="35856" xr:uid="{BF97787A-BE14-480C-9A35-EDD613F32EB0}"/>
    <cellStyle name="Percent 13 2 2 3 3" xfId="35857" xr:uid="{2546A0A4-823E-4A48-A7A2-F77F9F2D8E9D}"/>
    <cellStyle name="Percent 13 2 2 3 3 2" xfId="35858" xr:uid="{BE21EFC9-B6F3-41EA-9945-E1ADFE73BE36}"/>
    <cellStyle name="Percent 13 2 2 3 4" xfId="35859" xr:uid="{B35DF793-CF8D-46FE-8879-2969443C0F36}"/>
    <cellStyle name="Percent 13 2 2 4" xfId="35860" xr:uid="{69D73DBE-7A8A-463D-BA79-20ED146007E2}"/>
    <cellStyle name="Percent 13 2 2 4 2" xfId="35861" xr:uid="{4D793ED1-C0FC-42DD-8062-3F77123F4B94}"/>
    <cellStyle name="Percent 13 2 2 4 2 2" xfId="35862" xr:uid="{12E17173-7474-42C3-80BD-42538F25467C}"/>
    <cellStyle name="Percent 13 2 2 4 2 2 2" xfId="35863" xr:uid="{EE23FE2D-479E-4F10-8406-91D0137B4439}"/>
    <cellStyle name="Percent 13 2 2 4 2 3" xfId="35864" xr:uid="{7483F6BB-18EB-4789-826F-4DDF14314199}"/>
    <cellStyle name="Percent 13 2 2 4 3" xfId="35865" xr:uid="{45F3786C-7431-47EB-B42F-CA3B1540AFEE}"/>
    <cellStyle name="Percent 13 2 2 4 3 2" xfId="35866" xr:uid="{BE72DA2D-559A-4B22-981B-DCB4CFAE99F9}"/>
    <cellStyle name="Percent 13 2 2 4 4" xfId="35867" xr:uid="{89E3D5AE-783D-4912-A40F-2040F61EF128}"/>
    <cellStyle name="Percent 13 2 2 5" xfId="35868" xr:uid="{DC5DF6C1-9851-4820-84BE-FD78E5C1EC0E}"/>
    <cellStyle name="Percent 13 2 2 5 2" xfId="35869" xr:uid="{6B9E823B-D46C-4CD5-93D4-FD87767D08BF}"/>
    <cellStyle name="Percent 13 2 2 5 2 2" xfId="35870" xr:uid="{E18FDF58-BB0A-4FAA-AAAC-865DAFE5C5EC}"/>
    <cellStyle name="Percent 13 2 2 5 3" xfId="35871" xr:uid="{9870A5B2-FB98-479E-A1B3-2D7BF172569C}"/>
    <cellStyle name="Percent 13 2 2 6" xfId="35872" xr:uid="{FEEFBF72-4343-4856-A406-B971A561CA0C}"/>
    <cellStyle name="Percent 13 2 2 6 2" xfId="35873" xr:uid="{A2CD0258-DE8A-4900-868E-3A51CED57A4D}"/>
    <cellStyle name="Percent 13 2 2 7" xfId="35874" xr:uid="{9E0245E2-77D8-4200-88E4-98712A066AB2}"/>
    <cellStyle name="Percent 13 2 3" xfId="35875" xr:uid="{26336129-1AFC-4D28-B3B5-0A3F4DCD4C4D}"/>
    <cellStyle name="Percent 13 2 3 2" xfId="35876" xr:uid="{501172E0-34F1-4EE3-A18A-5DA540FFB3A5}"/>
    <cellStyle name="Percent 13 2 3 2 2" xfId="35877" xr:uid="{1FF5C6C9-763D-4FF4-95EC-1D91496CE573}"/>
    <cellStyle name="Percent 13 2 3 2 2 2" xfId="35878" xr:uid="{D925EEA3-A04F-47EC-A978-30D671E31AEB}"/>
    <cellStyle name="Percent 13 2 3 2 2 2 2" xfId="35879" xr:uid="{1F5F4620-1379-43D3-8C9F-7719DFC47BAE}"/>
    <cellStyle name="Percent 13 2 3 2 2 3" xfId="35880" xr:uid="{9C9AFF92-A88A-48F7-AB6F-99D3E84EE352}"/>
    <cellStyle name="Percent 13 2 3 2 3" xfId="35881" xr:uid="{20F41D54-F569-4047-B2B5-615FC7A1E2A1}"/>
    <cellStyle name="Percent 13 2 3 2 3 2" xfId="35882" xr:uid="{BFB59446-E866-45F3-AB88-77654CE3B600}"/>
    <cellStyle name="Percent 13 2 3 2 4" xfId="35883" xr:uid="{D8477387-389A-427D-B9CF-ADE745195904}"/>
    <cellStyle name="Percent 13 2 3 3" xfId="35884" xr:uid="{81A81500-2AAA-4F0A-9E19-F64C3AC2B9FD}"/>
    <cellStyle name="Percent 13 2 3 3 2" xfId="35885" xr:uid="{941415A3-AD01-470E-94E3-A29DD3DABD0B}"/>
    <cellStyle name="Percent 13 2 3 3 2 2" xfId="35886" xr:uid="{71B470FC-924F-4BA8-8F03-A2B15CF7B03D}"/>
    <cellStyle name="Percent 13 2 3 3 2 2 2" xfId="35887" xr:uid="{B0A05C13-68E2-4C56-9EFA-82DCE8F9F335}"/>
    <cellStyle name="Percent 13 2 3 3 2 3" xfId="35888" xr:uid="{0C9CDB68-EC1E-475C-BF24-B7CA8A56D721}"/>
    <cellStyle name="Percent 13 2 3 3 3" xfId="35889" xr:uid="{1A8DC994-4D1C-49BB-B2DA-BF2C48FDE423}"/>
    <cellStyle name="Percent 13 2 3 3 3 2" xfId="35890" xr:uid="{DE1D8F49-B3AA-410C-B62B-A14A4B76351D}"/>
    <cellStyle name="Percent 13 2 3 3 4" xfId="35891" xr:uid="{3882AD5E-AB93-4DAD-B4DD-EC0BC9870B73}"/>
    <cellStyle name="Percent 13 2 3 4" xfId="35892" xr:uid="{37678E03-936B-4BD9-88AD-65F81E7ECC37}"/>
    <cellStyle name="Percent 13 2 3 4 2" xfId="35893" xr:uid="{10D63213-F329-47F9-8C24-D3E549D2CAE2}"/>
    <cellStyle name="Percent 13 2 3 4 2 2" xfId="35894" xr:uid="{C103E8CD-6C5E-410D-8832-00400F9AD093}"/>
    <cellStyle name="Percent 13 2 3 4 3" xfId="35895" xr:uid="{E3ACE25D-E5C8-4D79-9605-B13B26CD4E56}"/>
    <cellStyle name="Percent 13 2 3 5" xfId="35896" xr:uid="{E1FF71AD-A016-439B-9E9E-B80E7C3D2B56}"/>
    <cellStyle name="Percent 13 2 3 5 2" xfId="35897" xr:uid="{CD550EC6-13CF-4A14-8194-66A8D80A5503}"/>
    <cellStyle name="Percent 13 2 3 6" xfId="35898" xr:uid="{2448AB2B-AD6B-4E0A-8681-43930CCA3634}"/>
    <cellStyle name="Percent 13 2 4" xfId="35899" xr:uid="{DFFE5989-A88E-45BF-AE5C-6EB6BECE4281}"/>
    <cellStyle name="Percent 13 2 4 2" xfId="35900" xr:uid="{1AF64AF5-E265-465C-84EF-AFDA28D465D9}"/>
    <cellStyle name="Percent 13 2 4 2 2" xfId="35901" xr:uid="{8FE0B845-718B-4B35-BE24-296A8C58624F}"/>
    <cellStyle name="Percent 13 2 4 2 2 2" xfId="35902" xr:uid="{C542F174-58EF-4BF2-9132-18D6C5C3A347}"/>
    <cellStyle name="Percent 13 2 4 2 3" xfId="35903" xr:uid="{1E9E0352-2AB0-4F79-86A1-8DFE7E779167}"/>
    <cellStyle name="Percent 13 2 4 3" xfId="35904" xr:uid="{ED462CBE-F27D-48B6-B374-D8B3852B5B8C}"/>
    <cellStyle name="Percent 13 2 4 3 2" xfId="35905" xr:uid="{474E8275-7260-412B-8678-C995A21268FE}"/>
    <cellStyle name="Percent 13 2 4 4" xfId="35906" xr:uid="{78709FD1-307A-4830-A434-6EBDDBB733CA}"/>
    <cellStyle name="Percent 13 2 5" xfId="35907" xr:uid="{684DFB13-9E99-4191-AF44-4DA1776B7C3D}"/>
    <cellStyle name="Percent 13 2 5 2" xfId="35908" xr:uid="{4E4BB970-4503-45EF-9068-7D2C1A369BA2}"/>
    <cellStyle name="Percent 13 2 5 2 2" xfId="35909" xr:uid="{09CC5B4B-7FFF-473B-B1B0-CAF8E45A3BBB}"/>
    <cellStyle name="Percent 13 2 5 2 2 2" xfId="35910" xr:uid="{2D756C09-1372-46A1-86A1-A8AD247BC1AD}"/>
    <cellStyle name="Percent 13 2 5 2 3" xfId="35911" xr:uid="{AC050216-3667-4678-9B4E-858F1A28B812}"/>
    <cellStyle name="Percent 13 2 5 3" xfId="35912" xr:uid="{7C63E3E6-F26A-4E1A-B3F3-874EF2C2114F}"/>
    <cellStyle name="Percent 13 2 5 3 2" xfId="35913" xr:uid="{EDB90508-A1CF-4ECB-92AC-B6042E33D00D}"/>
    <cellStyle name="Percent 13 2 5 4" xfId="35914" xr:uid="{429B1D03-A3E9-49F7-A187-4961F1A47509}"/>
    <cellStyle name="Percent 13 2 6" xfId="35915" xr:uid="{DE8EC9C0-CC6A-4CD6-9F9C-F8257B4882D2}"/>
    <cellStyle name="Percent 13 2 6 2" xfId="35916" xr:uid="{8333F9DB-9810-4D7B-8E81-3E2AD4BB0FFB}"/>
    <cellStyle name="Percent 13 2 6 2 2" xfId="35917" xr:uid="{E504C51E-F75C-4831-BBB5-28681CE4A072}"/>
    <cellStyle name="Percent 13 2 6 3" xfId="35918" xr:uid="{C91A236A-FAA4-46DA-9843-39AE01E77BF8}"/>
    <cellStyle name="Percent 13 2 7" xfId="35919" xr:uid="{473C8019-F0BB-45C9-8BAB-3157DA43EF65}"/>
    <cellStyle name="Percent 13 2 7 2" xfId="35920" xr:uid="{94B674DD-4595-4F9E-893C-52CD0B2F8304}"/>
    <cellStyle name="Percent 13 2 8" xfId="35921" xr:uid="{4C00E493-F145-4655-A69E-277669E70396}"/>
    <cellStyle name="Percent 13 3" xfId="35922" xr:uid="{06D8EBCC-AF1D-4E60-9443-AA5197520CBF}"/>
    <cellStyle name="Percent 13 3 2" xfId="35923" xr:uid="{64C82F77-C399-4872-855E-7DC6FAD6FD48}"/>
    <cellStyle name="Percent 13 3 2 2" xfId="35924" xr:uid="{1C3E05AD-D7B1-4CC4-8E07-BAB6205CBC4F}"/>
    <cellStyle name="Percent 13 3 2 2 2" xfId="35925" xr:uid="{58D445A3-889B-414C-941D-9CEF2FFB9F97}"/>
    <cellStyle name="Percent 13 3 2 2 2 2" xfId="35926" xr:uid="{AAE147EE-EA2C-4C93-B208-63E780C35BE6}"/>
    <cellStyle name="Percent 13 3 2 2 2 2 2" xfId="35927" xr:uid="{9F727986-A078-49A3-95BC-5FF2043F64CD}"/>
    <cellStyle name="Percent 13 3 2 2 2 3" xfId="35928" xr:uid="{2BB9BE8C-9BA4-41F0-BFE2-4B3E5EFAF994}"/>
    <cellStyle name="Percent 13 3 2 2 3" xfId="35929" xr:uid="{38ADAE8D-3189-4B0E-829B-144DA742EC67}"/>
    <cellStyle name="Percent 13 3 2 2 3 2" xfId="35930" xr:uid="{504E6DB8-A2A1-4A27-961E-73218A0DC415}"/>
    <cellStyle name="Percent 13 3 2 2 4" xfId="35931" xr:uid="{A692EAD9-B29C-4AA5-89F9-0162757E9CC1}"/>
    <cellStyle name="Percent 13 3 2 3" xfId="35932" xr:uid="{30DFEE5E-2E67-4A1F-8082-0360F2DF86F1}"/>
    <cellStyle name="Percent 13 3 2 3 2" xfId="35933" xr:uid="{121FAA78-F816-4BB1-B236-F8943688D46E}"/>
    <cellStyle name="Percent 13 3 2 3 2 2" xfId="35934" xr:uid="{54F7AD2A-59B8-4C11-BF49-9ADF79CECAD3}"/>
    <cellStyle name="Percent 13 3 2 3 2 2 2" xfId="35935" xr:uid="{EE69D225-7B28-44AB-BE59-58301249197C}"/>
    <cellStyle name="Percent 13 3 2 3 2 3" xfId="35936" xr:uid="{642AD79B-EA39-41E8-9B78-EDDCCBB21A45}"/>
    <cellStyle name="Percent 13 3 2 3 3" xfId="35937" xr:uid="{28C8F845-BD62-44A8-87AB-F6E2C8B52700}"/>
    <cellStyle name="Percent 13 3 2 3 3 2" xfId="35938" xr:uid="{F866286B-D31E-4984-B1C2-9B3F2BE33FDE}"/>
    <cellStyle name="Percent 13 3 2 3 4" xfId="35939" xr:uid="{5F6AC03C-9C41-412A-8AD1-10BDC1999AAF}"/>
    <cellStyle name="Percent 13 3 2 4" xfId="35940" xr:uid="{6128A4E3-ED04-414B-898B-68D740F585FC}"/>
    <cellStyle name="Percent 13 3 2 4 2" xfId="35941" xr:uid="{0B417945-DF44-4DED-AE6C-FB6E0F67980A}"/>
    <cellStyle name="Percent 13 3 2 4 2 2" xfId="35942" xr:uid="{7B51FE23-C37E-41C3-B680-3F6792521361}"/>
    <cellStyle name="Percent 13 3 2 4 3" xfId="35943" xr:uid="{04CFCB04-9C13-4DAC-9E4F-3D1F36CCE5F1}"/>
    <cellStyle name="Percent 13 3 2 5" xfId="35944" xr:uid="{454F6EDF-4B6E-4B50-B7ED-47622E945824}"/>
    <cellStyle name="Percent 13 3 2 5 2" xfId="35945" xr:uid="{EEA45CC6-5D0B-4574-8650-218CBEABC28E}"/>
    <cellStyle name="Percent 13 3 2 6" xfId="35946" xr:uid="{A6F3D436-41C3-4D5A-BCDC-34C4522AE849}"/>
    <cellStyle name="Percent 13 3 3" xfId="35947" xr:uid="{00D82A87-FF71-4FF1-88A6-6A34DB72ADA8}"/>
    <cellStyle name="Percent 13 3 3 2" xfId="35948" xr:uid="{DB231D3D-1678-42B5-8DBC-47E87D240489}"/>
    <cellStyle name="Percent 13 3 3 2 2" xfId="35949" xr:uid="{5346B1CF-C1B3-4EDC-8B06-A5AB47C38375}"/>
    <cellStyle name="Percent 13 3 3 2 2 2" xfId="35950" xr:uid="{D9FE3C91-E8F5-4F96-9569-5AD7B6AB5AEA}"/>
    <cellStyle name="Percent 13 3 3 2 3" xfId="35951" xr:uid="{53E90713-32C1-44B0-BE9E-ABC926A6E96D}"/>
    <cellStyle name="Percent 13 3 3 3" xfId="35952" xr:uid="{1F14001E-555A-4243-BEC7-A3247F990399}"/>
    <cellStyle name="Percent 13 3 3 3 2" xfId="35953" xr:uid="{5F3AD0D6-47A8-44E5-9016-3409C301AE0F}"/>
    <cellStyle name="Percent 13 3 3 4" xfId="35954" xr:uid="{9CED57C1-5B8E-4691-892C-03B6D11CCC6B}"/>
    <cellStyle name="Percent 13 3 4" xfId="35955" xr:uid="{4B215D0D-0CFD-4543-AF65-67BC230DEABB}"/>
    <cellStyle name="Percent 13 3 4 2" xfId="35956" xr:uid="{5D46534C-DCEC-4DB9-8C56-CFC7B36582B4}"/>
    <cellStyle name="Percent 13 3 4 2 2" xfId="35957" xr:uid="{49868441-5F52-49EE-8859-13861D1FB36D}"/>
    <cellStyle name="Percent 13 3 4 2 2 2" xfId="35958" xr:uid="{0A0200DA-1D4C-4101-9897-24D841F833A4}"/>
    <cellStyle name="Percent 13 3 4 2 3" xfId="35959" xr:uid="{DB78ACD0-6B94-4DFD-974D-E821F34D24B0}"/>
    <cellStyle name="Percent 13 3 4 3" xfId="35960" xr:uid="{D0F34A38-E9E4-4576-9179-56F1E845E4DE}"/>
    <cellStyle name="Percent 13 3 4 3 2" xfId="35961" xr:uid="{0D819DD6-CD33-4775-BB5F-859BDC267D41}"/>
    <cellStyle name="Percent 13 3 4 4" xfId="35962" xr:uid="{F25E5C78-5F79-4339-9A48-11D5A8C13279}"/>
    <cellStyle name="Percent 13 3 5" xfId="35963" xr:uid="{C4794AD2-CD6A-4172-861E-1F2A277A746D}"/>
    <cellStyle name="Percent 13 3 5 2" xfId="35964" xr:uid="{E925C1CF-36BC-494C-B8C2-4C3F7299DA4F}"/>
    <cellStyle name="Percent 13 3 5 2 2" xfId="35965" xr:uid="{4543142B-6499-4D92-8081-3C94F8619276}"/>
    <cellStyle name="Percent 13 3 5 3" xfId="35966" xr:uid="{ED7B8072-3488-40C2-99A5-E13D3367C99F}"/>
    <cellStyle name="Percent 13 3 6" xfId="35967" xr:uid="{AB5E8917-B9D7-41BA-A514-775C4ACE1EBC}"/>
    <cellStyle name="Percent 13 3 6 2" xfId="35968" xr:uid="{720FFA11-8CE0-4D6B-866C-4699677EE157}"/>
    <cellStyle name="Percent 13 3 7" xfId="35969" xr:uid="{252E4260-EA96-46FD-9EBE-04F48D98D7C9}"/>
    <cellStyle name="Percent 13 4" xfId="35970" xr:uid="{9B5D9297-3B16-4EFD-8476-D1F696F93A84}"/>
    <cellStyle name="Percent 13 5" xfId="35971" xr:uid="{6C65EF92-F61F-4F96-B221-512FDBF63CD8}"/>
    <cellStyle name="Percent 13 5 2" xfId="35972" xr:uid="{DDDC16BD-4C00-447F-8FD9-2B8B4D192E6E}"/>
    <cellStyle name="Percent 13 5 2 2" xfId="35973" xr:uid="{EB5FE883-C75A-44C6-9935-060893A0A95B}"/>
    <cellStyle name="Percent 13 5 2 2 2" xfId="35974" xr:uid="{B213AA49-6B9A-41B6-B811-BCA4EC26A200}"/>
    <cellStyle name="Percent 13 5 2 2 2 2" xfId="35975" xr:uid="{42C91CF4-8422-4A01-8692-58EBCCF7CA93}"/>
    <cellStyle name="Percent 13 5 2 2 3" xfId="35976" xr:uid="{F760C818-1EE4-40E5-981D-6E94664E3B61}"/>
    <cellStyle name="Percent 13 5 2 3" xfId="35977" xr:uid="{69FE9C41-78EE-40C7-A4FD-136386598F0D}"/>
    <cellStyle name="Percent 13 5 2 3 2" xfId="35978" xr:uid="{FE031C0C-DC15-4CE5-9135-D553093F066D}"/>
    <cellStyle name="Percent 13 5 2 4" xfId="35979" xr:uid="{4355109A-F539-45AF-BB16-A5F1DCCB5DCC}"/>
    <cellStyle name="Percent 13 5 3" xfId="35980" xr:uid="{C2760980-0C0A-4A78-880D-4410A556FBAC}"/>
    <cellStyle name="Percent 13 5 3 2" xfId="35981" xr:uid="{C0417B94-1D45-4879-9D9E-EE634FACA930}"/>
    <cellStyle name="Percent 13 5 3 2 2" xfId="35982" xr:uid="{88F57F86-BAA1-4D2A-8A24-E981BA3F5D86}"/>
    <cellStyle name="Percent 13 5 3 2 2 2" xfId="35983" xr:uid="{FA9C754F-0A3F-4261-BFEC-481680A26B96}"/>
    <cellStyle name="Percent 13 5 3 2 3" xfId="35984" xr:uid="{43988F98-DBE5-4008-88A7-1D9147160342}"/>
    <cellStyle name="Percent 13 5 3 3" xfId="35985" xr:uid="{00F67DC6-2259-4E06-8595-B522BB02FCCF}"/>
    <cellStyle name="Percent 13 5 3 3 2" xfId="35986" xr:uid="{EB2C6048-8284-40D9-A9F3-E7B6CE47909B}"/>
    <cellStyle name="Percent 13 5 3 4" xfId="35987" xr:uid="{9DE0D176-9D6C-4007-BF43-C31E1668BF20}"/>
    <cellStyle name="Percent 13 5 4" xfId="35988" xr:uid="{D158815D-4EB3-46AD-910A-0C4CE323C9E4}"/>
    <cellStyle name="Percent 13 5 4 2" xfId="35989" xr:uid="{A4D25780-2DE1-4F63-A724-720075DBFA67}"/>
    <cellStyle name="Percent 13 5 4 2 2" xfId="35990" xr:uid="{2A6A8385-387A-42DE-A0F9-C35B9A1972A9}"/>
    <cellStyle name="Percent 13 5 4 3" xfId="35991" xr:uid="{342C2313-B48B-446A-8F16-BB183B51F6CD}"/>
    <cellStyle name="Percent 13 5 5" xfId="35992" xr:uid="{C381B07E-D7E1-43BB-BF3C-6FD1FC3A1D14}"/>
    <cellStyle name="Percent 13 5 5 2" xfId="35993" xr:uid="{FCF90A4A-7A86-4E74-9ECA-FC483BCD923F}"/>
    <cellStyle name="Percent 13 5 6" xfId="35994" xr:uid="{CAFAF04D-BEF8-4F09-ACD4-CA2C8F33CF63}"/>
    <cellStyle name="Percent 13 6" xfId="35995" xr:uid="{E8040900-3642-4B46-AADE-0E734DCBFF35}"/>
    <cellStyle name="Percent 13 7" xfId="35996" xr:uid="{1A6B61D9-3660-465F-B62A-CE4637ACE6E3}"/>
    <cellStyle name="Percent 13 7 2" xfId="35997" xr:uid="{ABC181FA-DDA9-4A44-9361-CBE054025D1F}"/>
    <cellStyle name="Percent 13 7 2 2" xfId="35998" xr:uid="{D41EB4EA-448D-48DB-9C3E-27615FDC8B17}"/>
    <cellStyle name="Percent 13 7 2 2 2" xfId="35999" xr:uid="{C2FC6C30-FE6E-4206-BB41-C883376FA02A}"/>
    <cellStyle name="Percent 13 7 2 3" xfId="36000" xr:uid="{F3A59B3F-DA7C-4A7F-B066-B87CD4BAD8E8}"/>
    <cellStyle name="Percent 13 7 3" xfId="36001" xr:uid="{7507E33E-E8B6-49F4-B881-74D8D4801D21}"/>
    <cellStyle name="Percent 13 7 3 2" xfId="36002" xr:uid="{033A0AAD-6F97-4505-9306-2CA404180B5B}"/>
    <cellStyle name="Percent 13 7 4" xfId="36003" xr:uid="{0FCA6552-F588-46C0-911D-4B5AE5BDA68E}"/>
    <cellStyle name="Percent 13 8" xfId="36004" xr:uid="{B41AB95F-3C0A-4B53-B392-E54CBE985C7F}"/>
    <cellStyle name="Percent 13 8 2" xfId="36005" xr:uid="{77887CE1-55DD-4868-9B11-52FC8BF63140}"/>
    <cellStyle name="Percent 13 8 2 2" xfId="36006" xr:uid="{0B7D6D81-2CB9-4588-9371-99BA4BC1104B}"/>
    <cellStyle name="Percent 13 8 2 2 2" xfId="36007" xr:uid="{76414A25-2D84-4D98-9641-5779DD942D2D}"/>
    <cellStyle name="Percent 13 8 2 3" xfId="36008" xr:uid="{79F6A3F5-6285-496B-9EAD-EDC7368F37C4}"/>
    <cellStyle name="Percent 13 8 3" xfId="36009" xr:uid="{41DB68EA-A7B2-4B15-865B-F4F456D32586}"/>
    <cellStyle name="Percent 13 8 3 2" xfId="36010" xr:uid="{BEB60C28-E493-4CDD-B671-984DE8D8E68D}"/>
    <cellStyle name="Percent 13 8 4" xfId="36011" xr:uid="{9E13D544-B500-4DF1-A60B-43109E9DE5A5}"/>
    <cellStyle name="Percent 13 9" xfId="36012" xr:uid="{E46AFC3B-37F0-432C-B56B-9F46366BD670}"/>
    <cellStyle name="Percent 13 9 2" xfId="36013" xr:uid="{3579FD9F-14A9-4143-B54F-9071DD77E97B}"/>
    <cellStyle name="Percent 13 9 2 2" xfId="36014" xr:uid="{4ED82E9F-28EB-418B-A9E9-B88E64E6D06D}"/>
    <cellStyle name="Percent 13 9 3" xfId="36015" xr:uid="{8AB5ECF9-FBAF-4EFA-BB0A-72543AEBAD2E}"/>
    <cellStyle name="Percent 14" xfId="36016" xr:uid="{E2FD6A8D-F50D-4B3F-8A76-90872FDA5317}"/>
    <cellStyle name="Percent 14 10" xfId="36017" xr:uid="{EB035EC3-A339-43FD-BE45-3682D5B0AC74}"/>
    <cellStyle name="Percent 14 2" xfId="36018" xr:uid="{B285CFD9-CB39-41C8-BA39-415F5C36E0B6}"/>
    <cellStyle name="Percent 14 2 2" xfId="36019" xr:uid="{71CBE849-94EB-4451-9770-2D04B275B159}"/>
    <cellStyle name="Percent 14 2 2 2" xfId="36020" xr:uid="{9C3534BA-C595-4831-A0D0-109C62BDB17C}"/>
    <cellStyle name="Percent 14 2 2 2 2" xfId="36021" xr:uid="{604C256C-152A-4023-97BA-D09A39F1674F}"/>
    <cellStyle name="Percent 14 2 2 2 2 2" xfId="36022" xr:uid="{3F8AE137-9D8E-4492-9D0C-FC8A481FFA61}"/>
    <cellStyle name="Percent 14 2 2 2 2 2 2" xfId="36023" xr:uid="{CB84AC16-9AF7-4CAF-B69B-6728AB002594}"/>
    <cellStyle name="Percent 14 2 2 2 2 2 2 2" xfId="36024" xr:uid="{53B5F395-664A-4D97-8E83-605F4BCD2F43}"/>
    <cellStyle name="Percent 14 2 2 2 2 2 3" xfId="36025" xr:uid="{60E67869-7051-40C4-9ED4-B84246D1E546}"/>
    <cellStyle name="Percent 14 2 2 2 2 3" xfId="36026" xr:uid="{7A1FFA1D-A918-4670-8A81-48C28986EE66}"/>
    <cellStyle name="Percent 14 2 2 2 2 3 2" xfId="36027" xr:uid="{B0D8B47C-7006-426E-BA78-675AD8C4D060}"/>
    <cellStyle name="Percent 14 2 2 2 2 4" xfId="36028" xr:uid="{0FB2C953-EFE9-4933-81B4-5B186C5D12F3}"/>
    <cellStyle name="Percent 14 2 2 2 3" xfId="36029" xr:uid="{E67DBBD7-99DD-42AF-8881-41A35487A76B}"/>
    <cellStyle name="Percent 14 2 2 2 3 2" xfId="36030" xr:uid="{18B50089-1AF9-4DCA-9217-54C4E91EC9C4}"/>
    <cellStyle name="Percent 14 2 2 2 3 2 2" xfId="36031" xr:uid="{A7BC668F-0E56-4EDA-BD47-B34838CD93D4}"/>
    <cellStyle name="Percent 14 2 2 2 3 2 2 2" xfId="36032" xr:uid="{7CF7642E-68B6-4788-854C-981EEA9102B1}"/>
    <cellStyle name="Percent 14 2 2 2 3 2 3" xfId="36033" xr:uid="{F8D8AF06-2D3F-4DB9-8B3D-8F31022DCF90}"/>
    <cellStyle name="Percent 14 2 2 2 3 3" xfId="36034" xr:uid="{B48C2228-02C0-4562-B829-0AA7E0AB72E4}"/>
    <cellStyle name="Percent 14 2 2 2 3 3 2" xfId="36035" xr:uid="{B3E4AEBA-3AC3-4666-8786-C96F4FAB0B3C}"/>
    <cellStyle name="Percent 14 2 2 2 3 4" xfId="36036" xr:uid="{F80D276B-1EAC-49DE-B15D-7313A86B4167}"/>
    <cellStyle name="Percent 14 2 2 2 4" xfId="36037" xr:uid="{5B0197D8-630F-4283-A190-A9055E32164A}"/>
    <cellStyle name="Percent 14 2 2 2 4 2" xfId="36038" xr:uid="{BAB297AF-5B3E-405F-BF30-B3F9BB9059C1}"/>
    <cellStyle name="Percent 14 2 2 2 4 2 2" xfId="36039" xr:uid="{AABE6542-21C8-4D0E-BCDA-D1AFCD6CD325}"/>
    <cellStyle name="Percent 14 2 2 2 4 3" xfId="36040" xr:uid="{1CE1893B-8FC9-4F81-8421-1F3FED3A482F}"/>
    <cellStyle name="Percent 14 2 2 2 5" xfId="36041" xr:uid="{29D5B505-AF37-4E6A-A01D-80081E7A106B}"/>
    <cellStyle name="Percent 14 2 2 2 5 2" xfId="36042" xr:uid="{29D1F108-1739-4C1E-8D8A-386DC94D1C78}"/>
    <cellStyle name="Percent 14 2 2 2 6" xfId="36043" xr:uid="{413138C5-7EE7-4567-92D9-788C16E7F31D}"/>
    <cellStyle name="Percent 14 2 2 3" xfId="36044" xr:uid="{AA075DC4-9D09-4C53-B462-A08F33A880B1}"/>
    <cellStyle name="Percent 14 2 2 3 2" xfId="36045" xr:uid="{0F734F5B-2F3F-43B1-A3F9-3B2EDAF60668}"/>
    <cellStyle name="Percent 14 2 2 3 2 2" xfId="36046" xr:uid="{1176433B-957F-402F-85DB-2E8BB14DC04A}"/>
    <cellStyle name="Percent 14 2 2 3 2 2 2" xfId="36047" xr:uid="{DAEF86B7-BCFD-4145-AEEE-82D4BA8BF925}"/>
    <cellStyle name="Percent 14 2 2 3 2 3" xfId="36048" xr:uid="{13A99420-215F-4AB8-AFD7-A874E30AC8C1}"/>
    <cellStyle name="Percent 14 2 2 3 3" xfId="36049" xr:uid="{7EEE5730-EDBE-49AF-8F91-9478A204BC3F}"/>
    <cellStyle name="Percent 14 2 2 3 3 2" xfId="36050" xr:uid="{09875E38-0CF4-4D4C-AFF4-40CD9708BA80}"/>
    <cellStyle name="Percent 14 2 2 3 4" xfId="36051" xr:uid="{E4921A25-2EE6-4DC0-8C7E-79D4D8A954F8}"/>
    <cellStyle name="Percent 14 2 2 4" xfId="36052" xr:uid="{EBBD2371-44D9-4349-825A-CF7EEDD165E5}"/>
    <cellStyle name="Percent 14 2 2 4 2" xfId="36053" xr:uid="{CCD868C3-BB17-42AA-A427-480F85DE8AA5}"/>
    <cellStyle name="Percent 14 2 2 4 2 2" xfId="36054" xr:uid="{21EA592F-2B27-4FDB-B4C7-8B0B79403A34}"/>
    <cellStyle name="Percent 14 2 2 4 2 2 2" xfId="36055" xr:uid="{A7E31B12-00D7-4D92-BFD3-594D8D798299}"/>
    <cellStyle name="Percent 14 2 2 4 2 3" xfId="36056" xr:uid="{7A3BEED2-1F54-41B3-B673-3335D2F598EA}"/>
    <cellStyle name="Percent 14 2 2 4 3" xfId="36057" xr:uid="{C50E145D-70EF-4169-BAF3-7204B02772A0}"/>
    <cellStyle name="Percent 14 2 2 4 3 2" xfId="36058" xr:uid="{2146A125-1EF6-4A9A-BA66-2D4EEC3ECE50}"/>
    <cellStyle name="Percent 14 2 2 4 4" xfId="36059" xr:uid="{07E770E7-FD69-4284-9661-5D3E8D1DCA4C}"/>
    <cellStyle name="Percent 14 2 2 5" xfId="36060" xr:uid="{68221388-5578-4B6B-A5BA-12E1CE150D07}"/>
    <cellStyle name="Percent 14 2 2 5 2" xfId="36061" xr:uid="{8600B763-6104-4B7C-82EC-7E0A2AC55522}"/>
    <cellStyle name="Percent 14 2 2 5 2 2" xfId="36062" xr:uid="{3A5757D2-0D93-49D0-BBAF-CB3CDF9630F5}"/>
    <cellStyle name="Percent 14 2 2 5 3" xfId="36063" xr:uid="{1B3D2596-4382-4AB3-86B2-FDB09E59BD6D}"/>
    <cellStyle name="Percent 14 2 2 6" xfId="36064" xr:uid="{1688813D-D861-43DC-AA04-C9F6524689A5}"/>
    <cellStyle name="Percent 14 2 2 6 2" xfId="36065" xr:uid="{E15D62ED-07CA-47E7-AEDE-B9B26569B024}"/>
    <cellStyle name="Percent 14 2 2 7" xfId="36066" xr:uid="{1DDA8C6E-71D6-46A7-86F4-43D86353A95F}"/>
    <cellStyle name="Percent 14 2 3" xfId="36067" xr:uid="{0934DE80-8646-45AC-8668-3BC18DD211DA}"/>
    <cellStyle name="Percent 14 2 3 2" xfId="36068" xr:uid="{5F04B3E8-BFBB-457F-A04D-C1A3FCBB2707}"/>
    <cellStyle name="Percent 14 2 3 2 2" xfId="36069" xr:uid="{388B7BEF-308B-4E3D-8237-5DBFFD09E3D0}"/>
    <cellStyle name="Percent 14 2 3 2 2 2" xfId="36070" xr:uid="{9E0F92FB-F1AB-4429-A1CA-2D300BE9824E}"/>
    <cellStyle name="Percent 14 2 3 2 2 2 2" xfId="36071" xr:uid="{F5F84FDE-AE20-4E72-9DAA-D1F1A534DAA0}"/>
    <cellStyle name="Percent 14 2 3 2 2 3" xfId="36072" xr:uid="{AFAE25AF-5412-47F7-A070-BCC0C174D498}"/>
    <cellStyle name="Percent 14 2 3 2 3" xfId="36073" xr:uid="{775F4469-106C-4940-929A-B32913C7D2AA}"/>
    <cellStyle name="Percent 14 2 3 2 3 2" xfId="36074" xr:uid="{515B4A00-B757-463B-AD80-BEC4430A86E9}"/>
    <cellStyle name="Percent 14 2 3 2 4" xfId="36075" xr:uid="{C6435D45-4C9B-4365-A6B8-80516A62DC36}"/>
    <cellStyle name="Percent 14 2 3 3" xfId="36076" xr:uid="{39183E5E-E242-4020-928A-7975A15EAEE9}"/>
    <cellStyle name="Percent 14 2 3 3 2" xfId="36077" xr:uid="{6162B227-71D9-4F1E-80A6-46BCF23E7257}"/>
    <cellStyle name="Percent 14 2 3 3 2 2" xfId="36078" xr:uid="{21ED806B-F67D-473E-896C-ADBFABE2D4FF}"/>
    <cellStyle name="Percent 14 2 3 3 2 2 2" xfId="36079" xr:uid="{2DD70FEA-EB66-408B-A422-E888BC1DDD8B}"/>
    <cellStyle name="Percent 14 2 3 3 2 3" xfId="36080" xr:uid="{38954D37-A114-489F-B68A-97F23BA9E0A9}"/>
    <cellStyle name="Percent 14 2 3 3 3" xfId="36081" xr:uid="{436E2884-CEBC-40D0-9011-270E554AD023}"/>
    <cellStyle name="Percent 14 2 3 3 3 2" xfId="36082" xr:uid="{7BCDCB84-50D6-4279-BC36-2499D79506E6}"/>
    <cellStyle name="Percent 14 2 3 3 4" xfId="36083" xr:uid="{BA86F37A-A64E-45EF-AB07-40C320D7B74E}"/>
    <cellStyle name="Percent 14 2 3 4" xfId="36084" xr:uid="{DD5C57D2-196D-4039-801E-808DFC6B1BFE}"/>
    <cellStyle name="Percent 14 2 3 4 2" xfId="36085" xr:uid="{3DEE117F-7CBA-4BE1-890A-02F8761EFE11}"/>
    <cellStyle name="Percent 14 2 3 4 2 2" xfId="36086" xr:uid="{5F2CFC77-53A4-4208-8C9D-E2D8859279C2}"/>
    <cellStyle name="Percent 14 2 3 4 3" xfId="36087" xr:uid="{92A6E4B1-02B3-4564-919B-C851DCA8FB07}"/>
    <cellStyle name="Percent 14 2 3 5" xfId="36088" xr:uid="{20D95A2C-C784-424F-A21E-8D0F5630513F}"/>
    <cellStyle name="Percent 14 2 3 5 2" xfId="36089" xr:uid="{FD1C2D51-77E3-4097-A77F-A78921EB859A}"/>
    <cellStyle name="Percent 14 2 3 6" xfId="36090" xr:uid="{83B0EC2B-08B5-4016-BE1C-D12919F61A22}"/>
    <cellStyle name="Percent 14 2 4" xfId="36091" xr:uid="{39128028-03C6-4707-9BB4-16289845E040}"/>
    <cellStyle name="Percent 14 2 4 2" xfId="36092" xr:uid="{4025D3A0-F432-420E-A056-D06CEF730E6F}"/>
    <cellStyle name="Percent 14 2 4 2 2" xfId="36093" xr:uid="{3B5EE2ED-BE90-40EB-A797-2EDD02FE3724}"/>
    <cellStyle name="Percent 14 2 4 2 2 2" xfId="36094" xr:uid="{BFCE47EE-0013-4B96-9537-B385A60F88E7}"/>
    <cellStyle name="Percent 14 2 4 2 3" xfId="36095" xr:uid="{5FEBE8C5-3572-4FB9-81AC-BCD5625EDED5}"/>
    <cellStyle name="Percent 14 2 4 3" xfId="36096" xr:uid="{8CD92B56-00C3-413E-B00A-0A029627FDA5}"/>
    <cellStyle name="Percent 14 2 4 3 2" xfId="36097" xr:uid="{EF7B2DD4-322D-4DF5-9E79-5D5AB95F5ABE}"/>
    <cellStyle name="Percent 14 2 4 4" xfId="36098" xr:uid="{23A94765-7F28-4618-8FAC-7FB0F1460C5A}"/>
    <cellStyle name="Percent 14 2 5" xfId="36099" xr:uid="{FE7C72A3-6D45-4CC8-A45F-FFDA62EF5A64}"/>
    <cellStyle name="Percent 14 2 5 2" xfId="36100" xr:uid="{640B2722-E9F4-403D-8E92-41663CFF7B60}"/>
    <cellStyle name="Percent 14 2 5 2 2" xfId="36101" xr:uid="{FEEA99BD-4640-4EE5-B4BE-E8DBB85CD1BA}"/>
    <cellStyle name="Percent 14 2 5 2 2 2" xfId="36102" xr:uid="{B91C4956-2469-411F-B492-A6FC292C0537}"/>
    <cellStyle name="Percent 14 2 5 2 3" xfId="36103" xr:uid="{5F04ED60-1E22-4831-938D-3F95CEC3398A}"/>
    <cellStyle name="Percent 14 2 5 3" xfId="36104" xr:uid="{0101B89C-AC28-43B3-96BA-999FF3EACC2F}"/>
    <cellStyle name="Percent 14 2 5 3 2" xfId="36105" xr:uid="{ED0E1CB5-38F0-4B1A-840F-62BBB53F6CF5}"/>
    <cellStyle name="Percent 14 2 5 4" xfId="36106" xr:uid="{68827C01-7670-4DDF-9890-5B96E80F285B}"/>
    <cellStyle name="Percent 14 2 6" xfId="36107" xr:uid="{0A18D9BD-55DE-4F24-B206-C3AFCDE6F902}"/>
    <cellStyle name="Percent 14 2 6 2" xfId="36108" xr:uid="{064D5B78-1A81-46D9-8C07-33F0B6921A19}"/>
    <cellStyle name="Percent 14 2 6 2 2" xfId="36109" xr:uid="{55434264-C827-4489-92F4-39D54D1096B8}"/>
    <cellStyle name="Percent 14 2 6 3" xfId="36110" xr:uid="{ACCCFDD8-F0A0-44DD-8043-BA45B2C647F5}"/>
    <cellStyle name="Percent 14 2 7" xfId="36111" xr:uid="{7977176F-3E51-4192-847D-47BE3BC655E3}"/>
    <cellStyle name="Percent 14 2 7 2" xfId="36112" xr:uid="{827AA1F8-635E-4934-97D5-522A3D70954F}"/>
    <cellStyle name="Percent 14 2 8" xfId="36113" xr:uid="{EEC81387-0AD5-463B-BE35-45DFE8234012}"/>
    <cellStyle name="Percent 14 3" xfId="36114" xr:uid="{B11B1016-2ED7-4AE8-B814-0167C3202B24}"/>
    <cellStyle name="Percent 14 3 2" xfId="36115" xr:uid="{9F86B67D-0ACD-411D-B08D-FA643E2164F9}"/>
    <cellStyle name="Percent 14 3 2 2" xfId="36116" xr:uid="{A7C7A5C7-8FA0-499B-BD2A-8DD38F9C774E}"/>
    <cellStyle name="Percent 14 3 2 2 2" xfId="36117" xr:uid="{969D854F-F31B-4872-9586-1A8DD5AED553}"/>
    <cellStyle name="Percent 14 3 2 2 2 2" xfId="36118" xr:uid="{A1345CBA-0F06-465E-8981-7336DC1831E7}"/>
    <cellStyle name="Percent 14 3 2 2 2 2 2" xfId="36119" xr:uid="{6BF12AD4-3140-45F6-8175-CB0E75BA32CE}"/>
    <cellStyle name="Percent 14 3 2 2 2 3" xfId="36120" xr:uid="{B72FB885-999A-440E-91D1-06B322877B8B}"/>
    <cellStyle name="Percent 14 3 2 2 3" xfId="36121" xr:uid="{64393B58-5374-4E79-ACA1-4538512A500D}"/>
    <cellStyle name="Percent 14 3 2 2 3 2" xfId="36122" xr:uid="{E3240032-E008-458B-BB22-97FFAC55F532}"/>
    <cellStyle name="Percent 14 3 2 2 4" xfId="36123" xr:uid="{7EF15895-FED0-4FCA-93AC-850827DC2B81}"/>
    <cellStyle name="Percent 14 3 2 3" xfId="36124" xr:uid="{AFD956AA-EC79-4966-ACF2-6FD4F63CEB35}"/>
    <cellStyle name="Percent 14 3 2 3 2" xfId="36125" xr:uid="{A2ADA51E-13AB-4D0A-85ED-03CD9C7D18A0}"/>
    <cellStyle name="Percent 14 3 2 3 2 2" xfId="36126" xr:uid="{BD8174CF-86F6-4436-9BBD-2C7C95A2A989}"/>
    <cellStyle name="Percent 14 3 2 3 2 2 2" xfId="36127" xr:uid="{9933A97E-4679-4F9E-ABEF-88B122336432}"/>
    <cellStyle name="Percent 14 3 2 3 2 3" xfId="36128" xr:uid="{BA02B9A9-373F-496A-829A-0BEF7A30938F}"/>
    <cellStyle name="Percent 14 3 2 3 3" xfId="36129" xr:uid="{31A61CD2-7520-4314-9161-222CE3F3DABB}"/>
    <cellStyle name="Percent 14 3 2 3 3 2" xfId="36130" xr:uid="{0B13C7F4-D542-4427-9970-AA99C982905A}"/>
    <cellStyle name="Percent 14 3 2 3 4" xfId="36131" xr:uid="{0BE2A366-2E3D-43DD-9BC1-45855D4DC0CE}"/>
    <cellStyle name="Percent 14 3 2 4" xfId="36132" xr:uid="{87F06D10-3F1E-4BB3-A45B-E8C47469175E}"/>
    <cellStyle name="Percent 14 3 2 4 2" xfId="36133" xr:uid="{58AD11A3-7676-4580-8B33-BBF80B79E50B}"/>
    <cellStyle name="Percent 14 3 2 4 2 2" xfId="36134" xr:uid="{965207F0-A959-4987-A115-136368F3C223}"/>
    <cellStyle name="Percent 14 3 2 4 3" xfId="36135" xr:uid="{99C8D73F-E532-4580-A36F-6F11E503C1D7}"/>
    <cellStyle name="Percent 14 3 2 5" xfId="36136" xr:uid="{A1EFBFCB-92CD-4A0F-84AE-C2EDC2E1D78C}"/>
    <cellStyle name="Percent 14 3 2 5 2" xfId="36137" xr:uid="{47A7A503-E4BA-4E96-9A66-BEF7FE19D1BC}"/>
    <cellStyle name="Percent 14 3 2 6" xfId="36138" xr:uid="{293A1242-3FCD-4219-870B-8452E085914F}"/>
    <cellStyle name="Percent 14 3 3" xfId="36139" xr:uid="{1A201757-6139-4111-B81F-A016DF1B7FBF}"/>
    <cellStyle name="Percent 14 3 3 2" xfId="36140" xr:uid="{156E5682-4FC6-49FD-9827-293BBA44C055}"/>
    <cellStyle name="Percent 14 3 3 2 2" xfId="36141" xr:uid="{5FCE5864-2FB9-4B57-8456-91070E3B5BD4}"/>
    <cellStyle name="Percent 14 3 3 2 2 2" xfId="36142" xr:uid="{718BD3B8-C337-4B18-874A-487023B62DBF}"/>
    <cellStyle name="Percent 14 3 3 2 3" xfId="36143" xr:uid="{9DB20F9C-2F8F-484D-9441-1CA4613489AC}"/>
    <cellStyle name="Percent 14 3 3 3" xfId="36144" xr:uid="{25DF104D-606D-41A0-AB5C-1FF658A098EA}"/>
    <cellStyle name="Percent 14 3 3 3 2" xfId="36145" xr:uid="{40B277A2-BDF4-4728-A553-D74F80896A22}"/>
    <cellStyle name="Percent 14 3 3 4" xfId="36146" xr:uid="{1AD186E0-FA61-4D11-88B5-2ADECAD45F23}"/>
    <cellStyle name="Percent 14 3 4" xfId="36147" xr:uid="{56943FBB-592A-4EE5-904D-1DA84A100C34}"/>
    <cellStyle name="Percent 14 3 4 2" xfId="36148" xr:uid="{FE621434-83CB-4D5C-BF6C-82B3D0986233}"/>
    <cellStyle name="Percent 14 3 4 2 2" xfId="36149" xr:uid="{281A0DBE-DDD4-4208-9889-7AA2F95411EA}"/>
    <cellStyle name="Percent 14 3 4 2 2 2" xfId="36150" xr:uid="{10FF4AA7-FEE6-45EC-AFC9-B704E916600E}"/>
    <cellStyle name="Percent 14 3 4 2 3" xfId="36151" xr:uid="{ECDEAB66-9EC8-4E31-8857-13854CBB0A08}"/>
    <cellStyle name="Percent 14 3 4 3" xfId="36152" xr:uid="{58D3E57A-EAA6-499F-A870-263A16B76C4A}"/>
    <cellStyle name="Percent 14 3 4 3 2" xfId="36153" xr:uid="{0349E057-4B24-419A-A262-A850C532C383}"/>
    <cellStyle name="Percent 14 3 4 4" xfId="36154" xr:uid="{9FFAEF05-0DA3-46D3-B03F-82C66289A20C}"/>
    <cellStyle name="Percent 14 3 5" xfId="36155" xr:uid="{23DE8404-A3BF-4724-AA50-F4B7070CD9B4}"/>
    <cellStyle name="Percent 14 3 5 2" xfId="36156" xr:uid="{76B901F3-F01F-4962-BAFD-273EBB8801E7}"/>
    <cellStyle name="Percent 14 3 5 2 2" xfId="36157" xr:uid="{67401177-C3CE-4350-9405-AFA6325A81E1}"/>
    <cellStyle name="Percent 14 3 5 3" xfId="36158" xr:uid="{171D2FEC-40CD-410A-835A-475A677AD330}"/>
    <cellStyle name="Percent 14 3 6" xfId="36159" xr:uid="{E273ACA1-2005-49A7-925D-72DA24A74780}"/>
    <cellStyle name="Percent 14 3 6 2" xfId="36160" xr:uid="{BCFB9D1C-845D-459C-BFED-951DBBEFA0F9}"/>
    <cellStyle name="Percent 14 3 7" xfId="36161" xr:uid="{16AED7DE-ACF0-4D48-AC3B-96BA499CDE5E}"/>
    <cellStyle name="Percent 14 4" xfId="36162" xr:uid="{DFB0CAFE-0EFC-4055-BA3B-1178A8E9DF14}"/>
    <cellStyle name="Percent 14 5" xfId="36163" xr:uid="{EDE07E89-EC12-4292-9F26-233B59AD7D79}"/>
    <cellStyle name="Percent 14 5 2" xfId="36164" xr:uid="{CB0B47AC-3094-464A-BB04-17F5C564D79C}"/>
    <cellStyle name="Percent 14 5 2 2" xfId="36165" xr:uid="{D7D5469B-C090-4740-8881-1648A50BD054}"/>
    <cellStyle name="Percent 14 5 2 2 2" xfId="36166" xr:uid="{56587613-AB88-440F-B589-E73C40F0B9C0}"/>
    <cellStyle name="Percent 14 5 2 2 2 2" xfId="36167" xr:uid="{A296CA9B-E098-46BC-B754-9D0A6B26C605}"/>
    <cellStyle name="Percent 14 5 2 2 3" xfId="36168" xr:uid="{8F1E9F20-DF78-44A0-A0CF-09B7A3B8F116}"/>
    <cellStyle name="Percent 14 5 2 3" xfId="36169" xr:uid="{EB1EB428-DF54-447F-9C0F-B6271B9371B6}"/>
    <cellStyle name="Percent 14 5 2 3 2" xfId="36170" xr:uid="{E20298B9-89BB-470F-B32B-F3F3AF6F18D2}"/>
    <cellStyle name="Percent 14 5 2 4" xfId="36171" xr:uid="{149617FB-C007-4283-BA3C-E3D5A06C9807}"/>
    <cellStyle name="Percent 14 5 3" xfId="36172" xr:uid="{847C5F95-4257-478B-A55B-F0EE1E2D0A02}"/>
    <cellStyle name="Percent 14 5 3 2" xfId="36173" xr:uid="{993AA2F5-D7D0-44B6-B54A-7B95E2791CA3}"/>
    <cellStyle name="Percent 14 5 3 2 2" xfId="36174" xr:uid="{02920B57-46E2-4DEF-87E2-7A5AC17A5212}"/>
    <cellStyle name="Percent 14 5 3 2 2 2" xfId="36175" xr:uid="{76FAB477-4A83-4549-9A36-B281B84922D6}"/>
    <cellStyle name="Percent 14 5 3 2 3" xfId="36176" xr:uid="{485D6A75-70B4-4DE5-8098-82686002EDDD}"/>
    <cellStyle name="Percent 14 5 3 3" xfId="36177" xr:uid="{854E6AC2-69D4-417D-BD36-324376079493}"/>
    <cellStyle name="Percent 14 5 3 3 2" xfId="36178" xr:uid="{F0AC4CD3-BC1D-4E8A-8458-1B5B76482A83}"/>
    <cellStyle name="Percent 14 5 3 4" xfId="36179" xr:uid="{BB71635B-E263-4C93-8639-A99421209585}"/>
    <cellStyle name="Percent 14 5 4" xfId="36180" xr:uid="{99243967-CD5F-4947-BB49-0B7BF04EF42A}"/>
    <cellStyle name="Percent 14 5 4 2" xfId="36181" xr:uid="{00571CCC-CDD1-4C96-98FC-1586F5AAC4DC}"/>
    <cellStyle name="Percent 14 5 4 2 2" xfId="36182" xr:uid="{132FEDF4-5F19-47E1-978B-641336757C45}"/>
    <cellStyle name="Percent 14 5 4 3" xfId="36183" xr:uid="{29980583-9B62-4620-ABAB-9916FC7EE811}"/>
    <cellStyle name="Percent 14 5 5" xfId="36184" xr:uid="{19A1471C-8F2E-42A2-8C19-1CFEAFF58075}"/>
    <cellStyle name="Percent 14 5 5 2" xfId="36185" xr:uid="{6D9BE7B4-F4EE-4E41-80A2-F65AA7317203}"/>
    <cellStyle name="Percent 14 5 6" xfId="36186" xr:uid="{0BEBF617-1E4B-47BF-9F6E-053668B483D0}"/>
    <cellStyle name="Percent 14 6" xfId="36187" xr:uid="{ECE284C6-3764-47C5-95DF-96D94F2C393C}"/>
    <cellStyle name="Percent 14 6 2" xfId="36188" xr:uid="{7CD60373-3CC4-4A50-849F-6EB49B1F5C08}"/>
    <cellStyle name="Percent 14 6 2 2" xfId="36189" xr:uid="{76A18A88-3E0D-4F1E-B7F3-1D5D663C0B3D}"/>
    <cellStyle name="Percent 14 6 2 2 2" xfId="36190" xr:uid="{DA164063-E1BD-41A3-95CB-198F1393A17B}"/>
    <cellStyle name="Percent 14 6 2 3" xfId="36191" xr:uid="{48EAE5C3-A268-4BB8-9205-0AAB2ED1B646}"/>
    <cellStyle name="Percent 14 6 3" xfId="36192" xr:uid="{EDFB43DB-420A-428D-B84F-4EAB1BBF5DF9}"/>
    <cellStyle name="Percent 14 6 3 2" xfId="36193" xr:uid="{F13FEDDE-2A04-415A-B432-44BB71FD202D}"/>
    <cellStyle name="Percent 14 6 4" xfId="36194" xr:uid="{1B92483A-8C85-4C3D-BF1C-02D660D0663D}"/>
    <cellStyle name="Percent 14 7" xfId="36195" xr:uid="{53A25BAE-25D7-4DD1-A4F8-88A1B1B8B183}"/>
    <cellStyle name="Percent 14 7 2" xfId="36196" xr:uid="{6F360816-B8C9-4208-A263-020D7776AB62}"/>
    <cellStyle name="Percent 14 7 2 2" xfId="36197" xr:uid="{914790F2-1672-4B33-8193-173DD78961A5}"/>
    <cellStyle name="Percent 14 7 2 2 2" xfId="36198" xr:uid="{102E8335-49A1-4F57-B4BD-6DC5803F6D16}"/>
    <cellStyle name="Percent 14 7 2 3" xfId="36199" xr:uid="{BFEAFE7B-C008-42B4-9768-89A3D1E69C82}"/>
    <cellStyle name="Percent 14 7 3" xfId="36200" xr:uid="{30FA1DDD-DC92-462D-835E-BDB2334477BD}"/>
    <cellStyle name="Percent 14 7 3 2" xfId="36201" xr:uid="{4E2143DA-0E00-4468-A150-F1B76D4597CA}"/>
    <cellStyle name="Percent 14 7 4" xfId="36202" xr:uid="{674E0AA1-8908-4834-8A16-5712405D5B33}"/>
    <cellStyle name="Percent 14 8" xfId="36203" xr:uid="{0BC03F2A-159A-44F0-905E-A6D75B83E62B}"/>
    <cellStyle name="Percent 14 8 2" xfId="36204" xr:uid="{C45DFBCE-368C-407C-91CE-D9E4EB4A23AB}"/>
    <cellStyle name="Percent 14 8 2 2" xfId="36205" xr:uid="{5D26619C-0842-4372-891E-EA9401BE3A15}"/>
    <cellStyle name="Percent 14 8 3" xfId="36206" xr:uid="{BA4F0589-FDC9-46FF-9C11-10E7BC9CEBCB}"/>
    <cellStyle name="Percent 14 9" xfId="36207" xr:uid="{0AAC58D2-33B9-4B09-AB5D-D95570943C30}"/>
    <cellStyle name="Percent 14 9 2" xfId="36208" xr:uid="{9AFA28E8-707C-4EBA-8BDD-2B0CA8D1E1F0}"/>
    <cellStyle name="Percent 15" xfId="36209" xr:uid="{6027A890-F78E-4CB2-A0AA-FB61248BDE09}"/>
    <cellStyle name="Percent 15 10" xfId="36210" xr:uid="{38887F7E-EBC6-4220-96AF-136BBD44E4E3}"/>
    <cellStyle name="Percent 15 2" xfId="36211" xr:uid="{14AAFD10-CCE2-44BE-A767-28DCA31AD8D6}"/>
    <cellStyle name="Percent 15 2 2" xfId="36212" xr:uid="{8BD75498-6047-4D3A-B8B1-69846830AF15}"/>
    <cellStyle name="Percent 15 2 2 2" xfId="36213" xr:uid="{3C039321-4A9C-4F8C-9EFA-749B35149029}"/>
    <cellStyle name="Percent 15 2 2 2 2" xfId="36214" xr:uid="{98B66244-F91C-4DE7-AB36-CECCCBBD707D}"/>
    <cellStyle name="Percent 15 2 2 2 2 2" xfId="36215" xr:uid="{42E8F9B0-943D-4726-A40D-BC0ACFD58388}"/>
    <cellStyle name="Percent 15 2 2 2 2 2 2" xfId="36216" xr:uid="{DFC93B04-0DC8-46BA-82DE-7F2AB1B10663}"/>
    <cellStyle name="Percent 15 2 2 2 2 2 2 2" xfId="36217" xr:uid="{0D4B0A62-711D-45BF-87D2-4A1F82113DB6}"/>
    <cellStyle name="Percent 15 2 2 2 2 2 3" xfId="36218" xr:uid="{5D21CA3D-D78B-4505-87AD-ED9029D4619B}"/>
    <cellStyle name="Percent 15 2 2 2 2 3" xfId="36219" xr:uid="{CC47D9E5-F2BC-453B-A3E5-791F10BBA0BD}"/>
    <cellStyle name="Percent 15 2 2 2 2 3 2" xfId="36220" xr:uid="{7CBBBE33-23A8-4679-8095-23BAA25B51D6}"/>
    <cellStyle name="Percent 15 2 2 2 2 4" xfId="36221" xr:uid="{7B459B04-D60C-4996-A171-B22C08CA0314}"/>
    <cellStyle name="Percent 15 2 2 2 3" xfId="36222" xr:uid="{7C2022C0-73A8-44F1-ABD5-9F8F855F8BAF}"/>
    <cellStyle name="Percent 15 2 2 2 3 2" xfId="36223" xr:uid="{A8D46295-C183-44AF-8AAB-BE543AF92398}"/>
    <cellStyle name="Percent 15 2 2 2 3 2 2" xfId="36224" xr:uid="{DDD4631A-2471-4121-A9E6-29E01C35B894}"/>
    <cellStyle name="Percent 15 2 2 2 3 2 2 2" xfId="36225" xr:uid="{990D163C-7CBD-493D-959A-F807A8626CE7}"/>
    <cellStyle name="Percent 15 2 2 2 3 2 3" xfId="36226" xr:uid="{FBB7827D-66F9-404F-B691-F25986ECFC27}"/>
    <cellStyle name="Percent 15 2 2 2 3 3" xfId="36227" xr:uid="{34A36568-E665-4A70-B266-881D877845E5}"/>
    <cellStyle name="Percent 15 2 2 2 3 3 2" xfId="36228" xr:uid="{46FC1FDD-7A6F-4C4B-8E3E-1757EE921646}"/>
    <cellStyle name="Percent 15 2 2 2 3 4" xfId="36229" xr:uid="{42DB5DAD-83F3-439F-8346-6A7B72BEABD8}"/>
    <cellStyle name="Percent 15 2 2 2 4" xfId="36230" xr:uid="{C6F65A79-2E67-4C99-A3E6-6672BF361A59}"/>
    <cellStyle name="Percent 15 2 2 2 4 2" xfId="36231" xr:uid="{9D715E77-AD4F-4AB6-90EA-C166C78FAC84}"/>
    <cellStyle name="Percent 15 2 2 2 4 2 2" xfId="36232" xr:uid="{E9B6CC08-3166-4C48-9B39-D9FC089AC468}"/>
    <cellStyle name="Percent 15 2 2 2 4 3" xfId="36233" xr:uid="{4C2F388E-11C1-4FD1-A7AA-7AC4D04A6B91}"/>
    <cellStyle name="Percent 15 2 2 2 5" xfId="36234" xr:uid="{6E4DB6F4-CCA0-4EB6-A3D9-09A35C8E446C}"/>
    <cellStyle name="Percent 15 2 2 2 5 2" xfId="36235" xr:uid="{1FB64B9C-014B-48A0-81B2-2AD36BFC2991}"/>
    <cellStyle name="Percent 15 2 2 2 6" xfId="36236" xr:uid="{09F5F00C-66C4-477D-A287-FE71B73BE5D8}"/>
    <cellStyle name="Percent 15 2 2 3" xfId="36237" xr:uid="{87325953-1297-4408-AEE1-D518A279418E}"/>
    <cellStyle name="Percent 15 2 2 3 2" xfId="36238" xr:uid="{3FEE5546-3144-47F9-B368-C3BFD74D7FEA}"/>
    <cellStyle name="Percent 15 2 2 3 2 2" xfId="36239" xr:uid="{F854E002-9255-46A8-9F99-AFB137B07A82}"/>
    <cellStyle name="Percent 15 2 2 3 2 2 2" xfId="36240" xr:uid="{99A099F5-C3FD-4080-B264-EE42FBC92EEA}"/>
    <cellStyle name="Percent 15 2 2 3 2 3" xfId="36241" xr:uid="{A6C18F6A-964A-4D7E-9B36-29720A5EB211}"/>
    <cellStyle name="Percent 15 2 2 3 3" xfId="36242" xr:uid="{54C2899A-9CB7-479B-9C6E-76375D272541}"/>
    <cellStyle name="Percent 15 2 2 3 3 2" xfId="36243" xr:uid="{F7419693-3CD6-44D2-8FB2-2596EEA6FCEE}"/>
    <cellStyle name="Percent 15 2 2 3 4" xfId="36244" xr:uid="{9074013F-BDCE-49D0-B89F-D72148E2C0DA}"/>
    <cellStyle name="Percent 15 2 2 4" xfId="36245" xr:uid="{4632B884-F6CA-448D-ADAC-0D86A6099282}"/>
    <cellStyle name="Percent 15 2 2 4 2" xfId="36246" xr:uid="{B7F0E7D7-6273-4504-958C-C1473F107EF3}"/>
    <cellStyle name="Percent 15 2 2 4 2 2" xfId="36247" xr:uid="{6B434381-6373-4A57-909E-9D1AA221AE43}"/>
    <cellStyle name="Percent 15 2 2 4 2 2 2" xfId="36248" xr:uid="{B857AEDA-9EED-4E82-B369-5D0E15021BA9}"/>
    <cellStyle name="Percent 15 2 2 4 2 3" xfId="36249" xr:uid="{6B08F098-19C2-4756-8EC7-934388525CF7}"/>
    <cellStyle name="Percent 15 2 2 4 3" xfId="36250" xr:uid="{E7957F9B-C757-48B3-9A9C-CAD10BBB7202}"/>
    <cellStyle name="Percent 15 2 2 4 3 2" xfId="36251" xr:uid="{385A3CC9-6F4B-4D73-9793-E8BC6221C832}"/>
    <cellStyle name="Percent 15 2 2 4 4" xfId="36252" xr:uid="{12837AD7-50FD-4C5F-BF62-047714E702CB}"/>
    <cellStyle name="Percent 15 2 2 5" xfId="36253" xr:uid="{390A91CE-73DE-4226-80DA-363BBE420ED3}"/>
    <cellStyle name="Percent 15 2 2 5 2" xfId="36254" xr:uid="{4DCCDDF9-6F3E-44CD-8EAA-E109BE17DA1F}"/>
    <cellStyle name="Percent 15 2 2 5 2 2" xfId="36255" xr:uid="{45B16FD9-C3C1-4268-94BC-37CDB1DF5421}"/>
    <cellStyle name="Percent 15 2 2 5 3" xfId="36256" xr:uid="{4C54FD3B-D22C-454A-9A5E-F7020A015192}"/>
    <cellStyle name="Percent 15 2 2 6" xfId="36257" xr:uid="{83DF5517-509D-4AC6-8172-0BBAE50F6233}"/>
    <cellStyle name="Percent 15 2 2 6 2" xfId="36258" xr:uid="{B6CF87E9-41D1-4824-87A0-06C583DC2E3A}"/>
    <cellStyle name="Percent 15 2 2 7" xfId="36259" xr:uid="{EB77C049-6460-44EA-B682-2E83248F572A}"/>
    <cellStyle name="Percent 15 2 3" xfId="36260" xr:uid="{C48B0022-0A7C-420A-82F3-2B386BEF97CB}"/>
    <cellStyle name="Percent 15 2 3 2" xfId="36261" xr:uid="{C19CCDFB-A6A8-412E-BDA3-7C26A0CD7E38}"/>
    <cellStyle name="Percent 15 2 3 2 2" xfId="36262" xr:uid="{CB7C4872-5E7A-4FC0-8095-A81D949F1069}"/>
    <cellStyle name="Percent 15 2 3 2 2 2" xfId="36263" xr:uid="{1FDA1E05-3FB0-4284-A9E3-5FD1FDF8553A}"/>
    <cellStyle name="Percent 15 2 3 2 2 2 2" xfId="36264" xr:uid="{88F6D636-2F42-4D50-9C54-6E75C9C055B2}"/>
    <cellStyle name="Percent 15 2 3 2 2 3" xfId="36265" xr:uid="{CD62632F-404B-4501-A5D2-D21CD90B6934}"/>
    <cellStyle name="Percent 15 2 3 2 3" xfId="36266" xr:uid="{D347D1F5-EAB0-4D38-81D2-212D3740173E}"/>
    <cellStyle name="Percent 15 2 3 2 3 2" xfId="36267" xr:uid="{4AB989BA-2652-4EA7-89D0-8BCB1E4604A3}"/>
    <cellStyle name="Percent 15 2 3 2 4" xfId="36268" xr:uid="{1E7FEBA2-9614-4146-854E-E73A58A81233}"/>
    <cellStyle name="Percent 15 2 3 3" xfId="36269" xr:uid="{01DFF48A-F15B-4CDB-872A-680F7D9DCE6F}"/>
    <cellStyle name="Percent 15 2 3 3 2" xfId="36270" xr:uid="{F7198F87-FFF5-4B67-AEC3-A761D6426BE7}"/>
    <cellStyle name="Percent 15 2 3 3 2 2" xfId="36271" xr:uid="{F31CFE64-038A-437A-AE1B-4C4AE8A8DBCD}"/>
    <cellStyle name="Percent 15 2 3 3 2 2 2" xfId="36272" xr:uid="{58FBC526-E623-4416-83D9-6EB40A50930D}"/>
    <cellStyle name="Percent 15 2 3 3 2 3" xfId="36273" xr:uid="{9F7D53DE-AE59-4E46-AAE6-15BCBA80BAF1}"/>
    <cellStyle name="Percent 15 2 3 3 3" xfId="36274" xr:uid="{9512B218-9E8C-4FE2-9F4A-8E2202236C01}"/>
    <cellStyle name="Percent 15 2 3 3 3 2" xfId="36275" xr:uid="{CFC986A4-B8E7-44E5-9294-0ED37D2ED27C}"/>
    <cellStyle name="Percent 15 2 3 3 4" xfId="36276" xr:uid="{3EA3960B-9D6F-4903-98AF-DB3DED3CAD63}"/>
    <cellStyle name="Percent 15 2 3 4" xfId="36277" xr:uid="{42E98128-489B-4FDB-8676-DEFFA0424039}"/>
    <cellStyle name="Percent 15 2 3 4 2" xfId="36278" xr:uid="{DE57E130-C2A0-4D3B-AF85-938CCD95C35E}"/>
    <cellStyle name="Percent 15 2 3 4 2 2" xfId="36279" xr:uid="{30E16BD6-00B2-4E13-9036-23DF61A4CD09}"/>
    <cellStyle name="Percent 15 2 3 4 3" xfId="36280" xr:uid="{AA29AC2A-256E-42FB-BDA9-A5A8701742B6}"/>
    <cellStyle name="Percent 15 2 3 5" xfId="36281" xr:uid="{B62A8BFF-0829-4972-AE0D-449E0B44F9E8}"/>
    <cellStyle name="Percent 15 2 3 5 2" xfId="36282" xr:uid="{7C2E2F9A-B007-4A7A-9F77-7D309D620E83}"/>
    <cellStyle name="Percent 15 2 3 6" xfId="36283" xr:uid="{DE0B3088-6127-4098-8119-CABB18F90848}"/>
    <cellStyle name="Percent 15 2 4" xfId="36284" xr:uid="{B80819D4-C92A-4008-84F9-E77DCEA2A058}"/>
    <cellStyle name="Percent 15 2 4 2" xfId="36285" xr:uid="{8BCEB413-21C1-465F-8FDB-F6385E6E3BC5}"/>
    <cellStyle name="Percent 15 2 4 2 2" xfId="36286" xr:uid="{251C0928-28C0-4402-883B-B344144D03C7}"/>
    <cellStyle name="Percent 15 2 4 2 2 2" xfId="36287" xr:uid="{1924EE02-1745-4585-AA7F-B3CD9C62DF68}"/>
    <cellStyle name="Percent 15 2 4 2 3" xfId="36288" xr:uid="{B07F8388-F0C1-4E61-AFF7-2ED614660362}"/>
    <cellStyle name="Percent 15 2 4 3" xfId="36289" xr:uid="{730943B8-63EA-4316-B45F-3D29B3367ABA}"/>
    <cellStyle name="Percent 15 2 4 3 2" xfId="36290" xr:uid="{94156982-7006-47ED-A84C-FE7934701C69}"/>
    <cellStyle name="Percent 15 2 4 4" xfId="36291" xr:uid="{CECF83F3-80C7-4413-B008-4399053AD753}"/>
    <cellStyle name="Percent 15 2 5" xfId="36292" xr:uid="{CDE9F6B5-3CD4-4030-B84B-943B2D713876}"/>
    <cellStyle name="Percent 15 2 5 2" xfId="36293" xr:uid="{84EE57AA-F418-498E-8CC8-6543C8F37150}"/>
    <cellStyle name="Percent 15 2 5 2 2" xfId="36294" xr:uid="{D9F3D005-6FAC-4A71-82F8-B65D192DAE50}"/>
    <cellStyle name="Percent 15 2 5 2 2 2" xfId="36295" xr:uid="{498CBB81-7C62-4649-B234-11ED9DBDA8CE}"/>
    <cellStyle name="Percent 15 2 5 2 3" xfId="36296" xr:uid="{4ED03673-6D36-43FF-99F8-060195348D77}"/>
    <cellStyle name="Percent 15 2 5 3" xfId="36297" xr:uid="{139ECD49-6ACC-4CA5-8CB0-A03E11A4D2FA}"/>
    <cellStyle name="Percent 15 2 5 3 2" xfId="36298" xr:uid="{A0AA9A55-F136-41D8-A137-30F53706C681}"/>
    <cellStyle name="Percent 15 2 5 4" xfId="36299" xr:uid="{8BCF69EE-C88E-4AB5-9E90-0F070CAEE4B1}"/>
    <cellStyle name="Percent 15 2 6" xfId="36300" xr:uid="{CFDEF82C-CD05-42FE-A03E-CD23B0231F98}"/>
    <cellStyle name="Percent 15 2 6 2" xfId="36301" xr:uid="{C6D98693-A7C4-4A00-B6A3-7D2CC9448958}"/>
    <cellStyle name="Percent 15 2 6 2 2" xfId="36302" xr:uid="{D11A4C09-06D4-40BB-BA62-A5A92E662A2C}"/>
    <cellStyle name="Percent 15 2 6 3" xfId="36303" xr:uid="{125DA72F-8A4C-4860-B465-294F50FE09DA}"/>
    <cellStyle name="Percent 15 2 7" xfId="36304" xr:uid="{5D539D2A-0F68-4DAE-8781-766B681025DC}"/>
    <cellStyle name="Percent 15 2 7 2" xfId="36305" xr:uid="{EA7A40C3-6543-42B1-B722-BB0CE18DDA91}"/>
    <cellStyle name="Percent 15 2 8" xfId="36306" xr:uid="{7081A062-A02C-44E1-9311-75BAD43DA778}"/>
    <cellStyle name="Percent 15 3" xfId="36307" xr:uid="{2CAF76E2-3AC6-4FFA-A496-3437DF4E0E52}"/>
    <cellStyle name="Percent 15 3 2" xfId="36308" xr:uid="{833D1FE1-3B6B-4D0F-AC59-14D5269B6435}"/>
    <cellStyle name="Percent 15 3 2 2" xfId="36309" xr:uid="{D8664987-E016-4DC8-8C18-F3461F52F19D}"/>
    <cellStyle name="Percent 15 3 2 2 2" xfId="36310" xr:uid="{05FEEF7B-3647-4DA6-A475-0B086B3097E7}"/>
    <cellStyle name="Percent 15 3 2 2 2 2" xfId="36311" xr:uid="{6BD959D9-5338-4F3D-BDC4-C84F901B836F}"/>
    <cellStyle name="Percent 15 3 2 2 2 2 2" xfId="36312" xr:uid="{F364D561-D8D3-4F06-B439-880837086589}"/>
    <cellStyle name="Percent 15 3 2 2 2 3" xfId="36313" xr:uid="{9F5B35E3-AF7F-4D9C-8AE1-F1819AD27D5A}"/>
    <cellStyle name="Percent 15 3 2 2 3" xfId="36314" xr:uid="{26A00F1C-CAA3-4AE6-BEE4-AC538E59D062}"/>
    <cellStyle name="Percent 15 3 2 2 3 2" xfId="36315" xr:uid="{1D5B8429-C0F6-4381-BC08-AD5F4AB2575B}"/>
    <cellStyle name="Percent 15 3 2 2 4" xfId="36316" xr:uid="{6B97EC53-927B-4C59-BB08-05D73A6F30FF}"/>
    <cellStyle name="Percent 15 3 2 3" xfId="36317" xr:uid="{8EB34F3A-96E0-4013-AD3B-A684BD782CE7}"/>
    <cellStyle name="Percent 15 3 2 3 2" xfId="36318" xr:uid="{3445C87A-FF37-4454-9D81-7FF2D72FE026}"/>
    <cellStyle name="Percent 15 3 2 3 2 2" xfId="36319" xr:uid="{B66F23BD-AE34-4C52-9CA6-7D1C5748A575}"/>
    <cellStyle name="Percent 15 3 2 3 2 2 2" xfId="36320" xr:uid="{219F728F-1E21-4591-8592-8292B05D5F8D}"/>
    <cellStyle name="Percent 15 3 2 3 2 3" xfId="36321" xr:uid="{84EAF470-D0F1-4450-B3FC-8A5EB2B83D30}"/>
    <cellStyle name="Percent 15 3 2 3 3" xfId="36322" xr:uid="{D97D3964-EF57-4514-A291-F1F688D2B6A1}"/>
    <cellStyle name="Percent 15 3 2 3 3 2" xfId="36323" xr:uid="{82F829AC-B320-433A-808F-C93ED264FA89}"/>
    <cellStyle name="Percent 15 3 2 3 4" xfId="36324" xr:uid="{719E7724-CCF6-402E-8BB6-B80141C003D3}"/>
    <cellStyle name="Percent 15 3 2 4" xfId="36325" xr:uid="{59EDB609-0ED2-42ED-911E-30ADC8ECC496}"/>
    <cellStyle name="Percent 15 3 2 4 2" xfId="36326" xr:uid="{6D108646-C998-4444-B442-530F105F9E04}"/>
    <cellStyle name="Percent 15 3 2 4 2 2" xfId="36327" xr:uid="{38141B9A-9449-4D55-A1C7-9D156B3A09B6}"/>
    <cellStyle name="Percent 15 3 2 4 3" xfId="36328" xr:uid="{1F22912B-45D2-4093-9FD6-6CADA776F188}"/>
    <cellStyle name="Percent 15 3 2 5" xfId="36329" xr:uid="{8BEE6AD5-49DC-4CBC-830A-9044AECE8CBD}"/>
    <cellStyle name="Percent 15 3 2 5 2" xfId="36330" xr:uid="{A42BCFA5-7E5A-4E11-A02C-2AB405F80956}"/>
    <cellStyle name="Percent 15 3 2 6" xfId="36331" xr:uid="{AE65967A-CC68-4A97-B234-BA0A165DB98C}"/>
    <cellStyle name="Percent 15 3 3" xfId="36332" xr:uid="{7CB368D7-FF17-4A9C-A516-9A75B6BB82A7}"/>
    <cellStyle name="Percent 15 3 3 2" xfId="36333" xr:uid="{E6E1BCB8-B0CF-48DF-9844-3B1869D9E2BA}"/>
    <cellStyle name="Percent 15 3 3 2 2" xfId="36334" xr:uid="{84766992-B1CC-4C6C-99E9-D4140D892047}"/>
    <cellStyle name="Percent 15 3 3 2 2 2" xfId="36335" xr:uid="{B22DC8E0-27AB-4898-9CBF-EB9495A54E58}"/>
    <cellStyle name="Percent 15 3 3 2 3" xfId="36336" xr:uid="{0B35BC6F-80EC-4F21-8094-524363B90AF6}"/>
    <cellStyle name="Percent 15 3 3 3" xfId="36337" xr:uid="{F3023095-0BFF-4258-9252-8BAE35A62F99}"/>
    <cellStyle name="Percent 15 3 3 3 2" xfId="36338" xr:uid="{6997B6FE-E27A-422C-BF84-78BE2578E26F}"/>
    <cellStyle name="Percent 15 3 3 4" xfId="36339" xr:uid="{2E7BA3FE-A287-46FE-BC1B-0BBDB36DA248}"/>
    <cellStyle name="Percent 15 3 4" xfId="36340" xr:uid="{25A4F73D-0D40-4640-AAF5-1C26E426DAE4}"/>
    <cellStyle name="Percent 15 3 4 2" xfId="36341" xr:uid="{3CB018D4-E8C0-433B-B1F1-65E0FC0E7592}"/>
    <cellStyle name="Percent 15 3 4 2 2" xfId="36342" xr:uid="{E8D4EB54-1EF4-4B7F-B7FE-8D4E3083F630}"/>
    <cellStyle name="Percent 15 3 4 2 2 2" xfId="36343" xr:uid="{E20C9CB2-5C4F-40CB-BA4F-BB65446FFE83}"/>
    <cellStyle name="Percent 15 3 4 2 3" xfId="36344" xr:uid="{31295BF6-FAB5-4D40-A323-DBAE954CA566}"/>
    <cellStyle name="Percent 15 3 4 3" xfId="36345" xr:uid="{ED972A67-1BCD-42CB-B26F-9015DF6586D6}"/>
    <cellStyle name="Percent 15 3 4 3 2" xfId="36346" xr:uid="{6D4AF496-72F2-48FA-A154-E17DD8240B96}"/>
    <cellStyle name="Percent 15 3 4 4" xfId="36347" xr:uid="{0E4EA110-1B73-4F75-B710-EB42041A0F9B}"/>
    <cellStyle name="Percent 15 3 5" xfId="36348" xr:uid="{A69ED877-C3FF-472F-85A3-6C6FC3987037}"/>
    <cellStyle name="Percent 15 3 5 2" xfId="36349" xr:uid="{B0823D17-7410-432C-BCB4-B909EA444F62}"/>
    <cellStyle name="Percent 15 3 5 2 2" xfId="36350" xr:uid="{3B1E433C-CE6A-4866-A5AF-5AE78EA2011A}"/>
    <cellStyle name="Percent 15 3 5 3" xfId="36351" xr:uid="{668BD86B-EA19-41C8-8BC9-A2294882519D}"/>
    <cellStyle name="Percent 15 3 6" xfId="36352" xr:uid="{1257E9C5-5BFF-43F3-AFA5-5F8A0CF50014}"/>
    <cellStyle name="Percent 15 3 6 2" xfId="36353" xr:uid="{2958DF80-C760-4246-9CA1-87E290CA0834}"/>
    <cellStyle name="Percent 15 3 7" xfId="36354" xr:uid="{407D0151-6F78-4A4E-9B89-FDE5C81866FD}"/>
    <cellStyle name="Percent 15 4" xfId="36355" xr:uid="{A37EE1AF-E22A-463B-9649-CF8AA73CA755}"/>
    <cellStyle name="Percent 15 5" xfId="36356" xr:uid="{B1CE2F33-9F57-4E84-B76E-2D7D82FD2B74}"/>
    <cellStyle name="Percent 15 5 2" xfId="36357" xr:uid="{0F8E73DE-E306-43D1-97E4-2C70389F3ECE}"/>
    <cellStyle name="Percent 15 5 2 2" xfId="36358" xr:uid="{EA4835B0-08D7-4A7C-9C75-B62397FBEA39}"/>
    <cellStyle name="Percent 15 5 2 2 2" xfId="36359" xr:uid="{3BC00A9C-246B-4936-9FC7-F60B82D2B3AB}"/>
    <cellStyle name="Percent 15 5 2 2 2 2" xfId="36360" xr:uid="{F902D89E-21A3-4A9B-AC6D-954A70E1357F}"/>
    <cellStyle name="Percent 15 5 2 2 3" xfId="36361" xr:uid="{E5A56530-F240-40D1-9872-0892DA5E9F56}"/>
    <cellStyle name="Percent 15 5 2 3" xfId="36362" xr:uid="{63E83EAF-75FE-4C03-B656-05CEA332F761}"/>
    <cellStyle name="Percent 15 5 2 3 2" xfId="36363" xr:uid="{0A009C97-7970-4F5B-900A-71D5CD388188}"/>
    <cellStyle name="Percent 15 5 2 4" xfId="36364" xr:uid="{10F96431-ADDA-4B48-ADF4-0A4134184BF9}"/>
    <cellStyle name="Percent 15 5 3" xfId="36365" xr:uid="{19994818-2657-4283-8E5B-BA6540B8E783}"/>
    <cellStyle name="Percent 15 5 3 2" xfId="36366" xr:uid="{CA4C4952-1313-4A65-97FF-67D4F34F5A57}"/>
    <cellStyle name="Percent 15 5 3 2 2" xfId="36367" xr:uid="{4AEFE6BE-D471-4930-BEF5-DC0DA5940728}"/>
    <cellStyle name="Percent 15 5 3 2 2 2" xfId="36368" xr:uid="{FEB0AC4B-B15A-461D-9CA2-148BFB8B80A2}"/>
    <cellStyle name="Percent 15 5 3 2 3" xfId="36369" xr:uid="{4916585E-7BC1-43D0-A867-C7C64E7BFAB4}"/>
    <cellStyle name="Percent 15 5 3 3" xfId="36370" xr:uid="{1D59C97A-9FB8-40F0-B2BC-4E8BBCC83998}"/>
    <cellStyle name="Percent 15 5 3 3 2" xfId="36371" xr:uid="{65A14B91-4A92-4A38-9BE1-227D84B3DC1D}"/>
    <cellStyle name="Percent 15 5 3 4" xfId="36372" xr:uid="{30A23368-B053-4C5D-BF94-B8D28A4C44A5}"/>
    <cellStyle name="Percent 15 5 4" xfId="36373" xr:uid="{69936C9D-CB41-4AFA-A823-0846981241B6}"/>
    <cellStyle name="Percent 15 5 4 2" xfId="36374" xr:uid="{C1A593D1-80C9-479B-A461-C5DF1E7F77FA}"/>
    <cellStyle name="Percent 15 5 4 2 2" xfId="36375" xr:uid="{A6A6FC9B-E1F6-4098-A3A6-C209D4E99D31}"/>
    <cellStyle name="Percent 15 5 4 3" xfId="36376" xr:uid="{385C6961-4949-4A6E-85BB-56B43E263127}"/>
    <cellStyle name="Percent 15 5 5" xfId="36377" xr:uid="{2AD2AFE4-29F6-4C03-A4CA-38B6EEEAAC4D}"/>
    <cellStyle name="Percent 15 5 5 2" xfId="36378" xr:uid="{CB964A3B-E0A5-4557-8334-F0831E4C4460}"/>
    <cellStyle name="Percent 15 5 6" xfId="36379" xr:uid="{8DA30260-0DE4-4EFC-897C-C6C26CBD8568}"/>
    <cellStyle name="Percent 15 6" xfId="36380" xr:uid="{8C135604-C537-4735-B92F-D5F9968C5364}"/>
    <cellStyle name="Percent 15 6 2" xfId="36381" xr:uid="{ABA2A47E-BC2A-4918-9F1B-C332C92BD24C}"/>
    <cellStyle name="Percent 15 6 2 2" xfId="36382" xr:uid="{29CEF0FC-B621-4A7A-8031-D1703F330055}"/>
    <cellStyle name="Percent 15 6 2 2 2" xfId="36383" xr:uid="{BC7D6493-A410-4FD1-A504-F0E39EAEEF6B}"/>
    <cellStyle name="Percent 15 6 2 3" xfId="36384" xr:uid="{D4015AE8-B67F-42EA-8A3C-424E65645AAE}"/>
    <cellStyle name="Percent 15 6 3" xfId="36385" xr:uid="{FFC4BEC8-E73B-45D2-81C7-A00881F900F4}"/>
    <cellStyle name="Percent 15 6 3 2" xfId="36386" xr:uid="{BD00258D-2BEB-4E2B-82BA-D4E37882FA87}"/>
    <cellStyle name="Percent 15 6 4" xfId="36387" xr:uid="{E0789BE8-558A-4F31-921C-A8CFF7F253BB}"/>
    <cellStyle name="Percent 15 7" xfId="36388" xr:uid="{63AB0AA4-84A8-4899-9F38-BF6271966599}"/>
    <cellStyle name="Percent 15 7 2" xfId="36389" xr:uid="{7AAA8F6B-C136-4FB4-B441-44D4417B4A78}"/>
    <cellStyle name="Percent 15 7 2 2" xfId="36390" xr:uid="{4A2F0463-158B-4CFD-B323-469EF938A3D8}"/>
    <cellStyle name="Percent 15 7 2 2 2" xfId="36391" xr:uid="{A345A447-BFE4-4CC5-AD7E-8C1F454B55A1}"/>
    <cellStyle name="Percent 15 7 2 3" xfId="36392" xr:uid="{20DFBDD7-994A-4805-9C0A-5E0922364933}"/>
    <cellStyle name="Percent 15 7 3" xfId="36393" xr:uid="{B34C8926-6737-4C4C-A4EF-0F11C88290BA}"/>
    <cellStyle name="Percent 15 7 3 2" xfId="36394" xr:uid="{6FFF2DE8-287B-4CD5-87C1-B4B544835145}"/>
    <cellStyle name="Percent 15 7 4" xfId="36395" xr:uid="{3FD2B725-98C6-4447-B7E8-BA6476D81D0D}"/>
    <cellStyle name="Percent 15 8" xfId="36396" xr:uid="{F175E4C1-B379-4C5D-A9BA-B3DD3CAD1EB9}"/>
    <cellStyle name="Percent 15 8 2" xfId="36397" xr:uid="{B379B867-1FF2-417A-B071-0E8B36F20830}"/>
    <cellStyle name="Percent 15 8 2 2" xfId="36398" xr:uid="{E77405CC-769F-4BEB-9C4F-5D77B200D327}"/>
    <cellStyle name="Percent 15 8 3" xfId="36399" xr:uid="{E1FDF83B-E9C3-4867-9E2E-08FA97834575}"/>
    <cellStyle name="Percent 15 9" xfId="36400" xr:uid="{FBA5891A-055F-430D-96D7-AB64B6D0EF99}"/>
    <cellStyle name="Percent 15 9 2" xfId="36401" xr:uid="{F2B02AA0-8368-4373-80B9-A0D21560CFFA}"/>
    <cellStyle name="Percent 16" xfId="36402" xr:uid="{EDAA9E33-2009-487A-B62E-500762C8671C}"/>
    <cellStyle name="Percent 16 10" xfId="36403" xr:uid="{49E1EB2A-9E55-4531-BF34-C50CE388550A}"/>
    <cellStyle name="Percent 16 2" xfId="36404" xr:uid="{1EA6EC84-A8B0-4B25-A4C4-7588A88C616E}"/>
    <cellStyle name="Percent 16 2 2" xfId="36405" xr:uid="{0A30F119-E026-4EE7-A0EA-769936EBD918}"/>
    <cellStyle name="Percent 16 2 2 2" xfId="36406" xr:uid="{9B4DDDFA-1B6E-4B69-BB92-D0799B62F7ED}"/>
    <cellStyle name="Percent 16 2 2 2 2" xfId="36407" xr:uid="{66F56E50-2AEB-47E5-976A-29508D66ECE6}"/>
    <cellStyle name="Percent 16 2 2 2 2 2" xfId="36408" xr:uid="{033570DB-5946-48B8-BA14-65519FC9A869}"/>
    <cellStyle name="Percent 16 2 2 2 2 2 2" xfId="36409" xr:uid="{75D72F6C-AFB5-4815-A0E2-54492DD4C83B}"/>
    <cellStyle name="Percent 16 2 2 2 2 2 2 2" xfId="36410" xr:uid="{8C6212E9-C63D-4D11-8AA4-E0DBA5427F8A}"/>
    <cellStyle name="Percent 16 2 2 2 2 2 3" xfId="36411" xr:uid="{86D7D356-0EAF-478E-8246-82994E6D0203}"/>
    <cellStyle name="Percent 16 2 2 2 2 3" xfId="36412" xr:uid="{027CC41E-2695-45ED-8981-EB12EF9FBD5B}"/>
    <cellStyle name="Percent 16 2 2 2 2 3 2" xfId="36413" xr:uid="{2483AA0D-984B-4215-A6F4-312BE682CA8E}"/>
    <cellStyle name="Percent 16 2 2 2 2 4" xfId="36414" xr:uid="{92B1301B-86D2-45A7-92D5-BBD153E28CA4}"/>
    <cellStyle name="Percent 16 2 2 2 3" xfId="36415" xr:uid="{2DB1D69D-9F50-42A1-990D-1EB1C8C611DB}"/>
    <cellStyle name="Percent 16 2 2 2 3 2" xfId="36416" xr:uid="{4ACF33C0-6536-45A9-9078-844102E4888B}"/>
    <cellStyle name="Percent 16 2 2 2 3 2 2" xfId="36417" xr:uid="{738F486C-8D10-4966-BEA4-5B19524BB910}"/>
    <cellStyle name="Percent 16 2 2 2 3 2 2 2" xfId="36418" xr:uid="{6474FB4A-29CA-407A-9B7F-6023B442FA72}"/>
    <cellStyle name="Percent 16 2 2 2 3 2 3" xfId="36419" xr:uid="{ED9CA1F7-AFD7-4252-ACC4-E09929CBF740}"/>
    <cellStyle name="Percent 16 2 2 2 3 3" xfId="36420" xr:uid="{CFB0C160-0D0C-4E71-8115-C6352DB2508D}"/>
    <cellStyle name="Percent 16 2 2 2 3 3 2" xfId="36421" xr:uid="{7AC18719-FE22-4C6B-9DF5-43B74F50ABB4}"/>
    <cellStyle name="Percent 16 2 2 2 3 4" xfId="36422" xr:uid="{4C66D7C8-52CE-4816-810D-21E64609C676}"/>
    <cellStyle name="Percent 16 2 2 2 4" xfId="36423" xr:uid="{2C244BA3-FAAB-4997-B2CA-73939AE2E585}"/>
    <cellStyle name="Percent 16 2 2 2 4 2" xfId="36424" xr:uid="{6FD5D678-0C7A-4D4A-B56F-7CA70AF93361}"/>
    <cellStyle name="Percent 16 2 2 2 4 2 2" xfId="36425" xr:uid="{C2B887AD-2348-4EF7-B2DA-ED4B4577CCBB}"/>
    <cellStyle name="Percent 16 2 2 2 4 3" xfId="36426" xr:uid="{2ACAAE1F-DD1F-4101-A088-6A6C21704328}"/>
    <cellStyle name="Percent 16 2 2 2 5" xfId="36427" xr:uid="{259B2B04-9119-48DE-BA73-FA4832BD8F23}"/>
    <cellStyle name="Percent 16 2 2 2 5 2" xfId="36428" xr:uid="{6913972A-D899-44DF-964D-0DF3C91B5437}"/>
    <cellStyle name="Percent 16 2 2 2 6" xfId="36429" xr:uid="{777833DA-2283-4C43-974A-74F6E930C5FC}"/>
    <cellStyle name="Percent 16 2 2 3" xfId="36430" xr:uid="{ECD2CE7D-3D8F-4E35-B8D3-92CA31D47B71}"/>
    <cellStyle name="Percent 16 2 2 3 2" xfId="36431" xr:uid="{7D93E97E-7D42-42F9-AF96-6511F4CDF252}"/>
    <cellStyle name="Percent 16 2 2 3 2 2" xfId="36432" xr:uid="{E683541C-A06C-4A2F-9A7E-DF16522205BB}"/>
    <cellStyle name="Percent 16 2 2 3 2 2 2" xfId="36433" xr:uid="{A43FB030-DA0A-49F5-89E3-F43D0F68B85C}"/>
    <cellStyle name="Percent 16 2 2 3 2 3" xfId="36434" xr:uid="{B31E2B17-F923-4D42-9597-18B33521B586}"/>
    <cellStyle name="Percent 16 2 2 3 3" xfId="36435" xr:uid="{0BD1CBEB-DF69-4AC7-9240-211073DC2EF2}"/>
    <cellStyle name="Percent 16 2 2 3 3 2" xfId="36436" xr:uid="{A8EC5326-7605-422D-B9DF-6B5F33769263}"/>
    <cellStyle name="Percent 16 2 2 3 4" xfId="36437" xr:uid="{8EDD302A-33A7-44A9-8410-217B507A1E2F}"/>
    <cellStyle name="Percent 16 2 2 4" xfId="36438" xr:uid="{BA097380-9FC1-422B-84A4-7DC4F95FC764}"/>
    <cellStyle name="Percent 16 2 2 4 2" xfId="36439" xr:uid="{29760262-0AB8-47A2-85BD-25A9A258A1B4}"/>
    <cellStyle name="Percent 16 2 2 4 2 2" xfId="36440" xr:uid="{4A0E14F2-90DB-4814-9C8F-0006CE913AFF}"/>
    <cellStyle name="Percent 16 2 2 4 2 2 2" xfId="36441" xr:uid="{0E49BBDB-6323-4E88-8C15-8B79EBCE9576}"/>
    <cellStyle name="Percent 16 2 2 4 2 3" xfId="36442" xr:uid="{BE371402-DCAF-430A-9529-3678AB1665EF}"/>
    <cellStyle name="Percent 16 2 2 4 3" xfId="36443" xr:uid="{599C41ED-61C9-49D8-B449-258D922DE6EC}"/>
    <cellStyle name="Percent 16 2 2 4 3 2" xfId="36444" xr:uid="{AB7ACD3E-A542-4E29-99A0-FEBFD439A167}"/>
    <cellStyle name="Percent 16 2 2 4 4" xfId="36445" xr:uid="{37BD859F-075F-4B60-87A1-35B1677539AE}"/>
    <cellStyle name="Percent 16 2 2 5" xfId="36446" xr:uid="{40E16B9C-8F48-4BDF-9FA6-9FDB6FC83AA7}"/>
    <cellStyle name="Percent 16 2 2 5 2" xfId="36447" xr:uid="{89BE69CE-AE28-418C-BC2F-8343E4437C10}"/>
    <cellStyle name="Percent 16 2 2 5 2 2" xfId="36448" xr:uid="{06315D3D-CE20-40D3-8439-DABE06BBE355}"/>
    <cellStyle name="Percent 16 2 2 5 3" xfId="36449" xr:uid="{12F936FF-62F0-415F-9623-EE69847B3F94}"/>
    <cellStyle name="Percent 16 2 2 6" xfId="36450" xr:uid="{EB47B895-9173-46E0-B373-02EA8B252F96}"/>
    <cellStyle name="Percent 16 2 2 6 2" xfId="36451" xr:uid="{C6AF5E10-7FA7-47BF-BF77-9B5EC5722E2A}"/>
    <cellStyle name="Percent 16 2 2 7" xfId="36452" xr:uid="{AEE8A00F-6272-43B0-BA80-68391D097E58}"/>
    <cellStyle name="Percent 16 2 3" xfId="36453" xr:uid="{F73950A8-BB92-4118-A5B8-FAA8E6C01C55}"/>
    <cellStyle name="Percent 16 2 3 2" xfId="36454" xr:uid="{3AC5E3FC-7809-4103-9F09-6EE21820359F}"/>
    <cellStyle name="Percent 16 2 3 2 2" xfId="36455" xr:uid="{E80E0AFD-F372-421E-95BD-F48F1238A12C}"/>
    <cellStyle name="Percent 16 2 3 2 2 2" xfId="36456" xr:uid="{46AF6B7A-A9B3-4CCE-B371-81D8EE34C3E0}"/>
    <cellStyle name="Percent 16 2 3 2 2 2 2" xfId="36457" xr:uid="{6DDA387B-AEF6-48F2-90F6-2A3DFFC06BCC}"/>
    <cellStyle name="Percent 16 2 3 2 2 3" xfId="36458" xr:uid="{50AB7537-B1CE-4822-A33D-08B249DC9C56}"/>
    <cellStyle name="Percent 16 2 3 2 3" xfId="36459" xr:uid="{A382E1B1-7A29-49C6-B986-920C310CF343}"/>
    <cellStyle name="Percent 16 2 3 2 3 2" xfId="36460" xr:uid="{C0B31638-B4A2-4C06-8A65-CE9E49828CB4}"/>
    <cellStyle name="Percent 16 2 3 2 4" xfId="36461" xr:uid="{2312261D-7601-4683-B6FA-F82556D24EFA}"/>
    <cellStyle name="Percent 16 2 3 3" xfId="36462" xr:uid="{0D4F01A2-DE6F-4F6B-99F8-9F78B0CF5662}"/>
    <cellStyle name="Percent 16 2 3 3 2" xfId="36463" xr:uid="{21828B93-B052-4807-A560-6C2758E0C5F0}"/>
    <cellStyle name="Percent 16 2 3 3 2 2" xfId="36464" xr:uid="{3C6418FF-7C17-40DB-A370-C3B82033DCBC}"/>
    <cellStyle name="Percent 16 2 3 3 2 2 2" xfId="36465" xr:uid="{D935FF56-9773-4F92-87AA-9DF9B29BCCE9}"/>
    <cellStyle name="Percent 16 2 3 3 2 3" xfId="36466" xr:uid="{52B96478-7B4A-499A-957B-AA189B9CD550}"/>
    <cellStyle name="Percent 16 2 3 3 3" xfId="36467" xr:uid="{0331A586-64EE-46A6-96D9-FBFB50E82C5C}"/>
    <cellStyle name="Percent 16 2 3 3 3 2" xfId="36468" xr:uid="{BC3E9EEA-1557-43FC-9BD4-7FF9B909C8A7}"/>
    <cellStyle name="Percent 16 2 3 3 4" xfId="36469" xr:uid="{80A8EA5E-C756-4CA2-95F6-B33EC782DDF7}"/>
    <cellStyle name="Percent 16 2 3 4" xfId="36470" xr:uid="{2C435CF2-5705-459C-8DED-BE382DE97979}"/>
    <cellStyle name="Percent 16 2 3 4 2" xfId="36471" xr:uid="{6704D8EC-1BF1-412E-9F78-E3465A3CCF10}"/>
    <cellStyle name="Percent 16 2 3 4 2 2" xfId="36472" xr:uid="{ACB46870-215C-4A51-95CF-F8B3B0A15FC0}"/>
    <cellStyle name="Percent 16 2 3 4 3" xfId="36473" xr:uid="{D2FA4418-4F8B-4985-8862-0578D0301902}"/>
    <cellStyle name="Percent 16 2 3 5" xfId="36474" xr:uid="{713B1148-F422-4835-8B3C-D79FDD9C0680}"/>
    <cellStyle name="Percent 16 2 3 5 2" xfId="36475" xr:uid="{F4ADAEAA-D2B2-4D7D-906A-EE545633D0EE}"/>
    <cellStyle name="Percent 16 2 3 6" xfId="36476" xr:uid="{E1A8E5A8-A842-4E84-93F9-81A0FE872810}"/>
    <cellStyle name="Percent 16 2 4" xfId="36477" xr:uid="{1B2E2979-C817-4B62-8683-878ADADFBD47}"/>
    <cellStyle name="Percent 16 2 4 2" xfId="36478" xr:uid="{71634156-DF59-4403-B46F-AEF65FE53B17}"/>
    <cellStyle name="Percent 16 2 4 2 2" xfId="36479" xr:uid="{364E2EC6-C7A1-4D80-B61F-505327A63B17}"/>
    <cellStyle name="Percent 16 2 4 2 2 2" xfId="36480" xr:uid="{2FCF25C9-12A8-42A1-ADEC-134389F33A96}"/>
    <cellStyle name="Percent 16 2 4 2 3" xfId="36481" xr:uid="{DEE5CDE5-D41C-4F96-ABD0-7A6CBF23475B}"/>
    <cellStyle name="Percent 16 2 4 3" xfId="36482" xr:uid="{01845078-97DE-4139-A659-A23047A1FAD8}"/>
    <cellStyle name="Percent 16 2 4 3 2" xfId="36483" xr:uid="{445436A7-E0E5-4293-A438-C146900A4395}"/>
    <cellStyle name="Percent 16 2 4 4" xfId="36484" xr:uid="{3D2FA92B-DBC4-47AD-8990-D780CEC24F9B}"/>
    <cellStyle name="Percent 16 2 5" xfId="36485" xr:uid="{A32AA1C3-4EB0-40FB-8FA7-FE09157DBAAB}"/>
    <cellStyle name="Percent 16 2 5 2" xfId="36486" xr:uid="{87689DE6-7B82-49AE-8826-F1253825749B}"/>
    <cellStyle name="Percent 16 2 5 2 2" xfId="36487" xr:uid="{C78B221D-5A10-4534-9040-36DAC5888E0C}"/>
    <cellStyle name="Percent 16 2 5 2 2 2" xfId="36488" xr:uid="{A7FF19D5-38BF-4361-8961-B3EFAAF18C6F}"/>
    <cellStyle name="Percent 16 2 5 2 3" xfId="36489" xr:uid="{003926BC-73B7-4E42-A876-DE72A40D8923}"/>
    <cellStyle name="Percent 16 2 5 3" xfId="36490" xr:uid="{CB414575-C5E1-4095-9904-D69F2BA89291}"/>
    <cellStyle name="Percent 16 2 5 3 2" xfId="36491" xr:uid="{4E9FDF9A-AAFE-4661-B07E-4133CED34F8D}"/>
    <cellStyle name="Percent 16 2 5 4" xfId="36492" xr:uid="{9E5406B0-0103-42EB-8AFC-FDB565309C2D}"/>
    <cellStyle name="Percent 16 2 6" xfId="36493" xr:uid="{1C2D987B-D0E0-4612-AB3D-3466A5068C1B}"/>
    <cellStyle name="Percent 16 2 6 2" xfId="36494" xr:uid="{D4C11199-12ED-4AF5-9688-63275F2B8A2E}"/>
    <cellStyle name="Percent 16 2 6 2 2" xfId="36495" xr:uid="{13F8DA65-2EA8-4F4B-9AC4-9F3CC0EE5AF9}"/>
    <cellStyle name="Percent 16 2 6 3" xfId="36496" xr:uid="{3CED512E-6EE9-4CF8-8E61-913B61CF28F6}"/>
    <cellStyle name="Percent 16 2 7" xfId="36497" xr:uid="{5054E1CA-B15C-4AFB-A0D4-579F4F7EF004}"/>
    <cellStyle name="Percent 16 2 7 2" xfId="36498" xr:uid="{EA9C733D-5C42-4617-8372-4890B9BBFC8A}"/>
    <cellStyle name="Percent 16 2 8" xfId="36499" xr:uid="{82164598-34B7-4CD1-ACC2-8770B54327F9}"/>
    <cellStyle name="Percent 16 3" xfId="36500" xr:uid="{3D498A7E-0A45-472D-AF96-D6B9440D818F}"/>
    <cellStyle name="Percent 16 3 2" xfId="36501" xr:uid="{130E00ED-56FF-4812-8B52-5969D2F94EFF}"/>
    <cellStyle name="Percent 16 3 2 2" xfId="36502" xr:uid="{763AF4E2-0C37-4B5E-B941-1B99A292E9EF}"/>
    <cellStyle name="Percent 16 3 2 2 2" xfId="36503" xr:uid="{0B25335F-2D0B-4853-B965-06298C4FD8FA}"/>
    <cellStyle name="Percent 16 3 2 2 2 2" xfId="36504" xr:uid="{EFFECA75-FAD1-4BDE-9600-256E52E12B52}"/>
    <cellStyle name="Percent 16 3 2 2 2 2 2" xfId="36505" xr:uid="{9B7965A5-2792-46A6-9D24-DCC01F1BDA7C}"/>
    <cellStyle name="Percent 16 3 2 2 2 3" xfId="36506" xr:uid="{BF408C2E-6B32-40FD-ACA4-CB6579D8CB4C}"/>
    <cellStyle name="Percent 16 3 2 2 3" xfId="36507" xr:uid="{FB7301F8-BA84-479F-B2C2-CEDFC88C9134}"/>
    <cellStyle name="Percent 16 3 2 2 3 2" xfId="36508" xr:uid="{2A41DBB5-FDA6-4A97-86D5-975F13EF4D10}"/>
    <cellStyle name="Percent 16 3 2 2 4" xfId="36509" xr:uid="{D465C514-2FA1-482E-A222-A1F3AFF1EEEC}"/>
    <cellStyle name="Percent 16 3 2 3" xfId="36510" xr:uid="{9F799089-1B63-4F33-9B97-00E3F01F40BA}"/>
    <cellStyle name="Percent 16 3 2 3 2" xfId="36511" xr:uid="{6C4FE80D-99BF-490A-8F5C-96D82F9B4F94}"/>
    <cellStyle name="Percent 16 3 2 3 2 2" xfId="36512" xr:uid="{CC3DA4E3-A028-4F30-B2EB-073BAAE8AD9B}"/>
    <cellStyle name="Percent 16 3 2 3 2 2 2" xfId="36513" xr:uid="{E47F93C8-985B-4D39-9DE0-AFE029A7A643}"/>
    <cellStyle name="Percent 16 3 2 3 2 3" xfId="36514" xr:uid="{0EC6FBCE-0563-48DA-A0A1-CD3186714BCC}"/>
    <cellStyle name="Percent 16 3 2 3 3" xfId="36515" xr:uid="{EE3ECC8E-2C86-429D-ACBF-D1B78EB90124}"/>
    <cellStyle name="Percent 16 3 2 3 3 2" xfId="36516" xr:uid="{CFBC285F-7A5D-498C-9186-7A253ED80EEE}"/>
    <cellStyle name="Percent 16 3 2 3 4" xfId="36517" xr:uid="{4281A9AC-F88A-4FF2-9002-6D56552C4EEC}"/>
    <cellStyle name="Percent 16 3 2 4" xfId="36518" xr:uid="{A553C6A7-E8C0-4DE6-B208-37FD5888E452}"/>
    <cellStyle name="Percent 16 3 2 4 2" xfId="36519" xr:uid="{EA30F08E-1A38-49A8-A5D2-3678E7F14064}"/>
    <cellStyle name="Percent 16 3 2 4 2 2" xfId="36520" xr:uid="{4686045F-1048-4F8F-BE3F-A37C58B9B097}"/>
    <cellStyle name="Percent 16 3 2 4 3" xfId="36521" xr:uid="{852BD0E1-36EE-4B0F-A469-7B7E5585262C}"/>
    <cellStyle name="Percent 16 3 2 5" xfId="36522" xr:uid="{2B4B6235-6D90-492F-A162-FC812C89992F}"/>
    <cellStyle name="Percent 16 3 2 5 2" xfId="36523" xr:uid="{86099CEE-1047-4B0C-A4C9-BF8417435A16}"/>
    <cellStyle name="Percent 16 3 2 6" xfId="36524" xr:uid="{B0921FCF-01C1-4B3B-BB37-4C457819893B}"/>
    <cellStyle name="Percent 16 3 3" xfId="36525" xr:uid="{6B8162CE-33DA-444E-884A-87581085397B}"/>
    <cellStyle name="Percent 16 3 3 2" xfId="36526" xr:uid="{D04ADF0D-27B2-4949-B043-EC65CBE7543B}"/>
    <cellStyle name="Percent 16 3 3 2 2" xfId="36527" xr:uid="{CC9BC782-2FC4-4B7B-96A2-8EA488740876}"/>
    <cellStyle name="Percent 16 3 3 2 2 2" xfId="36528" xr:uid="{BA8244AD-FA46-4C6B-887A-DD40C738BB4C}"/>
    <cellStyle name="Percent 16 3 3 2 3" xfId="36529" xr:uid="{F5AC2B76-D5AF-441A-97C7-D3CC6F5FF486}"/>
    <cellStyle name="Percent 16 3 3 3" xfId="36530" xr:uid="{6DE36D58-51DB-437B-94D3-569502CEBCB4}"/>
    <cellStyle name="Percent 16 3 3 3 2" xfId="36531" xr:uid="{4D22E700-FAE4-4212-9C04-3B11A6F0C4B5}"/>
    <cellStyle name="Percent 16 3 3 4" xfId="36532" xr:uid="{9CBFCA56-D81D-44BB-AF90-903766B78F7F}"/>
    <cellStyle name="Percent 16 3 4" xfId="36533" xr:uid="{208A5B99-C872-4357-B58F-3781AF4A007E}"/>
    <cellStyle name="Percent 16 3 4 2" xfId="36534" xr:uid="{05528956-4C71-4F12-9D93-4F784158CD4E}"/>
    <cellStyle name="Percent 16 3 4 2 2" xfId="36535" xr:uid="{06E5AEDB-F1B2-48F7-9B02-F393D332CFFC}"/>
    <cellStyle name="Percent 16 3 4 2 2 2" xfId="36536" xr:uid="{53CCFD40-477E-46ED-A5A1-192D6379DDA9}"/>
    <cellStyle name="Percent 16 3 4 2 3" xfId="36537" xr:uid="{368F872D-0F11-45CB-98A9-7FF33C55E7C9}"/>
    <cellStyle name="Percent 16 3 4 3" xfId="36538" xr:uid="{F60C221D-E2B8-4A9C-8158-AAC82B196DD1}"/>
    <cellStyle name="Percent 16 3 4 3 2" xfId="36539" xr:uid="{7CAD5A2A-73CC-4B2A-9E9A-68471BB8B092}"/>
    <cellStyle name="Percent 16 3 4 4" xfId="36540" xr:uid="{DBADAFFC-C183-4D72-A03E-C7F8DC1D8C78}"/>
    <cellStyle name="Percent 16 3 5" xfId="36541" xr:uid="{A681DC53-8F32-4F78-B62B-A5936EF0A26D}"/>
    <cellStyle name="Percent 16 3 5 2" xfId="36542" xr:uid="{E362AF42-85D1-4D62-B5A5-1E355274355F}"/>
    <cellStyle name="Percent 16 3 5 2 2" xfId="36543" xr:uid="{A2365686-C1BC-4319-9DE6-760DC3F8CB5E}"/>
    <cellStyle name="Percent 16 3 5 3" xfId="36544" xr:uid="{577D121C-8313-4C3F-88BE-A63C83153B5B}"/>
    <cellStyle name="Percent 16 3 6" xfId="36545" xr:uid="{C1F3924F-ABC5-40F3-BA93-CD90144D0822}"/>
    <cellStyle name="Percent 16 3 6 2" xfId="36546" xr:uid="{833BB302-505B-44A0-93D7-5B655713DE46}"/>
    <cellStyle name="Percent 16 3 7" xfId="36547" xr:uid="{73A37692-ECBA-4B58-9344-CA4F3D3D51A2}"/>
    <cellStyle name="Percent 16 4" xfId="36548" xr:uid="{843ABF55-6287-4106-B74D-B99EDFA78A28}"/>
    <cellStyle name="Percent 16 5" xfId="36549" xr:uid="{759F1246-A21D-456E-985C-31F55BF9A22C}"/>
    <cellStyle name="Percent 16 5 2" xfId="36550" xr:uid="{2BEDE6C6-6A45-4C0C-BB17-C76A0DCD2A16}"/>
    <cellStyle name="Percent 16 5 2 2" xfId="36551" xr:uid="{C9BEB503-C501-4974-8681-E356AF6D4D40}"/>
    <cellStyle name="Percent 16 5 2 2 2" xfId="36552" xr:uid="{6CC783E3-F5BD-4E29-932C-166E70F1BF9C}"/>
    <cellStyle name="Percent 16 5 2 2 2 2" xfId="36553" xr:uid="{121C7A14-48E5-4B25-9E4E-494C657D7A4E}"/>
    <cellStyle name="Percent 16 5 2 2 3" xfId="36554" xr:uid="{27BDC863-2292-475C-9BA2-B19461A30B14}"/>
    <cellStyle name="Percent 16 5 2 3" xfId="36555" xr:uid="{BCE6A637-90D5-4A44-957A-3F90FDAF3E08}"/>
    <cellStyle name="Percent 16 5 2 3 2" xfId="36556" xr:uid="{BA48B37E-6C98-4D36-A5AD-935E32A4EFFF}"/>
    <cellStyle name="Percent 16 5 2 4" xfId="36557" xr:uid="{0F6BDD82-9552-4BBE-A4C7-C105D9EA4B70}"/>
    <cellStyle name="Percent 16 5 3" xfId="36558" xr:uid="{DF3C8D23-1844-4677-B0F7-96CA7033B10B}"/>
    <cellStyle name="Percent 16 5 3 2" xfId="36559" xr:uid="{DEC6BDA2-2CE0-4643-A7BD-8C371C169A1B}"/>
    <cellStyle name="Percent 16 5 3 2 2" xfId="36560" xr:uid="{46F95F4D-6295-4B09-93D4-5BE5DEB79ABF}"/>
    <cellStyle name="Percent 16 5 3 2 2 2" xfId="36561" xr:uid="{EA23F58C-6C17-4CD2-89C9-D92DD0BBD13C}"/>
    <cellStyle name="Percent 16 5 3 2 3" xfId="36562" xr:uid="{89C25751-F525-40E3-BDBE-71E1E114D549}"/>
    <cellStyle name="Percent 16 5 3 3" xfId="36563" xr:uid="{D2984251-E3F1-4CFB-BB95-802E86007DC7}"/>
    <cellStyle name="Percent 16 5 3 3 2" xfId="36564" xr:uid="{66707B6E-D87F-40B1-9D6D-CA9B0291574D}"/>
    <cellStyle name="Percent 16 5 3 4" xfId="36565" xr:uid="{3451E34E-BAA3-4FA2-BBC7-19F6EF7775A1}"/>
    <cellStyle name="Percent 16 5 4" xfId="36566" xr:uid="{918AB87B-2693-427E-AF85-0C79EFC5F56C}"/>
    <cellStyle name="Percent 16 5 4 2" xfId="36567" xr:uid="{85CDA16E-2A52-40D9-9F37-D9C6980F02DA}"/>
    <cellStyle name="Percent 16 5 4 2 2" xfId="36568" xr:uid="{43137618-2C37-4627-BCBF-0F5ED382FAA6}"/>
    <cellStyle name="Percent 16 5 4 3" xfId="36569" xr:uid="{A7E33843-B229-4793-84EE-A81083BB3578}"/>
    <cellStyle name="Percent 16 5 5" xfId="36570" xr:uid="{07D2D9C8-C9F9-4EC8-815F-B2E43DFDEEBC}"/>
    <cellStyle name="Percent 16 5 5 2" xfId="36571" xr:uid="{A6D3B19D-FAB9-4996-A6AF-63BE6109DD3C}"/>
    <cellStyle name="Percent 16 5 6" xfId="36572" xr:uid="{B0B38150-48D2-4F51-8D70-A9FC73F447C9}"/>
    <cellStyle name="Percent 16 6" xfId="36573" xr:uid="{A818F0BD-B235-4972-B56F-51672A1C2833}"/>
    <cellStyle name="Percent 16 6 2" xfId="36574" xr:uid="{F8EFD7B7-0823-49AB-A160-9864B927B16F}"/>
    <cellStyle name="Percent 16 6 2 2" xfId="36575" xr:uid="{DB8BEF7D-D4F1-4B83-B1B8-AFBC4F96AC06}"/>
    <cellStyle name="Percent 16 6 2 2 2" xfId="36576" xr:uid="{C66707A1-CBE8-446E-8357-DE237DFDFF02}"/>
    <cellStyle name="Percent 16 6 2 3" xfId="36577" xr:uid="{57204C89-DD9B-4278-B600-9FA0DDC54E6D}"/>
    <cellStyle name="Percent 16 6 3" xfId="36578" xr:uid="{BA214F0A-D48C-4CB1-BF02-34DA70F65C33}"/>
    <cellStyle name="Percent 16 6 3 2" xfId="36579" xr:uid="{691C71FD-93A2-431F-BC54-255D36793488}"/>
    <cellStyle name="Percent 16 6 4" xfId="36580" xr:uid="{F56A9071-1A81-4C57-87F1-1A234ADA0839}"/>
    <cellStyle name="Percent 16 7" xfId="36581" xr:uid="{63534F53-9B19-41D6-BEE8-1DE2975D8BF7}"/>
    <cellStyle name="Percent 16 7 2" xfId="36582" xr:uid="{3CD260BA-3FDE-4395-9DE5-A8D01C64FB0F}"/>
    <cellStyle name="Percent 16 7 2 2" xfId="36583" xr:uid="{4DB1677E-FCAD-4060-AC2B-D24C4615935D}"/>
    <cellStyle name="Percent 16 7 2 2 2" xfId="36584" xr:uid="{66BC4BE1-0AE0-49A6-883A-7DA8B14CDD0E}"/>
    <cellStyle name="Percent 16 7 2 3" xfId="36585" xr:uid="{27075C06-4485-4584-9F23-9C4A63A89E00}"/>
    <cellStyle name="Percent 16 7 3" xfId="36586" xr:uid="{EDBCA188-E59E-4DA1-A172-8695701552C4}"/>
    <cellStyle name="Percent 16 7 3 2" xfId="36587" xr:uid="{8FCF2E2E-7D75-494D-AD13-66032B084FC5}"/>
    <cellStyle name="Percent 16 7 4" xfId="36588" xr:uid="{28AC2418-A455-4F8C-B2B2-6CE388660544}"/>
    <cellStyle name="Percent 16 8" xfId="36589" xr:uid="{4C290A77-4BD9-4ABB-9EED-2CFA19666C90}"/>
    <cellStyle name="Percent 16 8 2" xfId="36590" xr:uid="{D239E853-A726-4B22-89C3-A9738093A282}"/>
    <cellStyle name="Percent 16 8 2 2" xfId="36591" xr:uid="{041AEDDD-C1C6-4F77-8967-E07E6E9E7801}"/>
    <cellStyle name="Percent 16 8 3" xfId="36592" xr:uid="{F8075695-3EFE-448E-A453-7273C8506C2F}"/>
    <cellStyle name="Percent 16 9" xfId="36593" xr:uid="{0BD718BE-4220-4856-9EBF-1C084C8A87F0}"/>
    <cellStyle name="Percent 16 9 2" xfId="36594" xr:uid="{D1D4ECC0-D9AE-4295-94CE-1C50FF67C4C9}"/>
    <cellStyle name="Percent 17" xfId="36595" xr:uid="{CB0CE3E0-35B7-4359-B532-C5789CF82FB5}"/>
    <cellStyle name="Percent 17 10" xfId="36596" xr:uid="{E17776F1-8CF1-4402-9C39-BD0C9EC684EF}"/>
    <cellStyle name="Percent 17 2" xfId="36597" xr:uid="{4196B25E-6817-4CBD-8794-213091FB064D}"/>
    <cellStyle name="Percent 17 2 2" xfId="36598" xr:uid="{53CDE5EC-1848-4045-B7C5-F1A2C9B23895}"/>
    <cellStyle name="Percent 17 2 2 2" xfId="36599" xr:uid="{2E742387-0FC9-4B6E-9182-2F4B0105CD5B}"/>
    <cellStyle name="Percent 17 2 2 2 2" xfId="36600" xr:uid="{19520183-967B-40F7-A491-5E0258C3EBAB}"/>
    <cellStyle name="Percent 17 2 2 2 2 2" xfId="36601" xr:uid="{5BC572AB-30B1-42AA-AE5D-019F623890EB}"/>
    <cellStyle name="Percent 17 2 2 2 2 2 2" xfId="36602" xr:uid="{B5367CC2-2AE3-4284-B34F-C8ACF0FCF385}"/>
    <cellStyle name="Percent 17 2 2 2 2 2 2 2" xfId="36603" xr:uid="{6991CAD9-2C22-49D7-9283-7916323ABB58}"/>
    <cellStyle name="Percent 17 2 2 2 2 2 3" xfId="36604" xr:uid="{1EF262BF-9AE2-4636-B07D-70E5F0AF0CAC}"/>
    <cellStyle name="Percent 17 2 2 2 2 3" xfId="36605" xr:uid="{60556A3D-2EB7-4EF8-A210-75186A3B65EB}"/>
    <cellStyle name="Percent 17 2 2 2 2 3 2" xfId="36606" xr:uid="{A3826624-1FDD-4590-BCCA-B4EFD51F15AB}"/>
    <cellStyle name="Percent 17 2 2 2 2 4" xfId="36607" xr:uid="{D4DB7F2E-2E1B-4EE4-A247-284E8D27FAC4}"/>
    <cellStyle name="Percent 17 2 2 2 3" xfId="36608" xr:uid="{159331BC-696C-47F4-95E4-760C9ED56447}"/>
    <cellStyle name="Percent 17 2 2 2 3 2" xfId="36609" xr:uid="{58A63FFD-9F0E-4B18-AA7B-B7FCA38C4195}"/>
    <cellStyle name="Percent 17 2 2 2 3 2 2" xfId="36610" xr:uid="{C1FF4B5C-4B9E-43BA-939F-728F0DA31EFC}"/>
    <cellStyle name="Percent 17 2 2 2 3 2 2 2" xfId="36611" xr:uid="{1E1558C7-257B-4114-BACF-FFE2AA602F41}"/>
    <cellStyle name="Percent 17 2 2 2 3 2 3" xfId="36612" xr:uid="{9C181A62-25E4-4019-9415-31D53845C2A4}"/>
    <cellStyle name="Percent 17 2 2 2 3 3" xfId="36613" xr:uid="{A3796B47-02BB-4A21-8D26-915088A844FD}"/>
    <cellStyle name="Percent 17 2 2 2 3 3 2" xfId="36614" xr:uid="{6FD806FF-CC31-4C0F-BD0F-A16C91D35591}"/>
    <cellStyle name="Percent 17 2 2 2 3 4" xfId="36615" xr:uid="{7A33C6C8-87DF-4AEB-BA47-B000F77BEC6A}"/>
    <cellStyle name="Percent 17 2 2 2 4" xfId="36616" xr:uid="{3DE98D8E-1A2D-48E9-AF88-8E3109E0C063}"/>
    <cellStyle name="Percent 17 2 2 2 4 2" xfId="36617" xr:uid="{327A8D2B-16EA-44C6-A16C-6C15BCE35CE5}"/>
    <cellStyle name="Percent 17 2 2 2 4 2 2" xfId="36618" xr:uid="{2EEA9AB7-717B-4CC5-BA5F-47D39E7A2188}"/>
    <cellStyle name="Percent 17 2 2 2 4 3" xfId="36619" xr:uid="{B1163CF5-CDDD-4460-817A-3537FD9C4791}"/>
    <cellStyle name="Percent 17 2 2 2 5" xfId="36620" xr:uid="{5BCD8DA0-5677-4329-AFAE-C2B06A7C02A0}"/>
    <cellStyle name="Percent 17 2 2 2 5 2" xfId="36621" xr:uid="{EEBB1DB8-A356-4851-B0D0-9DBFDA62BD33}"/>
    <cellStyle name="Percent 17 2 2 2 6" xfId="36622" xr:uid="{CF29E94A-F5DB-4452-AAB0-D08821736C53}"/>
    <cellStyle name="Percent 17 2 2 3" xfId="36623" xr:uid="{C09F4751-3071-49D3-A158-5897374B9DB9}"/>
    <cellStyle name="Percent 17 2 2 3 2" xfId="36624" xr:uid="{5806E90F-A145-45F3-8DA2-6293EAB7A3F2}"/>
    <cellStyle name="Percent 17 2 2 3 2 2" xfId="36625" xr:uid="{6950E9B5-1719-4070-9227-85D8FE5C07DF}"/>
    <cellStyle name="Percent 17 2 2 3 2 2 2" xfId="36626" xr:uid="{7E5DF6CE-5E7F-4D82-8989-96191AF3FEA3}"/>
    <cellStyle name="Percent 17 2 2 3 2 3" xfId="36627" xr:uid="{D56D347A-7326-44AD-B85E-2F2C15B7C092}"/>
    <cellStyle name="Percent 17 2 2 3 3" xfId="36628" xr:uid="{3AB04500-6E36-4157-94A5-280D2CF12230}"/>
    <cellStyle name="Percent 17 2 2 3 3 2" xfId="36629" xr:uid="{BD2970D9-5210-4691-9F5F-8D8C9AC49728}"/>
    <cellStyle name="Percent 17 2 2 3 4" xfId="36630" xr:uid="{FADCCADB-7E6F-4B72-9E82-E4758CA9CDDF}"/>
    <cellStyle name="Percent 17 2 2 4" xfId="36631" xr:uid="{1D931B1D-45CB-4955-8D04-A9439284F7A8}"/>
    <cellStyle name="Percent 17 2 2 4 2" xfId="36632" xr:uid="{549827CC-BC0E-4DDC-AFA2-845E86AE2DC2}"/>
    <cellStyle name="Percent 17 2 2 4 2 2" xfId="36633" xr:uid="{438977D3-DF5E-401A-B90E-C304BDBADE31}"/>
    <cellStyle name="Percent 17 2 2 4 2 2 2" xfId="36634" xr:uid="{CF18DDB6-FC8C-435E-9182-D5F418F80011}"/>
    <cellStyle name="Percent 17 2 2 4 2 3" xfId="36635" xr:uid="{87A80208-ABEF-4415-96BB-DED993C037DC}"/>
    <cellStyle name="Percent 17 2 2 4 3" xfId="36636" xr:uid="{B40D0565-55D8-4E37-8CDB-FB6909475288}"/>
    <cellStyle name="Percent 17 2 2 4 3 2" xfId="36637" xr:uid="{ACAE3292-C72F-4A6A-849F-2C71159A79A4}"/>
    <cellStyle name="Percent 17 2 2 4 4" xfId="36638" xr:uid="{8CF58086-4022-4BB4-9952-EA30E00B79B5}"/>
    <cellStyle name="Percent 17 2 2 5" xfId="36639" xr:uid="{967BE505-D31E-4063-AA62-B8FCB0D24151}"/>
    <cellStyle name="Percent 17 2 2 5 2" xfId="36640" xr:uid="{F058ABF1-03F3-41FC-BF92-0E2596781FC9}"/>
    <cellStyle name="Percent 17 2 2 5 2 2" xfId="36641" xr:uid="{1D42122C-758C-4C21-A4B0-331DB8B32C6F}"/>
    <cellStyle name="Percent 17 2 2 5 3" xfId="36642" xr:uid="{11544546-9AC2-489D-9CFE-FD1521D099AD}"/>
    <cellStyle name="Percent 17 2 2 6" xfId="36643" xr:uid="{6C370508-E218-4645-AADC-ED9A49F7C675}"/>
    <cellStyle name="Percent 17 2 2 6 2" xfId="36644" xr:uid="{EC8C2E62-62F0-4626-A1B1-AF1F04B4E591}"/>
    <cellStyle name="Percent 17 2 2 7" xfId="36645" xr:uid="{8C19FABF-B177-4567-8BCF-AB7A09FD0C0D}"/>
    <cellStyle name="Percent 17 2 3" xfId="36646" xr:uid="{A9542FA0-E54F-42D7-AD3C-47A6017FB88B}"/>
    <cellStyle name="Percent 17 2 3 2" xfId="36647" xr:uid="{F77690EE-D40D-4328-A503-E8AABDFE116C}"/>
    <cellStyle name="Percent 17 2 3 2 2" xfId="36648" xr:uid="{74E71A47-C80B-4A0C-AA8F-5520975076B2}"/>
    <cellStyle name="Percent 17 2 3 2 2 2" xfId="36649" xr:uid="{A40C91DA-E4F6-4415-859F-AD12748DCEE8}"/>
    <cellStyle name="Percent 17 2 3 2 2 2 2" xfId="36650" xr:uid="{2B5A50A7-C6C8-4781-B667-6F6C60521939}"/>
    <cellStyle name="Percent 17 2 3 2 2 3" xfId="36651" xr:uid="{76578B66-055B-41D3-9188-F34EE5FB9CC1}"/>
    <cellStyle name="Percent 17 2 3 2 3" xfId="36652" xr:uid="{9A18D499-234B-44C4-9387-BD29C1F027AA}"/>
    <cellStyle name="Percent 17 2 3 2 3 2" xfId="36653" xr:uid="{8C9036DC-312B-45C3-8DBA-13E4F78CEAA1}"/>
    <cellStyle name="Percent 17 2 3 2 4" xfId="36654" xr:uid="{ECF3F7DB-5168-4417-A77B-88D40AD70685}"/>
    <cellStyle name="Percent 17 2 3 3" xfId="36655" xr:uid="{24B6C7F1-E729-4402-BEFD-11D1469803C3}"/>
    <cellStyle name="Percent 17 2 3 3 2" xfId="36656" xr:uid="{68330A19-1AFC-4478-8C5C-72F77DD75FA1}"/>
    <cellStyle name="Percent 17 2 3 3 2 2" xfId="36657" xr:uid="{8A2E65ED-2F38-4036-B3A1-355ABB278320}"/>
    <cellStyle name="Percent 17 2 3 3 2 2 2" xfId="36658" xr:uid="{AABF9205-C8A6-409F-BC0C-F76D60562F12}"/>
    <cellStyle name="Percent 17 2 3 3 2 3" xfId="36659" xr:uid="{2A38DA29-F032-452B-A8E7-8649CBABFB6D}"/>
    <cellStyle name="Percent 17 2 3 3 3" xfId="36660" xr:uid="{8DAB3901-DE3E-463D-AA94-794184982585}"/>
    <cellStyle name="Percent 17 2 3 3 3 2" xfId="36661" xr:uid="{F0FD1774-CA15-426F-979C-9C71DD059855}"/>
    <cellStyle name="Percent 17 2 3 3 4" xfId="36662" xr:uid="{A7C239BE-F8F3-43FC-ACC7-1C8B416B34FA}"/>
    <cellStyle name="Percent 17 2 3 4" xfId="36663" xr:uid="{B6E3EDEC-4E3E-493E-86E2-8F3F843167E6}"/>
    <cellStyle name="Percent 17 2 3 4 2" xfId="36664" xr:uid="{6F123F22-B97D-43D9-B5C0-7A62B2A29B36}"/>
    <cellStyle name="Percent 17 2 3 4 2 2" xfId="36665" xr:uid="{67ACDF2A-6B6C-4AC0-AF88-EA8F135054F1}"/>
    <cellStyle name="Percent 17 2 3 4 3" xfId="36666" xr:uid="{D4528AE0-CEC8-44A6-A9F3-856154345848}"/>
    <cellStyle name="Percent 17 2 3 5" xfId="36667" xr:uid="{2CA7196B-D9EE-4B5C-A153-6954F78926A5}"/>
    <cellStyle name="Percent 17 2 3 5 2" xfId="36668" xr:uid="{46718CD7-33B4-4E02-8D0A-429BCAE599B5}"/>
    <cellStyle name="Percent 17 2 3 6" xfId="36669" xr:uid="{81B170B9-2CCC-4D45-A8C5-CEF9D7CDB0EA}"/>
    <cellStyle name="Percent 17 2 4" xfId="36670" xr:uid="{78C4FEE8-8470-41AB-9330-2B14682F3E2B}"/>
    <cellStyle name="Percent 17 2 4 2" xfId="36671" xr:uid="{9441B5A8-1EE2-4D2E-B4E4-9C1876ACEAEC}"/>
    <cellStyle name="Percent 17 2 4 2 2" xfId="36672" xr:uid="{5E0AA9E7-081F-4A09-9615-2A3637E22FF6}"/>
    <cellStyle name="Percent 17 2 4 2 2 2" xfId="36673" xr:uid="{D9C3EDF3-09E1-4FF6-90B9-C359BF4A7DC3}"/>
    <cellStyle name="Percent 17 2 4 2 3" xfId="36674" xr:uid="{59083C54-B1C1-4A7F-AD82-6C1EBBDFB76E}"/>
    <cellStyle name="Percent 17 2 4 3" xfId="36675" xr:uid="{3A63DEEF-3981-4F99-8CC4-347E907FADD0}"/>
    <cellStyle name="Percent 17 2 4 3 2" xfId="36676" xr:uid="{59868B5C-0B3B-4C1E-84FC-EA01DB5972EF}"/>
    <cellStyle name="Percent 17 2 4 4" xfId="36677" xr:uid="{1723714A-4C70-41CD-B511-BDF8A661E170}"/>
    <cellStyle name="Percent 17 2 5" xfId="36678" xr:uid="{7A64BC75-76C5-4E0C-B86E-EFFCB13C1D39}"/>
    <cellStyle name="Percent 17 2 5 2" xfId="36679" xr:uid="{3D1926C1-8954-4E81-A6DC-F7CAE40DEE5A}"/>
    <cellStyle name="Percent 17 2 5 2 2" xfId="36680" xr:uid="{D103FF62-0546-4A8B-895E-1310EB69CADA}"/>
    <cellStyle name="Percent 17 2 5 2 2 2" xfId="36681" xr:uid="{53AE764D-9F04-4A7E-ADDF-67515F7BD6EF}"/>
    <cellStyle name="Percent 17 2 5 2 3" xfId="36682" xr:uid="{A87420FC-15C8-4D0A-934E-0B8DA769599E}"/>
    <cellStyle name="Percent 17 2 5 3" xfId="36683" xr:uid="{F1851EFA-58EC-4D8A-9E33-0B735537BF67}"/>
    <cellStyle name="Percent 17 2 5 3 2" xfId="36684" xr:uid="{F71F1301-EFE9-4747-9A99-5F94A712223C}"/>
    <cellStyle name="Percent 17 2 5 4" xfId="36685" xr:uid="{DB486BD8-E016-4C65-A6EC-832F1F8C9649}"/>
    <cellStyle name="Percent 17 2 6" xfId="36686" xr:uid="{11D17B09-1272-4FCA-888E-1962367BD87A}"/>
    <cellStyle name="Percent 17 2 6 2" xfId="36687" xr:uid="{637229B2-EE4C-4EC4-89AE-20ABB6F3E8F6}"/>
    <cellStyle name="Percent 17 2 6 2 2" xfId="36688" xr:uid="{C3E72323-D6B3-4260-ADB7-45687773A600}"/>
    <cellStyle name="Percent 17 2 6 3" xfId="36689" xr:uid="{4D533F5A-5247-4577-BA3F-C5806A478245}"/>
    <cellStyle name="Percent 17 2 7" xfId="36690" xr:uid="{8B3A0016-6A76-4886-80F1-1E13A01E9E8C}"/>
    <cellStyle name="Percent 17 2 7 2" xfId="36691" xr:uid="{71F30EEE-4381-4423-9502-06C3B2430C9E}"/>
    <cellStyle name="Percent 17 2 8" xfId="36692" xr:uid="{79C03727-835C-4CC7-92B9-C94DEC50D52C}"/>
    <cellStyle name="Percent 17 3" xfId="36693" xr:uid="{68AEEE0C-E837-4ECF-AE95-D994A0025E31}"/>
    <cellStyle name="Percent 17 3 2" xfId="36694" xr:uid="{85F33739-8EED-4BEC-8C76-2A6A8C85D09D}"/>
    <cellStyle name="Percent 17 3 2 2" xfId="36695" xr:uid="{3CA52BE9-4FF9-40F0-ADC8-79DB4E8D3A4D}"/>
    <cellStyle name="Percent 17 3 2 2 2" xfId="36696" xr:uid="{FA38E512-388F-4C97-A59D-F966DCC1DCC4}"/>
    <cellStyle name="Percent 17 3 2 2 2 2" xfId="36697" xr:uid="{CC3647EC-CFA5-4367-9D43-8847C60425FE}"/>
    <cellStyle name="Percent 17 3 2 2 2 2 2" xfId="36698" xr:uid="{5D988963-7759-4112-9F0C-657D09E2A5E2}"/>
    <cellStyle name="Percent 17 3 2 2 2 3" xfId="36699" xr:uid="{71BDD1EE-C6EB-4B2C-BCBA-A18AA34E6105}"/>
    <cellStyle name="Percent 17 3 2 2 3" xfId="36700" xr:uid="{2BC2ABBF-F3FE-43C4-A397-2D14C51188C9}"/>
    <cellStyle name="Percent 17 3 2 2 3 2" xfId="36701" xr:uid="{16B055AF-4FEA-4FFD-BF8D-01C75274B30D}"/>
    <cellStyle name="Percent 17 3 2 2 4" xfId="36702" xr:uid="{BEE818B1-79AF-4885-99C1-3EFB88CE0BDF}"/>
    <cellStyle name="Percent 17 3 2 3" xfId="36703" xr:uid="{640D1F6A-E0CF-4853-B893-ECE9E3CD57AF}"/>
    <cellStyle name="Percent 17 3 2 3 2" xfId="36704" xr:uid="{347A2944-D63E-4B49-9ABF-E8F9DB4191C9}"/>
    <cellStyle name="Percent 17 3 2 3 2 2" xfId="36705" xr:uid="{CB2C7703-4182-499A-907C-63D641185C8E}"/>
    <cellStyle name="Percent 17 3 2 3 2 2 2" xfId="36706" xr:uid="{C823F242-011E-4B90-893C-CB69C64F1071}"/>
    <cellStyle name="Percent 17 3 2 3 2 3" xfId="36707" xr:uid="{B69539D2-A415-4C96-8D4B-B8EF28D6F246}"/>
    <cellStyle name="Percent 17 3 2 3 3" xfId="36708" xr:uid="{689C3308-4D2B-48F5-88D6-B6410FB9CF02}"/>
    <cellStyle name="Percent 17 3 2 3 3 2" xfId="36709" xr:uid="{84A6DDA7-BDB3-4F8B-9B6D-5FF8537EA60A}"/>
    <cellStyle name="Percent 17 3 2 3 4" xfId="36710" xr:uid="{3CFF9666-8AEB-4620-AF4F-890C3D1BC629}"/>
    <cellStyle name="Percent 17 3 2 4" xfId="36711" xr:uid="{A8313AE9-23E4-46F1-A57B-8F289EC6B519}"/>
    <cellStyle name="Percent 17 3 2 4 2" xfId="36712" xr:uid="{7D233AB0-E0DB-47BC-A70A-0D110C128795}"/>
    <cellStyle name="Percent 17 3 2 4 2 2" xfId="36713" xr:uid="{DADC6788-C8A5-4529-A4ED-9850FB674B52}"/>
    <cellStyle name="Percent 17 3 2 4 3" xfId="36714" xr:uid="{C512AA5E-A4DB-46B1-BC5B-81A8340B5870}"/>
    <cellStyle name="Percent 17 3 2 5" xfId="36715" xr:uid="{BF6B6216-B5AD-4B13-9B74-1757DC6185D5}"/>
    <cellStyle name="Percent 17 3 2 5 2" xfId="36716" xr:uid="{9DE75CB9-6E48-4AE1-AAF0-33A539C5CB61}"/>
    <cellStyle name="Percent 17 3 2 6" xfId="36717" xr:uid="{652EF871-7D4D-4EAD-8CFB-AAAFEA25DB26}"/>
    <cellStyle name="Percent 17 3 3" xfId="36718" xr:uid="{C6F5A9AD-1457-42AD-A140-523562A5CC67}"/>
    <cellStyle name="Percent 17 3 3 2" xfId="36719" xr:uid="{08C2620E-4583-4A7E-AE00-BBB36BAB7CC6}"/>
    <cellStyle name="Percent 17 3 3 2 2" xfId="36720" xr:uid="{72D656C4-B5C3-425A-8AA0-916E7DD86FEA}"/>
    <cellStyle name="Percent 17 3 3 2 2 2" xfId="36721" xr:uid="{E46A68DE-79D8-4082-9911-A40F1AFBC2AD}"/>
    <cellStyle name="Percent 17 3 3 2 3" xfId="36722" xr:uid="{6DB1A0DE-619F-4261-B28C-CE640A49CFA4}"/>
    <cellStyle name="Percent 17 3 3 3" xfId="36723" xr:uid="{2128F549-C202-4501-BF1B-B38248113065}"/>
    <cellStyle name="Percent 17 3 3 3 2" xfId="36724" xr:uid="{045B795D-6B5A-4E06-8836-D1A2CF9DCB39}"/>
    <cellStyle name="Percent 17 3 3 4" xfId="36725" xr:uid="{DFB21969-1080-4C7E-980E-4684ED445908}"/>
    <cellStyle name="Percent 17 3 4" xfId="36726" xr:uid="{58B708D6-9C83-4E92-9EFD-DA40A005AE37}"/>
    <cellStyle name="Percent 17 3 4 2" xfId="36727" xr:uid="{43EC2E69-1E3B-4A4B-AF69-6430EA9B5E9E}"/>
    <cellStyle name="Percent 17 3 4 2 2" xfId="36728" xr:uid="{EE9F5817-6718-4B45-914A-A51B50DEA7A5}"/>
    <cellStyle name="Percent 17 3 4 2 2 2" xfId="36729" xr:uid="{1CB8A08B-27BE-4404-9EC0-9D51498A3B76}"/>
    <cellStyle name="Percent 17 3 4 2 3" xfId="36730" xr:uid="{086E5778-D89D-417D-8BBE-DFE2506BDE19}"/>
    <cellStyle name="Percent 17 3 4 3" xfId="36731" xr:uid="{127D1A5F-3249-48E1-BB05-1C6054A62F99}"/>
    <cellStyle name="Percent 17 3 4 3 2" xfId="36732" xr:uid="{97877C7C-ECFE-4DB8-90C4-59D3A1E8DD68}"/>
    <cellStyle name="Percent 17 3 4 4" xfId="36733" xr:uid="{484917C4-3931-4461-985E-5680F1426336}"/>
    <cellStyle name="Percent 17 3 5" xfId="36734" xr:uid="{D9363D5A-577F-4ABA-9F87-B539F757AB2C}"/>
    <cellStyle name="Percent 17 3 5 2" xfId="36735" xr:uid="{72011B39-F014-4434-B6CC-1B9FCA163273}"/>
    <cellStyle name="Percent 17 3 5 2 2" xfId="36736" xr:uid="{BF84CB56-F0F6-4F25-B806-85ACE88D44B3}"/>
    <cellStyle name="Percent 17 3 5 3" xfId="36737" xr:uid="{8791C48E-B641-4F7F-9629-DB30D12DB17B}"/>
    <cellStyle name="Percent 17 3 6" xfId="36738" xr:uid="{C4552095-64F3-4597-AC16-FF4256780564}"/>
    <cellStyle name="Percent 17 3 6 2" xfId="36739" xr:uid="{1BD20734-6ECA-4BC9-A222-547487BC948F}"/>
    <cellStyle name="Percent 17 3 7" xfId="36740" xr:uid="{04FC3E6D-D5B8-4CDC-BE51-DC0CFF7565FE}"/>
    <cellStyle name="Percent 17 4" xfId="36741" xr:uid="{98BA9121-F4DE-40C5-B0A7-CD3A663D84B0}"/>
    <cellStyle name="Percent 17 5" xfId="36742" xr:uid="{254DF9FD-58FB-444B-B35D-F5BA2D53FB09}"/>
    <cellStyle name="Percent 17 5 2" xfId="36743" xr:uid="{E23F40FF-FEEB-4AC0-9427-2E6BEA20C418}"/>
    <cellStyle name="Percent 17 5 2 2" xfId="36744" xr:uid="{C41FD826-9036-471E-8895-B1D2C3448247}"/>
    <cellStyle name="Percent 17 5 2 2 2" xfId="36745" xr:uid="{4F5C1429-0F62-4A54-97B5-F479D521EA99}"/>
    <cellStyle name="Percent 17 5 2 2 2 2" xfId="36746" xr:uid="{B6EE8F48-8083-4FAE-86CC-3C59D131FE30}"/>
    <cellStyle name="Percent 17 5 2 2 3" xfId="36747" xr:uid="{5DFEFA5E-8A97-4533-B5E2-450ADD9EDCB8}"/>
    <cellStyle name="Percent 17 5 2 3" xfId="36748" xr:uid="{8CB62C91-C2AB-41E7-BDC3-9F3CAA5CD780}"/>
    <cellStyle name="Percent 17 5 2 3 2" xfId="36749" xr:uid="{1979D2DC-7279-434C-9022-DB3D7982C8F8}"/>
    <cellStyle name="Percent 17 5 2 4" xfId="36750" xr:uid="{E48847E1-1009-48C9-BB5E-CE10B5D8AEE9}"/>
    <cellStyle name="Percent 17 5 3" xfId="36751" xr:uid="{2C623864-577B-402C-924F-C5649DE0E80B}"/>
    <cellStyle name="Percent 17 5 3 2" xfId="36752" xr:uid="{B72F4971-FEF9-4765-8BCF-A7863924A56B}"/>
    <cellStyle name="Percent 17 5 3 2 2" xfId="36753" xr:uid="{B1C71FBD-DA08-4819-9ABB-70F9AC8B7F1E}"/>
    <cellStyle name="Percent 17 5 3 2 2 2" xfId="36754" xr:uid="{237B9682-2F5C-40D6-9E9A-32442DE0257D}"/>
    <cellStyle name="Percent 17 5 3 2 3" xfId="36755" xr:uid="{6F07AA5C-FF9C-4906-9AB1-ADAA0C4CE6D2}"/>
    <cellStyle name="Percent 17 5 3 3" xfId="36756" xr:uid="{DBB5931A-3A3E-4FC1-AF1A-D53C8764EE2C}"/>
    <cellStyle name="Percent 17 5 3 3 2" xfId="36757" xr:uid="{06843F07-4031-4198-9EB6-E528BABBCD9E}"/>
    <cellStyle name="Percent 17 5 3 4" xfId="36758" xr:uid="{6BD03BAE-D1BD-49C6-8EBD-B113D8816886}"/>
    <cellStyle name="Percent 17 5 4" xfId="36759" xr:uid="{1FB5C954-513F-4FBA-9F91-1ADACA5033B1}"/>
    <cellStyle name="Percent 17 5 4 2" xfId="36760" xr:uid="{51B646D1-547E-4655-BB90-5BAFFA285243}"/>
    <cellStyle name="Percent 17 5 4 2 2" xfId="36761" xr:uid="{1178201D-011A-4A3E-9500-A4DCB7D4012D}"/>
    <cellStyle name="Percent 17 5 4 3" xfId="36762" xr:uid="{2A90DA35-8C54-4E62-8660-38918FB01FE0}"/>
    <cellStyle name="Percent 17 5 5" xfId="36763" xr:uid="{2BE892D3-E5CF-43BD-A914-805B43FBBB8C}"/>
    <cellStyle name="Percent 17 5 5 2" xfId="36764" xr:uid="{C2BB784C-2F83-48ED-BA9E-E4680C5D75C0}"/>
    <cellStyle name="Percent 17 5 6" xfId="36765" xr:uid="{F4FB4C37-1FF9-49CF-A099-88701214F11A}"/>
    <cellStyle name="Percent 17 6" xfId="36766" xr:uid="{1ABFF26F-32BE-4A2F-BD04-48AAFADC5B24}"/>
    <cellStyle name="Percent 17 6 2" xfId="36767" xr:uid="{C5590627-573B-4A3C-BF69-3FACFC9FA44D}"/>
    <cellStyle name="Percent 17 6 2 2" xfId="36768" xr:uid="{518B2B27-79EE-4A87-A5E7-40FC7DD9EDEF}"/>
    <cellStyle name="Percent 17 6 2 2 2" xfId="36769" xr:uid="{333B828A-1845-4539-AA5B-49DF6D0B388D}"/>
    <cellStyle name="Percent 17 6 2 3" xfId="36770" xr:uid="{736C493D-171F-48E9-92F5-D0AC24496480}"/>
    <cellStyle name="Percent 17 6 3" xfId="36771" xr:uid="{15C1B8D8-7F80-42FE-A9E7-37DAB5B996F5}"/>
    <cellStyle name="Percent 17 6 3 2" xfId="36772" xr:uid="{F0CADD54-3078-4380-B192-E365FA3C996D}"/>
    <cellStyle name="Percent 17 6 4" xfId="36773" xr:uid="{87B36618-80E4-4842-AE1E-D49CF555BA67}"/>
    <cellStyle name="Percent 17 7" xfId="36774" xr:uid="{EC3FB231-C0B0-4059-8B2C-44897298F99E}"/>
    <cellStyle name="Percent 17 7 2" xfId="36775" xr:uid="{5A3F4F2C-713D-4E26-A460-599314E503C2}"/>
    <cellStyle name="Percent 17 7 2 2" xfId="36776" xr:uid="{4574569F-6DD2-4F8E-865A-CE8B68D4FC75}"/>
    <cellStyle name="Percent 17 7 2 2 2" xfId="36777" xr:uid="{70BF2D9C-3BC1-4714-BAD8-185ACD803552}"/>
    <cellStyle name="Percent 17 7 2 3" xfId="36778" xr:uid="{BA711074-0BE9-43FE-90F2-EA60DF97D47A}"/>
    <cellStyle name="Percent 17 7 3" xfId="36779" xr:uid="{F4E9260B-2932-4788-ACD8-66C9A502A171}"/>
    <cellStyle name="Percent 17 7 3 2" xfId="36780" xr:uid="{36B4440F-7E14-4A02-B04B-EEB78A084076}"/>
    <cellStyle name="Percent 17 7 4" xfId="36781" xr:uid="{C9DD9A24-7269-4C5B-8A3B-C1566F990EC0}"/>
    <cellStyle name="Percent 17 8" xfId="36782" xr:uid="{A9995E57-BBAC-412F-AC3F-597D540CAC40}"/>
    <cellStyle name="Percent 17 8 2" xfId="36783" xr:uid="{8BC33AC2-38AE-468D-87B9-6F9377AC3C69}"/>
    <cellStyle name="Percent 17 8 2 2" xfId="36784" xr:uid="{27D2E341-FB85-48BA-8CC1-9F3D66C00100}"/>
    <cellStyle name="Percent 17 8 3" xfId="36785" xr:uid="{2C2B2491-3AF8-4F06-98DB-1FABF39D0025}"/>
    <cellStyle name="Percent 17 9" xfId="36786" xr:uid="{BA5C54BE-5C9E-4D34-91D8-D64366642768}"/>
    <cellStyle name="Percent 17 9 2" xfId="36787" xr:uid="{20BE1DF1-85E6-454E-AAAE-C00F7BB1E4C1}"/>
    <cellStyle name="Percent 18" xfId="36788" xr:uid="{9908A0FD-3816-4DBF-8A6E-1FDE342214F8}"/>
    <cellStyle name="Percent 18 10" xfId="36789" xr:uid="{FC11CFDD-3159-436B-A6E2-027AD36B6D5F}"/>
    <cellStyle name="Percent 18 2" xfId="36790" xr:uid="{6AF3EBEC-E0C9-456B-AD95-4A9EE7DB2C5F}"/>
    <cellStyle name="Percent 18 2 2" xfId="36791" xr:uid="{72231ED7-2F32-4BAE-9405-CB6E3EC13064}"/>
    <cellStyle name="Percent 18 2 2 2" xfId="36792" xr:uid="{B9138F50-59E9-4790-9697-D724885D36BB}"/>
    <cellStyle name="Percent 18 2 2 2 2" xfId="36793" xr:uid="{1A49CF6C-D0ED-4CFA-8690-A7733AA37878}"/>
    <cellStyle name="Percent 18 2 2 2 2 2" xfId="36794" xr:uid="{1346EB1C-2853-45DA-8A11-DF7B93C56FA3}"/>
    <cellStyle name="Percent 18 2 2 2 2 2 2" xfId="36795" xr:uid="{47F254F8-0FFD-4EEB-BD27-B35A9F3D1DAD}"/>
    <cellStyle name="Percent 18 2 2 2 2 2 2 2" xfId="36796" xr:uid="{9462B46E-821A-4896-8A13-C2DC1844E34F}"/>
    <cellStyle name="Percent 18 2 2 2 2 2 3" xfId="36797" xr:uid="{03B76E4F-B19E-4AF1-BFCE-433BDA72248A}"/>
    <cellStyle name="Percent 18 2 2 2 2 3" xfId="36798" xr:uid="{B7B8A6D7-0083-451A-A808-3CE0A28A4224}"/>
    <cellStyle name="Percent 18 2 2 2 2 3 2" xfId="36799" xr:uid="{764046E7-155E-4FDE-A0C6-485CBD2F7BF4}"/>
    <cellStyle name="Percent 18 2 2 2 2 4" xfId="36800" xr:uid="{CCF3B8DC-BD95-45B6-9926-DB07E271FA61}"/>
    <cellStyle name="Percent 18 2 2 2 3" xfId="36801" xr:uid="{46B41D85-2C66-4428-BBDC-7615943EBD6F}"/>
    <cellStyle name="Percent 18 2 2 2 3 2" xfId="36802" xr:uid="{22FC936C-4D33-4BF4-B23E-82F40AD76DA3}"/>
    <cellStyle name="Percent 18 2 2 2 3 2 2" xfId="36803" xr:uid="{14551129-0BFF-4374-8C34-FE802C967200}"/>
    <cellStyle name="Percent 18 2 2 2 3 2 2 2" xfId="36804" xr:uid="{874C4182-1AF3-4A0F-8CCD-C702C7B1F36B}"/>
    <cellStyle name="Percent 18 2 2 2 3 2 3" xfId="36805" xr:uid="{9EDC5ADE-0279-42A2-BA40-F9032800FF74}"/>
    <cellStyle name="Percent 18 2 2 2 3 3" xfId="36806" xr:uid="{12492C91-5DB5-408C-A67A-9C226A2DE6F6}"/>
    <cellStyle name="Percent 18 2 2 2 3 3 2" xfId="36807" xr:uid="{D9CF51AD-6795-4E51-8120-5113A9074C2F}"/>
    <cellStyle name="Percent 18 2 2 2 3 4" xfId="36808" xr:uid="{260D8E43-BF63-4157-940A-026A8FF09798}"/>
    <cellStyle name="Percent 18 2 2 2 4" xfId="36809" xr:uid="{9602C161-EC59-4484-8656-0DF3B65244C0}"/>
    <cellStyle name="Percent 18 2 2 2 4 2" xfId="36810" xr:uid="{8E317674-1B6B-42AA-8A1A-8613914FC926}"/>
    <cellStyle name="Percent 18 2 2 2 4 2 2" xfId="36811" xr:uid="{751E928F-251B-4DDC-9A9C-B3F12C935D1D}"/>
    <cellStyle name="Percent 18 2 2 2 4 3" xfId="36812" xr:uid="{8D329016-2570-4233-AE9D-27048B147F94}"/>
    <cellStyle name="Percent 18 2 2 2 5" xfId="36813" xr:uid="{BC57287A-89C6-4DD5-8662-59BAFC784E0E}"/>
    <cellStyle name="Percent 18 2 2 2 5 2" xfId="36814" xr:uid="{0DE0B6D8-707C-4B95-A25F-6517EAC9A505}"/>
    <cellStyle name="Percent 18 2 2 2 6" xfId="36815" xr:uid="{9B58380C-030F-43F0-A681-5847AFFCB489}"/>
    <cellStyle name="Percent 18 2 2 3" xfId="36816" xr:uid="{FEC11557-DDA9-42F0-A2B7-D5A0FFBE56FC}"/>
    <cellStyle name="Percent 18 2 2 3 2" xfId="36817" xr:uid="{550EAF42-8EF3-465C-8990-E5C61B8A8304}"/>
    <cellStyle name="Percent 18 2 2 3 2 2" xfId="36818" xr:uid="{559071F6-78B7-496D-8F2B-7C6E03AF83FD}"/>
    <cellStyle name="Percent 18 2 2 3 2 2 2" xfId="36819" xr:uid="{953077EC-2EDD-4A12-B65A-45E0D3B6E00B}"/>
    <cellStyle name="Percent 18 2 2 3 2 3" xfId="36820" xr:uid="{AB9ED979-0941-4DFE-80F8-1DCCE1E7E8A1}"/>
    <cellStyle name="Percent 18 2 2 3 3" xfId="36821" xr:uid="{C13FD131-EC15-4D8E-9B53-5036ACA19624}"/>
    <cellStyle name="Percent 18 2 2 3 3 2" xfId="36822" xr:uid="{C57F1F32-4BE0-4FB8-B522-B87F21200FCD}"/>
    <cellStyle name="Percent 18 2 2 3 4" xfId="36823" xr:uid="{C7C8C3B6-6BDD-4623-A8F4-59531423BD60}"/>
    <cellStyle name="Percent 18 2 2 4" xfId="36824" xr:uid="{F457D9B1-3180-4DAD-A695-B610189226C7}"/>
    <cellStyle name="Percent 18 2 2 4 2" xfId="36825" xr:uid="{B011D24C-B352-4E98-9F7C-3A63A9C894D9}"/>
    <cellStyle name="Percent 18 2 2 4 2 2" xfId="36826" xr:uid="{B44C0688-1124-40CD-8D98-DE3F28F103AA}"/>
    <cellStyle name="Percent 18 2 2 4 2 2 2" xfId="36827" xr:uid="{C607417D-3CD7-4715-AC31-20977E6E424A}"/>
    <cellStyle name="Percent 18 2 2 4 2 3" xfId="36828" xr:uid="{295A2CD0-05E7-4CCD-8E00-47806452B932}"/>
    <cellStyle name="Percent 18 2 2 4 3" xfId="36829" xr:uid="{8A3D397B-5232-49F1-80E0-9BC778C99975}"/>
    <cellStyle name="Percent 18 2 2 4 3 2" xfId="36830" xr:uid="{318D738D-BD1E-4D05-AF55-2EC34FA2D0FB}"/>
    <cellStyle name="Percent 18 2 2 4 4" xfId="36831" xr:uid="{F29FCF24-F9BE-4441-B76D-D8304BE91C64}"/>
    <cellStyle name="Percent 18 2 2 5" xfId="36832" xr:uid="{632FEE21-6C8C-40D6-A379-11E5BDABC1C1}"/>
    <cellStyle name="Percent 18 2 2 5 2" xfId="36833" xr:uid="{36E349BF-74A6-48E3-8FFB-951D3A623E92}"/>
    <cellStyle name="Percent 18 2 2 5 2 2" xfId="36834" xr:uid="{4D259ECE-8840-4410-9AAA-068849E7BF82}"/>
    <cellStyle name="Percent 18 2 2 5 3" xfId="36835" xr:uid="{FC7453BA-C3DC-4481-ABA6-E5B2F73158E0}"/>
    <cellStyle name="Percent 18 2 2 6" xfId="36836" xr:uid="{080BD684-707B-4234-93AB-A8D6259CF0B0}"/>
    <cellStyle name="Percent 18 2 2 6 2" xfId="36837" xr:uid="{14FF13D1-FC63-4024-A1DC-C54597B74CF1}"/>
    <cellStyle name="Percent 18 2 2 7" xfId="36838" xr:uid="{1C22BBD1-82C7-4527-96FB-D14CCC349638}"/>
    <cellStyle name="Percent 18 2 3" xfId="36839" xr:uid="{9F0543EF-05F0-4A10-939D-BB6B64499667}"/>
    <cellStyle name="Percent 18 2 3 2" xfId="36840" xr:uid="{A6859211-68FA-439F-A667-343FAFC1527E}"/>
    <cellStyle name="Percent 18 2 3 2 2" xfId="36841" xr:uid="{9DCBD97C-C1AC-497E-AFC5-400B6EA2EF87}"/>
    <cellStyle name="Percent 18 2 3 2 2 2" xfId="36842" xr:uid="{9DBEE6DD-49FD-4A97-AB58-5951239820D9}"/>
    <cellStyle name="Percent 18 2 3 2 2 2 2" xfId="36843" xr:uid="{6FF350B4-47BE-439B-ACDF-996790F3E3FF}"/>
    <cellStyle name="Percent 18 2 3 2 2 3" xfId="36844" xr:uid="{C9381F9E-D5CB-4A95-9D90-0BE5F6FD9F27}"/>
    <cellStyle name="Percent 18 2 3 2 3" xfId="36845" xr:uid="{AE2D2F23-D369-4F1F-8793-3900A73A563F}"/>
    <cellStyle name="Percent 18 2 3 2 3 2" xfId="36846" xr:uid="{11C55D64-0131-4567-9B17-63502AEFE44E}"/>
    <cellStyle name="Percent 18 2 3 2 4" xfId="36847" xr:uid="{84955D08-EEAB-4918-9FB3-E3F54227C6EA}"/>
    <cellStyle name="Percent 18 2 3 3" xfId="36848" xr:uid="{F59E1951-BCF3-449B-9C6A-FC64FEDF99E8}"/>
    <cellStyle name="Percent 18 2 3 3 2" xfId="36849" xr:uid="{CAEEAFCF-890B-4318-8B06-8D926BCBE338}"/>
    <cellStyle name="Percent 18 2 3 3 2 2" xfId="36850" xr:uid="{01CAB389-E42E-4CBE-BEAF-A45BD42A75FD}"/>
    <cellStyle name="Percent 18 2 3 3 2 2 2" xfId="36851" xr:uid="{0AE3D6AA-203D-41D9-9896-0510C37D65DC}"/>
    <cellStyle name="Percent 18 2 3 3 2 3" xfId="36852" xr:uid="{57BAD723-C9E1-4198-9D15-4956C8780CD9}"/>
    <cellStyle name="Percent 18 2 3 3 3" xfId="36853" xr:uid="{8CECFEB2-1A92-44F1-9DDE-F79561CCA1C9}"/>
    <cellStyle name="Percent 18 2 3 3 3 2" xfId="36854" xr:uid="{8F0A9C1B-6D80-417D-A936-BBAEB698CCA8}"/>
    <cellStyle name="Percent 18 2 3 3 4" xfId="36855" xr:uid="{8C2C5E9E-5050-4022-835B-CD8DC9F9EAF9}"/>
    <cellStyle name="Percent 18 2 3 4" xfId="36856" xr:uid="{6F473646-4745-467D-AAF7-4CDC73F4E16C}"/>
    <cellStyle name="Percent 18 2 3 4 2" xfId="36857" xr:uid="{558D18BE-CFD3-4878-8772-2B7B5A79100E}"/>
    <cellStyle name="Percent 18 2 3 4 2 2" xfId="36858" xr:uid="{EC08DF3E-04AE-419F-8056-AFB2EDC2EAC2}"/>
    <cellStyle name="Percent 18 2 3 4 3" xfId="36859" xr:uid="{ECD02D2D-C10D-46CB-9BE5-F405E3784BFC}"/>
    <cellStyle name="Percent 18 2 3 5" xfId="36860" xr:uid="{DB44D3D5-36D3-495D-AFB9-13112FEAB7EF}"/>
    <cellStyle name="Percent 18 2 3 5 2" xfId="36861" xr:uid="{A7123831-E2D0-4235-9F4F-723B276F7577}"/>
    <cellStyle name="Percent 18 2 3 6" xfId="36862" xr:uid="{879F6D76-B763-4F94-9B0E-93CAE15BC0CD}"/>
    <cellStyle name="Percent 18 2 4" xfId="36863" xr:uid="{C51DA9F2-FF26-469A-BAC3-58086D4A3E2E}"/>
    <cellStyle name="Percent 18 2 4 2" xfId="36864" xr:uid="{E3D85461-1DCB-4E20-9AD9-9CA9A830DD9F}"/>
    <cellStyle name="Percent 18 2 4 2 2" xfId="36865" xr:uid="{E55A6357-1A85-4BE6-8FC3-2875C81B8EC0}"/>
    <cellStyle name="Percent 18 2 4 2 2 2" xfId="36866" xr:uid="{291AEC90-D571-4072-9194-4107B8DE2232}"/>
    <cellStyle name="Percent 18 2 4 2 3" xfId="36867" xr:uid="{AE413DFC-FACA-4EB4-BF38-06F6A01B054D}"/>
    <cellStyle name="Percent 18 2 4 3" xfId="36868" xr:uid="{5C9167D9-B749-4561-8C55-58DF44D0F7D3}"/>
    <cellStyle name="Percent 18 2 4 3 2" xfId="36869" xr:uid="{181C3EC2-B0AD-4163-AF1C-0C2C93072A19}"/>
    <cellStyle name="Percent 18 2 4 4" xfId="36870" xr:uid="{51F27B36-EF76-4FA4-90BD-215F324F43ED}"/>
    <cellStyle name="Percent 18 2 5" xfId="36871" xr:uid="{68171AA4-AA47-4686-BA3F-529141B675A2}"/>
    <cellStyle name="Percent 18 2 5 2" xfId="36872" xr:uid="{7C9E12E3-E43F-451D-9F11-DD98708D9D46}"/>
    <cellStyle name="Percent 18 2 5 2 2" xfId="36873" xr:uid="{FA456038-384A-4D56-A6E8-FC6A7B2B708B}"/>
    <cellStyle name="Percent 18 2 5 2 2 2" xfId="36874" xr:uid="{4B16B251-B862-4B98-BC0C-52E8107558B7}"/>
    <cellStyle name="Percent 18 2 5 2 3" xfId="36875" xr:uid="{DE499615-9EFE-4E78-BE52-21A6ED6C726D}"/>
    <cellStyle name="Percent 18 2 5 3" xfId="36876" xr:uid="{2ECD2377-B1C8-4329-8BA2-6A8C79773D87}"/>
    <cellStyle name="Percent 18 2 5 3 2" xfId="36877" xr:uid="{7A9092BC-1D1F-451D-8D41-607C394A6E5B}"/>
    <cellStyle name="Percent 18 2 5 4" xfId="36878" xr:uid="{0527C30E-F34C-4550-8D28-BDB4EDE02992}"/>
    <cellStyle name="Percent 18 2 6" xfId="36879" xr:uid="{66EC7CBA-99CB-443F-906B-7D4BF70FB966}"/>
    <cellStyle name="Percent 18 2 6 2" xfId="36880" xr:uid="{9837B296-C264-4F61-A2F9-B25A0347955C}"/>
    <cellStyle name="Percent 18 2 6 2 2" xfId="36881" xr:uid="{145E7BF2-8C03-46DE-B4F2-6C41AE168B9C}"/>
    <cellStyle name="Percent 18 2 6 3" xfId="36882" xr:uid="{77B0F25F-7E53-410B-A246-4D6E70744256}"/>
    <cellStyle name="Percent 18 2 7" xfId="36883" xr:uid="{F2C2892C-EB68-48F3-8808-5D688F182EA6}"/>
    <cellStyle name="Percent 18 2 7 2" xfId="36884" xr:uid="{CCDA11B8-DF8B-4C2F-9D3A-0FAAB900FA9B}"/>
    <cellStyle name="Percent 18 2 8" xfId="36885" xr:uid="{F572B3F8-4A41-4870-A707-ED4CF1159EB4}"/>
    <cellStyle name="Percent 18 3" xfId="36886" xr:uid="{B8D56374-105E-4211-981A-B673185C9202}"/>
    <cellStyle name="Percent 18 3 2" xfId="36887" xr:uid="{2BCBE067-FFDA-46C3-BEC5-2F102B2A0D51}"/>
    <cellStyle name="Percent 18 3 2 2" xfId="36888" xr:uid="{B449834B-853D-4886-AAC0-BA46AED16B8C}"/>
    <cellStyle name="Percent 18 3 2 2 2" xfId="36889" xr:uid="{58CDA7F7-ECBC-4D19-96F1-15C6CCC02FDF}"/>
    <cellStyle name="Percent 18 3 2 2 2 2" xfId="36890" xr:uid="{FBEC2A2D-EDBB-47A4-8F31-59938CA94DEB}"/>
    <cellStyle name="Percent 18 3 2 2 2 2 2" xfId="36891" xr:uid="{F0485A07-D85D-4DED-8AD9-067A68867426}"/>
    <cellStyle name="Percent 18 3 2 2 2 3" xfId="36892" xr:uid="{894AB09C-802F-4B6C-B556-8F5CE6C4DC42}"/>
    <cellStyle name="Percent 18 3 2 2 3" xfId="36893" xr:uid="{4C2F04D9-2E66-414B-8D0B-6635B5DA927C}"/>
    <cellStyle name="Percent 18 3 2 2 3 2" xfId="36894" xr:uid="{AFAFEA12-1A35-4662-BFEF-FDAD51E71A06}"/>
    <cellStyle name="Percent 18 3 2 2 4" xfId="36895" xr:uid="{16552129-408C-4E52-804D-C0717783C6EF}"/>
    <cellStyle name="Percent 18 3 2 3" xfId="36896" xr:uid="{2FE33B30-684C-46A6-9530-6BBBB88A946E}"/>
    <cellStyle name="Percent 18 3 2 3 2" xfId="36897" xr:uid="{315569EE-D0C9-4529-AFB8-BE8190EBA7D2}"/>
    <cellStyle name="Percent 18 3 2 3 2 2" xfId="36898" xr:uid="{D71B0D4A-ED35-474E-A6A0-A517735F83CF}"/>
    <cellStyle name="Percent 18 3 2 3 2 2 2" xfId="36899" xr:uid="{9E79C7B5-E9D9-4378-A96D-8E8D5721A472}"/>
    <cellStyle name="Percent 18 3 2 3 2 3" xfId="36900" xr:uid="{052F90DF-B5A7-483C-89E7-848C318410A9}"/>
    <cellStyle name="Percent 18 3 2 3 3" xfId="36901" xr:uid="{44E5CD81-2EA8-4AFD-9109-C17ADB2F1C04}"/>
    <cellStyle name="Percent 18 3 2 3 3 2" xfId="36902" xr:uid="{057C6384-B598-4CC8-AF14-8EE154B0686C}"/>
    <cellStyle name="Percent 18 3 2 3 4" xfId="36903" xr:uid="{51795030-9BDB-4F19-959A-822CAFDDA348}"/>
    <cellStyle name="Percent 18 3 2 4" xfId="36904" xr:uid="{2E6154E7-CC2F-4298-8F8A-52511E630E9A}"/>
    <cellStyle name="Percent 18 3 2 4 2" xfId="36905" xr:uid="{D7E1AEB9-04AD-4A76-B925-29EDCA78AE58}"/>
    <cellStyle name="Percent 18 3 2 4 2 2" xfId="36906" xr:uid="{5700873C-85A4-418A-B014-A1A8788612DC}"/>
    <cellStyle name="Percent 18 3 2 4 3" xfId="36907" xr:uid="{925A7D14-D4C4-4C2F-BDE7-FED1F6803DBE}"/>
    <cellStyle name="Percent 18 3 2 5" xfId="36908" xr:uid="{EC40E223-AB2A-4DBF-BEAC-CB1A56840512}"/>
    <cellStyle name="Percent 18 3 2 5 2" xfId="36909" xr:uid="{B6DC4FFB-AC58-4BC1-90D7-9F08A14ED4A8}"/>
    <cellStyle name="Percent 18 3 2 6" xfId="36910" xr:uid="{C593BA5A-F5AD-421E-A42B-B377E1B40963}"/>
    <cellStyle name="Percent 18 3 3" xfId="36911" xr:uid="{D219B9D7-FC14-443B-9EC6-FD0F27FCA64C}"/>
    <cellStyle name="Percent 18 3 3 2" xfId="36912" xr:uid="{48B0169F-F65A-44B8-A8F8-C0CE0167E729}"/>
    <cellStyle name="Percent 18 3 3 2 2" xfId="36913" xr:uid="{EEEBA8A5-E35B-40B9-8064-3E452A6C57EC}"/>
    <cellStyle name="Percent 18 3 3 2 2 2" xfId="36914" xr:uid="{881D1B05-B4CA-4D6B-A8DC-971D7F6A6023}"/>
    <cellStyle name="Percent 18 3 3 2 3" xfId="36915" xr:uid="{1A13A6AD-6D61-48AE-A87E-DBEAEB91D656}"/>
    <cellStyle name="Percent 18 3 3 3" xfId="36916" xr:uid="{103A62F5-71BC-45C3-A075-4A089A37A48E}"/>
    <cellStyle name="Percent 18 3 3 3 2" xfId="36917" xr:uid="{BAB21748-9AEA-4BBE-8C58-C3E837D7DAAC}"/>
    <cellStyle name="Percent 18 3 3 4" xfId="36918" xr:uid="{A431B008-0D31-41C5-A667-48929FDA249A}"/>
    <cellStyle name="Percent 18 3 4" xfId="36919" xr:uid="{5C879C90-BC53-4976-97A9-8FC1C2DF333F}"/>
    <cellStyle name="Percent 18 3 4 2" xfId="36920" xr:uid="{23ED9CF0-E60A-4BDB-AE5B-DFF2802D004D}"/>
    <cellStyle name="Percent 18 3 4 2 2" xfId="36921" xr:uid="{F7339F51-11D9-4161-86BB-F6A0B6C50B6E}"/>
    <cellStyle name="Percent 18 3 4 2 2 2" xfId="36922" xr:uid="{6A19D3D1-3624-4B71-8357-98AE0FF6E922}"/>
    <cellStyle name="Percent 18 3 4 2 3" xfId="36923" xr:uid="{97DD1B28-13B4-4A5B-82B1-93F09E263E93}"/>
    <cellStyle name="Percent 18 3 4 3" xfId="36924" xr:uid="{F20A0473-D1EB-47BE-A4E3-6A02EC97AF87}"/>
    <cellStyle name="Percent 18 3 4 3 2" xfId="36925" xr:uid="{79868795-4195-4B75-96C5-AAE2039ABD10}"/>
    <cellStyle name="Percent 18 3 4 4" xfId="36926" xr:uid="{D17D1D6F-8A91-4F5A-9C37-9B1557DB5C52}"/>
    <cellStyle name="Percent 18 3 5" xfId="36927" xr:uid="{4A0E217B-FE61-49CB-AF5C-5BB3A3A6633F}"/>
    <cellStyle name="Percent 18 3 5 2" xfId="36928" xr:uid="{00141386-7CF6-4B9D-B4E8-24634B24ECF7}"/>
    <cellStyle name="Percent 18 3 5 2 2" xfId="36929" xr:uid="{7F21825C-6087-49C8-83EC-60B0E381F298}"/>
    <cellStyle name="Percent 18 3 5 3" xfId="36930" xr:uid="{3595A361-EFE2-47BE-96DA-576CEB9025AB}"/>
    <cellStyle name="Percent 18 3 6" xfId="36931" xr:uid="{8618EB57-2D4E-4F78-B425-B8F633BD9228}"/>
    <cellStyle name="Percent 18 3 6 2" xfId="36932" xr:uid="{B0A6B0E9-0FF2-4DA3-AFA7-D2881F2F8E9C}"/>
    <cellStyle name="Percent 18 3 7" xfId="36933" xr:uid="{F0C9D2FB-EE75-4139-8127-195C6EE84847}"/>
    <cellStyle name="Percent 18 4" xfId="36934" xr:uid="{020B95AD-F9BD-43C7-B5FB-1B5B44EA9792}"/>
    <cellStyle name="Percent 18 5" xfId="36935" xr:uid="{76D7C10A-5677-48FC-A223-D0DC59B9BA5A}"/>
    <cellStyle name="Percent 18 5 2" xfId="36936" xr:uid="{2D579216-56D8-452A-88AA-D4E9D90C2DE9}"/>
    <cellStyle name="Percent 18 5 2 2" xfId="36937" xr:uid="{3890F516-EAE7-4F24-8FEA-2945B91C9198}"/>
    <cellStyle name="Percent 18 5 2 2 2" xfId="36938" xr:uid="{5DE6915A-200D-4627-B624-5164776C0D0B}"/>
    <cellStyle name="Percent 18 5 2 2 2 2" xfId="36939" xr:uid="{996394AE-CD0F-4C09-BFC0-6A591AF4F2C1}"/>
    <cellStyle name="Percent 18 5 2 2 3" xfId="36940" xr:uid="{1B4D445C-7262-4546-88E9-B38B5BCCA161}"/>
    <cellStyle name="Percent 18 5 2 3" xfId="36941" xr:uid="{BCFEE609-4EA9-4BA8-B3CB-CC4FD769C647}"/>
    <cellStyle name="Percent 18 5 2 3 2" xfId="36942" xr:uid="{B187D702-FF57-4AE2-8868-154DBC8B5C88}"/>
    <cellStyle name="Percent 18 5 2 4" xfId="36943" xr:uid="{6A1DB68D-2BB8-489C-BE8D-AEDC9D630CAE}"/>
    <cellStyle name="Percent 18 5 3" xfId="36944" xr:uid="{545DEDCA-5475-4C24-935B-3385D03E0421}"/>
    <cellStyle name="Percent 18 5 3 2" xfId="36945" xr:uid="{EB8645D1-D882-4F91-9DAD-4F568BC1602A}"/>
    <cellStyle name="Percent 18 5 3 2 2" xfId="36946" xr:uid="{C97EDDAD-A33B-48FE-B8CE-4FC98CB16908}"/>
    <cellStyle name="Percent 18 5 3 2 2 2" xfId="36947" xr:uid="{63DC0136-BF24-4F13-8E6B-FB4CA9F58B80}"/>
    <cellStyle name="Percent 18 5 3 2 3" xfId="36948" xr:uid="{F9444D22-4DE8-4313-99E8-E01C3EA18960}"/>
    <cellStyle name="Percent 18 5 3 3" xfId="36949" xr:uid="{68911C29-4F29-46C8-98AA-F80BF4F8F87B}"/>
    <cellStyle name="Percent 18 5 3 3 2" xfId="36950" xr:uid="{F1382011-092F-426C-958E-6718AE8B5243}"/>
    <cellStyle name="Percent 18 5 3 4" xfId="36951" xr:uid="{82A5857C-BE61-4AE4-9DDD-29D32B2CEB23}"/>
    <cellStyle name="Percent 18 5 4" xfId="36952" xr:uid="{D8217256-00BC-4EED-8545-C19E74DA8DC9}"/>
    <cellStyle name="Percent 18 5 4 2" xfId="36953" xr:uid="{629DA683-8E54-436E-8413-40AF132B9C84}"/>
    <cellStyle name="Percent 18 5 4 2 2" xfId="36954" xr:uid="{C18ED13F-8D9E-4AD5-89F6-AC2D8D1359AA}"/>
    <cellStyle name="Percent 18 5 4 3" xfId="36955" xr:uid="{B2E8F721-9095-49B6-81F6-891378A2B431}"/>
    <cellStyle name="Percent 18 5 5" xfId="36956" xr:uid="{EE5A376C-FEB7-4524-B85C-63A9A5054B61}"/>
    <cellStyle name="Percent 18 5 5 2" xfId="36957" xr:uid="{29B89056-9F69-4E4E-BB58-E8466423463F}"/>
    <cellStyle name="Percent 18 5 6" xfId="36958" xr:uid="{9306E9BF-CD9F-4F2C-9F73-B07D99E1863F}"/>
    <cellStyle name="Percent 18 6" xfId="36959" xr:uid="{887D09D8-2C36-4A8B-B920-99E57D8A1611}"/>
    <cellStyle name="Percent 18 6 2" xfId="36960" xr:uid="{8380FE6F-5853-49BF-81D4-F2B29367081F}"/>
    <cellStyle name="Percent 18 6 2 2" xfId="36961" xr:uid="{B3E59DA5-4919-4579-B933-D1C50B13EBC5}"/>
    <cellStyle name="Percent 18 6 2 2 2" xfId="36962" xr:uid="{6C9FD22E-1C14-442A-9217-8440573455F4}"/>
    <cellStyle name="Percent 18 6 2 3" xfId="36963" xr:uid="{D6B2441D-9E61-4FCB-81E9-6B42C81B5306}"/>
    <cellStyle name="Percent 18 6 3" xfId="36964" xr:uid="{45007932-6D65-495E-8A65-E889E3B51C02}"/>
    <cellStyle name="Percent 18 6 3 2" xfId="36965" xr:uid="{9FE66ADF-89FA-411B-B202-56F3E1D0CFB1}"/>
    <cellStyle name="Percent 18 6 4" xfId="36966" xr:uid="{CDA4FD83-27FA-4734-B939-4203F14116CB}"/>
    <cellStyle name="Percent 18 7" xfId="36967" xr:uid="{0E5BA0AA-D71A-40B3-A4D8-74E161828F4D}"/>
    <cellStyle name="Percent 18 7 2" xfId="36968" xr:uid="{967D92E3-D43B-46E4-9E8B-3E514FCCB7EB}"/>
    <cellStyle name="Percent 18 7 2 2" xfId="36969" xr:uid="{1B731ED3-060D-4BC0-8C4D-F90011484529}"/>
    <cellStyle name="Percent 18 7 2 2 2" xfId="36970" xr:uid="{2CEE378E-38DF-413D-BA05-06BCDB5311CF}"/>
    <cellStyle name="Percent 18 7 2 3" xfId="36971" xr:uid="{91DE7373-20F1-4ED4-ABBC-BC941F2963EB}"/>
    <cellStyle name="Percent 18 7 3" xfId="36972" xr:uid="{0237FF39-2FAF-4918-8D1D-11AB9B305033}"/>
    <cellStyle name="Percent 18 7 3 2" xfId="36973" xr:uid="{72D37AD9-2328-4813-AE36-2A5AC1FB3AA3}"/>
    <cellStyle name="Percent 18 7 4" xfId="36974" xr:uid="{028ACD99-46E6-45B8-899C-78206840EFD4}"/>
    <cellStyle name="Percent 18 8" xfId="36975" xr:uid="{C0DA1B47-04F4-4E4F-9363-0BF6E3127676}"/>
    <cellStyle name="Percent 18 8 2" xfId="36976" xr:uid="{0A26EE0E-4D84-46CD-984D-1CB2D41666F7}"/>
    <cellStyle name="Percent 18 8 2 2" xfId="36977" xr:uid="{55FA723F-AF5C-4BD9-AA16-C70FD3B5909B}"/>
    <cellStyle name="Percent 18 8 3" xfId="36978" xr:uid="{C542B028-3D6D-467F-BE68-9DBEAF4BD879}"/>
    <cellStyle name="Percent 18 9" xfId="36979" xr:uid="{3FF7B1F0-42A1-4016-8215-7274375E8FDF}"/>
    <cellStyle name="Percent 18 9 2" xfId="36980" xr:uid="{406994E9-C9C4-4D17-8AFD-9DEC66169152}"/>
    <cellStyle name="Percent 19" xfId="36981" xr:uid="{006CA59B-C8A4-4F61-9616-5571DB4882BE}"/>
    <cellStyle name="Percent 19 10" xfId="36982" xr:uid="{750BA570-C5B1-485F-A0E8-D5CABFD7E041}"/>
    <cellStyle name="Percent 19 2" xfId="36983" xr:uid="{9C1B4CC5-E06F-455A-AD70-7B425240B2DA}"/>
    <cellStyle name="Percent 19 2 2" xfId="36984" xr:uid="{6292C178-55EF-43F8-832B-09E7B5D73F9F}"/>
    <cellStyle name="Percent 19 2 2 2" xfId="36985" xr:uid="{6DF5889A-DA6C-4DF8-A628-CA1EC02CF453}"/>
    <cellStyle name="Percent 19 2 2 2 2" xfId="36986" xr:uid="{E786A151-4352-4AE0-92A1-67747A9DF388}"/>
    <cellStyle name="Percent 19 2 2 2 2 2" xfId="36987" xr:uid="{76C04B8E-4F6E-482B-8E31-87A69F3AD70F}"/>
    <cellStyle name="Percent 19 2 2 2 2 2 2" xfId="36988" xr:uid="{9A5CE972-9AFE-4652-8261-FE33E92094D2}"/>
    <cellStyle name="Percent 19 2 2 2 2 2 2 2" xfId="36989" xr:uid="{A116AE08-5AA5-422C-9095-007352B22C2F}"/>
    <cellStyle name="Percent 19 2 2 2 2 2 3" xfId="36990" xr:uid="{5F4F2174-22AC-460A-8869-2969C92D1893}"/>
    <cellStyle name="Percent 19 2 2 2 2 3" xfId="36991" xr:uid="{B5002CD3-9B29-4E5D-8EA9-DDA4A8A90AB9}"/>
    <cellStyle name="Percent 19 2 2 2 2 3 2" xfId="36992" xr:uid="{9ED62CC8-2C08-4347-82F5-B083E3C4696D}"/>
    <cellStyle name="Percent 19 2 2 2 2 4" xfId="36993" xr:uid="{258E7058-4C88-42BF-B1D4-FC8FA132CDC1}"/>
    <cellStyle name="Percent 19 2 2 2 3" xfId="36994" xr:uid="{FC147C92-1415-474F-86BB-7887122EBF71}"/>
    <cellStyle name="Percent 19 2 2 2 3 2" xfId="36995" xr:uid="{C29EBAE1-3619-498C-8A17-764A4AADC373}"/>
    <cellStyle name="Percent 19 2 2 2 3 2 2" xfId="36996" xr:uid="{29F88A27-5A83-42BA-923B-8D7A016BAC0C}"/>
    <cellStyle name="Percent 19 2 2 2 3 2 2 2" xfId="36997" xr:uid="{19230488-FDBF-4966-B3A5-28B753662E3A}"/>
    <cellStyle name="Percent 19 2 2 2 3 2 3" xfId="36998" xr:uid="{B1301B7A-EEA2-47F1-AEA4-758FAA70C93C}"/>
    <cellStyle name="Percent 19 2 2 2 3 3" xfId="36999" xr:uid="{EE3C4211-6E92-4625-BB0A-3771C5CB3973}"/>
    <cellStyle name="Percent 19 2 2 2 3 3 2" xfId="37000" xr:uid="{6DC27663-B266-4DC6-8C2F-CE5D1CD880A7}"/>
    <cellStyle name="Percent 19 2 2 2 3 4" xfId="37001" xr:uid="{9E11FC60-4296-492E-8220-8466738CE1F7}"/>
    <cellStyle name="Percent 19 2 2 2 4" xfId="37002" xr:uid="{69C20972-AC29-43D3-8041-DBB86106EEF4}"/>
    <cellStyle name="Percent 19 2 2 2 4 2" xfId="37003" xr:uid="{3DE8F359-5024-4ED0-8722-D1590902B7EA}"/>
    <cellStyle name="Percent 19 2 2 2 4 2 2" xfId="37004" xr:uid="{2F212E65-072B-45EE-AEAE-5DA5AD9101BF}"/>
    <cellStyle name="Percent 19 2 2 2 4 3" xfId="37005" xr:uid="{AD5D3B2C-2840-4A29-B9C4-2D546BF3ABF2}"/>
    <cellStyle name="Percent 19 2 2 2 5" xfId="37006" xr:uid="{8B99E462-98AF-4FD9-999D-7635777B101F}"/>
    <cellStyle name="Percent 19 2 2 2 5 2" xfId="37007" xr:uid="{846AF579-56FD-40B9-8456-11D8AB6D511F}"/>
    <cellStyle name="Percent 19 2 2 2 6" xfId="37008" xr:uid="{1618EF43-3018-4493-9939-C8799FE1F18B}"/>
    <cellStyle name="Percent 19 2 2 3" xfId="37009" xr:uid="{C7ED4BF2-848B-4176-8A7A-E30A156678AA}"/>
    <cellStyle name="Percent 19 2 2 3 2" xfId="37010" xr:uid="{A275B17B-E525-4E0C-9317-F4F322A80999}"/>
    <cellStyle name="Percent 19 2 2 3 2 2" xfId="37011" xr:uid="{590BFD0A-1261-4685-8151-BFBF3715700B}"/>
    <cellStyle name="Percent 19 2 2 3 2 2 2" xfId="37012" xr:uid="{57EB44A3-6017-470C-B3A6-3A9BF8C3A89E}"/>
    <cellStyle name="Percent 19 2 2 3 2 3" xfId="37013" xr:uid="{DEB1DFFA-C9DF-47D2-A49E-55714938F67D}"/>
    <cellStyle name="Percent 19 2 2 3 3" xfId="37014" xr:uid="{C7EBBDBF-7066-457A-A07C-5C6836134E6D}"/>
    <cellStyle name="Percent 19 2 2 3 3 2" xfId="37015" xr:uid="{DCC3B16A-9378-493B-B94C-A5560A13A144}"/>
    <cellStyle name="Percent 19 2 2 3 4" xfId="37016" xr:uid="{525E4E07-EEF1-4FB3-87F8-39A633FE6071}"/>
    <cellStyle name="Percent 19 2 2 4" xfId="37017" xr:uid="{B566F4AB-19FC-46FB-8D14-AEE1F42A1C46}"/>
    <cellStyle name="Percent 19 2 2 4 2" xfId="37018" xr:uid="{192D4C77-E6EB-4832-95AD-988537466082}"/>
    <cellStyle name="Percent 19 2 2 4 2 2" xfId="37019" xr:uid="{F227E637-0BF4-4906-AFF5-28CBFB442F26}"/>
    <cellStyle name="Percent 19 2 2 4 2 2 2" xfId="37020" xr:uid="{DDE90D0E-CDCF-4FC0-B4B6-5AB18E19C1CB}"/>
    <cellStyle name="Percent 19 2 2 4 2 3" xfId="37021" xr:uid="{34F72D35-52A4-4A99-B54D-453F57DD4137}"/>
    <cellStyle name="Percent 19 2 2 4 3" xfId="37022" xr:uid="{B090FBC1-4B7E-4A1E-8712-D95704E2614A}"/>
    <cellStyle name="Percent 19 2 2 4 3 2" xfId="37023" xr:uid="{81C60311-6DC7-4ADB-B490-EC6DA44E8E0F}"/>
    <cellStyle name="Percent 19 2 2 4 4" xfId="37024" xr:uid="{587503C9-A062-4C70-9FC9-DD2807F4B4AE}"/>
    <cellStyle name="Percent 19 2 2 5" xfId="37025" xr:uid="{5D4288CB-8A43-47EB-8583-841BD2AFF8D7}"/>
    <cellStyle name="Percent 19 2 2 5 2" xfId="37026" xr:uid="{A05603C0-2117-409E-9834-E7690B1B9494}"/>
    <cellStyle name="Percent 19 2 2 5 2 2" xfId="37027" xr:uid="{BA665743-7E52-46D0-B646-49CB56137B27}"/>
    <cellStyle name="Percent 19 2 2 5 3" xfId="37028" xr:uid="{06E4C580-F6A3-4A0F-B6BE-70F808F10650}"/>
    <cellStyle name="Percent 19 2 2 6" xfId="37029" xr:uid="{0FE93DA3-02B4-4998-AA51-FFD118826F86}"/>
    <cellStyle name="Percent 19 2 2 6 2" xfId="37030" xr:uid="{BDFDA5D3-E661-44C3-8DFB-CC8F5718B2BF}"/>
    <cellStyle name="Percent 19 2 2 7" xfId="37031" xr:uid="{F44947FD-FDEE-4FB4-8027-29EE266D7A4B}"/>
    <cellStyle name="Percent 19 2 3" xfId="37032" xr:uid="{E4C1BFF8-440B-4E12-8BCB-AD04CCC8E624}"/>
    <cellStyle name="Percent 19 2 3 2" xfId="37033" xr:uid="{904B386F-CCD5-4196-AC5C-309E5EC4CE13}"/>
    <cellStyle name="Percent 19 2 3 2 2" xfId="37034" xr:uid="{95451D11-E86D-4D57-AA6C-340E8CF22455}"/>
    <cellStyle name="Percent 19 2 3 2 2 2" xfId="37035" xr:uid="{8AE8D328-6E12-4BBD-BA64-635B9960A176}"/>
    <cellStyle name="Percent 19 2 3 2 2 2 2" xfId="37036" xr:uid="{9203BCE5-D438-46D9-98CE-53BD30D56090}"/>
    <cellStyle name="Percent 19 2 3 2 2 3" xfId="37037" xr:uid="{44025CA8-5E26-45BB-B3A6-32496A056C74}"/>
    <cellStyle name="Percent 19 2 3 2 3" xfId="37038" xr:uid="{B0EB6116-583F-446E-AAEA-FFAD0F40D657}"/>
    <cellStyle name="Percent 19 2 3 2 3 2" xfId="37039" xr:uid="{F09C8385-B7AB-4E8E-83C7-54587006223E}"/>
    <cellStyle name="Percent 19 2 3 2 4" xfId="37040" xr:uid="{2019FCE1-85DA-4946-B8B6-2141DA82FA66}"/>
    <cellStyle name="Percent 19 2 3 3" xfId="37041" xr:uid="{9E06B0AF-EFCC-418E-A20D-DE60AE8384D2}"/>
    <cellStyle name="Percent 19 2 3 3 2" xfId="37042" xr:uid="{63E4B58A-C94D-49D5-AFEB-E90AAE7A9106}"/>
    <cellStyle name="Percent 19 2 3 3 2 2" xfId="37043" xr:uid="{91A5AA6F-C4ED-4483-8BA7-CEC8C22923F2}"/>
    <cellStyle name="Percent 19 2 3 3 2 2 2" xfId="37044" xr:uid="{1A0A536B-880F-4ED7-9FC4-5F3B78ABAD06}"/>
    <cellStyle name="Percent 19 2 3 3 2 3" xfId="37045" xr:uid="{72FD4E3B-3CFB-4356-9ACF-65752FFA69A9}"/>
    <cellStyle name="Percent 19 2 3 3 3" xfId="37046" xr:uid="{C36AC159-FBAF-48BF-98A3-F38B25D20556}"/>
    <cellStyle name="Percent 19 2 3 3 3 2" xfId="37047" xr:uid="{E33DDC27-8BED-4B1D-B1FE-31A8C1A60ED7}"/>
    <cellStyle name="Percent 19 2 3 3 4" xfId="37048" xr:uid="{6D91E4F6-A7C0-46ED-B55F-B8F7C7F77737}"/>
    <cellStyle name="Percent 19 2 3 4" xfId="37049" xr:uid="{B398A269-BAAC-4ED2-B213-10CED19F2D1B}"/>
    <cellStyle name="Percent 19 2 3 4 2" xfId="37050" xr:uid="{0824BC44-6ED9-4E31-8568-3B449B4FB5A4}"/>
    <cellStyle name="Percent 19 2 3 4 2 2" xfId="37051" xr:uid="{791E63B5-63A8-47C1-B974-52866DF3EB77}"/>
    <cellStyle name="Percent 19 2 3 4 3" xfId="37052" xr:uid="{6A1CD584-68FD-4783-9A4D-2E651A85284D}"/>
    <cellStyle name="Percent 19 2 3 5" xfId="37053" xr:uid="{2AA2086C-492C-4B83-83C7-E885F45BABE7}"/>
    <cellStyle name="Percent 19 2 3 5 2" xfId="37054" xr:uid="{546B1CD6-6D13-4227-9D26-96202997FCEF}"/>
    <cellStyle name="Percent 19 2 3 6" xfId="37055" xr:uid="{673D2F45-9049-49F3-BEF4-E354379DCE5F}"/>
    <cellStyle name="Percent 19 2 4" xfId="37056" xr:uid="{B2D0100B-3DE8-4E62-BF09-259D89205DC5}"/>
    <cellStyle name="Percent 19 2 4 2" xfId="37057" xr:uid="{763D6EBE-1E01-4185-A0A4-8E2CDB199F99}"/>
    <cellStyle name="Percent 19 2 4 2 2" xfId="37058" xr:uid="{F34509F6-190B-484B-9908-CD3C418FDD4A}"/>
    <cellStyle name="Percent 19 2 4 2 2 2" xfId="37059" xr:uid="{9FBC7A4B-841C-40D4-82BA-033AC0ABC9AB}"/>
    <cellStyle name="Percent 19 2 4 2 3" xfId="37060" xr:uid="{F8F75EF1-6F78-4FA5-B492-12DE1DCE21C5}"/>
    <cellStyle name="Percent 19 2 4 3" xfId="37061" xr:uid="{C2E6119C-044B-4DBF-AAF5-67B1062190E9}"/>
    <cellStyle name="Percent 19 2 4 3 2" xfId="37062" xr:uid="{B1A5CFB4-52F7-4464-971B-1DF62D8C64E1}"/>
    <cellStyle name="Percent 19 2 4 4" xfId="37063" xr:uid="{CB3D0882-514B-4FF2-8850-C14717397EA7}"/>
    <cellStyle name="Percent 19 2 5" xfId="37064" xr:uid="{97617F19-A7F4-4C5C-BA21-A4731AE11713}"/>
    <cellStyle name="Percent 19 2 5 2" xfId="37065" xr:uid="{DA5CB3F4-836A-49D8-9E36-F4B9DEDEBB8D}"/>
    <cellStyle name="Percent 19 2 5 2 2" xfId="37066" xr:uid="{4FF8F7C2-BF29-4D65-925A-D4C41CAC250A}"/>
    <cellStyle name="Percent 19 2 5 2 2 2" xfId="37067" xr:uid="{FF26CE7A-7B59-4C01-9673-58A4B539FB5D}"/>
    <cellStyle name="Percent 19 2 5 2 3" xfId="37068" xr:uid="{18BA674F-3A80-46D4-A4B7-1F44524AE31A}"/>
    <cellStyle name="Percent 19 2 5 3" xfId="37069" xr:uid="{40A46E8C-0C0A-495F-8BEB-82B4A01758F7}"/>
    <cellStyle name="Percent 19 2 5 3 2" xfId="37070" xr:uid="{904E45A5-B1DD-4105-813B-49179ED0EFDD}"/>
    <cellStyle name="Percent 19 2 5 4" xfId="37071" xr:uid="{5416CA04-8DEC-49B7-B6BB-E4C4E6703666}"/>
    <cellStyle name="Percent 19 2 6" xfId="37072" xr:uid="{12FE853B-E125-4830-9EAF-CAA9683C87D8}"/>
    <cellStyle name="Percent 19 2 6 2" xfId="37073" xr:uid="{CB19D64D-0020-4D4C-AD54-0F24AB000E44}"/>
    <cellStyle name="Percent 19 2 6 2 2" xfId="37074" xr:uid="{D1341617-AD56-454B-872B-AF1D2973C6A0}"/>
    <cellStyle name="Percent 19 2 6 3" xfId="37075" xr:uid="{D40C6337-AD76-499D-BB32-7DFEB8346E94}"/>
    <cellStyle name="Percent 19 2 7" xfId="37076" xr:uid="{C2C81EEE-C580-42FF-B1A5-C261E7A5B127}"/>
    <cellStyle name="Percent 19 2 7 2" xfId="37077" xr:uid="{521AD9DE-F44A-4344-99C8-96FEB2422D2D}"/>
    <cellStyle name="Percent 19 2 8" xfId="37078" xr:uid="{F923E7C4-396C-4523-80AA-A5C92DAE22D2}"/>
    <cellStyle name="Percent 19 3" xfId="37079" xr:uid="{9A1C5A6B-81E0-4D70-90A3-15EDD3947382}"/>
    <cellStyle name="Percent 19 3 2" xfId="37080" xr:uid="{AF4EF6BD-45C1-4C58-977C-006A20B0F3D1}"/>
    <cellStyle name="Percent 19 3 2 2" xfId="37081" xr:uid="{90D430EC-949D-41DC-B192-3B8E50C3A832}"/>
    <cellStyle name="Percent 19 3 2 2 2" xfId="37082" xr:uid="{70F8B01C-8E61-4D69-84C1-5E007861E1DF}"/>
    <cellStyle name="Percent 19 3 2 2 2 2" xfId="37083" xr:uid="{1038E9B7-63AD-4D77-8207-D3F7735508A9}"/>
    <cellStyle name="Percent 19 3 2 2 2 2 2" xfId="37084" xr:uid="{C8D6DEEA-1E2F-4121-B57E-36877489F911}"/>
    <cellStyle name="Percent 19 3 2 2 2 3" xfId="37085" xr:uid="{69725782-DD16-4A44-B2DE-A32837CFA1B4}"/>
    <cellStyle name="Percent 19 3 2 2 3" xfId="37086" xr:uid="{9DE7FA9B-8F45-4ED2-88BA-1A3683F8F0B1}"/>
    <cellStyle name="Percent 19 3 2 2 3 2" xfId="37087" xr:uid="{6A70F2CB-2665-49CF-BE74-14DEFFDB2BC4}"/>
    <cellStyle name="Percent 19 3 2 2 4" xfId="37088" xr:uid="{71A517E7-1E9A-41D9-9C75-D357CAA67C0F}"/>
    <cellStyle name="Percent 19 3 2 3" xfId="37089" xr:uid="{36CD642F-6FDA-405C-B195-C554F8EE6F05}"/>
    <cellStyle name="Percent 19 3 2 3 2" xfId="37090" xr:uid="{BF184176-3FB6-4F9A-A629-ECEE382F7616}"/>
    <cellStyle name="Percent 19 3 2 3 2 2" xfId="37091" xr:uid="{D139A3DD-7D7B-4ACE-8564-D11F4F0F83B6}"/>
    <cellStyle name="Percent 19 3 2 3 2 2 2" xfId="37092" xr:uid="{6C5F5BC7-8FD5-4E91-B143-9B09CE31CD85}"/>
    <cellStyle name="Percent 19 3 2 3 2 3" xfId="37093" xr:uid="{A104A095-89FD-4EB1-B347-EF6DA0CDC7F2}"/>
    <cellStyle name="Percent 19 3 2 3 3" xfId="37094" xr:uid="{74B281BA-FA8A-4839-BF18-B9FA26F4A6DC}"/>
    <cellStyle name="Percent 19 3 2 3 3 2" xfId="37095" xr:uid="{335053E7-2D15-499D-9433-28CE65F42FB8}"/>
    <cellStyle name="Percent 19 3 2 3 4" xfId="37096" xr:uid="{03C12DF0-AB08-4413-AA46-A37113386BE8}"/>
    <cellStyle name="Percent 19 3 2 4" xfId="37097" xr:uid="{6B749D6F-4968-4BB7-A5BC-9683FA9B8897}"/>
    <cellStyle name="Percent 19 3 2 4 2" xfId="37098" xr:uid="{8A7FAC27-4CF0-4298-896C-A4A21FAB6652}"/>
    <cellStyle name="Percent 19 3 2 4 2 2" xfId="37099" xr:uid="{56ED7D5A-5279-470A-A08E-3E7E797C9AD0}"/>
    <cellStyle name="Percent 19 3 2 4 3" xfId="37100" xr:uid="{DC3345F0-23F7-427A-905A-6EB56AD39720}"/>
    <cellStyle name="Percent 19 3 2 5" xfId="37101" xr:uid="{A463D29B-FEED-4D64-93C3-98D29FC98189}"/>
    <cellStyle name="Percent 19 3 2 5 2" xfId="37102" xr:uid="{0A865A1F-2645-4664-BECB-BC32DA758055}"/>
    <cellStyle name="Percent 19 3 2 6" xfId="37103" xr:uid="{F09D9372-23EF-4FB3-8043-E4143464E867}"/>
    <cellStyle name="Percent 19 3 3" xfId="37104" xr:uid="{8DC261E4-6291-4B2B-84B8-35418AB9AA56}"/>
    <cellStyle name="Percent 19 3 3 2" xfId="37105" xr:uid="{944FC9B8-DA41-4869-9D2D-CD4BB9A24579}"/>
    <cellStyle name="Percent 19 3 3 2 2" xfId="37106" xr:uid="{0E14DE2B-89B7-40A3-AB8E-5B659925D2E8}"/>
    <cellStyle name="Percent 19 3 3 2 2 2" xfId="37107" xr:uid="{60FC9069-BF0B-4A7F-8133-C50409DFBD1A}"/>
    <cellStyle name="Percent 19 3 3 2 3" xfId="37108" xr:uid="{C98A33AB-C7C9-4576-BD51-8369781BCD6C}"/>
    <cellStyle name="Percent 19 3 3 3" xfId="37109" xr:uid="{6E2300F2-036F-4BAE-A4E9-C2A63068C63F}"/>
    <cellStyle name="Percent 19 3 3 3 2" xfId="37110" xr:uid="{B9C63AD3-84BD-4CD9-ACE8-03FC726E3B21}"/>
    <cellStyle name="Percent 19 3 3 4" xfId="37111" xr:uid="{87CAA4C7-CA43-4260-8FD6-2BD7678DCBAC}"/>
    <cellStyle name="Percent 19 3 4" xfId="37112" xr:uid="{B3D2E524-1D9E-450B-900E-EF8D9546E206}"/>
    <cellStyle name="Percent 19 3 4 2" xfId="37113" xr:uid="{A80FA131-13D0-4D25-86A0-3B00F17D3E8F}"/>
    <cellStyle name="Percent 19 3 4 2 2" xfId="37114" xr:uid="{56F529DF-5F1A-4AC6-9F73-B385D46C70FE}"/>
    <cellStyle name="Percent 19 3 4 2 2 2" xfId="37115" xr:uid="{88A3D303-67D2-4170-B71F-32E2E88EF251}"/>
    <cellStyle name="Percent 19 3 4 2 3" xfId="37116" xr:uid="{9D2F68E2-D5DA-4FA7-B85E-60E76934E42F}"/>
    <cellStyle name="Percent 19 3 4 3" xfId="37117" xr:uid="{6F6AE132-A7C6-4D30-A022-E33B78228092}"/>
    <cellStyle name="Percent 19 3 4 3 2" xfId="37118" xr:uid="{3AD0E328-3A2E-4588-B713-D97358279301}"/>
    <cellStyle name="Percent 19 3 4 4" xfId="37119" xr:uid="{FFE76CD1-1320-44A6-8944-9186E3B7C4F0}"/>
    <cellStyle name="Percent 19 3 5" xfId="37120" xr:uid="{7294A335-A164-4BD9-B543-FE02EE000432}"/>
    <cellStyle name="Percent 19 3 5 2" xfId="37121" xr:uid="{29759814-51E9-4A37-B7E7-88E3D6871F53}"/>
    <cellStyle name="Percent 19 3 5 2 2" xfId="37122" xr:uid="{47AE905B-37FE-4036-8864-F52E787F1C20}"/>
    <cellStyle name="Percent 19 3 5 3" xfId="37123" xr:uid="{4C3396D1-A96E-46F8-BA6E-28212765631A}"/>
    <cellStyle name="Percent 19 3 6" xfId="37124" xr:uid="{4CBEA974-A998-47CC-8B9E-D15FD2A0FC80}"/>
    <cellStyle name="Percent 19 3 6 2" xfId="37125" xr:uid="{614F1761-77AB-41B1-8D4E-E8D5516BDE98}"/>
    <cellStyle name="Percent 19 3 7" xfId="37126" xr:uid="{49A7F4A6-C7A0-4CCB-9497-8E6F707917CF}"/>
    <cellStyle name="Percent 19 4" xfId="37127" xr:uid="{78BF5384-A080-4795-8FF9-03DFFA563D63}"/>
    <cellStyle name="Percent 19 5" xfId="37128" xr:uid="{310A3F7D-7363-45D4-8E7C-4389F44EAF56}"/>
    <cellStyle name="Percent 19 5 2" xfId="37129" xr:uid="{FCDF3B25-CC6B-46B2-AB0C-32B4C6810F0A}"/>
    <cellStyle name="Percent 19 5 2 2" xfId="37130" xr:uid="{6D50C965-3725-4AC4-83E0-4254104AA150}"/>
    <cellStyle name="Percent 19 5 2 2 2" xfId="37131" xr:uid="{D4991E7C-00DD-41A7-A2A3-72A850D0EC7D}"/>
    <cellStyle name="Percent 19 5 2 2 2 2" xfId="37132" xr:uid="{B79594C3-B8AB-4A8E-8DC7-63A06C5BF31A}"/>
    <cellStyle name="Percent 19 5 2 2 3" xfId="37133" xr:uid="{488CE244-4DA3-4066-96F4-4E7E6C37EE7F}"/>
    <cellStyle name="Percent 19 5 2 3" xfId="37134" xr:uid="{14336747-7AAB-4C97-A076-30CA8B7302F2}"/>
    <cellStyle name="Percent 19 5 2 3 2" xfId="37135" xr:uid="{44AE6CF1-CD26-42CC-AACF-4F4E8756F1C8}"/>
    <cellStyle name="Percent 19 5 2 4" xfId="37136" xr:uid="{4E540CB8-39D4-4542-9C2E-DFAFB7A70896}"/>
    <cellStyle name="Percent 19 5 3" xfId="37137" xr:uid="{4A4256AE-B87D-46FF-8E06-06814D7CD094}"/>
    <cellStyle name="Percent 19 5 3 2" xfId="37138" xr:uid="{5CC1DDCC-0AAA-4E62-B91F-0946E4D1C5C7}"/>
    <cellStyle name="Percent 19 5 3 2 2" xfId="37139" xr:uid="{9909AB96-3708-4936-957D-2B88EF118CDC}"/>
    <cellStyle name="Percent 19 5 3 2 2 2" xfId="37140" xr:uid="{F3D66796-B175-4F80-8951-DC21D016037C}"/>
    <cellStyle name="Percent 19 5 3 2 3" xfId="37141" xr:uid="{328C950A-5A3D-4B3F-86A9-F91943D5D132}"/>
    <cellStyle name="Percent 19 5 3 3" xfId="37142" xr:uid="{C2E97306-59BC-4802-A0D3-899A764D3D8A}"/>
    <cellStyle name="Percent 19 5 3 3 2" xfId="37143" xr:uid="{0C91D445-0A23-483D-A896-EBA767B23DFF}"/>
    <cellStyle name="Percent 19 5 3 4" xfId="37144" xr:uid="{F16D0140-6C8E-48FA-95AE-7596A3DE862C}"/>
    <cellStyle name="Percent 19 5 4" xfId="37145" xr:uid="{CAA52FF2-A8A5-4200-98D4-BCB475F4EAE0}"/>
    <cellStyle name="Percent 19 5 4 2" xfId="37146" xr:uid="{37821C3C-023C-469E-AEA6-2D7064E46251}"/>
    <cellStyle name="Percent 19 5 4 2 2" xfId="37147" xr:uid="{D03EDC3C-2CD2-4607-9D14-E2F0AA3DF051}"/>
    <cellStyle name="Percent 19 5 4 3" xfId="37148" xr:uid="{B118BD73-B022-4CE0-A72F-2A4D67055FAC}"/>
    <cellStyle name="Percent 19 5 5" xfId="37149" xr:uid="{8301AAD0-DC2C-489F-AAA6-E2D9AE8B1CC3}"/>
    <cellStyle name="Percent 19 5 5 2" xfId="37150" xr:uid="{8D7A7395-3121-4DB5-92BA-08C42CD01A75}"/>
    <cellStyle name="Percent 19 5 6" xfId="37151" xr:uid="{059A0582-EBB9-48DA-9E82-7E5A580C550F}"/>
    <cellStyle name="Percent 19 6" xfId="37152" xr:uid="{FE41BFD9-ACCD-4B36-A9D9-3B3474A80706}"/>
    <cellStyle name="Percent 19 6 2" xfId="37153" xr:uid="{39B7931D-1F0B-4E48-BEA2-D11DD407EAA8}"/>
    <cellStyle name="Percent 19 6 2 2" xfId="37154" xr:uid="{EBDF7960-1A1E-493C-81D7-0AEEB2934696}"/>
    <cellStyle name="Percent 19 6 2 2 2" xfId="37155" xr:uid="{AE23E91E-645A-44DB-965F-BC3DA6F7F9DA}"/>
    <cellStyle name="Percent 19 6 2 3" xfId="37156" xr:uid="{DE62283D-846B-405C-BBBA-81D12CE38426}"/>
    <cellStyle name="Percent 19 6 3" xfId="37157" xr:uid="{5D45B256-AA47-4274-9B68-5C1CB8357F47}"/>
    <cellStyle name="Percent 19 6 3 2" xfId="37158" xr:uid="{AA6BDB06-E878-4883-AE49-F9AC68A07BF4}"/>
    <cellStyle name="Percent 19 6 4" xfId="37159" xr:uid="{EA9B420B-7EF6-413F-8D57-1E4FDC42D286}"/>
    <cellStyle name="Percent 19 7" xfId="37160" xr:uid="{941D113D-240B-454C-9FD5-8B450254773E}"/>
    <cellStyle name="Percent 19 7 2" xfId="37161" xr:uid="{F6F516AB-D616-42A8-8245-888EF78C9C0D}"/>
    <cellStyle name="Percent 19 7 2 2" xfId="37162" xr:uid="{D9D9F7D5-3769-40A8-9AAF-5B176F4E9042}"/>
    <cellStyle name="Percent 19 7 2 2 2" xfId="37163" xr:uid="{F0C5B791-4834-43C4-98E6-E9EEDB573B05}"/>
    <cellStyle name="Percent 19 7 2 3" xfId="37164" xr:uid="{731BC3DB-0D52-4891-ABB7-04CD0DBC6C20}"/>
    <cellStyle name="Percent 19 7 3" xfId="37165" xr:uid="{E6DCEEE6-3E50-4955-9A8B-EC4C8548E412}"/>
    <cellStyle name="Percent 19 7 3 2" xfId="37166" xr:uid="{934261A7-6DFE-4CF8-A2E9-D466B988B780}"/>
    <cellStyle name="Percent 19 7 4" xfId="37167" xr:uid="{1DB627FB-680D-4E00-A8DE-DB05156F0D6E}"/>
    <cellStyle name="Percent 19 8" xfId="37168" xr:uid="{C1DCCE15-B549-4567-A0AD-6457673F4788}"/>
    <cellStyle name="Percent 19 8 2" xfId="37169" xr:uid="{13D105A0-AA75-49EB-8C23-21E301290502}"/>
    <cellStyle name="Percent 19 8 2 2" xfId="37170" xr:uid="{3A41F0DE-5D9C-40B2-A954-7CB03340ACA4}"/>
    <cellStyle name="Percent 19 8 3" xfId="37171" xr:uid="{C052CD67-49D9-4808-AC95-E0EA5CD0C072}"/>
    <cellStyle name="Percent 19 9" xfId="37172" xr:uid="{DF9B4BF2-C96C-448E-AD29-4A7DD1B46E92}"/>
    <cellStyle name="Percent 19 9 2" xfId="37173" xr:uid="{0363DD8E-3D02-4D83-9AFE-0F918ED24690}"/>
    <cellStyle name="Percent 2" xfId="37174" xr:uid="{A9ACE14E-E2D8-498B-A33E-175A13331A02}"/>
    <cellStyle name="Percent 2 10" xfId="37175" xr:uid="{440A844C-4112-417D-8CD7-AFCAFF0438C0}"/>
    <cellStyle name="Percent 2 11" xfId="37176" xr:uid="{A4A40A29-0A31-46AC-959B-11EA1F8A298E}"/>
    <cellStyle name="Percent 2 11 2" xfId="37177" xr:uid="{87A95D10-3078-4BBA-A01A-AD6AB34108F7}"/>
    <cellStyle name="Percent 2 11 2 2" xfId="37178" xr:uid="{45E1B938-4B89-49C6-8AA6-D58D6D984E16}"/>
    <cellStyle name="Percent 2 11 2 2 2" xfId="37179" xr:uid="{7A30F581-2F62-4180-B057-1BC683B1F585}"/>
    <cellStyle name="Percent 2 11 2 2 2 2" xfId="37180" xr:uid="{10A5E39B-F849-447B-8A80-D595D5773F35}"/>
    <cellStyle name="Percent 2 11 2 2 3" xfId="37181" xr:uid="{64B63B9A-BF58-4A22-92EE-2082705AE3C3}"/>
    <cellStyle name="Percent 2 11 2 3" xfId="37182" xr:uid="{68335CF6-4FAD-4FEB-B359-62BBCF61487A}"/>
    <cellStyle name="Percent 2 11 2 3 2" xfId="37183" xr:uid="{708C6DAC-513A-4262-BB6C-7A8EBC4B2FA3}"/>
    <cellStyle name="Percent 2 11 2 4" xfId="37184" xr:uid="{1E0914E9-6244-42C1-B7B5-11C746105E3E}"/>
    <cellStyle name="Percent 2 11 3" xfId="37185" xr:uid="{6B3157F6-C616-431C-B868-EBB2B19EA2B1}"/>
    <cellStyle name="Percent 2 11 3 2" xfId="37186" xr:uid="{E595A3E6-5A74-4373-96B0-F1AB2983AD3D}"/>
    <cellStyle name="Percent 2 11 3 2 2" xfId="37187" xr:uid="{A83D941C-F57D-45D0-926A-5C5D29D42307}"/>
    <cellStyle name="Percent 2 11 3 2 2 2" xfId="37188" xr:uid="{B68D7677-DF6E-4579-83E5-3D5ED43D0353}"/>
    <cellStyle name="Percent 2 11 3 2 3" xfId="37189" xr:uid="{2D4C441E-4C69-420B-93FF-F3AB8815AC26}"/>
    <cellStyle name="Percent 2 11 3 3" xfId="37190" xr:uid="{41DDA2C3-DA20-418F-8653-93A1EB640881}"/>
    <cellStyle name="Percent 2 11 3 3 2" xfId="37191" xr:uid="{8A3828CE-1BD1-4CE9-8FD0-17AC19AC152F}"/>
    <cellStyle name="Percent 2 11 3 4" xfId="37192" xr:uid="{32A42644-761B-4B4A-B0E7-2D8B2658632D}"/>
    <cellStyle name="Percent 2 11 4" xfId="37193" xr:uid="{4096633D-66AB-483B-A709-F355BA007FC9}"/>
    <cellStyle name="Percent 2 11 4 2" xfId="37194" xr:uid="{E70CA1AD-A316-44E4-960F-83B7387753AA}"/>
    <cellStyle name="Percent 2 11 4 2 2" xfId="37195" xr:uid="{EC6A3F84-9E78-419C-8FD2-957A26B6FDF3}"/>
    <cellStyle name="Percent 2 11 4 3" xfId="37196" xr:uid="{173D2961-2518-4371-8A78-1D4F9FA81465}"/>
    <cellStyle name="Percent 2 11 5" xfId="37197" xr:uid="{A1330DD0-38E2-41CC-A3EF-BA9676F3E339}"/>
    <cellStyle name="Percent 2 11 5 2" xfId="37198" xr:uid="{CAF5E2F2-7BB1-4DC4-94A4-6E431FFC61DE}"/>
    <cellStyle name="Percent 2 11 6" xfId="37199" xr:uid="{452CC797-194B-4079-8569-7792D58FA625}"/>
    <cellStyle name="Percent 2 12" xfId="37200" xr:uid="{CF233017-33D6-4855-A19E-DC62112B7E74}"/>
    <cellStyle name="Percent 2 12 2" xfId="37201" xr:uid="{63F3FEEC-ADD9-4389-9A2A-D870BF0DD459}"/>
    <cellStyle name="Percent 2 12 2 2" xfId="37202" xr:uid="{CF76FC0C-BF99-4158-B4CE-ACA6E347F3DD}"/>
    <cellStyle name="Percent 2 12 2 2 2" xfId="37203" xr:uid="{DC6411B0-EE97-4713-A87D-AD7D5EDE9A31}"/>
    <cellStyle name="Percent 2 12 2 3" xfId="37204" xr:uid="{201952E7-7147-4001-B3A7-04400673DDC5}"/>
    <cellStyle name="Percent 2 12 3" xfId="37205" xr:uid="{2F6B3553-7D39-4B21-85EE-2134ABC42485}"/>
    <cellStyle name="Percent 2 12 3 2" xfId="37206" xr:uid="{DD56FE30-6EF0-4949-A637-3E1C662B2890}"/>
    <cellStyle name="Percent 2 12 4" xfId="37207" xr:uid="{B21B896F-0106-4EF6-B722-217B8A839652}"/>
    <cellStyle name="Percent 2 13" xfId="37208" xr:uid="{0CA06FE9-3039-4B9E-9968-B2721EDE94D0}"/>
    <cellStyle name="Percent 2 13 2" xfId="37209" xr:uid="{250463EF-0157-4E92-BAD4-9B73BBAA2AF9}"/>
    <cellStyle name="Percent 2 13 2 2" xfId="37210" xr:uid="{FE5287EA-54DE-4FDE-89D5-090D6E73D6A9}"/>
    <cellStyle name="Percent 2 13 2 2 2" xfId="37211" xr:uid="{C3882283-F443-4248-A701-F73B3DBE6581}"/>
    <cellStyle name="Percent 2 13 2 3" xfId="37212" xr:uid="{47DB3C74-4611-4F57-891D-8F742D9A10B0}"/>
    <cellStyle name="Percent 2 13 3" xfId="37213" xr:uid="{CE14B135-E10C-4889-B104-969C1D070D3A}"/>
    <cellStyle name="Percent 2 13 3 2" xfId="37214" xr:uid="{5EAA6636-7F8E-49D7-BC5F-7261D6EAB736}"/>
    <cellStyle name="Percent 2 13 4" xfId="37215" xr:uid="{179551EA-E546-4278-861A-56AD132A9E0F}"/>
    <cellStyle name="Percent 2 14" xfId="37216" xr:uid="{1887E3F9-6E58-4D2C-BD7F-E0F6460C8EF6}"/>
    <cellStyle name="Percent 2 14 2" xfId="37217" xr:uid="{BC322636-FC60-4EEA-AE7E-EF42BF576FBD}"/>
    <cellStyle name="Percent 2 14 2 2" xfId="37218" xr:uid="{B273A445-01C1-403D-AF55-B70438D5E186}"/>
    <cellStyle name="Percent 2 14 3" xfId="37219" xr:uid="{EE22CB52-F22E-4FEF-B907-7C0007B1715A}"/>
    <cellStyle name="Percent 2 15" xfId="37220" xr:uid="{5D89770D-477C-4FFC-9EC8-40FF4A0398ED}"/>
    <cellStyle name="Percent 2 15 2" xfId="37221" xr:uid="{669DC54F-6E46-4EF5-965F-CD367CD458E9}"/>
    <cellStyle name="Percent 2 16" xfId="37222" xr:uid="{E8272195-6B13-4EA5-8944-4161EB36B261}"/>
    <cellStyle name="Percent 2 16 2" xfId="37223" xr:uid="{C8C518FC-5D09-43D5-A0C4-77165F919292}"/>
    <cellStyle name="Percent 2 2" xfId="37224" xr:uid="{7EDD3DC9-A7A7-4ABA-A402-DD85A2B96A75}"/>
    <cellStyle name="Percent 2 2 10" xfId="37225" xr:uid="{915037AC-A6AF-4608-92FF-47F9B68927E5}"/>
    <cellStyle name="Percent 2 2 10 2" xfId="37226" xr:uid="{831854E1-3626-46BD-A936-F1302452B031}"/>
    <cellStyle name="Percent 2 2 10 2 2" xfId="37227" xr:uid="{6233B605-CD5E-4BD6-8203-DDD377D55BC7}"/>
    <cellStyle name="Percent 2 2 10 2 2 2" xfId="37228" xr:uid="{F1090DBB-637F-47B4-B0A3-B26E1818134A}"/>
    <cellStyle name="Percent 2 2 10 2 2 2 2" xfId="37229" xr:uid="{F1698BA0-03BE-4198-B4F5-8A7DDA393971}"/>
    <cellStyle name="Percent 2 2 10 2 2 3" xfId="37230" xr:uid="{91CA4550-7D9B-44FE-AD8E-C9C1AEE3F71F}"/>
    <cellStyle name="Percent 2 2 10 2 3" xfId="37231" xr:uid="{117B8C49-C06C-4689-AE95-54319A42911D}"/>
    <cellStyle name="Percent 2 2 10 2 3 2" xfId="37232" xr:uid="{A4A9B81F-A823-43C6-9310-D8C014DC87E0}"/>
    <cellStyle name="Percent 2 2 10 2 4" xfId="37233" xr:uid="{D0C108EA-9890-46D3-B25C-9A7685BA8FE6}"/>
    <cellStyle name="Percent 2 2 10 3" xfId="37234" xr:uid="{0D78AB00-893B-4A5E-99B9-F1781B7FD364}"/>
    <cellStyle name="Percent 2 2 10 3 2" xfId="37235" xr:uid="{9B90BE73-C110-44F3-806C-1010771C0AFD}"/>
    <cellStyle name="Percent 2 2 10 3 2 2" xfId="37236" xr:uid="{EBFA9859-B8BA-48AC-9B7E-56A049AE9C4F}"/>
    <cellStyle name="Percent 2 2 10 3 2 2 2" xfId="37237" xr:uid="{FE28745F-8C70-4E11-81AD-F107811656D0}"/>
    <cellStyle name="Percent 2 2 10 3 2 3" xfId="37238" xr:uid="{24A45F4C-F58C-41FA-81E6-CF0994A0FF1A}"/>
    <cellStyle name="Percent 2 2 10 3 3" xfId="37239" xr:uid="{E7EF1A66-86F6-43B4-BF7F-705ADFC9BBEA}"/>
    <cellStyle name="Percent 2 2 10 3 3 2" xfId="37240" xr:uid="{F2E0AB16-F6F2-4BD1-AF43-6F848AE24708}"/>
    <cellStyle name="Percent 2 2 10 3 4" xfId="37241" xr:uid="{9F86A968-DAB5-4FAD-8C6F-23B20C093852}"/>
    <cellStyle name="Percent 2 2 10 4" xfId="37242" xr:uid="{060B4A83-4F96-4906-802E-FC1D53B76C44}"/>
    <cellStyle name="Percent 2 2 10 4 2" xfId="37243" xr:uid="{2B4FD61B-B387-424C-90D3-CA1A414381AA}"/>
    <cellStyle name="Percent 2 2 10 4 2 2" xfId="37244" xr:uid="{EEE80429-918F-40A8-AC80-5D7278C2D93E}"/>
    <cellStyle name="Percent 2 2 10 4 3" xfId="37245" xr:uid="{BD104308-C9D1-49E6-82DA-DCB33FA3AFA5}"/>
    <cellStyle name="Percent 2 2 10 5" xfId="37246" xr:uid="{25E6E45D-C468-4D2B-B8DF-ED7705DA473A}"/>
    <cellStyle name="Percent 2 2 10 5 2" xfId="37247" xr:uid="{1639D35F-FDEA-4B72-BA35-4DDD6502E8CE}"/>
    <cellStyle name="Percent 2 2 10 6" xfId="37248" xr:uid="{2F8178F0-325E-4A06-8F1B-4ED97AF2D8CD}"/>
    <cellStyle name="Percent 2 2 11" xfId="37249" xr:uid="{90832B33-CCA2-4716-9803-E06E1B56A5AB}"/>
    <cellStyle name="Percent 2 2 11 2" xfId="37250" xr:uid="{819617D9-7A0C-454E-B208-37E4F31E287A}"/>
    <cellStyle name="Percent 2 2 11 2 2" xfId="37251" xr:uid="{F715B7FD-5901-4B3A-BE81-52B5C492407C}"/>
    <cellStyle name="Percent 2 2 11 2 2 2" xfId="37252" xr:uid="{7D1AED18-B2BF-410A-822B-FBD0837B4C1D}"/>
    <cellStyle name="Percent 2 2 11 2 3" xfId="37253" xr:uid="{6F6EA0A7-761F-432F-8847-559B7CE27BFB}"/>
    <cellStyle name="Percent 2 2 11 3" xfId="37254" xr:uid="{D2A14F9B-17EA-4C5A-99FF-8EC4A3125184}"/>
    <cellStyle name="Percent 2 2 11 3 2" xfId="37255" xr:uid="{D5960C95-7BB5-48CE-B605-C104692F0346}"/>
    <cellStyle name="Percent 2 2 11 4" xfId="37256" xr:uid="{AFC1D667-FAB9-438D-BEC7-1BA06A78C13F}"/>
    <cellStyle name="Percent 2 2 12" xfId="37257" xr:uid="{1482AAFE-DE18-4F29-AF2E-57B6E464AEFB}"/>
    <cellStyle name="Percent 2 2 12 2" xfId="37258" xr:uid="{D390BAD2-B809-4CD8-8AD4-02230C80A813}"/>
    <cellStyle name="Percent 2 2 12 2 2" xfId="37259" xr:uid="{7DBD30AB-D1D4-4BC6-A2AA-FFCC78FB3A48}"/>
    <cellStyle name="Percent 2 2 12 2 2 2" xfId="37260" xr:uid="{91D0A8A3-D32D-4C03-90EA-071F7D4810F7}"/>
    <cellStyle name="Percent 2 2 12 2 3" xfId="37261" xr:uid="{A0ECE41E-243D-4C6E-B378-A87F29DDCF3F}"/>
    <cellStyle name="Percent 2 2 12 3" xfId="37262" xr:uid="{8A81030D-3782-4E94-A540-4E331FCEE67C}"/>
    <cellStyle name="Percent 2 2 12 3 2" xfId="37263" xr:uid="{6AF75BB4-C7F0-47E3-AC39-84A3126FD93B}"/>
    <cellStyle name="Percent 2 2 12 4" xfId="37264" xr:uid="{2A9C6DA0-567B-470B-A3F5-1C9C2C4D019D}"/>
    <cellStyle name="Percent 2 2 13" xfId="37265" xr:uid="{87F15D86-B875-4666-A6DF-772C5EC8291F}"/>
    <cellStyle name="Percent 2 2 13 2" xfId="37266" xr:uid="{5784583E-1AEA-4397-B458-E219F9807AB5}"/>
    <cellStyle name="Percent 2 2 13 2 2" xfId="37267" xr:uid="{4CC1AB90-26FA-45A6-AA1C-15C701571C72}"/>
    <cellStyle name="Percent 2 2 13 3" xfId="37268" xr:uid="{EEAAFC87-7070-4426-BB78-598CA66227FC}"/>
    <cellStyle name="Percent 2 2 14" xfId="37269" xr:uid="{E92FDC47-E89D-44C9-8B50-B2AA8FA5EFF2}"/>
    <cellStyle name="Percent 2 2 14 2" xfId="37270" xr:uid="{69958A82-A632-4052-A945-F1ADAA0322B3}"/>
    <cellStyle name="Percent 2 2 15" xfId="37271" xr:uid="{AC46BFC2-43C0-48B4-878D-14F9BD966B80}"/>
    <cellStyle name="Percent 2 2 16" xfId="37272" xr:uid="{59CF9A2E-814B-4C53-BE7C-24E716BBFAC9}"/>
    <cellStyle name="Percent 2 2 2" xfId="37273" xr:uid="{30C42EC8-5041-416B-B4DB-4CCE1DB21D80}"/>
    <cellStyle name="Percent 2 2 2 10" xfId="37274" xr:uid="{1213E1E4-192A-41B0-9A2B-04BE98FF2540}"/>
    <cellStyle name="Percent 2 2 2 11" xfId="37275" xr:uid="{A129C498-9C2D-4682-99D9-351E37E1FA96}"/>
    <cellStyle name="Percent 2 2 2 2" xfId="37276" xr:uid="{C2BBBC72-B1D4-4E04-8F19-04BBC6AF02DF}"/>
    <cellStyle name="Percent 2 2 2 2 2" xfId="37277" xr:uid="{5080ADF6-9440-4F3F-9394-E009332CB306}"/>
    <cellStyle name="Percent 2 2 2 2 2 2" xfId="37278" xr:uid="{1043F14C-05CB-4F75-ABE8-C15319A53933}"/>
    <cellStyle name="Percent 2 2 2 2 2 2 2" xfId="37279" xr:uid="{F0EAC09E-6962-4394-A0B5-A3063E79096E}"/>
    <cellStyle name="Percent 2 2 2 2 2 2 2 2" xfId="37280" xr:uid="{16DE5109-4EF9-4451-A34E-764C933AA06F}"/>
    <cellStyle name="Percent 2 2 2 2 2 2 2 2 2" xfId="37281" xr:uid="{DE70360C-592A-4BF8-B618-C6D551CB7904}"/>
    <cellStyle name="Percent 2 2 2 2 2 2 2 2 2 2" xfId="37282" xr:uid="{1C056C28-1443-4D4E-84A6-54CC9C3D63FF}"/>
    <cellStyle name="Percent 2 2 2 2 2 2 2 2 3" xfId="37283" xr:uid="{9649B955-A879-4C90-8303-F275F25785FF}"/>
    <cellStyle name="Percent 2 2 2 2 2 2 2 3" xfId="37284" xr:uid="{E0BE121D-F5D0-4FD3-874D-2FDDB86DBE6A}"/>
    <cellStyle name="Percent 2 2 2 2 2 2 2 3 2" xfId="37285" xr:uid="{DDE016FA-C8BB-4934-82C4-3FD017DB8E34}"/>
    <cellStyle name="Percent 2 2 2 2 2 2 2 4" xfId="37286" xr:uid="{B9EE099F-BCC5-4FB0-87AD-FFFD6F72E117}"/>
    <cellStyle name="Percent 2 2 2 2 2 2 3" xfId="37287" xr:uid="{36A52B2B-B093-4957-85DF-D1397EE51A7F}"/>
    <cellStyle name="Percent 2 2 2 2 2 2 3 2" xfId="37288" xr:uid="{2437F4A2-E979-4B80-A9BF-2F06627DCC19}"/>
    <cellStyle name="Percent 2 2 2 2 2 2 3 2 2" xfId="37289" xr:uid="{F8A51B7F-A80D-447C-B159-0ECFE78A0463}"/>
    <cellStyle name="Percent 2 2 2 2 2 2 3 2 2 2" xfId="37290" xr:uid="{332424DF-E2B3-4B5C-A91F-B80381E455CA}"/>
    <cellStyle name="Percent 2 2 2 2 2 2 3 2 3" xfId="37291" xr:uid="{15E1A9D0-11A4-48FF-B6D9-518CAA689C20}"/>
    <cellStyle name="Percent 2 2 2 2 2 2 3 3" xfId="37292" xr:uid="{EE12545C-E697-4213-98C7-10DE78348C5A}"/>
    <cellStyle name="Percent 2 2 2 2 2 2 3 3 2" xfId="37293" xr:uid="{524AAA65-22E7-44A9-90E4-0C0F70498D06}"/>
    <cellStyle name="Percent 2 2 2 2 2 2 3 4" xfId="37294" xr:uid="{37274AEA-562C-4A52-A431-62C74FB30275}"/>
    <cellStyle name="Percent 2 2 2 2 2 2 4" xfId="37295" xr:uid="{BE629CE9-5BCE-4F85-B7EA-DE105A01DB6E}"/>
    <cellStyle name="Percent 2 2 2 2 2 2 4 2" xfId="37296" xr:uid="{1656B480-8C88-42E2-83AE-0D61026FCAD9}"/>
    <cellStyle name="Percent 2 2 2 2 2 2 4 2 2" xfId="37297" xr:uid="{824283FA-4CE5-41CA-8A2B-2EB268C08BBE}"/>
    <cellStyle name="Percent 2 2 2 2 2 2 4 3" xfId="37298" xr:uid="{FDFBC890-3233-44AF-974C-90417EBF703D}"/>
    <cellStyle name="Percent 2 2 2 2 2 2 5" xfId="37299" xr:uid="{A750C9C6-1741-4B1D-98E0-8F1225FD69FA}"/>
    <cellStyle name="Percent 2 2 2 2 2 2 5 2" xfId="37300" xr:uid="{A6C613EF-7D9D-47FF-9A19-3F029E49A0A0}"/>
    <cellStyle name="Percent 2 2 2 2 2 2 6" xfId="37301" xr:uid="{A8923EE3-EE8D-4CB2-A674-D1CC335DAFA9}"/>
    <cellStyle name="Percent 2 2 2 2 2 3" xfId="37302" xr:uid="{BE20FA4B-A0E5-472E-B72B-FD2B2C670343}"/>
    <cellStyle name="Percent 2 2 2 2 2 3 2" xfId="37303" xr:uid="{28C7AC16-8344-486B-85C8-7C69F1A121E7}"/>
    <cellStyle name="Percent 2 2 2 2 2 3 2 2" xfId="37304" xr:uid="{8A4DB55A-A33E-43F1-BE77-82F7C37845DE}"/>
    <cellStyle name="Percent 2 2 2 2 2 3 2 2 2" xfId="37305" xr:uid="{7B2AE1ED-169C-4DC1-9783-DC59F5110D2C}"/>
    <cellStyle name="Percent 2 2 2 2 2 3 2 3" xfId="37306" xr:uid="{89FDAA98-602C-4E41-97A9-E2234F5E1EB5}"/>
    <cellStyle name="Percent 2 2 2 2 2 3 3" xfId="37307" xr:uid="{AA923521-8F06-433E-9447-FCAC4C144121}"/>
    <cellStyle name="Percent 2 2 2 2 2 3 3 2" xfId="37308" xr:uid="{24491448-6F74-4354-AEBA-20C79985E4FE}"/>
    <cellStyle name="Percent 2 2 2 2 2 3 4" xfId="37309" xr:uid="{07391C4C-0ADA-4DD2-BA94-47DEBFA44D1A}"/>
    <cellStyle name="Percent 2 2 2 2 2 4" xfId="37310" xr:uid="{6B949FAC-66C9-4DE1-88FB-1941835BCE96}"/>
    <cellStyle name="Percent 2 2 2 2 2 4 2" xfId="37311" xr:uid="{FED9C9C2-FC9C-48AB-85B3-C089A93F7D74}"/>
    <cellStyle name="Percent 2 2 2 2 2 4 2 2" xfId="37312" xr:uid="{1F798194-B511-4877-AC98-805C245ABC9B}"/>
    <cellStyle name="Percent 2 2 2 2 2 4 2 2 2" xfId="37313" xr:uid="{7A26E908-12DF-4CD0-906B-D73BE65F23D0}"/>
    <cellStyle name="Percent 2 2 2 2 2 4 2 3" xfId="37314" xr:uid="{E3FD51C4-3A73-4E40-B632-D88B71D42AC5}"/>
    <cellStyle name="Percent 2 2 2 2 2 4 3" xfId="37315" xr:uid="{8251DBAA-69F4-41BA-8116-AFED2F715F34}"/>
    <cellStyle name="Percent 2 2 2 2 2 4 3 2" xfId="37316" xr:uid="{28670245-4878-4B61-8BE8-2AC5296F95D4}"/>
    <cellStyle name="Percent 2 2 2 2 2 4 4" xfId="37317" xr:uid="{1B4186BE-2F80-46DE-BF2C-4E07D30340CB}"/>
    <cellStyle name="Percent 2 2 2 2 2 5" xfId="37318" xr:uid="{78363177-E23A-4EBF-A967-83944C72BE42}"/>
    <cellStyle name="Percent 2 2 2 2 2 5 2" xfId="37319" xr:uid="{D15B59FB-ABE8-4C08-8AEA-0BF7273C0B87}"/>
    <cellStyle name="Percent 2 2 2 2 2 5 2 2" xfId="37320" xr:uid="{BA423142-6DA6-46C6-8C76-609AFF6B1F0E}"/>
    <cellStyle name="Percent 2 2 2 2 2 5 3" xfId="37321" xr:uid="{92906201-FC20-424A-B838-5024CFE9C3B9}"/>
    <cellStyle name="Percent 2 2 2 2 2 6" xfId="37322" xr:uid="{B032405F-88CB-487C-BFF0-FFD386CE1370}"/>
    <cellStyle name="Percent 2 2 2 2 2 6 2" xfId="37323" xr:uid="{6CE09A0F-E1DF-479D-976C-EECCBD4FAAD3}"/>
    <cellStyle name="Percent 2 2 2 2 2 7" xfId="37324" xr:uid="{5F5D810E-0024-4051-8903-4CA7AD3F086E}"/>
    <cellStyle name="Percent 2 2 2 2 3" xfId="37325" xr:uid="{88E92FCF-6D3C-4441-BA2B-768D451A4BB9}"/>
    <cellStyle name="Percent 2 2 2 2 3 2" xfId="37326" xr:uid="{B1F87D88-0860-42F5-9752-F3CA7EDC39D3}"/>
    <cellStyle name="Percent 2 2 2 2 3 2 2" xfId="37327" xr:uid="{EDD735BF-1C40-4475-8091-2ED61B35A64B}"/>
    <cellStyle name="Percent 2 2 2 2 3 2 2 2" xfId="37328" xr:uid="{0205E42D-5BE6-45D5-BCFD-63D73FF01716}"/>
    <cellStyle name="Percent 2 2 2 2 3 2 2 2 2" xfId="37329" xr:uid="{4BBB3DF0-0B70-4090-947F-99167F344298}"/>
    <cellStyle name="Percent 2 2 2 2 3 2 2 3" xfId="37330" xr:uid="{2C60AA65-47E2-4787-A513-FA7B301E3E3F}"/>
    <cellStyle name="Percent 2 2 2 2 3 2 3" xfId="37331" xr:uid="{552B09BF-FCCC-453A-ADA1-14F6EE334448}"/>
    <cellStyle name="Percent 2 2 2 2 3 2 3 2" xfId="37332" xr:uid="{5017D645-7208-4966-9FD4-F84C9D53D074}"/>
    <cellStyle name="Percent 2 2 2 2 3 2 4" xfId="37333" xr:uid="{CE9C5B14-964F-4E76-B6F1-1F16D9830D70}"/>
    <cellStyle name="Percent 2 2 2 2 3 3" xfId="37334" xr:uid="{6D5569AB-D0B2-4FD1-8F47-1668AFAF53E9}"/>
    <cellStyle name="Percent 2 2 2 2 3 3 2" xfId="37335" xr:uid="{7F1E2E37-ED8E-4204-8F98-27F24507627D}"/>
    <cellStyle name="Percent 2 2 2 2 3 3 2 2" xfId="37336" xr:uid="{73EA1F27-DD19-41B4-B4C7-CA64CF14CCC4}"/>
    <cellStyle name="Percent 2 2 2 2 3 3 2 2 2" xfId="37337" xr:uid="{1F614762-171F-442F-8649-C232EB8AC8BD}"/>
    <cellStyle name="Percent 2 2 2 2 3 3 2 3" xfId="37338" xr:uid="{64BB5997-7518-458E-BD29-B7AFF40ACE1C}"/>
    <cellStyle name="Percent 2 2 2 2 3 3 3" xfId="37339" xr:uid="{7DA7C761-85C8-488A-ACD8-312114C928D5}"/>
    <cellStyle name="Percent 2 2 2 2 3 3 3 2" xfId="37340" xr:uid="{A3EA38FE-9E4B-4545-A2C3-4A9B50C223A4}"/>
    <cellStyle name="Percent 2 2 2 2 3 3 4" xfId="37341" xr:uid="{7CB9594F-01B9-49FD-B2DD-4562186B2C85}"/>
    <cellStyle name="Percent 2 2 2 2 3 4" xfId="37342" xr:uid="{124BD047-12DF-4AD3-8E4F-566A3A2AFFA3}"/>
    <cellStyle name="Percent 2 2 2 2 3 4 2" xfId="37343" xr:uid="{CECA6175-245B-4A33-91DB-E4CECC57800C}"/>
    <cellStyle name="Percent 2 2 2 2 3 4 2 2" xfId="37344" xr:uid="{26167938-25B8-49ED-9C7E-7BE017CAB125}"/>
    <cellStyle name="Percent 2 2 2 2 3 4 3" xfId="37345" xr:uid="{BEA41542-A745-4B28-8537-9548F61B95A4}"/>
    <cellStyle name="Percent 2 2 2 2 3 5" xfId="37346" xr:uid="{6CB0B252-2B77-4810-822E-B39DDADAA53F}"/>
    <cellStyle name="Percent 2 2 2 2 3 5 2" xfId="37347" xr:uid="{7D3591C1-5CCB-4066-8F0D-84FC8BDB7701}"/>
    <cellStyle name="Percent 2 2 2 2 3 6" xfId="37348" xr:uid="{B6A9F1C8-E7FF-4A98-8E16-05C8A408187F}"/>
    <cellStyle name="Percent 2 2 2 2 4" xfId="37349" xr:uid="{955D51AD-600A-4788-B5C1-C4DEE89D6D52}"/>
    <cellStyle name="Percent 2 2 2 2 4 2" xfId="37350" xr:uid="{1E83BEEA-F5D3-4BA2-8BAD-ED565E6D2380}"/>
    <cellStyle name="Percent 2 2 2 2 4 2 2" xfId="37351" xr:uid="{8A9CB093-29CE-476B-8FE6-E22FDBA26EF9}"/>
    <cellStyle name="Percent 2 2 2 2 4 2 2 2" xfId="37352" xr:uid="{EFB93BE9-D63A-4FD0-9C84-FEC4B4E39262}"/>
    <cellStyle name="Percent 2 2 2 2 4 2 3" xfId="37353" xr:uid="{A363124B-AA19-43DF-BA8A-C929C3DAE943}"/>
    <cellStyle name="Percent 2 2 2 2 4 3" xfId="37354" xr:uid="{0C276862-688B-4590-8D3A-0BA25DAD2C02}"/>
    <cellStyle name="Percent 2 2 2 2 4 3 2" xfId="37355" xr:uid="{F9D907FF-C2DA-4C8B-AD83-2EA27612C044}"/>
    <cellStyle name="Percent 2 2 2 2 4 4" xfId="37356" xr:uid="{6D781040-22BD-4EFF-8227-6180A8BE6EF1}"/>
    <cellStyle name="Percent 2 2 2 2 5" xfId="37357" xr:uid="{D7C78BFF-B7F7-4952-9BC0-F32388D70505}"/>
    <cellStyle name="Percent 2 2 2 2 5 2" xfId="37358" xr:uid="{075629B7-3176-4595-9BBC-B65F958BC0D6}"/>
    <cellStyle name="Percent 2 2 2 2 5 2 2" xfId="37359" xr:uid="{FBC30E7E-2B88-461B-8FAB-ABA6EDF84850}"/>
    <cellStyle name="Percent 2 2 2 2 5 2 2 2" xfId="37360" xr:uid="{96430ACA-46E5-4128-AA4E-4DF2E81FB327}"/>
    <cellStyle name="Percent 2 2 2 2 5 2 3" xfId="37361" xr:uid="{45A3AE9B-2501-4C4C-9429-05D5DCC48675}"/>
    <cellStyle name="Percent 2 2 2 2 5 3" xfId="37362" xr:uid="{D3800308-D4A3-42FD-A720-67436E196CB9}"/>
    <cellStyle name="Percent 2 2 2 2 5 3 2" xfId="37363" xr:uid="{86516588-A7DC-44BC-9938-1B4DF429BCF1}"/>
    <cellStyle name="Percent 2 2 2 2 5 4" xfId="37364" xr:uid="{F4CBB70D-08C5-4A0E-93A1-B4FC60BA6C95}"/>
    <cellStyle name="Percent 2 2 2 2 6" xfId="37365" xr:uid="{55A22B3E-F7AC-4904-9464-6189CA228EEF}"/>
    <cellStyle name="Percent 2 2 2 2 6 2" xfId="37366" xr:uid="{46D95F45-59A5-4704-8E22-CA53557DBE51}"/>
    <cellStyle name="Percent 2 2 2 2 6 2 2" xfId="37367" xr:uid="{93EBF24E-3A2B-4B83-846A-9F9A2B42CFAF}"/>
    <cellStyle name="Percent 2 2 2 2 6 3" xfId="37368" xr:uid="{29F67B1E-FD9C-4FAB-837E-9F216E275F34}"/>
    <cellStyle name="Percent 2 2 2 2 7" xfId="37369" xr:uid="{3AE53B61-CB2B-47D0-9CAD-C4139C8B4C6B}"/>
    <cellStyle name="Percent 2 2 2 2 7 2" xfId="37370" xr:uid="{FE361B3D-6C93-4CE2-8F23-AB0165681EB1}"/>
    <cellStyle name="Percent 2 2 2 2 8" xfId="37371" xr:uid="{A4679FB9-10C6-45D5-BE32-7EEDF8D272FD}"/>
    <cellStyle name="Percent 2 2 2 2 9" xfId="37372" xr:uid="{458D0D7B-12D4-4B44-B1CD-5487F969A1B3}"/>
    <cellStyle name="Percent 2 2 2 3" xfId="37373" xr:uid="{27A4BD2C-76B6-47EB-B42E-D518B3F494FA}"/>
    <cellStyle name="Percent 2 2 2 3 2" xfId="37374" xr:uid="{90BE24AA-6117-4EF9-B5F6-0676D9F904A8}"/>
    <cellStyle name="Percent 2 2 2 3 3" xfId="37375" xr:uid="{DA21E012-6E6A-483F-9A6C-B3701919553C}"/>
    <cellStyle name="Percent 2 2 2 3 3 2" xfId="37376" xr:uid="{50BA34E0-6F81-40A2-92B5-CC62E9391297}"/>
    <cellStyle name="Percent 2 2 2 3 3 2 2" xfId="37377" xr:uid="{61805E83-63DD-4089-B00E-C60C5EA62DEF}"/>
    <cellStyle name="Percent 2 2 2 3 3 2 2 2" xfId="37378" xr:uid="{F2631D80-CC37-4DD8-96CA-4F4DAA720054}"/>
    <cellStyle name="Percent 2 2 2 3 3 2 2 2 2" xfId="37379" xr:uid="{0E89A5E9-811E-497F-A0C8-313C51545C41}"/>
    <cellStyle name="Percent 2 2 2 3 3 2 2 3" xfId="37380" xr:uid="{5E61A9DF-D025-4275-AB61-AABCCA5EF8BD}"/>
    <cellStyle name="Percent 2 2 2 3 3 2 3" xfId="37381" xr:uid="{D0766C4F-3124-4A6A-B5AB-A341A81DFA7A}"/>
    <cellStyle name="Percent 2 2 2 3 3 2 3 2" xfId="37382" xr:uid="{AFB36811-7916-4C84-B702-96015620F4E3}"/>
    <cellStyle name="Percent 2 2 2 3 3 2 4" xfId="37383" xr:uid="{07710DED-7564-4314-BAB9-EBD6289DDAD1}"/>
    <cellStyle name="Percent 2 2 2 3 3 3" xfId="37384" xr:uid="{55DA3545-F6DA-41B7-A14F-2E613A53F853}"/>
    <cellStyle name="Percent 2 2 2 3 3 3 2" xfId="37385" xr:uid="{D9DA7F43-16D5-4D7F-BA94-6AC7306C6B0B}"/>
    <cellStyle name="Percent 2 2 2 3 3 3 2 2" xfId="37386" xr:uid="{2DC8B2D0-FD50-4E57-879D-3BB0F11A5CDE}"/>
    <cellStyle name="Percent 2 2 2 3 3 3 2 2 2" xfId="37387" xr:uid="{A4C3649C-8A47-40CE-9B7F-B78B7169EB46}"/>
    <cellStyle name="Percent 2 2 2 3 3 3 2 3" xfId="37388" xr:uid="{6FD30163-72D8-4CC9-8639-C8560DD30470}"/>
    <cellStyle name="Percent 2 2 2 3 3 3 3" xfId="37389" xr:uid="{0FF611A3-CB5D-458A-82BB-EB046B8EB669}"/>
    <cellStyle name="Percent 2 2 2 3 3 3 3 2" xfId="37390" xr:uid="{3CA70C00-BBD5-472E-BB4D-6124A822F9A5}"/>
    <cellStyle name="Percent 2 2 2 3 3 3 4" xfId="37391" xr:uid="{D41C0871-0625-41E3-AE17-507FD9A0877A}"/>
    <cellStyle name="Percent 2 2 2 3 3 4" xfId="37392" xr:uid="{B484B74D-C283-4752-A886-DDB27F505C6A}"/>
    <cellStyle name="Percent 2 2 2 3 3 4 2" xfId="37393" xr:uid="{250F0C71-66F7-4F4B-A6E5-7BC395BE46FD}"/>
    <cellStyle name="Percent 2 2 2 3 3 4 2 2" xfId="37394" xr:uid="{24A49417-BC1F-4C65-8DF3-56549C667FD6}"/>
    <cellStyle name="Percent 2 2 2 3 3 4 3" xfId="37395" xr:uid="{1E559F89-A851-47F5-9484-EF3C30D534CA}"/>
    <cellStyle name="Percent 2 2 2 3 3 5" xfId="37396" xr:uid="{8AA6F069-A58D-44A4-B3B0-95192270511D}"/>
    <cellStyle name="Percent 2 2 2 3 3 5 2" xfId="37397" xr:uid="{2C0A2EF3-09D7-4B0C-9D6D-E216357FE986}"/>
    <cellStyle name="Percent 2 2 2 3 3 6" xfId="37398" xr:uid="{0ABC26AB-2EEF-451B-8846-CD9DDBD2059A}"/>
    <cellStyle name="Percent 2 2 2 3 4" xfId="37399" xr:uid="{84AB6AFC-B5A4-448B-9123-7C0064B43700}"/>
    <cellStyle name="Percent 2 2 2 3 4 2" xfId="37400" xr:uid="{087DE3B8-AE04-42FB-A395-1BFA0DC4ED92}"/>
    <cellStyle name="Percent 2 2 2 3 4 2 2" xfId="37401" xr:uid="{DDE3A12C-151B-4B2F-821A-F9DACB01B19A}"/>
    <cellStyle name="Percent 2 2 2 3 4 2 2 2" xfId="37402" xr:uid="{5809A086-0FA5-41DA-9BA6-17C697B21A43}"/>
    <cellStyle name="Percent 2 2 2 3 4 2 3" xfId="37403" xr:uid="{72627A99-05F6-4285-A17E-72197F410D1F}"/>
    <cellStyle name="Percent 2 2 2 3 4 3" xfId="37404" xr:uid="{20927DE2-54C8-4A8F-A429-F369145A4457}"/>
    <cellStyle name="Percent 2 2 2 3 4 3 2" xfId="37405" xr:uid="{8D0F086A-3935-4987-8CFE-4FDFEFCFC1CB}"/>
    <cellStyle name="Percent 2 2 2 3 4 4" xfId="37406" xr:uid="{2BC9C0D6-39AC-4582-9723-EAFAE8A71CF8}"/>
    <cellStyle name="Percent 2 2 2 3 5" xfId="37407" xr:uid="{81FDC2E9-CFFA-423E-9E02-AE821B5B147D}"/>
    <cellStyle name="Percent 2 2 2 3 5 2" xfId="37408" xr:uid="{2DC07B93-58C2-43AB-A08F-CFD93D3A8473}"/>
    <cellStyle name="Percent 2 2 2 3 5 2 2" xfId="37409" xr:uid="{E528089D-3D4F-42D3-9890-52F59FA7D212}"/>
    <cellStyle name="Percent 2 2 2 3 5 2 2 2" xfId="37410" xr:uid="{3C7C44FA-76DC-4B8B-AD98-C25A29078EB3}"/>
    <cellStyle name="Percent 2 2 2 3 5 2 3" xfId="37411" xr:uid="{B35F1795-DE93-4BEC-80B8-68AA9054DC11}"/>
    <cellStyle name="Percent 2 2 2 3 5 3" xfId="37412" xr:uid="{61C01DB5-69ED-4D0C-A689-762A10058DDF}"/>
    <cellStyle name="Percent 2 2 2 3 5 3 2" xfId="37413" xr:uid="{B74E7BAA-EC98-4F12-BE0A-665ACA05D690}"/>
    <cellStyle name="Percent 2 2 2 3 5 4" xfId="37414" xr:uid="{7AA4AEAA-4454-49A4-A1E5-F51B24080EFA}"/>
    <cellStyle name="Percent 2 2 2 3 6" xfId="37415" xr:uid="{73093BAD-F2AC-4ED9-A33B-A93E03877F89}"/>
    <cellStyle name="Percent 2 2 2 3 6 2" xfId="37416" xr:uid="{BFD7E149-51BC-4FD3-887E-78A91BEDECAC}"/>
    <cellStyle name="Percent 2 2 2 3 6 2 2" xfId="37417" xr:uid="{1CA34B2B-10D0-4FD9-8031-3BBB3B91F7A3}"/>
    <cellStyle name="Percent 2 2 2 3 6 3" xfId="37418" xr:uid="{E7D09C2D-15B6-4E07-A8B0-49F0E083DFA8}"/>
    <cellStyle name="Percent 2 2 2 3 7" xfId="37419" xr:uid="{543A5C7D-210B-489D-BA9D-CAB66C147E49}"/>
    <cellStyle name="Percent 2 2 2 3 7 2" xfId="37420" xr:uid="{9B3B5631-062C-4B8E-A191-5A4BA20A83B7}"/>
    <cellStyle name="Percent 2 2 2 3 8" xfId="37421" xr:uid="{F2A078C5-88A8-41E0-AF2A-5B70EC81A00D}"/>
    <cellStyle name="Percent 2 2 2 4" xfId="37422" xr:uid="{250FDA77-6E43-4B13-80AE-B9316FE7800F}"/>
    <cellStyle name="Percent 2 2 2 4 2" xfId="37423" xr:uid="{77A4BBCB-B4CB-421D-8910-A09465B2EA86}"/>
    <cellStyle name="Percent 2 2 2 4 2 2" xfId="37424" xr:uid="{DB79E97E-FB2C-4C22-9EEA-B3A25F827B68}"/>
    <cellStyle name="Percent 2 2 2 4 2 2 2" xfId="37425" xr:uid="{89483C27-AA97-49CC-A283-71CB118085A8}"/>
    <cellStyle name="Percent 2 2 2 4 2 2 2 2" xfId="37426" xr:uid="{4DBB60AC-AAC7-4823-9BC9-D048AA5B0D62}"/>
    <cellStyle name="Percent 2 2 2 4 2 2 2 2 2" xfId="37427" xr:uid="{090D6153-68C3-4452-B2A7-AF59B7DF2900}"/>
    <cellStyle name="Percent 2 2 2 4 2 2 2 3" xfId="37428" xr:uid="{7608A1E6-5207-40D7-9B26-675680178A4A}"/>
    <cellStyle name="Percent 2 2 2 4 2 2 3" xfId="37429" xr:uid="{1C758FC4-A91D-4832-9157-EF13DF8E93CE}"/>
    <cellStyle name="Percent 2 2 2 4 2 2 3 2" xfId="37430" xr:uid="{7B40474A-2E95-4B05-A4D2-70875701B270}"/>
    <cellStyle name="Percent 2 2 2 4 2 2 4" xfId="37431" xr:uid="{07870A44-8B4F-46C2-B424-D088C6C403E9}"/>
    <cellStyle name="Percent 2 2 2 4 2 3" xfId="37432" xr:uid="{49C04554-0092-4652-AD54-B806AFBAF918}"/>
    <cellStyle name="Percent 2 2 2 4 2 3 2" xfId="37433" xr:uid="{5042E92D-5151-46F0-BF7B-699F0FF346F1}"/>
    <cellStyle name="Percent 2 2 2 4 2 3 2 2" xfId="37434" xr:uid="{CCC27909-30EB-4D60-BBB0-5947D8591101}"/>
    <cellStyle name="Percent 2 2 2 4 2 3 2 2 2" xfId="37435" xr:uid="{60AAEEDF-3E1B-4D6B-B9A0-341726443471}"/>
    <cellStyle name="Percent 2 2 2 4 2 3 2 3" xfId="37436" xr:uid="{789E6C50-47A8-44FF-921E-D460DBDE8B54}"/>
    <cellStyle name="Percent 2 2 2 4 2 3 3" xfId="37437" xr:uid="{05242A8B-E3F2-4BCA-9003-3182100B01A6}"/>
    <cellStyle name="Percent 2 2 2 4 2 3 3 2" xfId="37438" xr:uid="{D0249E8B-0668-4C09-8724-14B1CE360211}"/>
    <cellStyle name="Percent 2 2 2 4 2 3 4" xfId="37439" xr:uid="{FBF03507-4882-4FA6-A842-C88CC3443EB7}"/>
    <cellStyle name="Percent 2 2 2 4 2 4" xfId="37440" xr:uid="{3D191A0F-3999-46AE-B698-EDE2327C68C6}"/>
    <cellStyle name="Percent 2 2 2 4 2 4 2" xfId="37441" xr:uid="{79EFB8E9-F676-460B-B2EE-1DCF088391F7}"/>
    <cellStyle name="Percent 2 2 2 4 2 4 2 2" xfId="37442" xr:uid="{C8819901-996E-4AD2-8D70-E742C5F8C534}"/>
    <cellStyle name="Percent 2 2 2 4 2 4 3" xfId="37443" xr:uid="{5139BDD7-034B-4EDC-BAFE-645D06A4B978}"/>
    <cellStyle name="Percent 2 2 2 4 2 5" xfId="37444" xr:uid="{B551993F-57B4-49E1-A7D3-49085D37FBAC}"/>
    <cellStyle name="Percent 2 2 2 4 2 5 2" xfId="37445" xr:uid="{6E5656B0-1022-4C6E-A1B6-1794312834C6}"/>
    <cellStyle name="Percent 2 2 2 4 2 6" xfId="37446" xr:uid="{8C5BD111-68B0-4FE2-8EFF-8AE3DEE7424A}"/>
    <cellStyle name="Percent 2 2 2 4 3" xfId="37447" xr:uid="{EE94FBB4-DD0D-4F25-8DBD-A1D274796410}"/>
    <cellStyle name="Percent 2 2 2 4 3 2" xfId="37448" xr:uid="{391AC3B8-9C69-4E27-8C85-79E325FA1EA1}"/>
    <cellStyle name="Percent 2 2 2 4 3 2 2" xfId="37449" xr:uid="{C8DE0AE2-5AE3-48BD-9113-B22C85656A9E}"/>
    <cellStyle name="Percent 2 2 2 4 3 2 2 2" xfId="37450" xr:uid="{3E0E9E81-ECEF-4DCB-B2EF-C01C6B7B834F}"/>
    <cellStyle name="Percent 2 2 2 4 3 2 3" xfId="37451" xr:uid="{630A2EA1-B198-480E-BE40-ABCE8CC43933}"/>
    <cellStyle name="Percent 2 2 2 4 3 3" xfId="37452" xr:uid="{2FCA359C-0167-4BCC-969F-FB21E27D870B}"/>
    <cellStyle name="Percent 2 2 2 4 3 3 2" xfId="37453" xr:uid="{B6F0BBFF-377D-4906-950C-11ECCA1F5DF1}"/>
    <cellStyle name="Percent 2 2 2 4 3 4" xfId="37454" xr:uid="{AFC96C88-6288-4869-873D-46F44EB619C7}"/>
    <cellStyle name="Percent 2 2 2 4 4" xfId="37455" xr:uid="{179341D0-A30C-4E34-8E84-04422A0888AC}"/>
    <cellStyle name="Percent 2 2 2 4 4 2" xfId="37456" xr:uid="{B9566C22-C826-419A-81FA-C299F4C670B8}"/>
    <cellStyle name="Percent 2 2 2 4 4 2 2" xfId="37457" xr:uid="{9F072E7A-5ABF-4D15-A6AE-6A3116786472}"/>
    <cellStyle name="Percent 2 2 2 4 4 2 2 2" xfId="37458" xr:uid="{4C9E845B-FB25-4443-B05A-6298DDF95792}"/>
    <cellStyle name="Percent 2 2 2 4 4 2 3" xfId="37459" xr:uid="{18E3B53F-6CF9-494C-9372-C403535A4731}"/>
    <cellStyle name="Percent 2 2 2 4 4 3" xfId="37460" xr:uid="{B9D9A42B-AA4D-4515-810E-5452C0F4A5D8}"/>
    <cellStyle name="Percent 2 2 2 4 4 3 2" xfId="37461" xr:uid="{997340AD-4D43-4A8B-9FBE-98739B0ADF6B}"/>
    <cellStyle name="Percent 2 2 2 4 4 4" xfId="37462" xr:uid="{BC43CBF5-EF50-4FAF-B52D-964C02532412}"/>
    <cellStyle name="Percent 2 2 2 4 5" xfId="37463" xr:uid="{5309971E-141D-4D20-ABA0-EE02F639E4EB}"/>
    <cellStyle name="Percent 2 2 2 4 5 2" xfId="37464" xr:uid="{FEF8510B-CB45-41E5-82CA-E4FD68AF0627}"/>
    <cellStyle name="Percent 2 2 2 4 5 2 2" xfId="37465" xr:uid="{9FBBE294-383F-4D29-AE63-02E085BB1239}"/>
    <cellStyle name="Percent 2 2 2 4 5 3" xfId="37466" xr:uid="{F94D11EE-BE9A-40EA-AFC4-0B414FAD49E6}"/>
    <cellStyle name="Percent 2 2 2 4 6" xfId="37467" xr:uid="{212EAC9C-AAA0-43CB-8293-9027EB640CBD}"/>
    <cellStyle name="Percent 2 2 2 4 6 2" xfId="37468" xr:uid="{55FF592A-0649-48EB-A87F-E09E0C222D4C}"/>
    <cellStyle name="Percent 2 2 2 4 7" xfId="37469" xr:uid="{CBBD1992-68B5-4D1C-987B-CE0147821129}"/>
    <cellStyle name="Percent 2 2 2 5" xfId="37470" xr:uid="{568117ED-ED88-47ED-A43F-49342F7C7183}"/>
    <cellStyle name="Percent 2 2 2 5 2" xfId="37471" xr:uid="{270E3584-C1F2-4696-953E-54DF7C009418}"/>
    <cellStyle name="Percent 2 2 2 5 2 2" xfId="37472" xr:uid="{355A0A8E-C411-4B9E-BAAF-A012186B9768}"/>
    <cellStyle name="Percent 2 2 2 5 2 2 2" xfId="37473" xr:uid="{5FCE7A73-2383-459A-9FFF-717CE06AE8DE}"/>
    <cellStyle name="Percent 2 2 2 5 2 2 2 2" xfId="37474" xr:uid="{229FD94D-04B5-4152-AF95-C1559C2725B2}"/>
    <cellStyle name="Percent 2 2 2 5 2 2 3" xfId="37475" xr:uid="{258A6922-88A6-4204-A1D2-8E47FED6DAE1}"/>
    <cellStyle name="Percent 2 2 2 5 2 3" xfId="37476" xr:uid="{EA2F2012-7A7F-4A81-8067-A703CB9B10C9}"/>
    <cellStyle name="Percent 2 2 2 5 2 3 2" xfId="37477" xr:uid="{69BF06A1-DF56-4ED7-A231-DC037DBA2836}"/>
    <cellStyle name="Percent 2 2 2 5 2 4" xfId="37478" xr:uid="{DA6DB695-D118-4000-B01C-151240A1AA9A}"/>
    <cellStyle name="Percent 2 2 2 5 3" xfId="37479" xr:uid="{30EA65B0-06A7-4A73-B403-ADA847EC41BF}"/>
    <cellStyle name="Percent 2 2 2 5 3 2" xfId="37480" xr:uid="{8547AD32-01FF-47C3-BA54-06D30907C25D}"/>
    <cellStyle name="Percent 2 2 2 5 3 2 2" xfId="37481" xr:uid="{A173E130-602F-431F-91E5-22BE282AFFEE}"/>
    <cellStyle name="Percent 2 2 2 5 3 2 2 2" xfId="37482" xr:uid="{55D02C38-FBF3-4742-94AA-F58701A21689}"/>
    <cellStyle name="Percent 2 2 2 5 3 2 3" xfId="37483" xr:uid="{2CC5040A-3BEF-4541-9DC4-1069263E7C0D}"/>
    <cellStyle name="Percent 2 2 2 5 3 3" xfId="37484" xr:uid="{0C539D2D-29A3-48A4-8769-8CBEAB41CEA8}"/>
    <cellStyle name="Percent 2 2 2 5 3 3 2" xfId="37485" xr:uid="{061F7182-7266-4ED6-B0B5-9AD1B98A2489}"/>
    <cellStyle name="Percent 2 2 2 5 3 4" xfId="37486" xr:uid="{096BA1AA-E083-403A-9F82-6BE790BCE5AD}"/>
    <cellStyle name="Percent 2 2 2 5 4" xfId="37487" xr:uid="{A999641D-CE39-4205-9429-24139422899C}"/>
    <cellStyle name="Percent 2 2 2 5 4 2" xfId="37488" xr:uid="{FA51F2B2-1CFB-4CFC-B82F-307EBFA3B4A2}"/>
    <cellStyle name="Percent 2 2 2 5 4 2 2" xfId="37489" xr:uid="{F22F18C2-7A12-4720-8F7A-EB23028F554B}"/>
    <cellStyle name="Percent 2 2 2 5 4 3" xfId="37490" xr:uid="{57CCC8C9-8469-4DB4-B9EF-40E65EEA11F9}"/>
    <cellStyle name="Percent 2 2 2 5 5" xfId="37491" xr:uid="{67DE529C-2890-4344-B123-73CD86F88A43}"/>
    <cellStyle name="Percent 2 2 2 5 5 2" xfId="37492" xr:uid="{E7AD1E21-F779-4113-9193-BFDDB4866B8F}"/>
    <cellStyle name="Percent 2 2 2 5 6" xfId="37493" xr:uid="{ADB3BD78-80D9-4D81-9D15-BD3E62CDA939}"/>
    <cellStyle name="Percent 2 2 2 6" xfId="37494" xr:uid="{DBDD1540-3965-4F92-AA8A-221BE307D843}"/>
    <cellStyle name="Percent 2 2 2 6 2" xfId="37495" xr:uid="{5261A343-8F15-4644-9210-43ECF9288526}"/>
    <cellStyle name="Percent 2 2 2 6 2 2" xfId="37496" xr:uid="{21A77062-29FF-4924-AE09-92D543D8A484}"/>
    <cellStyle name="Percent 2 2 2 6 2 2 2" xfId="37497" xr:uid="{3C21E1B2-F83F-481E-B52E-C698B05CE0C6}"/>
    <cellStyle name="Percent 2 2 2 6 2 3" xfId="37498" xr:uid="{B112722F-9F3F-49A0-9383-E4622937DED4}"/>
    <cellStyle name="Percent 2 2 2 6 3" xfId="37499" xr:uid="{618C4401-FE9C-4701-9EDD-52220D08CE3B}"/>
    <cellStyle name="Percent 2 2 2 6 3 2" xfId="37500" xr:uid="{5DFC048D-F038-4702-A947-AC57FACB52CA}"/>
    <cellStyle name="Percent 2 2 2 6 4" xfId="37501" xr:uid="{DE034C66-5A62-4159-A69A-4793A425F1A3}"/>
    <cellStyle name="Percent 2 2 2 7" xfId="37502" xr:uid="{E1305DD9-1AB6-445E-844A-82BA6057EF49}"/>
    <cellStyle name="Percent 2 2 2 7 2" xfId="37503" xr:uid="{AB7AD0EF-EB24-4B04-AEDD-5F71B670E03A}"/>
    <cellStyle name="Percent 2 2 2 7 2 2" xfId="37504" xr:uid="{373EC916-3B4D-4397-BD43-4FA92CD50505}"/>
    <cellStyle name="Percent 2 2 2 7 2 2 2" xfId="37505" xr:uid="{E9E52B57-03FF-447B-89A1-CD7A6755B63F}"/>
    <cellStyle name="Percent 2 2 2 7 2 3" xfId="37506" xr:uid="{7A5261A3-2C3C-4377-9994-00ED1C5021AF}"/>
    <cellStyle name="Percent 2 2 2 7 3" xfId="37507" xr:uid="{2C3EA623-FC77-4537-B080-A20365B6E727}"/>
    <cellStyle name="Percent 2 2 2 7 3 2" xfId="37508" xr:uid="{F18A43A6-7428-4BC8-9294-902554ADB962}"/>
    <cellStyle name="Percent 2 2 2 7 4" xfId="37509" xr:uid="{328C80AB-9B9E-449A-95AE-468135531D52}"/>
    <cellStyle name="Percent 2 2 2 8" xfId="37510" xr:uid="{08D9CDD8-B7E4-4B39-B190-4DD4A1C1914B}"/>
    <cellStyle name="Percent 2 2 2 8 2" xfId="37511" xr:uid="{2D8EAB88-E743-448A-9F87-4FC4EA7FD692}"/>
    <cellStyle name="Percent 2 2 2 8 2 2" xfId="37512" xr:uid="{02CB0EE6-3A97-418A-B382-B182322E15D9}"/>
    <cellStyle name="Percent 2 2 2 8 3" xfId="37513" xr:uid="{9599007A-216A-46B4-8723-D9A877122513}"/>
    <cellStyle name="Percent 2 2 2 9" xfId="37514" xr:uid="{10BEA6CF-F037-4E54-91E2-AABDBDD31911}"/>
    <cellStyle name="Percent 2 2 2 9 2" xfId="37515" xr:uid="{514BCE52-EEA5-4A1C-8D65-6D54A05F848E}"/>
    <cellStyle name="Percent 2 2 3" xfId="37516" xr:uid="{3091C3F7-A928-42FD-A8C9-FFFC3BA4C39C}"/>
    <cellStyle name="Percent 2 2 3 10" xfId="37517" xr:uid="{45C072ED-4D49-4341-A3E7-E45987232A1B}"/>
    <cellStyle name="Percent 2 2 3 2" xfId="37518" xr:uid="{037F0359-3E2B-43E2-8D5B-6EE5EDAFDDB7}"/>
    <cellStyle name="Percent 2 2 3 2 2" xfId="37519" xr:uid="{8DA015C9-0760-427F-8170-C8E0470955D7}"/>
    <cellStyle name="Percent 2 2 3 2 2 2" xfId="37520" xr:uid="{D95605D6-2392-4BD7-9F09-90D810A64633}"/>
    <cellStyle name="Percent 2 2 3 2 2 2 2" xfId="37521" xr:uid="{7070EBE0-4989-480C-96B9-FC0D5412062B}"/>
    <cellStyle name="Percent 2 2 3 2 2 2 2 2" xfId="37522" xr:uid="{808E1B87-42B2-4609-8022-48381DCE5788}"/>
    <cellStyle name="Percent 2 2 3 2 2 2 2 2 2" xfId="37523" xr:uid="{433C3D79-DD23-4097-8758-AF0942AD4AE3}"/>
    <cellStyle name="Percent 2 2 3 2 2 2 2 3" xfId="37524" xr:uid="{B6480537-3DB4-4C1C-8A87-DFFB9E9BDE0C}"/>
    <cellStyle name="Percent 2 2 3 2 2 2 3" xfId="37525" xr:uid="{94C786AD-A1E1-433D-9FDA-E91CD25D4040}"/>
    <cellStyle name="Percent 2 2 3 2 2 2 3 2" xfId="37526" xr:uid="{02AA10F5-384F-4C75-89FA-C2C339B0F807}"/>
    <cellStyle name="Percent 2 2 3 2 2 2 4" xfId="37527" xr:uid="{B7D94290-5B81-473A-A556-C27EDD8754B4}"/>
    <cellStyle name="Percent 2 2 3 2 2 3" xfId="37528" xr:uid="{2773F413-33C3-4D6A-8E56-905213F60AF1}"/>
    <cellStyle name="Percent 2 2 3 2 2 3 2" xfId="37529" xr:uid="{F7674C53-FDFC-4632-82C2-01EFA28E098E}"/>
    <cellStyle name="Percent 2 2 3 2 2 3 2 2" xfId="37530" xr:uid="{13CFD1AA-E65A-4537-99AB-5D753BC16779}"/>
    <cellStyle name="Percent 2 2 3 2 2 3 2 2 2" xfId="37531" xr:uid="{0B11502B-B94C-4337-B60B-9480D14018D7}"/>
    <cellStyle name="Percent 2 2 3 2 2 3 2 3" xfId="37532" xr:uid="{788EA8B8-2A27-43F7-91F7-0F3B939D9E41}"/>
    <cellStyle name="Percent 2 2 3 2 2 3 3" xfId="37533" xr:uid="{5EA161EB-51B9-4F1F-AB42-9AAE7E79F02A}"/>
    <cellStyle name="Percent 2 2 3 2 2 3 3 2" xfId="37534" xr:uid="{59C8945E-55C7-442F-9062-6F3EF15EA751}"/>
    <cellStyle name="Percent 2 2 3 2 2 3 4" xfId="37535" xr:uid="{49C7DE61-EA25-4447-8FCB-84FBD26A1C34}"/>
    <cellStyle name="Percent 2 2 3 2 2 4" xfId="37536" xr:uid="{AC231B4B-4593-48A2-A73C-42E5DC91740C}"/>
    <cellStyle name="Percent 2 2 3 2 2 4 2" xfId="37537" xr:uid="{39B7C51D-AA83-4487-82C4-9CB6F4F5EACD}"/>
    <cellStyle name="Percent 2 2 3 2 2 4 2 2" xfId="37538" xr:uid="{184945F6-801A-43BB-9CE7-9298E1204785}"/>
    <cellStyle name="Percent 2 2 3 2 2 4 3" xfId="37539" xr:uid="{C254A99D-B62C-46E0-BD73-B68F2819B436}"/>
    <cellStyle name="Percent 2 2 3 2 2 5" xfId="37540" xr:uid="{75211877-DA0C-4649-B28D-55D0AEFA0B77}"/>
    <cellStyle name="Percent 2 2 3 2 2 5 2" xfId="37541" xr:uid="{C3BC2E25-D5B6-408E-89D5-805CABA3767E}"/>
    <cellStyle name="Percent 2 2 3 2 2 6" xfId="37542" xr:uid="{4531C540-7362-445A-BC57-B64332960BF0}"/>
    <cellStyle name="Percent 2 2 3 2 3" xfId="37543" xr:uid="{C109FB3A-9D84-4AA0-AD66-6D56CE1B0A52}"/>
    <cellStyle name="Percent 2 2 3 2 3 2" xfId="37544" xr:uid="{07C089F7-A146-4E8F-BE8F-38BDF69F23B4}"/>
    <cellStyle name="Percent 2 2 3 2 3 2 2" xfId="37545" xr:uid="{90CB6BC1-5F95-4A6B-9CE7-667745DFFCA4}"/>
    <cellStyle name="Percent 2 2 3 2 3 2 2 2" xfId="37546" xr:uid="{F3729542-8413-494A-B6C1-BE110AAB5725}"/>
    <cellStyle name="Percent 2 2 3 2 3 2 3" xfId="37547" xr:uid="{D9B2EC24-EF27-4E40-9CD3-CC457D4AF830}"/>
    <cellStyle name="Percent 2 2 3 2 3 3" xfId="37548" xr:uid="{986687BE-5F13-43CE-9F87-358C298EAEAC}"/>
    <cellStyle name="Percent 2 2 3 2 3 3 2" xfId="37549" xr:uid="{741F3EB4-F4B1-41E2-BDA6-F850EAF33C83}"/>
    <cellStyle name="Percent 2 2 3 2 3 4" xfId="37550" xr:uid="{C715D9DA-13E0-4FE3-A155-3D7DD0554A4C}"/>
    <cellStyle name="Percent 2 2 3 2 4" xfId="37551" xr:uid="{0DA40679-BC97-48D3-AF43-1C97D3018F1B}"/>
    <cellStyle name="Percent 2 2 3 2 4 2" xfId="37552" xr:uid="{667AE981-1167-4D65-A172-3641547CA6A0}"/>
    <cellStyle name="Percent 2 2 3 2 4 2 2" xfId="37553" xr:uid="{B5E19DD8-B2DA-4888-BFAD-57B3F3CFBB6F}"/>
    <cellStyle name="Percent 2 2 3 2 4 2 2 2" xfId="37554" xr:uid="{5D500CAD-6879-4033-A78E-5661C59DDB8F}"/>
    <cellStyle name="Percent 2 2 3 2 4 2 3" xfId="37555" xr:uid="{F3425AD1-E3FA-48A0-9EE0-E0822E8F6BE4}"/>
    <cellStyle name="Percent 2 2 3 2 4 3" xfId="37556" xr:uid="{5CF518FD-70E8-476A-9A4C-1FFB0D93FB5F}"/>
    <cellStyle name="Percent 2 2 3 2 4 3 2" xfId="37557" xr:uid="{7025ABE4-24F7-4957-9387-4D425C4009F7}"/>
    <cellStyle name="Percent 2 2 3 2 4 4" xfId="37558" xr:uid="{C887EAF3-E659-48DF-95AD-9F98CCE491AD}"/>
    <cellStyle name="Percent 2 2 3 2 5" xfId="37559" xr:uid="{F4D376FB-4638-4089-88F8-AA60C1FE2197}"/>
    <cellStyle name="Percent 2 2 3 2 5 2" xfId="37560" xr:uid="{88338A56-F5EC-4DF9-BEB1-BE3BCC778FA9}"/>
    <cellStyle name="Percent 2 2 3 2 5 2 2" xfId="37561" xr:uid="{CCCA495F-4DBE-4DEB-94E5-E9FD9151023C}"/>
    <cellStyle name="Percent 2 2 3 2 5 3" xfId="37562" xr:uid="{C19565C9-1C55-44E6-8DA2-EEA2BCB9A2A0}"/>
    <cellStyle name="Percent 2 2 3 2 6" xfId="37563" xr:uid="{27C267D0-280F-4E91-BAE4-C044316A1A3C}"/>
    <cellStyle name="Percent 2 2 3 2 6 2" xfId="37564" xr:uid="{B0AB7B8E-DA50-4318-8590-CA8C18FA9D4C}"/>
    <cellStyle name="Percent 2 2 3 2 7" xfId="37565" xr:uid="{FB62B58E-E008-413A-AAAD-74104BD6FA8A}"/>
    <cellStyle name="Percent 2 2 3 2 8" xfId="37566" xr:uid="{7DA99FCF-C058-4377-821E-69729DB0A74E}"/>
    <cellStyle name="Percent 2 2 3 3" xfId="37567" xr:uid="{153ACD75-FC9A-4F33-8247-09A711CB69CD}"/>
    <cellStyle name="Percent 2 2 3 3 2" xfId="37568" xr:uid="{CC8B16E7-E73E-40BF-A15F-34E9E0E81928}"/>
    <cellStyle name="Percent 2 2 3 3 2 2" xfId="37569" xr:uid="{B00AD8BF-AF66-4033-9198-0AAF41E7BB76}"/>
    <cellStyle name="Percent 2 2 3 3 2 2 2" xfId="37570" xr:uid="{647F0C01-C9F8-4458-B652-14D3F0D904EB}"/>
    <cellStyle name="Percent 2 2 3 3 2 2 2 2" xfId="37571" xr:uid="{4791E15A-9C87-4B09-8A45-900FB55C1090}"/>
    <cellStyle name="Percent 2 2 3 3 2 2 2 2 2" xfId="37572" xr:uid="{FDC98FA2-7E69-4874-A40A-5E5D737D9E43}"/>
    <cellStyle name="Percent 2 2 3 3 2 2 2 3" xfId="37573" xr:uid="{69F2AA89-230D-4353-A543-C983E4A0DD93}"/>
    <cellStyle name="Percent 2 2 3 3 2 2 3" xfId="37574" xr:uid="{4A11001D-6313-4B83-9CB4-21AB5F2D51EB}"/>
    <cellStyle name="Percent 2 2 3 3 2 2 3 2" xfId="37575" xr:uid="{15385413-C866-444F-B38A-F5E476AA59FA}"/>
    <cellStyle name="Percent 2 2 3 3 2 2 4" xfId="37576" xr:uid="{44A13005-774A-4DBD-B887-7E66DB48D96B}"/>
    <cellStyle name="Percent 2 2 3 3 2 3" xfId="37577" xr:uid="{B1B71C50-AF5A-4FB3-8D71-D7BFED730055}"/>
    <cellStyle name="Percent 2 2 3 3 2 3 2" xfId="37578" xr:uid="{3C9A0426-7603-46EA-854B-04C77E7A4B25}"/>
    <cellStyle name="Percent 2 2 3 3 2 3 2 2" xfId="37579" xr:uid="{B3FDCCEC-4246-4AA1-8160-01B67429E12D}"/>
    <cellStyle name="Percent 2 2 3 3 2 3 2 2 2" xfId="37580" xr:uid="{F88EA012-1170-4038-BD6F-BE419E683926}"/>
    <cellStyle name="Percent 2 2 3 3 2 3 2 3" xfId="37581" xr:uid="{D8D12458-E834-46DF-B650-1A8CF23E84C5}"/>
    <cellStyle name="Percent 2 2 3 3 2 3 3" xfId="37582" xr:uid="{154237D5-CB63-4248-B7EA-5E3D2B1E770A}"/>
    <cellStyle name="Percent 2 2 3 3 2 3 3 2" xfId="37583" xr:uid="{B7E3F174-BB9C-4C49-AFDD-5003ACCD2883}"/>
    <cellStyle name="Percent 2 2 3 3 2 3 4" xfId="37584" xr:uid="{FEDF3224-6399-408A-8F8B-BCA3CD37F008}"/>
    <cellStyle name="Percent 2 2 3 3 2 4" xfId="37585" xr:uid="{A9CFE7A5-BD6D-4684-8FE6-59A9DFCFDFC3}"/>
    <cellStyle name="Percent 2 2 3 3 2 4 2" xfId="37586" xr:uid="{92A20C54-4A93-4EC9-A194-BCF7D19C7A11}"/>
    <cellStyle name="Percent 2 2 3 3 2 4 2 2" xfId="37587" xr:uid="{CEC56864-74C4-4819-8031-5CD0CCC18DD8}"/>
    <cellStyle name="Percent 2 2 3 3 2 4 3" xfId="37588" xr:uid="{D3CCAEE9-D783-4A68-B977-4B97461274AB}"/>
    <cellStyle name="Percent 2 2 3 3 2 5" xfId="37589" xr:uid="{28FA790E-F9D5-4350-BFE6-DB685876D424}"/>
    <cellStyle name="Percent 2 2 3 3 2 5 2" xfId="37590" xr:uid="{F8D9D191-83D9-46B4-82CE-DC0ED74DD9DC}"/>
    <cellStyle name="Percent 2 2 3 3 2 6" xfId="37591" xr:uid="{4ACB496D-C802-443D-B812-DF52C630164A}"/>
    <cellStyle name="Percent 2 2 3 3 3" xfId="37592" xr:uid="{195D1561-02C6-439F-95B1-D98342FD8D3F}"/>
    <cellStyle name="Percent 2 2 3 3 3 2" xfId="37593" xr:uid="{5ABB6C18-4392-4C24-A6B1-CF07459A3361}"/>
    <cellStyle name="Percent 2 2 3 3 3 2 2" xfId="37594" xr:uid="{34C78D23-AEA8-46CE-95C1-18F16AC7646C}"/>
    <cellStyle name="Percent 2 2 3 3 3 2 2 2" xfId="37595" xr:uid="{AE4CB7D8-6A76-47FD-A932-122B852CA7F1}"/>
    <cellStyle name="Percent 2 2 3 3 3 2 3" xfId="37596" xr:uid="{D57B1681-7DC1-4125-8104-4640845CFF19}"/>
    <cellStyle name="Percent 2 2 3 3 3 3" xfId="37597" xr:uid="{8B9D9E77-B50B-4477-831F-AAB029FD0B6C}"/>
    <cellStyle name="Percent 2 2 3 3 3 3 2" xfId="37598" xr:uid="{D0CBC14D-C5E5-4B0D-8823-4701B2DB711A}"/>
    <cellStyle name="Percent 2 2 3 3 3 4" xfId="37599" xr:uid="{7ED6A844-D83E-4B8E-81AD-131CF4424E90}"/>
    <cellStyle name="Percent 2 2 3 3 4" xfId="37600" xr:uid="{1730E54E-D44A-4677-8DF8-148FC131BAFE}"/>
    <cellStyle name="Percent 2 2 3 3 4 2" xfId="37601" xr:uid="{0BDBF6C4-9A7C-4612-8764-88EA2A768E2B}"/>
    <cellStyle name="Percent 2 2 3 3 4 2 2" xfId="37602" xr:uid="{D6F6F362-E9A8-4E29-B111-3FED72A2E22B}"/>
    <cellStyle name="Percent 2 2 3 3 4 2 2 2" xfId="37603" xr:uid="{9F9E698E-07DF-40CC-8A84-6B4310A66667}"/>
    <cellStyle name="Percent 2 2 3 3 4 2 3" xfId="37604" xr:uid="{8430B0AA-B36F-43E7-BA84-3B894CB1242B}"/>
    <cellStyle name="Percent 2 2 3 3 4 3" xfId="37605" xr:uid="{3FD9ABF2-0AA1-4903-A140-92F14F509263}"/>
    <cellStyle name="Percent 2 2 3 3 4 3 2" xfId="37606" xr:uid="{23004E28-ED3A-4063-B487-7C4828C72928}"/>
    <cellStyle name="Percent 2 2 3 3 4 4" xfId="37607" xr:uid="{1CCDDDA1-DF71-4816-A4C1-815FAD0B3FA6}"/>
    <cellStyle name="Percent 2 2 3 3 5" xfId="37608" xr:uid="{2264F4F4-D9D6-4180-9E21-7A170E138FF5}"/>
    <cellStyle name="Percent 2 2 3 3 5 2" xfId="37609" xr:uid="{70691B23-1B66-4C78-8B71-84FB7FAF9972}"/>
    <cellStyle name="Percent 2 2 3 3 5 2 2" xfId="37610" xr:uid="{BBE1C9DF-1204-4FCC-84D1-A8A7FDBFC9D8}"/>
    <cellStyle name="Percent 2 2 3 3 5 3" xfId="37611" xr:uid="{B2591F1F-A5D0-4564-B85F-BE51B2075975}"/>
    <cellStyle name="Percent 2 2 3 3 6" xfId="37612" xr:uid="{B4BDD948-9CB0-4B9C-AF80-87A57DBE2E38}"/>
    <cellStyle name="Percent 2 2 3 3 6 2" xfId="37613" xr:uid="{F6B6BECE-7075-4534-BDAD-3C5FE6653E8D}"/>
    <cellStyle name="Percent 2 2 3 3 7" xfId="37614" xr:uid="{275ADEF6-D824-4901-8D7B-7A284E66363C}"/>
    <cellStyle name="Percent 2 2 3 4" xfId="37615" xr:uid="{EFAC7714-8F93-4C60-B242-DE4FBDBD99DB}"/>
    <cellStyle name="Percent 2 2 3 4 2" xfId="37616" xr:uid="{EF3EA6EB-0131-43E7-AE85-4A5E9E2E6311}"/>
    <cellStyle name="Percent 2 2 3 4 2 2" xfId="37617" xr:uid="{7315E0E0-2389-48DF-82FC-8E417162D5C6}"/>
    <cellStyle name="Percent 2 2 3 4 2 2 2" xfId="37618" xr:uid="{074EEBC5-7E64-4A2A-8E2A-5927CFA412E4}"/>
    <cellStyle name="Percent 2 2 3 4 2 2 2 2" xfId="37619" xr:uid="{E82667CA-5ABA-4972-89C5-5C9E2C36303E}"/>
    <cellStyle name="Percent 2 2 3 4 2 2 3" xfId="37620" xr:uid="{2E1F9935-6DDE-497F-9617-5824250C3A6B}"/>
    <cellStyle name="Percent 2 2 3 4 2 3" xfId="37621" xr:uid="{6BCAC2BA-CDF4-4543-8DF6-22D1E44018C6}"/>
    <cellStyle name="Percent 2 2 3 4 2 3 2" xfId="37622" xr:uid="{75AFD1FC-07B9-43EF-846C-14584C0FDEE2}"/>
    <cellStyle name="Percent 2 2 3 4 2 4" xfId="37623" xr:uid="{1C0449D0-8139-47C9-B225-951110D053BB}"/>
    <cellStyle name="Percent 2 2 3 4 3" xfId="37624" xr:uid="{D885C7BE-F028-4377-B1FD-16CA581580C1}"/>
    <cellStyle name="Percent 2 2 3 4 3 2" xfId="37625" xr:uid="{3637904C-E932-4228-A7E5-BBF218E89D76}"/>
    <cellStyle name="Percent 2 2 3 4 3 2 2" xfId="37626" xr:uid="{6E38F37C-92F8-43FA-9029-07A4F447AE6C}"/>
    <cellStyle name="Percent 2 2 3 4 3 2 2 2" xfId="37627" xr:uid="{92F5B104-8204-450F-BCB6-A32227918E59}"/>
    <cellStyle name="Percent 2 2 3 4 3 2 3" xfId="37628" xr:uid="{B7B2EC08-16A7-4D74-9BC2-C4FDD61F1CF7}"/>
    <cellStyle name="Percent 2 2 3 4 3 3" xfId="37629" xr:uid="{7F46240C-7ACC-4C92-8557-F69554286C11}"/>
    <cellStyle name="Percent 2 2 3 4 3 3 2" xfId="37630" xr:uid="{A8409D20-AFA9-429D-AE92-81B831EC9D93}"/>
    <cellStyle name="Percent 2 2 3 4 3 4" xfId="37631" xr:uid="{03115729-A95D-4B92-94E8-98D964DC8165}"/>
    <cellStyle name="Percent 2 2 3 4 4" xfId="37632" xr:uid="{A7795242-C44E-4A85-A76B-42E759EF2504}"/>
    <cellStyle name="Percent 2 2 3 4 4 2" xfId="37633" xr:uid="{3AD66450-4777-4774-A2E2-47480A1A6BBD}"/>
    <cellStyle name="Percent 2 2 3 4 4 2 2" xfId="37634" xr:uid="{D62211E5-C63A-4D1C-BCAA-5557E07DAA84}"/>
    <cellStyle name="Percent 2 2 3 4 4 3" xfId="37635" xr:uid="{053D5302-4A97-4586-9C1E-87E5470728A2}"/>
    <cellStyle name="Percent 2 2 3 4 5" xfId="37636" xr:uid="{0D89DB15-5D98-46B6-9BAE-2B526324EE06}"/>
    <cellStyle name="Percent 2 2 3 4 5 2" xfId="37637" xr:uid="{5E6F1FEF-CEB4-43B1-A054-2F84DFD81CE6}"/>
    <cellStyle name="Percent 2 2 3 4 6" xfId="37638" xr:uid="{A42E449D-4566-4493-B9EC-3EEB1318BA3D}"/>
    <cellStyle name="Percent 2 2 3 5" xfId="37639" xr:uid="{128050B6-AF87-4126-840B-665EA088B705}"/>
    <cellStyle name="Percent 2 2 3 5 2" xfId="37640" xr:uid="{1BF678C1-BB35-4297-9A48-311C5DFB93FA}"/>
    <cellStyle name="Percent 2 2 3 5 2 2" xfId="37641" xr:uid="{0F654341-1DF0-416E-8AA8-8CC818F47D24}"/>
    <cellStyle name="Percent 2 2 3 5 2 2 2" xfId="37642" xr:uid="{CA7EB2E6-FD1D-4A3A-BC84-5E75C9DA614C}"/>
    <cellStyle name="Percent 2 2 3 5 2 3" xfId="37643" xr:uid="{140C7186-00EA-434C-B0BB-BD2AC27649FE}"/>
    <cellStyle name="Percent 2 2 3 5 3" xfId="37644" xr:uid="{5255B70B-DFB9-41C6-9628-25D01456AE7A}"/>
    <cellStyle name="Percent 2 2 3 5 3 2" xfId="37645" xr:uid="{BEAF45E7-A44C-468D-A793-743E71943433}"/>
    <cellStyle name="Percent 2 2 3 5 4" xfId="37646" xr:uid="{547A42D3-CB2F-4BDC-8B62-B7D5A3D3D695}"/>
    <cellStyle name="Percent 2 2 3 6" xfId="37647" xr:uid="{1AAEA76C-CFCD-4219-AAF5-9EBDE8B3E116}"/>
    <cellStyle name="Percent 2 2 3 6 2" xfId="37648" xr:uid="{48DBE86C-093C-4FD4-B0BD-17773DF5ECD1}"/>
    <cellStyle name="Percent 2 2 3 6 2 2" xfId="37649" xr:uid="{F5D67FE4-20B9-496B-9906-73FDE0ED0BB4}"/>
    <cellStyle name="Percent 2 2 3 6 2 2 2" xfId="37650" xr:uid="{3B8967AA-D855-489F-99CA-D9B3CF52A15F}"/>
    <cellStyle name="Percent 2 2 3 6 2 3" xfId="37651" xr:uid="{615BDFA6-B81A-45D3-A57C-BD6DB613F0EC}"/>
    <cellStyle name="Percent 2 2 3 6 3" xfId="37652" xr:uid="{14EBDBB3-B3CF-4A0F-AA55-E60CA3E0D70B}"/>
    <cellStyle name="Percent 2 2 3 6 3 2" xfId="37653" xr:uid="{4A1736BD-D9FA-4DBD-968F-560DB3A935D7}"/>
    <cellStyle name="Percent 2 2 3 6 4" xfId="37654" xr:uid="{CEE3DCA8-F097-4B18-A870-8EC44668AEF4}"/>
    <cellStyle name="Percent 2 2 3 7" xfId="37655" xr:uid="{4C5E42C6-2C83-4508-A094-F4DB417D2D43}"/>
    <cellStyle name="Percent 2 2 3 7 2" xfId="37656" xr:uid="{0C2EF3FF-0172-4C4F-990C-019F68B54329}"/>
    <cellStyle name="Percent 2 2 3 7 2 2" xfId="37657" xr:uid="{C35E60D8-F078-434A-94CD-5DD2A4E57860}"/>
    <cellStyle name="Percent 2 2 3 7 3" xfId="37658" xr:uid="{B8ADDC06-3FFB-46D6-B17B-15C0A1C6B9CC}"/>
    <cellStyle name="Percent 2 2 3 8" xfId="37659" xr:uid="{86828D89-620D-400F-BA42-CF22C0894525}"/>
    <cellStyle name="Percent 2 2 3 8 2" xfId="37660" xr:uid="{A0B641C9-6B0A-4479-A402-A22817217AEC}"/>
    <cellStyle name="Percent 2 2 3 9" xfId="37661" xr:uid="{4E5C49AF-F960-4538-9615-2F569536E86A}"/>
    <cellStyle name="Percent 2 2 4" xfId="37662" xr:uid="{B0658BF3-62CB-42A5-995F-45954D912C19}"/>
    <cellStyle name="Percent 2 2 4 10" xfId="37663" xr:uid="{F5C67BCB-226F-48A6-B115-2AF26D495F01}"/>
    <cellStyle name="Percent 2 2 4 2" xfId="37664" xr:uid="{970A9662-CC86-46FD-9EC4-BCB08FD14872}"/>
    <cellStyle name="Percent 2 2 4 2 2" xfId="37665" xr:uid="{8D875F8D-3C1C-4DD7-8BC0-D0BDCB0234D0}"/>
    <cellStyle name="Percent 2 2 4 2 2 2" xfId="37666" xr:uid="{461A8174-D772-4051-9917-61C8D3555F57}"/>
    <cellStyle name="Percent 2 2 4 2 2 2 2" xfId="37667" xr:uid="{EC08FCA3-BFC5-4AE4-AEAD-5E78390A2D40}"/>
    <cellStyle name="Percent 2 2 4 2 2 2 2 2" xfId="37668" xr:uid="{CCD94AB0-F56A-4A82-AB17-C28E105D990B}"/>
    <cellStyle name="Percent 2 2 4 2 2 2 2 2 2" xfId="37669" xr:uid="{9368D30E-7A23-4A76-A03E-E09CDB35D8AD}"/>
    <cellStyle name="Percent 2 2 4 2 2 2 2 3" xfId="37670" xr:uid="{1C63C685-FE7A-4BA4-8CFD-7509E4289103}"/>
    <cellStyle name="Percent 2 2 4 2 2 2 3" xfId="37671" xr:uid="{60ADE3E9-7EF1-4825-8882-6F09D9ED0BC7}"/>
    <cellStyle name="Percent 2 2 4 2 2 2 3 2" xfId="37672" xr:uid="{D3B6D36D-D58F-438F-9CF7-307BFC69DBAA}"/>
    <cellStyle name="Percent 2 2 4 2 2 2 4" xfId="37673" xr:uid="{BAC16530-BAAA-402D-8E81-B8ED76BAE733}"/>
    <cellStyle name="Percent 2 2 4 2 2 3" xfId="37674" xr:uid="{ACDDF6F9-C820-443D-8399-BEF53AABAA9D}"/>
    <cellStyle name="Percent 2 2 4 2 2 3 2" xfId="37675" xr:uid="{95DEE088-2265-4642-9D41-0E3C6AC23FB7}"/>
    <cellStyle name="Percent 2 2 4 2 2 3 2 2" xfId="37676" xr:uid="{02F86098-E0E7-4553-9C0F-6C7EE35EA71F}"/>
    <cellStyle name="Percent 2 2 4 2 2 3 2 2 2" xfId="37677" xr:uid="{231CD7F8-06BC-4C21-97A4-99B4BA8094E6}"/>
    <cellStyle name="Percent 2 2 4 2 2 3 2 3" xfId="37678" xr:uid="{E47004FA-6DFE-4477-B79F-58FD831442BA}"/>
    <cellStyle name="Percent 2 2 4 2 2 3 3" xfId="37679" xr:uid="{0A31DD48-97D9-4D5E-8028-470C5F80CEAF}"/>
    <cellStyle name="Percent 2 2 4 2 2 3 3 2" xfId="37680" xr:uid="{47E25DF3-E819-429B-A672-2A465E81E81B}"/>
    <cellStyle name="Percent 2 2 4 2 2 3 4" xfId="37681" xr:uid="{F8BEF20C-DA59-4844-B9E6-107B749604C9}"/>
    <cellStyle name="Percent 2 2 4 2 2 4" xfId="37682" xr:uid="{E3C56F7F-AF8D-4DD4-957A-99F8FD767A08}"/>
    <cellStyle name="Percent 2 2 4 2 2 4 2" xfId="37683" xr:uid="{3FA21E69-68BD-4A64-9049-B19DE6EE60A9}"/>
    <cellStyle name="Percent 2 2 4 2 2 4 2 2" xfId="37684" xr:uid="{0BBC5F69-E0BC-4D72-BD23-FD82E48CD6FA}"/>
    <cellStyle name="Percent 2 2 4 2 2 4 3" xfId="37685" xr:uid="{75659158-FF6F-418B-A094-0E25D2D7C094}"/>
    <cellStyle name="Percent 2 2 4 2 2 5" xfId="37686" xr:uid="{6274530E-47DD-4927-A985-FE26307604FE}"/>
    <cellStyle name="Percent 2 2 4 2 2 5 2" xfId="37687" xr:uid="{C492F483-8337-40F6-948B-1FD6848DA507}"/>
    <cellStyle name="Percent 2 2 4 2 2 6" xfId="37688" xr:uid="{0BB11B63-DC3A-4BBE-9393-85C3396B0573}"/>
    <cellStyle name="Percent 2 2 4 2 3" xfId="37689" xr:uid="{AC26FA69-5584-4CAA-BDFF-34370A20A4F6}"/>
    <cellStyle name="Percent 2 2 4 2 3 2" xfId="37690" xr:uid="{8CDB4477-DFCD-49B3-BE74-43B1E1DB3EEC}"/>
    <cellStyle name="Percent 2 2 4 2 3 2 2" xfId="37691" xr:uid="{2EB70702-0325-409F-A958-F0604ED07AC7}"/>
    <cellStyle name="Percent 2 2 4 2 3 2 2 2" xfId="37692" xr:uid="{E9B54316-6EFD-4224-B521-92E524CCEF29}"/>
    <cellStyle name="Percent 2 2 4 2 3 2 3" xfId="37693" xr:uid="{2DEFA61B-0EE6-4BDA-8CD0-AB06B007C0BC}"/>
    <cellStyle name="Percent 2 2 4 2 3 3" xfId="37694" xr:uid="{A9B217AD-817E-42F3-AC7A-1C8FFA495B01}"/>
    <cellStyle name="Percent 2 2 4 2 3 3 2" xfId="37695" xr:uid="{4019F904-16B9-44E8-A5D3-0BA8F2D3B2A5}"/>
    <cellStyle name="Percent 2 2 4 2 3 4" xfId="37696" xr:uid="{CED34D8E-05E9-4928-8A1B-66B1279096FB}"/>
    <cellStyle name="Percent 2 2 4 2 4" xfId="37697" xr:uid="{EB13F930-1B53-46BD-81ED-10CDCD64B9D7}"/>
    <cellStyle name="Percent 2 2 4 2 4 2" xfId="37698" xr:uid="{AAC9E347-8864-40F1-B9F4-550E7BB3D7BA}"/>
    <cellStyle name="Percent 2 2 4 2 4 2 2" xfId="37699" xr:uid="{E6E383A2-178E-4D41-8129-F3A4A95813B5}"/>
    <cellStyle name="Percent 2 2 4 2 4 2 2 2" xfId="37700" xr:uid="{9E52A396-D7C7-441B-A9DC-B5A462A54A37}"/>
    <cellStyle name="Percent 2 2 4 2 4 2 3" xfId="37701" xr:uid="{EEBECC58-F689-44B5-9D73-113C59B14309}"/>
    <cellStyle name="Percent 2 2 4 2 4 3" xfId="37702" xr:uid="{D88D30A5-53BD-4F12-BD8A-151CF53AB870}"/>
    <cellStyle name="Percent 2 2 4 2 4 3 2" xfId="37703" xr:uid="{7D881A38-FAB1-483F-902A-B80BBFD5B2D2}"/>
    <cellStyle name="Percent 2 2 4 2 4 4" xfId="37704" xr:uid="{8D07E32C-4628-4EC2-BF76-68B8046190DC}"/>
    <cellStyle name="Percent 2 2 4 2 5" xfId="37705" xr:uid="{F0906A90-9AD5-43B5-90AD-BD0E1CB89DB5}"/>
    <cellStyle name="Percent 2 2 4 2 5 2" xfId="37706" xr:uid="{6D86BA96-8301-4778-8005-B98B5825E407}"/>
    <cellStyle name="Percent 2 2 4 2 5 2 2" xfId="37707" xr:uid="{02439BB8-27F0-4FEA-9F78-E83A1266A683}"/>
    <cellStyle name="Percent 2 2 4 2 5 3" xfId="37708" xr:uid="{B40CE308-6D8D-4A69-9DFC-4016F54ED808}"/>
    <cellStyle name="Percent 2 2 4 2 6" xfId="37709" xr:uid="{787F1218-2D5E-4D77-97C1-7990E9F428C9}"/>
    <cellStyle name="Percent 2 2 4 2 6 2" xfId="37710" xr:uid="{182C7522-E45B-45F8-B7FD-C5943EAB1EA3}"/>
    <cellStyle name="Percent 2 2 4 2 7" xfId="37711" xr:uid="{4CADB177-B9DA-4AB1-8052-ED734139CAA2}"/>
    <cellStyle name="Percent 2 2 4 2 8" xfId="37712" xr:uid="{5F85BA96-DD12-4FB1-8483-67CB5BCF1F58}"/>
    <cellStyle name="Percent 2 2 4 3" xfId="37713" xr:uid="{89DBE4EF-7C20-476E-863E-0573BEA4F748}"/>
    <cellStyle name="Percent 2 2 4 3 2" xfId="37714" xr:uid="{A60434FD-2CD9-48A5-877E-7F8951515587}"/>
    <cellStyle name="Percent 2 2 4 3 2 2" xfId="37715" xr:uid="{3A2AD76D-760E-43D6-8FAE-D4289A006719}"/>
    <cellStyle name="Percent 2 2 4 3 2 2 2" xfId="37716" xr:uid="{9346CEA9-645E-4160-B61A-DF3415CC79B2}"/>
    <cellStyle name="Percent 2 2 4 3 2 2 2 2" xfId="37717" xr:uid="{6A38A723-0F55-4CC8-9B24-62E5F4CFB00F}"/>
    <cellStyle name="Percent 2 2 4 3 2 2 2 2 2" xfId="37718" xr:uid="{B5806477-844A-450C-AC63-A958C3FCEDD1}"/>
    <cellStyle name="Percent 2 2 4 3 2 2 2 3" xfId="37719" xr:uid="{421756F8-F49C-44A8-8CBD-4B117CF3D371}"/>
    <cellStyle name="Percent 2 2 4 3 2 2 3" xfId="37720" xr:uid="{49EEC5A0-25BD-4B71-87C2-F230941355F3}"/>
    <cellStyle name="Percent 2 2 4 3 2 2 3 2" xfId="37721" xr:uid="{A1BD3BBB-91B6-47B8-B5D2-9C008BA8FF3C}"/>
    <cellStyle name="Percent 2 2 4 3 2 2 4" xfId="37722" xr:uid="{0F52D637-549C-444F-BAB8-7985AF6A8E8E}"/>
    <cellStyle name="Percent 2 2 4 3 2 3" xfId="37723" xr:uid="{D5D98828-1B43-4ADF-8F0C-3F2C40F045C5}"/>
    <cellStyle name="Percent 2 2 4 3 2 3 2" xfId="37724" xr:uid="{451175D2-4554-4E1C-BF2C-F543DCEB910C}"/>
    <cellStyle name="Percent 2 2 4 3 2 3 2 2" xfId="37725" xr:uid="{7F1F5A51-8728-46D4-8E69-8F7AC66F4208}"/>
    <cellStyle name="Percent 2 2 4 3 2 3 2 2 2" xfId="37726" xr:uid="{8FAF62A9-A723-48B5-88CC-8416844655E9}"/>
    <cellStyle name="Percent 2 2 4 3 2 3 2 3" xfId="37727" xr:uid="{18AD677B-EB82-493F-9D0E-063EA141450D}"/>
    <cellStyle name="Percent 2 2 4 3 2 3 3" xfId="37728" xr:uid="{CF735BA1-5600-4358-8E9B-C1F80339B731}"/>
    <cellStyle name="Percent 2 2 4 3 2 3 3 2" xfId="37729" xr:uid="{36F99B9B-7950-417A-83B9-40735760F4E6}"/>
    <cellStyle name="Percent 2 2 4 3 2 3 4" xfId="37730" xr:uid="{A19042D4-B272-493F-A625-149A874BE96C}"/>
    <cellStyle name="Percent 2 2 4 3 2 4" xfId="37731" xr:uid="{58A0B388-54E7-4B6C-8FFC-9E361D7C1C14}"/>
    <cellStyle name="Percent 2 2 4 3 2 4 2" xfId="37732" xr:uid="{3D08561D-A99A-4535-8A2F-F51F22238A5D}"/>
    <cellStyle name="Percent 2 2 4 3 2 4 2 2" xfId="37733" xr:uid="{BE5BDC71-D7C7-486F-B9BD-07906330AB67}"/>
    <cellStyle name="Percent 2 2 4 3 2 4 3" xfId="37734" xr:uid="{15CE174A-4294-4AF1-AB0E-37543E612830}"/>
    <cellStyle name="Percent 2 2 4 3 2 5" xfId="37735" xr:uid="{D162C111-B77A-402D-8D3E-D8E7533B9BE7}"/>
    <cellStyle name="Percent 2 2 4 3 2 5 2" xfId="37736" xr:uid="{4047E15D-9D42-45A3-A27B-943B943D3DFF}"/>
    <cellStyle name="Percent 2 2 4 3 2 6" xfId="37737" xr:uid="{0C08BBCA-3EDA-4663-89EE-46B04D269774}"/>
    <cellStyle name="Percent 2 2 4 3 3" xfId="37738" xr:uid="{C553DBDD-4257-414E-B7A6-238669D8BAD3}"/>
    <cellStyle name="Percent 2 2 4 3 3 2" xfId="37739" xr:uid="{A0F46C54-223F-4543-868C-EB5FD659C436}"/>
    <cellStyle name="Percent 2 2 4 3 3 2 2" xfId="37740" xr:uid="{DE540E11-56C1-4D67-A3F8-30B031040060}"/>
    <cellStyle name="Percent 2 2 4 3 3 2 2 2" xfId="37741" xr:uid="{9977DB89-3C9D-42B2-A0E7-672224825900}"/>
    <cellStyle name="Percent 2 2 4 3 3 2 3" xfId="37742" xr:uid="{268479E7-8092-4941-89F9-7A9451E5D265}"/>
    <cellStyle name="Percent 2 2 4 3 3 3" xfId="37743" xr:uid="{D33FFF62-9B52-4418-81A4-6ED6E32270A4}"/>
    <cellStyle name="Percent 2 2 4 3 3 3 2" xfId="37744" xr:uid="{EBD489EF-2F6A-44BB-B4E6-83F63B4AE1E2}"/>
    <cellStyle name="Percent 2 2 4 3 3 4" xfId="37745" xr:uid="{35C5D54C-1A89-48E3-8639-921BB61BDE11}"/>
    <cellStyle name="Percent 2 2 4 3 4" xfId="37746" xr:uid="{CA529716-74ED-4CDC-80FF-67CC399D16FD}"/>
    <cellStyle name="Percent 2 2 4 3 4 2" xfId="37747" xr:uid="{27D93C49-7639-4F72-825A-E2AF27915D27}"/>
    <cellStyle name="Percent 2 2 4 3 4 2 2" xfId="37748" xr:uid="{2920EC65-63B8-4448-B419-C8D9C3AC9269}"/>
    <cellStyle name="Percent 2 2 4 3 4 2 2 2" xfId="37749" xr:uid="{3D5B791F-1451-4DE4-8812-790D053E5D95}"/>
    <cellStyle name="Percent 2 2 4 3 4 2 3" xfId="37750" xr:uid="{B71B4EA0-1E6A-4132-91E2-C6CD19F6FDF7}"/>
    <cellStyle name="Percent 2 2 4 3 4 3" xfId="37751" xr:uid="{ABE44971-D332-41A0-9C31-9720C755AE0A}"/>
    <cellStyle name="Percent 2 2 4 3 4 3 2" xfId="37752" xr:uid="{DB99AE47-B3D5-49F3-8E84-E42C441F8EA3}"/>
    <cellStyle name="Percent 2 2 4 3 4 4" xfId="37753" xr:uid="{232CE150-95F0-4BB2-AC6A-78C1D41283F8}"/>
    <cellStyle name="Percent 2 2 4 3 5" xfId="37754" xr:uid="{6F687CD3-3B43-4D0A-A641-5C034E569AE7}"/>
    <cellStyle name="Percent 2 2 4 3 5 2" xfId="37755" xr:uid="{6BBA57E3-DDC4-46F7-959E-7319E9F47EA0}"/>
    <cellStyle name="Percent 2 2 4 3 5 2 2" xfId="37756" xr:uid="{7A07FA59-FF7E-4F1A-9E3F-CB475057FF9D}"/>
    <cellStyle name="Percent 2 2 4 3 5 3" xfId="37757" xr:uid="{66BD5579-05DC-4204-B8F3-A1724B687C29}"/>
    <cellStyle name="Percent 2 2 4 3 6" xfId="37758" xr:uid="{666A05F7-FC71-45E6-9728-8DADD127E1A8}"/>
    <cellStyle name="Percent 2 2 4 3 6 2" xfId="37759" xr:uid="{4FC918A2-9E0D-4D0C-A604-C0EF1B6BC4D6}"/>
    <cellStyle name="Percent 2 2 4 3 7" xfId="37760" xr:uid="{169E74A4-6D51-46F2-9699-44C4DC94F962}"/>
    <cellStyle name="Percent 2 2 4 4" xfId="37761" xr:uid="{7BCF48EB-E7B9-4D65-ABBF-0F4CFCC4DB19}"/>
    <cellStyle name="Percent 2 2 4 4 2" xfId="37762" xr:uid="{7D05BE3B-81C4-40E5-A9E3-95BC63B94514}"/>
    <cellStyle name="Percent 2 2 4 4 2 2" xfId="37763" xr:uid="{D66B2D0E-B50F-407D-8502-614066015FBA}"/>
    <cellStyle name="Percent 2 2 4 4 2 2 2" xfId="37764" xr:uid="{58ECE997-41E9-4861-9D12-63ECFB29FEFD}"/>
    <cellStyle name="Percent 2 2 4 4 2 2 2 2" xfId="37765" xr:uid="{A2AD02C8-9839-46A7-8FA8-3692EF8272A0}"/>
    <cellStyle name="Percent 2 2 4 4 2 2 3" xfId="37766" xr:uid="{1E48E9A5-8148-4E6A-9C7F-620B63B81BD1}"/>
    <cellStyle name="Percent 2 2 4 4 2 3" xfId="37767" xr:uid="{A2B049BB-41E7-4B5A-A7A8-CC6B7CDF3B78}"/>
    <cellStyle name="Percent 2 2 4 4 2 3 2" xfId="37768" xr:uid="{81DD7686-37AD-4022-9FEF-8BAB388F1FCC}"/>
    <cellStyle name="Percent 2 2 4 4 2 4" xfId="37769" xr:uid="{A9AA50CB-C37F-4191-A2D9-3C7193D07179}"/>
    <cellStyle name="Percent 2 2 4 4 3" xfId="37770" xr:uid="{540E740D-BB3B-4B17-AABE-0BDD879D6A16}"/>
    <cellStyle name="Percent 2 2 4 4 3 2" xfId="37771" xr:uid="{7DC6EEEB-4D51-4D61-ADA3-78D776612694}"/>
    <cellStyle name="Percent 2 2 4 4 3 2 2" xfId="37772" xr:uid="{C4CDA7C3-F355-451D-B885-D2A2CC82E206}"/>
    <cellStyle name="Percent 2 2 4 4 3 2 2 2" xfId="37773" xr:uid="{70C6D9E8-4DE0-4C2C-8EF9-BD4104FE168C}"/>
    <cellStyle name="Percent 2 2 4 4 3 2 3" xfId="37774" xr:uid="{AE27B91A-0D94-4FC5-BE3B-8CE17BE3E2B0}"/>
    <cellStyle name="Percent 2 2 4 4 3 3" xfId="37775" xr:uid="{C22A6015-EBEA-4AF2-87E7-0FFCF043A292}"/>
    <cellStyle name="Percent 2 2 4 4 3 3 2" xfId="37776" xr:uid="{36FDBBB8-2CF5-4D92-B79D-A72C9D6FA9BB}"/>
    <cellStyle name="Percent 2 2 4 4 3 4" xfId="37777" xr:uid="{72C92251-796D-4022-AA62-C822B66F3EA9}"/>
    <cellStyle name="Percent 2 2 4 4 4" xfId="37778" xr:uid="{C640D521-BB78-4EBD-A523-6BAAABAF62A1}"/>
    <cellStyle name="Percent 2 2 4 4 4 2" xfId="37779" xr:uid="{C26C7D17-C936-4CB2-99A5-1637ED3BCBBA}"/>
    <cellStyle name="Percent 2 2 4 4 4 2 2" xfId="37780" xr:uid="{3F7F5778-ED8D-4E58-AFE5-25ADD468D2BD}"/>
    <cellStyle name="Percent 2 2 4 4 4 3" xfId="37781" xr:uid="{2A6D157F-C9EA-480F-8749-3909B98CF405}"/>
    <cellStyle name="Percent 2 2 4 4 5" xfId="37782" xr:uid="{22D56AEB-866D-4CFE-9CE5-75E39D0DD432}"/>
    <cellStyle name="Percent 2 2 4 4 5 2" xfId="37783" xr:uid="{54661912-4242-4ABB-A5DD-D6103F62758F}"/>
    <cellStyle name="Percent 2 2 4 4 6" xfId="37784" xr:uid="{EDCB3DCF-88CF-4A15-AA38-FC4A43B1B913}"/>
    <cellStyle name="Percent 2 2 4 5" xfId="37785" xr:uid="{9E8F1BC6-0A9D-471C-BD10-A085BE6BCC37}"/>
    <cellStyle name="Percent 2 2 4 5 2" xfId="37786" xr:uid="{15F1F15D-D1D9-4341-B632-6A1775970320}"/>
    <cellStyle name="Percent 2 2 4 5 2 2" xfId="37787" xr:uid="{86B0E45A-D0B3-4FF4-9F00-8802A4DDBA7C}"/>
    <cellStyle name="Percent 2 2 4 5 2 2 2" xfId="37788" xr:uid="{8355A3AF-23C5-4FC5-BCDA-687E0CCB3FB9}"/>
    <cellStyle name="Percent 2 2 4 5 2 3" xfId="37789" xr:uid="{3F506CD2-6ED7-4D35-9E65-300F4FBDF059}"/>
    <cellStyle name="Percent 2 2 4 5 3" xfId="37790" xr:uid="{8508FD06-FA6B-4174-B9BA-A2F5D93A583D}"/>
    <cellStyle name="Percent 2 2 4 5 3 2" xfId="37791" xr:uid="{F985FF4D-4598-49F8-AA09-218DE1ABFF26}"/>
    <cellStyle name="Percent 2 2 4 5 4" xfId="37792" xr:uid="{8E46691A-13F3-4A1F-B126-8766EDA9F793}"/>
    <cellStyle name="Percent 2 2 4 6" xfId="37793" xr:uid="{EF6F0178-624D-4797-AB54-8E2C587EE0D1}"/>
    <cellStyle name="Percent 2 2 4 6 2" xfId="37794" xr:uid="{81C6CC51-4D31-4EE4-B568-B1AE6486FBB8}"/>
    <cellStyle name="Percent 2 2 4 6 2 2" xfId="37795" xr:uid="{58A8CEF0-702D-43AD-95E5-44054D447549}"/>
    <cellStyle name="Percent 2 2 4 6 2 2 2" xfId="37796" xr:uid="{E09BB004-8758-49CC-B0FB-547789D345AD}"/>
    <cellStyle name="Percent 2 2 4 6 2 3" xfId="37797" xr:uid="{AB963BE5-8960-4E60-89EB-ACCF1A0CCA9E}"/>
    <cellStyle name="Percent 2 2 4 6 3" xfId="37798" xr:uid="{F5FFC41C-6420-442D-AA8B-B885339FC4D0}"/>
    <cellStyle name="Percent 2 2 4 6 3 2" xfId="37799" xr:uid="{9B63FC0D-CAED-4E0E-8F96-C52FCABE8CBC}"/>
    <cellStyle name="Percent 2 2 4 6 4" xfId="37800" xr:uid="{384B5DE1-E48F-4F03-980C-5951AD501D83}"/>
    <cellStyle name="Percent 2 2 4 7" xfId="37801" xr:uid="{08811AC9-B9B9-4736-9D15-8B3AB058131E}"/>
    <cellStyle name="Percent 2 2 4 7 2" xfId="37802" xr:uid="{E15FEE2D-8EE1-41E6-9049-8BEFF8D1EBD6}"/>
    <cellStyle name="Percent 2 2 4 7 2 2" xfId="37803" xr:uid="{4F75FF53-B1B1-4B07-BC32-A98F8F70F222}"/>
    <cellStyle name="Percent 2 2 4 7 3" xfId="37804" xr:uid="{C667DAA0-35C3-4B96-9B8F-C8683101281F}"/>
    <cellStyle name="Percent 2 2 4 8" xfId="37805" xr:uid="{F7877975-17D7-4945-8B19-AD8870FC372F}"/>
    <cellStyle name="Percent 2 2 4 8 2" xfId="37806" xr:uid="{BC815223-8566-452E-A7D7-FE4451EBADAD}"/>
    <cellStyle name="Percent 2 2 4 9" xfId="37807" xr:uid="{8FC41800-2B27-40D3-B2B5-AEEDF12E6D6A}"/>
    <cellStyle name="Percent 2 2 5" xfId="37808" xr:uid="{72B93854-5746-4C22-8F83-C9857A4A0E25}"/>
    <cellStyle name="Percent 2 2 5 10" xfId="37809" xr:uid="{CEE55DE7-0936-43DD-8529-3BDD09031F0B}"/>
    <cellStyle name="Percent 2 2 5 2" xfId="37810" xr:uid="{37362A9C-9EA8-42D1-A805-80B23A08A5D1}"/>
    <cellStyle name="Percent 2 2 5 2 2" xfId="37811" xr:uid="{3CDC0A68-6222-4781-88F1-10388DD7D167}"/>
    <cellStyle name="Percent 2 2 5 2 2 2" xfId="37812" xr:uid="{0600E06B-61AF-4AEF-8C5D-F18450C19457}"/>
    <cellStyle name="Percent 2 2 5 2 2 2 2" xfId="37813" xr:uid="{E1C71770-2217-492E-BB5C-920C925E4AE0}"/>
    <cellStyle name="Percent 2 2 5 2 2 2 2 2" xfId="37814" xr:uid="{94D026C8-7E7E-47BD-9703-E031B8468F39}"/>
    <cellStyle name="Percent 2 2 5 2 2 2 2 2 2" xfId="37815" xr:uid="{AA89807C-1603-46A5-8764-0EBBE0676C62}"/>
    <cellStyle name="Percent 2 2 5 2 2 2 2 3" xfId="37816" xr:uid="{8C3155B1-AE5B-46F5-BDB0-51421CC0237B}"/>
    <cellStyle name="Percent 2 2 5 2 2 2 3" xfId="37817" xr:uid="{D697E5B9-1BD3-4BC7-A2CB-D65D03515268}"/>
    <cellStyle name="Percent 2 2 5 2 2 2 3 2" xfId="37818" xr:uid="{899FB266-D3C7-4D36-848E-9891EAA5180C}"/>
    <cellStyle name="Percent 2 2 5 2 2 2 4" xfId="37819" xr:uid="{7DE996B2-A570-495D-925C-6DE8A48B6B76}"/>
    <cellStyle name="Percent 2 2 5 2 2 3" xfId="37820" xr:uid="{5B3D4904-6E52-44A3-B1F0-3A72F37546E7}"/>
    <cellStyle name="Percent 2 2 5 2 2 3 2" xfId="37821" xr:uid="{BC0613FD-272F-465A-9117-1F37DC6F3D98}"/>
    <cellStyle name="Percent 2 2 5 2 2 3 2 2" xfId="37822" xr:uid="{EC47B00D-ADCB-4407-815B-E952F4F0490E}"/>
    <cellStyle name="Percent 2 2 5 2 2 3 2 2 2" xfId="37823" xr:uid="{37FC3BBE-ED7A-481C-924E-53DE7DC72CF2}"/>
    <cellStyle name="Percent 2 2 5 2 2 3 2 3" xfId="37824" xr:uid="{A30E5C4A-9EA6-47DA-9771-3B675E293F08}"/>
    <cellStyle name="Percent 2 2 5 2 2 3 3" xfId="37825" xr:uid="{1AE7337B-824E-414D-A7DA-FEC21599552A}"/>
    <cellStyle name="Percent 2 2 5 2 2 3 3 2" xfId="37826" xr:uid="{9115492D-09CD-4539-8D12-E54035932EE8}"/>
    <cellStyle name="Percent 2 2 5 2 2 3 4" xfId="37827" xr:uid="{70ACBBD5-FA99-407B-91D7-064A8476DDA5}"/>
    <cellStyle name="Percent 2 2 5 2 2 4" xfId="37828" xr:uid="{2A677D25-2351-4205-8B02-330496BCDFC6}"/>
    <cellStyle name="Percent 2 2 5 2 2 4 2" xfId="37829" xr:uid="{928F1A85-1E28-4DDF-9A30-9A4F02D2462A}"/>
    <cellStyle name="Percent 2 2 5 2 2 4 2 2" xfId="37830" xr:uid="{4F0B2CF9-2D09-4830-B81E-2A1AADAA5D04}"/>
    <cellStyle name="Percent 2 2 5 2 2 4 3" xfId="37831" xr:uid="{23FF5E2A-0389-4B8F-ABAF-EE548A1194B0}"/>
    <cellStyle name="Percent 2 2 5 2 2 5" xfId="37832" xr:uid="{58225A6B-3D1F-4DC6-84C1-93978356387A}"/>
    <cellStyle name="Percent 2 2 5 2 2 5 2" xfId="37833" xr:uid="{6A985FCC-5BDA-4EC0-A011-4AC16876CD7D}"/>
    <cellStyle name="Percent 2 2 5 2 2 6" xfId="37834" xr:uid="{88FC67C1-ED46-4171-8AA0-4A3EE48B4FD2}"/>
    <cellStyle name="Percent 2 2 5 2 3" xfId="37835" xr:uid="{D7E108F9-08BF-4D31-97A7-B671F6D5EA0A}"/>
    <cellStyle name="Percent 2 2 5 2 3 2" xfId="37836" xr:uid="{0050CAAC-F3D4-437A-9C61-B1BA76F7DD54}"/>
    <cellStyle name="Percent 2 2 5 2 3 2 2" xfId="37837" xr:uid="{E0CA226D-76E0-4AC7-83DE-BA93556FBC0D}"/>
    <cellStyle name="Percent 2 2 5 2 3 2 2 2" xfId="37838" xr:uid="{05BAC5C9-C9A9-4737-8FB4-4371F4F6FA89}"/>
    <cellStyle name="Percent 2 2 5 2 3 2 3" xfId="37839" xr:uid="{4D8E3277-9A2C-40FC-9458-7087817E5725}"/>
    <cellStyle name="Percent 2 2 5 2 3 3" xfId="37840" xr:uid="{DD290D51-A4E5-4D41-8D03-796CB490915C}"/>
    <cellStyle name="Percent 2 2 5 2 3 3 2" xfId="37841" xr:uid="{71944A96-8973-4DC0-A3C2-69B474AE5D42}"/>
    <cellStyle name="Percent 2 2 5 2 3 4" xfId="37842" xr:uid="{9700CC0C-ACAE-4B2E-B84C-93DD0890F2F5}"/>
    <cellStyle name="Percent 2 2 5 2 4" xfId="37843" xr:uid="{322C24F8-0133-4A9E-B51A-75DF940A10FA}"/>
    <cellStyle name="Percent 2 2 5 2 4 2" xfId="37844" xr:uid="{71433D1B-1109-4EC0-B4DA-FE3A1A1CB9EB}"/>
    <cellStyle name="Percent 2 2 5 2 4 2 2" xfId="37845" xr:uid="{FEFDAC7C-E79F-43C7-A947-1322F2066827}"/>
    <cellStyle name="Percent 2 2 5 2 4 2 2 2" xfId="37846" xr:uid="{4AC4D06F-DB33-4380-BBBC-B0F7F13B51C2}"/>
    <cellStyle name="Percent 2 2 5 2 4 2 3" xfId="37847" xr:uid="{525EDF8E-B009-4DA8-9DBC-D1D24D310806}"/>
    <cellStyle name="Percent 2 2 5 2 4 3" xfId="37848" xr:uid="{238523E3-97BE-44CF-8A97-E1072B7BEBC6}"/>
    <cellStyle name="Percent 2 2 5 2 4 3 2" xfId="37849" xr:uid="{7EA97E2B-3C94-4B78-BF3D-FB3F4E69128E}"/>
    <cellStyle name="Percent 2 2 5 2 4 4" xfId="37850" xr:uid="{4D71A069-35F4-40EB-985A-28E2F90BE5CC}"/>
    <cellStyle name="Percent 2 2 5 2 5" xfId="37851" xr:uid="{A48A333B-3D82-48FA-B6C3-15E3BC2B7FE4}"/>
    <cellStyle name="Percent 2 2 5 2 5 2" xfId="37852" xr:uid="{AB6990B0-039E-4D3A-9F03-F5E804E66B10}"/>
    <cellStyle name="Percent 2 2 5 2 5 2 2" xfId="37853" xr:uid="{FEE8182A-9726-4FEE-A51A-37561E50873B}"/>
    <cellStyle name="Percent 2 2 5 2 5 3" xfId="37854" xr:uid="{F0B2E402-DF1D-4002-AADC-C9526D992953}"/>
    <cellStyle name="Percent 2 2 5 2 6" xfId="37855" xr:uid="{5FC29FBA-F280-48D6-80C6-A28672193947}"/>
    <cellStyle name="Percent 2 2 5 2 6 2" xfId="37856" xr:uid="{E6A3A856-4E5A-4B8A-92B5-D6339F4AD513}"/>
    <cellStyle name="Percent 2 2 5 2 7" xfId="37857" xr:uid="{ABE813EA-E900-4436-9EC5-657D32EDFF7D}"/>
    <cellStyle name="Percent 2 2 5 3" xfId="37858" xr:uid="{B963CAC3-8202-4DD4-A3A8-3F044B4A9255}"/>
    <cellStyle name="Percent 2 2 5 3 2" xfId="37859" xr:uid="{084C245A-24C6-4604-9EB8-F4F86D30A51A}"/>
    <cellStyle name="Percent 2 2 5 3 2 2" xfId="37860" xr:uid="{9AB90D81-C5A6-46EB-9A80-1653E80D18FC}"/>
    <cellStyle name="Percent 2 2 5 3 2 2 2" xfId="37861" xr:uid="{0EE5F54C-942F-4D58-B4CF-8FB094225666}"/>
    <cellStyle name="Percent 2 2 5 3 2 2 2 2" xfId="37862" xr:uid="{01760B09-732D-48CC-A8E2-0BBE1DE5B8E2}"/>
    <cellStyle name="Percent 2 2 5 3 2 2 2 2 2" xfId="37863" xr:uid="{DB891999-C97E-45E7-8254-189492E7285B}"/>
    <cellStyle name="Percent 2 2 5 3 2 2 2 3" xfId="37864" xr:uid="{27E49B54-D00B-4156-9247-CE1197457650}"/>
    <cellStyle name="Percent 2 2 5 3 2 2 3" xfId="37865" xr:uid="{9128E032-019B-45EE-B082-B5DFE5AF92CF}"/>
    <cellStyle name="Percent 2 2 5 3 2 2 3 2" xfId="37866" xr:uid="{AF62B1AF-EEC4-4D07-B342-939896F1C3B6}"/>
    <cellStyle name="Percent 2 2 5 3 2 2 4" xfId="37867" xr:uid="{C662B353-72A3-41BB-9865-CACE415C376F}"/>
    <cellStyle name="Percent 2 2 5 3 2 3" xfId="37868" xr:uid="{93B32CC0-6621-4F16-A08B-777E5318E255}"/>
    <cellStyle name="Percent 2 2 5 3 2 3 2" xfId="37869" xr:uid="{1991D168-0BBE-4336-86ED-B2DC2C034FA7}"/>
    <cellStyle name="Percent 2 2 5 3 2 3 2 2" xfId="37870" xr:uid="{481AC618-DD87-45B8-8E4E-5FC4960A8034}"/>
    <cellStyle name="Percent 2 2 5 3 2 3 2 2 2" xfId="37871" xr:uid="{E30562A5-5A68-4B59-95E3-1644398F22E6}"/>
    <cellStyle name="Percent 2 2 5 3 2 3 2 3" xfId="37872" xr:uid="{8E77E1A7-4DB9-4228-8823-3D225DEB274E}"/>
    <cellStyle name="Percent 2 2 5 3 2 3 3" xfId="37873" xr:uid="{43894287-945A-4A76-A7BA-E572C427C813}"/>
    <cellStyle name="Percent 2 2 5 3 2 3 3 2" xfId="37874" xr:uid="{2D06D8B4-A570-45ED-8F83-3E494317A40A}"/>
    <cellStyle name="Percent 2 2 5 3 2 3 4" xfId="37875" xr:uid="{0E201D75-3BC5-4405-B277-CFA231674884}"/>
    <cellStyle name="Percent 2 2 5 3 2 4" xfId="37876" xr:uid="{1E4F353E-FC56-4CDD-A939-C6A4F2D0920D}"/>
    <cellStyle name="Percent 2 2 5 3 2 4 2" xfId="37877" xr:uid="{BF4A83B8-5EEF-4786-8695-B37197161376}"/>
    <cellStyle name="Percent 2 2 5 3 2 4 2 2" xfId="37878" xr:uid="{04884D05-352F-4090-9A49-9AD6578AEF2B}"/>
    <cellStyle name="Percent 2 2 5 3 2 4 3" xfId="37879" xr:uid="{19D85AF2-E167-42AB-981C-06422F0C59FC}"/>
    <cellStyle name="Percent 2 2 5 3 2 5" xfId="37880" xr:uid="{538CE30B-C10C-4551-B8D2-91D8E202E929}"/>
    <cellStyle name="Percent 2 2 5 3 2 5 2" xfId="37881" xr:uid="{F291B78E-5829-4F64-9D1D-95E70541A06A}"/>
    <cellStyle name="Percent 2 2 5 3 2 6" xfId="37882" xr:uid="{2014A413-6731-4E7E-8207-4BACBDB052C4}"/>
    <cellStyle name="Percent 2 2 5 3 3" xfId="37883" xr:uid="{F1D9B682-7953-4605-8ACE-517676BFD4D3}"/>
    <cellStyle name="Percent 2 2 5 3 3 2" xfId="37884" xr:uid="{6376FF79-757E-4DD6-8975-E6153C73CCB5}"/>
    <cellStyle name="Percent 2 2 5 3 3 2 2" xfId="37885" xr:uid="{388D45D9-FA09-4AEB-9437-025F15B772EB}"/>
    <cellStyle name="Percent 2 2 5 3 3 2 2 2" xfId="37886" xr:uid="{A0182AAA-617C-451C-9A46-4D9B9FD2B0EB}"/>
    <cellStyle name="Percent 2 2 5 3 3 2 3" xfId="37887" xr:uid="{D6565C46-E760-4436-B9F4-9BDDE2AA37EF}"/>
    <cellStyle name="Percent 2 2 5 3 3 3" xfId="37888" xr:uid="{97B5D9A1-11E5-4B4B-9CF2-B5B1113625F4}"/>
    <cellStyle name="Percent 2 2 5 3 3 3 2" xfId="37889" xr:uid="{1402B074-7CED-4C1B-99EE-399AB247346D}"/>
    <cellStyle name="Percent 2 2 5 3 3 4" xfId="37890" xr:uid="{1C565616-993B-43EE-B7D9-D82E57121590}"/>
    <cellStyle name="Percent 2 2 5 3 4" xfId="37891" xr:uid="{736C250D-13AE-4751-9C2E-EB840A2DD009}"/>
    <cellStyle name="Percent 2 2 5 3 4 2" xfId="37892" xr:uid="{77A9053D-9062-474C-BDCB-FB7B118D2AF5}"/>
    <cellStyle name="Percent 2 2 5 3 4 2 2" xfId="37893" xr:uid="{7AD68025-0A12-489E-946E-70F54036D64A}"/>
    <cellStyle name="Percent 2 2 5 3 4 2 2 2" xfId="37894" xr:uid="{F34D0881-BC9A-4C6E-B891-5C3203E07D22}"/>
    <cellStyle name="Percent 2 2 5 3 4 2 3" xfId="37895" xr:uid="{AF955A2D-EE91-4D42-B504-B107D278BB96}"/>
    <cellStyle name="Percent 2 2 5 3 4 3" xfId="37896" xr:uid="{75EBD47D-880B-4CEC-AB6F-18485FD9E511}"/>
    <cellStyle name="Percent 2 2 5 3 4 3 2" xfId="37897" xr:uid="{3E53D74B-D3C8-4A0C-BB59-4FE6A76D4FA2}"/>
    <cellStyle name="Percent 2 2 5 3 4 4" xfId="37898" xr:uid="{FCA3879F-3577-4C56-A5E0-E8824F77C04B}"/>
    <cellStyle name="Percent 2 2 5 3 5" xfId="37899" xr:uid="{DD7ADC6E-3E65-4174-B12E-E1B46C3A0C39}"/>
    <cellStyle name="Percent 2 2 5 3 5 2" xfId="37900" xr:uid="{A74DCF32-95F7-4171-8258-177B496DC7F6}"/>
    <cellStyle name="Percent 2 2 5 3 5 2 2" xfId="37901" xr:uid="{8E485E5D-F726-4B92-AD2D-75B144B17D41}"/>
    <cellStyle name="Percent 2 2 5 3 5 3" xfId="37902" xr:uid="{7A3879FA-A01A-41F4-A133-E9682CFEBDDF}"/>
    <cellStyle name="Percent 2 2 5 3 6" xfId="37903" xr:uid="{8CAF44AA-BE69-433F-A934-90369B45C00D}"/>
    <cellStyle name="Percent 2 2 5 3 6 2" xfId="37904" xr:uid="{8A75BD9C-0FFE-4854-89BC-CDC5C7A08860}"/>
    <cellStyle name="Percent 2 2 5 3 7" xfId="37905" xr:uid="{016E09FC-A064-4660-BD5A-7AD8236566FF}"/>
    <cellStyle name="Percent 2 2 5 4" xfId="37906" xr:uid="{22B16F7D-4F86-4E31-BA31-3B576FF39873}"/>
    <cellStyle name="Percent 2 2 5 4 2" xfId="37907" xr:uid="{D99B11F4-4AFE-44CB-BE17-02F304C6096A}"/>
    <cellStyle name="Percent 2 2 5 4 2 2" xfId="37908" xr:uid="{CB7D4341-3CEF-4F25-A119-88CD5A5E6055}"/>
    <cellStyle name="Percent 2 2 5 4 2 2 2" xfId="37909" xr:uid="{DE69C930-FEF4-422C-805D-54F07368CED9}"/>
    <cellStyle name="Percent 2 2 5 4 2 2 2 2" xfId="37910" xr:uid="{FBB76120-97FB-45E2-9877-E8212FB58C33}"/>
    <cellStyle name="Percent 2 2 5 4 2 2 3" xfId="37911" xr:uid="{4FEB389F-85CE-4BD8-A660-85AB7D4F3E14}"/>
    <cellStyle name="Percent 2 2 5 4 2 3" xfId="37912" xr:uid="{6D0DC515-B21D-4548-AF5D-1D40A6630ADC}"/>
    <cellStyle name="Percent 2 2 5 4 2 3 2" xfId="37913" xr:uid="{020E3AA9-7967-49E1-B94F-940939E5FE4E}"/>
    <cellStyle name="Percent 2 2 5 4 2 4" xfId="37914" xr:uid="{8A91AD01-5A0D-488D-8385-8808E9A790FC}"/>
    <cellStyle name="Percent 2 2 5 4 3" xfId="37915" xr:uid="{2FBDE51B-01B3-4ECD-8C06-67003A83BDAC}"/>
    <cellStyle name="Percent 2 2 5 4 3 2" xfId="37916" xr:uid="{C8E09D7B-4751-4664-8198-9919EFC280C3}"/>
    <cellStyle name="Percent 2 2 5 4 3 2 2" xfId="37917" xr:uid="{6941BEFC-7BDA-4557-A6B5-D2C1EAF5E6D7}"/>
    <cellStyle name="Percent 2 2 5 4 3 2 2 2" xfId="37918" xr:uid="{68C9F88A-B25A-46F5-B1FC-6FFFA9368322}"/>
    <cellStyle name="Percent 2 2 5 4 3 2 3" xfId="37919" xr:uid="{9CEB58CB-5A14-4E2D-8495-B3CDC456F586}"/>
    <cellStyle name="Percent 2 2 5 4 3 3" xfId="37920" xr:uid="{CC2BED40-D8DD-4947-8B74-517DC457FA4A}"/>
    <cellStyle name="Percent 2 2 5 4 3 3 2" xfId="37921" xr:uid="{DFEA8B5C-C283-4C06-9107-055136BC45F0}"/>
    <cellStyle name="Percent 2 2 5 4 3 4" xfId="37922" xr:uid="{413C79D2-C387-4047-92FF-04750DCF7F0B}"/>
    <cellStyle name="Percent 2 2 5 4 4" xfId="37923" xr:uid="{E8C932E5-52C0-4BBC-A87E-A5B65B88403C}"/>
    <cellStyle name="Percent 2 2 5 4 4 2" xfId="37924" xr:uid="{667038E2-EBAF-47CD-B213-407E0BDFD05D}"/>
    <cellStyle name="Percent 2 2 5 4 4 2 2" xfId="37925" xr:uid="{F08BA51F-E95F-4E6D-8622-D5744B0F23A0}"/>
    <cellStyle name="Percent 2 2 5 4 4 3" xfId="37926" xr:uid="{0F82CB07-74F2-41F9-A500-D58CE22AAF3E}"/>
    <cellStyle name="Percent 2 2 5 4 5" xfId="37927" xr:uid="{B9742363-F149-4317-8F65-78DF670DD9F4}"/>
    <cellStyle name="Percent 2 2 5 4 5 2" xfId="37928" xr:uid="{E7BA1F3A-346E-479F-935C-E651056EB388}"/>
    <cellStyle name="Percent 2 2 5 4 6" xfId="37929" xr:uid="{14E60B94-90BA-4ECA-B226-581E4F19DE65}"/>
    <cellStyle name="Percent 2 2 5 5" xfId="37930" xr:uid="{44BA85E3-A842-4DF2-BC74-79A7CCAEA4C4}"/>
    <cellStyle name="Percent 2 2 5 5 2" xfId="37931" xr:uid="{07443BA3-DCB7-4C34-82F7-70ACE2286A3C}"/>
    <cellStyle name="Percent 2 2 5 5 2 2" xfId="37932" xr:uid="{EFABE030-E9A9-481A-9654-2ADC1FAA8D85}"/>
    <cellStyle name="Percent 2 2 5 5 2 2 2" xfId="37933" xr:uid="{02525DC0-9B0C-4869-B974-A321615C899D}"/>
    <cellStyle name="Percent 2 2 5 5 2 3" xfId="37934" xr:uid="{C7C6B202-B780-4444-97CE-0655AA251B63}"/>
    <cellStyle name="Percent 2 2 5 5 3" xfId="37935" xr:uid="{2F0345A8-3AA1-4308-964C-368314AEDE8F}"/>
    <cellStyle name="Percent 2 2 5 5 3 2" xfId="37936" xr:uid="{1E557F4E-484C-4C03-B8AB-640C582B7C58}"/>
    <cellStyle name="Percent 2 2 5 5 4" xfId="37937" xr:uid="{EFA29387-E948-4DAE-8528-F4AE3BA2B55C}"/>
    <cellStyle name="Percent 2 2 5 6" xfId="37938" xr:uid="{C73BF37D-D071-45C9-8B1D-D1BF7326321C}"/>
    <cellStyle name="Percent 2 2 5 6 2" xfId="37939" xr:uid="{284C65B5-B950-48CC-A0EC-218148A7B3C2}"/>
    <cellStyle name="Percent 2 2 5 6 2 2" xfId="37940" xr:uid="{976167DD-6707-4649-88FC-F4615E874E84}"/>
    <cellStyle name="Percent 2 2 5 6 2 2 2" xfId="37941" xr:uid="{F48B12C4-BDD3-49E5-85C4-522FFEDD54F8}"/>
    <cellStyle name="Percent 2 2 5 6 2 3" xfId="37942" xr:uid="{30263236-EF13-459C-ABD2-206D4207C82D}"/>
    <cellStyle name="Percent 2 2 5 6 3" xfId="37943" xr:uid="{864D8B92-9F36-40E4-A4D1-3CA24D0C5F8B}"/>
    <cellStyle name="Percent 2 2 5 6 3 2" xfId="37944" xr:uid="{84468A30-4459-4704-B561-8D7E28704C02}"/>
    <cellStyle name="Percent 2 2 5 6 4" xfId="37945" xr:uid="{34BBF543-6EF4-4D51-8D4F-52CB69C98224}"/>
    <cellStyle name="Percent 2 2 5 7" xfId="37946" xr:uid="{8610EFF0-FCF9-46D8-B434-F605F1D2AB17}"/>
    <cellStyle name="Percent 2 2 5 7 2" xfId="37947" xr:uid="{623B822D-0116-4947-B4EF-0C59BBAE9609}"/>
    <cellStyle name="Percent 2 2 5 7 2 2" xfId="37948" xr:uid="{77584B4C-5EF1-4433-B5C7-ECCED4FA266F}"/>
    <cellStyle name="Percent 2 2 5 7 3" xfId="37949" xr:uid="{C925D56F-3E30-431F-AA68-D919DE7A43E0}"/>
    <cellStyle name="Percent 2 2 5 8" xfId="37950" xr:uid="{D3BA07F1-9379-425C-8ECE-DEE6503CB842}"/>
    <cellStyle name="Percent 2 2 5 8 2" xfId="37951" xr:uid="{B694652A-87A9-4EE0-BA45-ACF5B3A84EB2}"/>
    <cellStyle name="Percent 2 2 5 9" xfId="37952" xr:uid="{1A7D13FD-C021-48C3-AB28-CB19ECC10C83}"/>
    <cellStyle name="Percent 2 2 6" xfId="37953" xr:uid="{80ADFEAA-1CBF-4A69-A010-85BF0E23AADE}"/>
    <cellStyle name="Percent 2 2 6 2" xfId="37954" xr:uid="{C85440D6-727C-40DF-B35E-C7C9BE51DE9D}"/>
    <cellStyle name="Percent 2 2 6 2 2" xfId="37955" xr:uid="{DB9D901B-7116-46AA-850C-03470542B06D}"/>
    <cellStyle name="Percent 2 2 6 2 2 2" xfId="37956" xr:uid="{57F9EF87-9379-4296-94AF-160403764FDF}"/>
    <cellStyle name="Percent 2 2 6 2 2 2 2" xfId="37957" xr:uid="{8F0309BA-6C20-4779-926D-88C86A5F36AA}"/>
    <cellStyle name="Percent 2 2 6 2 2 2 2 2" xfId="37958" xr:uid="{7202234A-09C0-4165-9ACE-10AE72B11FDC}"/>
    <cellStyle name="Percent 2 2 6 2 2 2 2 2 2" xfId="37959" xr:uid="{1AAC2234-6B43-42BE-AC61-061BFE42CAB3}"/>
    <cellStyle name="Percent 2 2 6 2 2 2 2 3" xfId="37960" xr:uid="{07B07C7A-B680-4C5F-B1D3-34EB4B6DD287}"/>
    <cellStyle name="Percent 2 2 6 2 2 2 3" xfId="37961" xr:uid="{59DB3C1B-66A7-480E-80A4-57EA95588247}"/>
    <cellStyle name="Percent 2 2 6 2 2 2 3 2" xfId="37962" xr:uid="{4BB2D603-3848-4998-A6E3-45E4D98E3447}"/>
    <cellStyle name="Percent 2 2 6 2 2 2 4" xfId="37963" xr:uid="{55EFB706-219A-430E-94F4-062A8E684F5B}"/>
    <cellStyle name="Percent 2 2 6 2 2 3" xfId="37964" xr:uid="{9AC92C01-A0AD-4318-A928-123EF999D523}"/>
    <cellStyle name="Percent 2 2 6 2 2 3 2" xfId="37965" xr:uid="{351FC1A9-88F4-4D92-8EC1-0EC1941ACB37}"/>
    <cellStyle name="Percent 2 2 6 2 2 3 2 2" xfId="37966" xr:uid="{5DED2257-F572-4B88-AA00-4A027EB38214}"/>
    <cellStyle name="Percent 2 2 6 2 2 3 2 2 2" xfId="37967" xr:uid="{C9109E7A-ABF2-473F-85AB-DFB8AB46C0B5}"/>
    <cellStyle name="Percent 2 2 6 2 2 3 2 3" xfId="37968" xr:uid="{6C6F36ED-7C11-4E8E-A411-67F66AF5C5C9}"/>
    <cellStyle name="Percent 2 2 6 2 2 3 3" xfId="37969" xr:uid="{A4341F82-176C-4BDF-BEC0-5B72F5164401}"/>
    <cellStyle name="Percent 2 2 6 2 2 3 3 2" xfId="37970" xr:uid="{03793E65-EEA2-4720-BCC0-8DEC8EFF4C9C}"/>
    <cellStyle name="Percent 2 2 6 2 2 3 4" xfId="37971" xr:uid="{DD8F8431-881E-44DE-A654-E643D5971161}"/>
    <cellStyle name="Percent 2 2 6 2 2 4" xfId="37972" xr:uid="{0CB63A32-C9CB-4B00-B5C7-B2DAD056B8C9}"/>
    <cellStyle name="Percent 2 2 6 2 2 4 2" xfId="37973" xr:uid="{3F159DB3-F2F6-4EED-A471-BA4DF5FEFA0A}"/>
    <cellStyle name="Percent 2 2 6 2 2 4 2 2" xfId="37974" xr:uid="{83C35FAD-70C6-402A-8C84-10F539C147A6}"/>
    <cellStyle name="Percent 2 2 6 2 2 4 3" xfId="37975" xr:uid="{0A95F472-65BC-4D94-929A-887FDB3F7E20}"/>
    <cellStyle name="Percent 2 2 6 2 2 5" xfId="37976" xr:uid="{EE1EB864-C918-40D8-B7E3-756B19CF5735}"/>
    <cellStyle name="Percent 2 2 6 2 2 5 2" xfId="37977" xr:uid="{B16AD1BE-CD37-4205-A235-6702C10C7390}"/>
    <cellStyle name="Percent 2 2 6 2 2 6" xfId="37978" xr:uid="{3B37BF78-EF48-4BD7-9F91-03457964BF83}"/>
    <cellStyle name="Percent 2 2 6 2 3" xfId="37979" xr:uid="{BB55AC1A-F1F3-49B0-9F2C-3A1A97A55D64}"/>
    <cellStyle name="Percent 2 2 6 2 3 2" xfId="37980" xr:uid="{B24CDB5F-093E-4FA0-950B-14D5104020CE}"/>
    <cellStyle name="Percent 2 2 6 2 3 2 2" xfId="37981" xr:uid="{6D9288A4-C9F9-4303-A43D-4A257A7929A0}"/>
    <cellStyle name="Percent 2 2 6 2 3 2 2 2" xfId="37982" xr:uid="{88039C21-FB27-42D8-8D16-90AB3B65ADB1}"/>
    <cellStyle name="Percent 2 2 6 2 3 2 3" xfId="37983" xr:uid="{D5C374FD-9F13-40A4-A6A6-D3D4B12F49F2}"/>
    <cellStyle name="Percent 2 2 6 2 3 3" xfId="37984" xr:uid="{5C65B7A0-2881-4C64-BD49-741B7E49343E}"/>
    <cellStyle name="Percent 2 2 6 2 3 3 2" xfId="37985" xr:uid="{D614F25E-3860-4296-A5C7-FF6E1395D74D}"/>
    <cellStyle name="Percent 2 2 6 2 3 4" xfId="37986" xr:uid="{B190C40B-EB1D-4D38-A07D-38913360D540}"/>
    <cellStyle name="Percent 2 2 6 2 4" xfId="37987" xr:uid="{5D03656A-AA85-4B2D-9B44-3C349E48D45A}"/>
    <cellStyle name="Percent 2 2 6 2 4 2" xfId="37988" xr:uid="{4A77EBAA-7507-4ADF-8519-A8B85090D9F0}"/>
    <cellStyle name="Percent 2 2 6 2 4 2 2" xfId="37989" xr:uid="{A2D37E83-E72A-45CE-A1BC-F88C565B91D4}"/>
    <cellStyle name="Percent 2 2 6 2 4 2 2 2" xfId="37990" xr:uid="{72BF0DBE-BAFE-42F5-989F-52B7E93A932F}"/>
    <cellStyle name="Percent 2 2 6 2 4 2 3" xfId="37991" xr:uid="{7972C20D-A0A3-497B-80E4-4219B2872315}"/>
    <cellStyle name="Percent 2 2 6 2 4 3" xfId="37992" xr:uid="{8C8FBACC-0764-40A5-A886-A64251A4A324}"/>
    <cellStyle name="Percent 2 2 6 2 4 3 2" xfId="37993" xr:uid="{97E29220-0D03-4837-AA78-7DBC1B9CF49B}"/>
    <cellStyle name="Percent 2 2 6 2 4 4" xfId="37994" xr:uid="{708B2C53-6B27-465C-A8FB-4BA402F379D9}"/>
    <cellStyle name="Percent 2 2 6 2 5" xfId="37995" xr:uid="{6CE82892-FBD3-46DE-98DE-E36CDCF43AC5}"/>
    <cellStyle name="Percent 2 2 6 2 5 2" xfId="37996" xr:uid="{B5A34483-D5E3-4DAC-828F-E6F21B5F1F11}"/>
    <cellStyle name="Percent 2 2 6 2 5 2 2" xfId="37997" xr:uid="{CC9A85A2-12F7-44A0-B35F-9A8762F72454}"/>
    <cellStyle name="Percent 2 2 6 2 5 3" xfId="37998" xr:uid="{54A7E25C-CF00-4076-9B01-FADED68BFAB1}"/>
    <cellStyle name="Percent 2 2 6 2 6" xfId="37999" xr:uid="{12925BF6-69E1-407D-8A17-96ADFFA210E4}"/>
    <cellStyle name="Percent 2 2 6 2 6 2" xfId="38000" xr:uid="{5DC4A911-5FE0-463E-BE56-20644EDB40C1}"/>
    <cellStyle name="Percent 2 2 6 2 7" xfId="38001" xr:uid="{6D66CAF7-0BB7-4562-8125-B78B1D72F669}"/>
    <cellStyle name="Percent 2 2 6 3" xfId="38002" xr:uid="{944FE6AD-7CE7-4F31-B925-058061C62210}"/>
    <cellStyle name="Percent 2 2 6 3 2" xfId="38003" xr:uid="{C20675FB-C699-43F5-9D25-CB6E7AB46DD8}"/>
    <cellStyle name="Percent 2 2 6 3 2 2" xfId="38004" xr:uid="{9696CC31-F39D-44E3-BE1A-917A4BF25B6A}"/>
    <cellStyle name="Percent 2 2 6 3 2 2 2" xfId="38005" xr:uid="{E7E875C5-66C7-4428-B0FC-319EBDCE56C4}"/>
    <cellStyle name="Percent 2 2 6 3 2 2 2 2" xfId="38006" xr:uid="{0AE9EF72-2F93-4F72-BD35-26605E2581B1}"/>
    <cellStyle name="Percent 2 2 6 3 2 2 2 2 2" xfId="38007" xr:uid="{1F7B334D-122A-4545-907C-F6F84E0BDC56}"/>
    <cellStyle name="Percent 2 2 6 3 2 2 2 3" xfId="38008" xr:uid="{9E74950A-40EF-4DA7-B816-5A7AE22E35DD}"/>
    <cellStyle name="Percent 2 2 6 3 2 2 3" xfId="38009" xr:uid="{DE266193-64FF-41AD-B559-2279E765DC9D}"/>
    <cellStyle name="Percent 2 2 6 3 2 2 3 2" xfId="38010" xr:uid="{88AAFAC2-20F7-4E5A-B310-B71BF8AEEA34}"/>
    <cellStyle name="Percent 2 2 6 3 2 2 4" xfId="38011" xr:uid="{A95807A6-2194-41BD-B528-71AB8F6BC8DA}"/>
    <cellStyle name="Percent 2 2 6 3 2 3" xfId="38012" xr:uid="{93FDE539-72E5-43C6-964A-3FB64F0B0C3F}"/>
    <cellStyle name="Percent 2 2 6 3 2 3 2" xfId="38013" xr:uid="{9D1E507A-3B0A-441E-8A8D-588C05DC4ACD}"/>
    <cellStyle name="Percent 2 2 6 3 2 3 2 2" xfId="38014" xr:uid="{5256E6FB-2E2E-497B-AFBA-C9055FA687CF}"/>
    <cellStyle name="Percent 2 2 6 3 2 3 2 2 2" xfId="38015" xr:uid="{17FE928A-43F6-4302-B7DE-A6C2B2C3CC4D}"/>
    <cellStyle name="Percent 2 2 6 3 2 3 2 3" xfId="38016" xr:uid="{10216306-401D-4CF9-BB87-245B539B95EB}"/>
    <cellStyle name="Percent 2 2 6 3 2 3 3" xfId="38017" xr:uid="{475F84CD-D52B-4465-8269-9A251EFA43E4}"/>
    <cellStyle name="Percent 2 2 6 3 2 3 3 2" xfId="38018" xr:uid="{95CB0E82-390C-42A5-AE8D-9B0F827D2422}"/>
    <cellStyle name="Percent 2 2 6 3 2 3 4" xfId="38019" xr:uid="{BEBD7087-ABA0-44C5-B410-8AE2CCD99C66}"/>
    <cellStyle name="Percent 2 2 6 3 2 4" xfId="38020" xr:uid="{13AE047D-BB7F-4593-A12A-A151C92DC801}"/>
    <cellStyle name="Percent 2 2 6 3 2 4 2" xfId="38021" xr:uid="{A2355C24-EB23-4CFE-8006-8C0BFF5343F2}"/>
    <cellStyle name="Percent 2 2 6 3 2 4 2 2" xfId="38022" xr:uid="{82169036-01FC-4B3A-8370-090E9F8E442D}"/>
    <cellStyle name="Percent 2 2 6 3 2 4 3" xfId="38023" xr:uid="{2F77078B-7A27-4ED5-91BE-AB5B6E53D5A6}"/>
    <cellStyle name="Percent 2 2 6 3 2 5" xfId="38024" xr:uid="{E2D94BC3-2CEA-4C8F-9E09-0310FCCCFB9A}"/>
    <cellStyle name="Percent 2 2 6 3 2 5 2" xfId="38025" xr:uid="{B712E849-BA91-4AFC-ABA6-F2BFACE876D9}"/>
    <cellStyle name="Percent 2 2 6 3 2 6" xfId="38026" xr:uid="{5F3A8DC3-53D5-4DAD-B5D2-41F722E27B14}"/>
    <cellStyle name="Percent 2 2 6 3 3" xfId="38027" xr:uid="{64996DB0-1556-420A-A129-7A08E99796D7}"/>
    <cellStyle name="Percent 2 2 6 3 3 2" xfId="38028" xr:uid="{018CC485-22F8-4790-A0F3-5A017350A6BA}"/>
    <cellStyle name="Percent 2 2 6 3 3 2 2" xfId="38029" xr:uid="{D87E59F0-7388-470C-B6A9-5311274D9B21}"/>
    <cellStyle name="Percent 2 2 6 3 3 2 2 2" xfId="38030" xr:uid="{321A5447-136A-4790-8C88-907C9E541BF2}"/>
    <cellStyle name="Percent 2 2 6 3 3 2 3" xfId="38031" xr:uid="{3D8DAFC1-8BFC-4BAB-AC92-521A2F3E5F2F}"/>
    <cellStyle name="Percent 2 2 6 3 3 3" xfId="38032" xr:uid="{8B591ECC-82AA-4F8D-A7F0-ABEA67733440}"/>
    <cellStyle name="Percent 2 2 6 3 3 3 2" xfId="38033" xr:uid="{7F7209EB-1062-4E3B-95D6-7923DAFB2A17}"/>
    <cellStyle name="Percent 2 2 6 3 3 4" xfId="38034" xr:uid="{F08FD9CF-5667-4EF9-A2FC-65AA1510A948}"/>
    <cellStyle name="Percent 2 2 6 3 4" xfId="38035" xr:uid="{3B3AAA30-F280-44D9-A96B-77C8E47F0F7F}"/>
    <cellStyle name="Percent 2 2 6 3 4 2" xfId="38036" xr:uid="{79C8530A-993A-41B1-BDA1-25ED2DF8D513}"/>
    <cellStyle name="Percent 2 2 6 3 4 2 2" xfId="38037" xr:uid="{B8277BE3-FB42-4320-8BA2-3245BB44EB9C}"/>
    <cellStyle name="Percent 2 2 6 3 4 2 2 2" xfId="38038" xr:uid="{A501AD17-F470-4277-A73C-98DD12ADB49D}"/>
    <cellStyle name="Percent 2 2 6 3 4 2 3" xfId="38039" xr:uid="{8C34205E-E451-4069-894C-AE294D286B72}"/>
    <cellStyle name="Percent 2 2 6 3 4 3" xfId="38040" xr:uid="{72EB9596-41EA-4134-BF14-2B59FE0DA7B2}"/>
    <cellStyle name="Percent 2 2 6 3 4 3 2" xfId="38041" xr:uid="{189B94ED-0128-49D4-9371-10251486AD69}"/>
    <cellStyle name="Percent 2 2 6 3 4 4" xfId="38042" xr:uid="{A726B1B3-B9C9-4E10-9EB7-86D78A25A951}"/>
    <cellStyle name="Percent 2 2 6 3 5" xfId="38043" xr:uid="{E1DFA402-84AC-49C2-BC34-351CE4070455}"/>
    <cellStyle name="Percent 2 2 6 3 5 2" xfId="38044" xr:uid="{C9478AF6-73CE-4FB0-9E59-1231FE9B8136}"/>
    <cellStyle name="Percent 2 2 6 3 5 2 2" xfId="38045" xr:uid="{163E4D1C-181C-44C7-AA42-F595835633A8}"/>
    <cellStyle name="Percent 2 2 6 3 5 3" xfId="38046" xr:uid="{875E052E-96CE-446F-A098-89A20F67C580}"/>
    <cellStyle name="Percent 2 2 6 3 6" xfId="38047" xr:uid="{99F850F9-5E41-440D-9696-7F0538E09F9D}"/>
    <cellStyle name="Percent 2 2 6 3 6 2" xfId="38048" xr:uid="{B3BC76EB-9658-4632-B379-DCE64499F856}"/>
    <cellStyle name="Percent 2 2 6 3 7" xfId="38049" xr:uid="{5BD02B92-514B-4FBD-B4DD-93635D6D1B39}"/>
    <cellStyle name="Percent 2 2 6 4" xfId="38050" xr:uid="{2CC27F38-7C74-4128-8884-B909C79D65B1}"/>
    <cellStyle name="Percent 2 2 6 4 2" xfId="38051" xr:uid="{FE606EBD-B626-420A-96E5-3996C2BEDB84}"/>
    <cellStyle name="Percent 2 2 6 4 2 2" xfId="38052" xr:uid="{3726E79B-3882-4F8F-8E68-9B69627D8D0E}"/>
    <cellStyle name="Percent 2 2 6 4 2 2 2" xfId="38053" xr:uid="{625392FA-5F66-4070-983F-02E72CAB09AB}"/>
    <cellStyle name="Percent 2 2 6 4 2 2 2 2" xfId="38054" xr:uid="{27BF23EE-6758-4338-ABEE-14AD25CFEA2B}"/>
    <cellStyle name="Percent 2 2 6 4 2 2 3" xfId="38055" xr:uid="{53139048-20C2-4765-873D-3E38CBD6A5DB}"/>
    <cellStyle name="Percent 2 2 6 4 2 3" xfId="38056" xr:uid="{60F53A1E-445C-480E-8FB4-B0D70B2D91C6}"/>
    <cellStyle name="Percent 2 2 6 4 2 3 2" xfId="38057" xr:uid="{2BBAFBCD-6F7A-485D-A22F-180367A2AE0C}"/>
    <cellStyle name="Percent 2 2 6 4 2 4" xfId="38058" xr:uid="{93CDDD90-A949-4D4C-B212-1B664D272EF5}"/>
    <cellStyle name="Percent 2 2 6 4 3" xfId="38059" xr:uid="{CE5F614B-F7EF-407F-B244-031D48CC45E1}"/>
    <cellStyle name="Percent 2 2 6 4 3 2" xfId="38060" xr:uid="{57BE7043-1A5F-446D-BEE4-A80474A36563}"/>
    <cellStyle name="Percent 2 2 6 4 3 2 2" xfId="38061" xr:uid="{CBAB71AB-7486-458E-80CB-96E2F27F9E8A}"/>
    <cellStyle name="Percent 2 2 6 4 3 2 2 2" xfId="38062" xr:uid="{80E05674-1892-45D8-AD5A-B3D95CE55CFB}"/>
    <cellStyle name="Percent 2 2 6 4 3 2 3" xfId="38063" xr:uid="{CFCA85C4-7CF3-41F5-92F6-57BCCF00B055}"/>
    <cellStyle name="Percent 2 2 6 4 3 3" xfId="38064" xr:uid="{ECF379EA-EEA8-4DE2-9DDC-7B0B286E741A}"/>
    <cellStyle name="Percent 2 2 6 4 3 3 2" xfId="38065" xr:uid="{9E812989-5D75-4D51-8EB7-36316C915D00}"/>
    <cellStyle name="Percent 2 2 6 4 3 4" xfId="38066" xr:uid="{1F5912FC-3623-4658-B48D-52341B7ED5E2}"/>
    <cellStyle name="Percent 2 2 6 4 4" xfId="38067" xr:uid="{D3FFE350-D5B3-486B-A0B3-33053C20C1DC}"/>
    <cellStyle name="Percent 2 2 6 4 4 2" xfId="38068" xr:uid="{AEC02EC0-AD58-4BC9-A14C-E14739878D61}"/>
    <cellStyle name="Percent 2 2 6 4 4 2 2" xfId="38069" xr:uid="{5402075F-658D-4453-8937-147A0BAA7DBB}"/>
    <cellStyle name="Percent 2 2 6 4 4 3" xfId="38070" xr:uid="{85E357DA-F5F3-4E0F-B5D4-041103A0232B}"/>
    <cellStyle name="Percent 2 2 6 4 5" xfId="38071" xr:uid="{7530FF19-07B2-4214-A40D-657FB5214CA1}"/>
    <cellStyle name="Percent 2 2 6 4 5 2" xfId="38072" xr:uid="{15426140-D053-4FC6-B387-FC28E2C8F0C6}"/>
    <cellStyle name="Percent 2 2 6 4 6" xfId="38073" xr:uid="{6CC508D8-817D-48F5-BF0B-6EFAA41BD3E3}"/>
    <cellStyle name="Percent 2 2 6 5" xfId="38074" xr:uid="{7B31243C-7021-439C-9124-FCF12AF680DC}"/>
    <cellStyle name="Percent 2 2 6 5 2" xfId="38075" xr:uid="{B7015015-5BB8-4269-B21D-44908C0D0EA1}"/>
    <cellStyle name="Percent 2 2 6 5 2 2" xfId="38076" xr:uid="{7FAA21E2-C3DA-45E0-AD13-A210ADF37798}"/>
    <cellStyle name="Percent 2 2 6 5 2 2 2" xfId="38077" xr:uid="{1A31BF41-5F12-4901-8E20-C5251C9A6555}"/>
    <cellStyle name="Percent 2 2 6 5 2 3" xfId="38078" xr:uid="{02AF0A73-4018-49EA-9A90-FD26293661CD}"/>
    <cellStyle name="Percent 2 2 6 5 3" xfId="38079" xr:uid="{B2DD0385-1E50-461C-9A18-9AF716414F17}"/>
    <cellStyle name="Percent 2 2 6 5 3 2" xfId="38080" xr:uid="{DD05F3D4-4F28-49C6-A401-FD2015199577}"/>
    <cellStyle name="Percent 2 2 6 5 4" xfId="38081" xr:uid="{CA4BE2C3-CEC4-4D80-B52A-DBFD198E4993}"/>
    <cellStyle name="Percent 2 2 6 6" xfId="38082" xr:uid="{EFC156CC-2439-4DE9-BBE9-C5DF7070AEA5}"/>
    <cellStyle name="Percent 2 2 6 6 2" xfId="38083" xr:uid="{E4A67366-513C-4FBB-96C4-4999350052D2}"/>
    <cellStyle name="Percent 2 2 6 6 2 2" xfId="38084" xr:uid="{88163A90-0BB8-46B2-BABF-C43DDE83325F}"/>
    <cellStyle name="Percent 2 2 6 6 2 2 2" xfId="38085" xr:uid="{4F4225E7-07BD-4CAF-8DEC-0BC27A0DE700}"/>
    <cellStyle name="Percent 2 2 6 6 2 3" xfId="38086" xr:uid="{4C64BA7B-011F-4DEF-B7C6-F791902844EE}"/>
    <cellStyle name="Percent 2 2 6 6 3" xfId="38087" xr:uid="{44DD7962-42AE-4035-8FFB-834145721AB2}"/>
    <cellStyle name="Percent 2 2 6 6 3 2" xfId="38088" xr:uid="{C898DE72-7AB3-4FB7-BEF8-2C5723E80403}"/>
    <cellStyle name="Percent 2 2 6 6 4" xfId="38089" xr:uid="{E70A4C29-DB3F-4D62-8078-2DC69CE35DD2}"/>
    <cellStyle name="Percent 2 2 6 7" xfId="38090" xr:uid="{21CBB843-0E38-4324-B0EF-9C852D3FB19A}"/>
    <cellStyle name="Percent 2 2 6 7 2" xfId="38091" xr:uid="{77F48239-8FA3-4725-8BC1-EEACC5E52E0E}"/>
    <cellStyle name="Percent 2 2 6 7 2 2" xfId="38092" xr:uid="{95FA7D3E-4304-422E-AC66-C87B85EEDD25}"/>
    <cellStyle name="Percent 2 2 6 7 3" xfId="38093" xr:uid="{957C8E50-B827-4CE1-A813-F1E3345DFD69}"/>
    <cellStyle name="Percent 2 2 6 8" xfId="38094" xr:uid="{E8E760E2-0B23-4FF3-92E0-EBD1FE0626E1}"/>
    <cellStyle name="Percent 2 2 6 8 2" xfId="38095" xr:uid="{4C1A2F50-5175-49B9-A4D1-0C17B4B47682}"/>
    <cellStyle name="Percent 2 2 6 9" xfId="38096" xr:uid="{321378E8-57D5-4FCF-A561-4BE332BAA1A1}"/>
    <cellStyle name="Percent 2 2 7" xfId="38097" xr:uid="{00B75E34-5B30-4BD0-8770-A07637C9CF7D}"/>
    <cellStyle name="Percent 2 2 7 2" xfId="38098" xr:uid="{BA7EB2A6-0922-41F1-9A68-B6064968560B}"/>
    <cellStyle name="Percent 2 2 7 2 2" xfId="38099" xr:uid="{90AD1EE0-F213-4B29-890A-5EB7540B0F12}"/>
    <cellStyle name="Percent 2 2 7 2 2 2" xfId="38100" xr:uid="{F46ACBF1-6D4A-4323-9452-174385E46478}"/>
    <cellStyle name="Percent 2 2 7 2 2 2 2" xfId="38101" xr:uid="{AF1289C4-907A-4C17-9172-D34664606C5D}"/>
    <cellStyle name="Percent 2 2 7 2 2 2 2 2" xfId="38102" xr:uid="{3E0867ED-5A51-429F-9B93-DC5CDDE5E9A8}"/>
    <cellStyle name="Percent 2 2 7 2 2 2 2 2 2" xfId="38103" xr:uid="{8944EE0E-C83F-48C4-A752-770781AEA7B1}"/>
    <cellStyle name="Percent 2 2 7 2 2 2 2 3" xfId="38104" xr:uid="{A7CA57D1-2AEA-4968-A5C5-A54419353ED2}"/>
    <cellStyle name="Percent 2 2 7 2 2 2 3" xfId="38105" xr:uid="{BD575FC7-C197-4A00-9432-83250DAD7861}"/>
    <cellStyle name="Percent 2 2 7 2 2 2 3 2" xfId="38106" xr:uid="{BC77D161-8A0C-4775-BBD6-B9177123BA21}"/>
    <cellStyle name="Percent 2 2 7 2 2 2 4" xfId="38107" xr:uid="{393232DD-16EF-42EA-9F69-FA096E5CD536}"/>
    <cellStyle name="Percent 2 2 7 2 2 3" xfId="38108" xr:uid="{78ECF540-2463-47AB-9753-CA508627D3BE}"/>
    <cellStyle name="Percent 2 2 7 2 2 3 2" xfId="38109" xr:uid="{16B697B8-97BA-4023-828F-40DA28CE23DA}"/>
    <cellStyle name="Percent 2 2 7 2 2 3 2 2" xfId="38110" xr:uid="{AF74A57D-80FA-44AE-9142-5ED7FC532538}"/>
    <cellStyle name="Percent 2 2 7 2 2 3 2 2 2" xfId="38111" xr:uid="{6A494E93-CD50-4375-9950-E077542641AF}"/>
    <cellStyle name="Percent 2 2 7 2 2 3 2 3" xfId="38112" xr:uid="{9D4C4E96-3063-4BEF-B858-876A7CEE8BBE}"/>
    <cellStyle name="Percent 2 2 7 2 2 3 3" xfId="38113" xr:uid="{20117B29-7DCD-456E-ABD1-7313C64A13D9}"/>
    <cellStyle name="Percent 2 2 7 2 2 3 3 2" xfId="38114" xr:uid="{A377DA4E-5AB8-446F-A85B-3431042F5B40}"/>
    <cellStyle name="Percent 2 2 7 2 2 3 4" xfId="38115" xr:uid="{7244BC82-152B-40C7-A3CC-F341608DC3BF}"/>
    <cellStyle name="Percent 2 2 7 2 2 4" xfId="38116" xr:uid="{3D9CD10E-8B44-45AB-BD4E-0EB286EBAD6B}"/>
    <cellStyle name="Percent 2 2 7 2 2 4 2" xfId="38117" xr:uid="{A048C948-B240-4446-8397-4503F1684D00}"/>
    <cellStyle name="Percent 2 2 7 2 2 4 2 2" xfId="38118" xr:uid="{0B13A6CF-2D55-44A3-BD49-280F026E64D7}"/>
    <cellStyle name="Percent 2 2 7 2 2 4 3" xfId="38119" xr:uid="{9BE30F49-BB63-49C2-B867-76629FE4D891}"/>
    <cellStyle name="Percent 2 2 7 2 2 5" xfId="38120" xr:uid="{02E41DD8-A9DE-4461-8D25-3B94C9DDC01A}"/>
    <cellStyle name="Percent 2 2 7 2 2 5 2" xfId="38121" xr:uid="{50D92CDE-E694-42F7-A5A3-9453E2216A65}"/>
    <cellStyle name="Percent 2 2 7 2 2 6" xfId="38122" xr:uid="{85D6808A-2CD2-4316-96FD-25A9E0E657ED}"/>
    <cellStyle name="Percent 2 2 7 2 3" xfId="38123" xr:uid="{79EF2B03-78F9-4B23-82FB-2E8D9A3FE3CD}"/>
    <cellStyle name="Percent 2 2 7 2 3 2" xfId="38124" xr:uid="{69C741E0-0BC2-4E19-BE93-3B1BD1742A44}"/>
    <cellStyle name="Percent 2 2 7 2 3 2 2" xfId="38125" xr:uid="{C5491DF2-DB80-49F4-88E2-143668E2A54A}"/>
    <cellStyle name="Percent 2 2 7 2 3 2 2 2" xfId="38126" xr:uid="{BCEE4545-3F18-4892-BB1A-8C8E7A510D85}"/>
    <cellStyle name="Percent 2 2 7 2 3 2 3" xfId="38127" xr:uid="{27739575-509F-4F5A-94F5-9FADADE68F73}"/>
    <cellStyle name="Percent 2 2 7 2 3 3" xfId="38128" xr:uid="{57DE1CC0-3864-451E-911F-377A0749270F}"/>
    <cellStyle name="Percent 2 2 7 2 3 3 2" xfId="38129" xr:uid="{BBB7560F-891A-47EF-9A91-0BBEB310065F}"/>
    <cellStyle name="Percent 2 2 7 2 3 4" xfId="38130" xr:uid="{8D5E0B06-E58F-40CD-8FE5-9AB36D52A3A8}"/>
    <cellStyle name="Percent 2 2 7 2 4" xfId="38131" xr:uid="{FE1DBA2D-1A49-49CD-A3C9-1358CF5F6E3E}"/>
    <cellStyle name="Percent 2 2 7 2 4 2" xfId="38132" xr:uid="{8123550C-C7A3-402A-AA92-3819112B19AE}"/>
    <cellStyle name="Percent 2 2 7 2 4 2 2" xfId="38133" xr:uid="{3ED5A003-4806-4731-B35A-E858FD650E02}"/>
    <cellStyle name="Percent 2 2 7 2 4 2 2 2" xfId="38134" xr:uid="{2201BCE3-A104-4572-A23E-3098720F79F9}"/>
    <cellStyle name="Percent 2 2 7 2 4 2 3" xfId="38135" xr:uid="{D57D6D62-6A53-4007-B44D-62539D119A73}"/>
    <cellStyle name="Percent 2 2 7 2 4 3" xfId="38136" xr:uid="{32047330-52EF-4E7D-8B27-87DE461BE4D5}"/>
    <cellStyle name="Percent 2 2 7 2 4 3 2" xfId="38137" xr:uid="{ACBA321B-E952-4E63-85B3-AD54B18304D3}"/>
    <cellStyle name="Percent 2 2 7 2 4 4" xfId="38138" xr:uid="{D8FBF94C-50FC-427B-8DCD-7803FDD641F9}"/>
    <cellStyle name="Percent 2 2 7 2 5" xfId="38139" xr:uid="{A0ED9159-66E7-476D-9209-F9FA98F0080D}"/>
    <cellStyle name="Percent 2 2 7 2 5 2" xfId="38140" xr:uid="{DCBBE8F2-7FC3-4DB9-9300-99B7771D294A}"/>
    <cellStyle name="Percent 2 2 7 2 5 2 2" xfId="38141" xr:uid="{2D478D9A-3284-41D5-8886-C2D85D273C60}"/>
    <cellStyle name="Percent 2 2 7 2 5 3" xfId="38142" xr:uid="{7C347678-70F4-4975-9A85-2E123F8E1F70}"/>
    <cellStyle name="Percent 2 2 7 2 6" xfId="38143" xr:uid="{8B9E7100-81A2-43A3-B3DC-C0F18A73A831}"/>
    <cellStyle name="Percent 2 2 7 2 6 2" xfId="38144" xr:uid="{175449D0-0198-405D-B4CE-461B3387F625}"/>
    <cellStyle name="Percent 2 2 7 2 7" xfId="38145" xr:uid="{8B2A8983-49D0-4350-90E8-A8EB547F1FAB}"/>
    <cellStyle name="Percent 2 2 7 3" xfId="38146" xr:uid="{6BEA38FB-C418-41A2-9316-981AFC4BFAC2}"/>
    <cellStyle name="Percent 2 2 7 3 2" xfId="38147" xr:uid="{AE636607-A408-4A17-BFA7-87656DD8FBA8}"/>
    <cellStyle name="Percent 2 2 7 3 2 2" xfId="38148" xr:uid="{6CC2A814-2449-4F09-A9EC-EECDE3FCD1DB}"/>
    <cellStyle name="Percent 2 2 7 3 2 2 2" xfId="38149" xr:uid="{723EB438-A7A9-44A7-A79C-190EB3E8DB2E}"/>
    <cellStyle name="Percent 2 2 7 3 2 2 2 2" xfId="38150" xr:uid="{A9E35253-F2D6-44BA-9859-2768F01C2BA7}"/>
    <cellStyle name="Percent 2 2 7 3 2 2 3" xfId="38151" xr:uid="{E279E5F7-A288-49A9-A164-629F3C574F44}"/>
    <cellStyle name="Percent 2 2 7 3 2 3" xfId="38152" xr:uid="{25FEF77B-4540-4FA2-AD5E-4AD5ACD495D2}"/>
    <cellStyle name="Percent 2 2 7 3 2 3 2" xfId="38153" xr:uid="{D398D8C8-0134-4575-9DB1-A09E16B79E8E}"/>
    <cellStyle name="Percent 2 2 7 3 2 4" xfId="38154" xr:uid="{FF1A07F2-3844-46D1-ACB4-5A369161C631}"/>
    <cellStyle name="Percent 2 2 7 3 3" xfId="38155" xr:uid="{4DFF8728-E237-4A4E-B8C8-7A3FBA5CEFA7}"/>
    <cellStyle name="Percent 2 2 7 3 3 2" xfId="38156" xr:uid="{C77EE8C4-BEE5-4DEA-B400-F94DA3D17D57}"/>
    <cellStyle name="Percent 2 2 7 3 3 2 2" xfId="38157" xr:uid="{059F3D99-E47D-4DB5-9B98-1357FC4E5F40}"/>
    <cellStyle name="Percent 2 2 7 3 3 2 2 2" xfId="38158" xr:uid="{85CFEE7E-9CA2-49DB-A2DC-F3B15571C82F}"/>
    <cellStyle name="Percent 2 2 7 3 3 2 3" xfId="38159" xr:uid="{9387C015-DD0B-4D6F-BAB2-97F212F1AFA4}"/>
    <cellStyle name="Percent 2 2 7 3 3 3" xfId="38160" xr:uid="{EA149872-EAC6-4D7E-8311-134A2EF9CD7A}"/>
    <cellStyle name="Percent 2 2 7 3 3 3 2" xfId="38161" xr:uid="{D5E2CC1F-70B2-4567-9B1D-F489F3DAD6C0}"/>
    <cellStyle name="Percent 2 2 7 3 3 4" xfId="38162" xr:uid="{2E66BB8E-DF05-4819-AB69-52AEB51EBBA1}"/>
    <cellStyle name="Percent 2 2 7 3 4" xfId="38163" xr:uid="{C0CCBEA0-5ED7-442A-BDD4-B648F5895F57}"/>
    <cellStyle name="Percent 2 2 7 3 4 2" xfId="38164" xr:uid="{39FB8BCE-28C7-4AE3-86C7-DC4C9CF93F4A}"/>
    <cellStyle name="Percent 2 2 7 3 4 2 2" xfId="38165" xr:uid="{74145186-E271-4F3B-BC0C-668E0681B4D5}"/>
    <cellStyle name="Percent 2 2 7 3 4 3" xfId="38166" xr:uid="{8F008454-F9A4-46BF-80D0-C358C4F14807}"/>
    <cellStyle name="Percent 2 2 7 3 5" xfId="38167" xr:uid="{B541069E-3C96-41EF-B930-E9849C9AB46A}"/>
    <cellStyle name="Percent 2 2 7 3 5 2" xfId="38168" xr:uid="{2A6C9454-27CA-4156-8952-1DE842FED72F}"/>
    <cellStyle name="Percent 2 2 7 3 6" xfId="38169" xr:uid="{E2D4D18F-2465-4025-825D-06C18F87D9C5}"/>
    <cellStyle name="Percent 2 2 7 4" xfId="38170" xr:uid="{75E6AF5E-F493-4116-9B8E-5ECCA8362372}"/>
    <cellStyle name="Percent 2 2 7 4 2" xfId="38171" xr:uid="{10795E8B-3EEF-4250-A155-B39E0A7539C2}"/>
    <cellStyle name="Percent 2 2 7 4 2 2" xfId="38172" xr:uid="{1FFAF70C-C9A2-4F55-B2B3-4A987B1C2D6C}"/>
    <cellStyle name="Percent 2 2 7 4 2 2 2" xfId="38173" xr:uid="{8863921D-556A-499C-97A6-72CA1DFF8984}"/>
    <cellStyle name="Percent 2 2 7 4 2 3" xfId="38174" xr:uid="{9D830530-6B6F-4551-88B9-89B3033F22A3}"/>
    <cellStyle name="Percent 2 2 7 4 3" xfId="38175" xr:uid="{8590CB17-B994-4456-96B0-0D14550D4AE2}"/>
    <cellStyle name="Percent 2 2 7 4 3 2" xfId="38176" xr:uid="{106ACAFA-13B4-444E-874E-17D4DB637407}"/>
    <cellStyle name="Percent 2 2 7 4 4" xfId="38177" xr:uid="{90248E1D-74CD-4B15-BAC0-AAED9C8D0B58}"/>
    <cellStyle name="Percent 2 2 7 5" xfId="38178" xr:uid="{F37A596F-68E5-4716-B3E0-5B315CCD3BA0}"/>
    <cellStyle name="Percent 2 2 7 5 2" xfId="38179" xr:uid="{6F727843-99A7-47EC-9FF5-6A8AA1FB0E9F}"/>
    <cellStyle name="Percent 2 2 7 5 2 2" xfId="38180" xr:uid="{A2DD4762-D80A-4760-B2E3-8AA808FA4C3E}"/>
    <cellStyle name="Percent 2 2 7 5 2 2 2" xfId="38181" xr:uid="{9951AAA3-834B-4218-BA7F-2ECD52005FF5}"/>
    <cellStyle name="Percent 2 2 7 5 2 3" xfId="38182" xr:uid="{5CF4B996-7FB1-4D1C-90C5-CDB556A8FF71}"/>
    <cellStyle name="Percent 2 2 7 5 3" xfId="38183" xr:uid="{6F964BB0-E77C-4FD2-BC6D-E7F561A73EA3}"/>
    <cellStyle name="Percent 2 2 7 5 3 2" xfId="38184" xr:uid="{BD97FF21-4086-411B-AC0F-4D7193537056}"/>
    <cellStyle name="Percent 2 2 7 5 4" xfId="38185" xr:uid="{57479081-B788-42F0-BC3C-8741633C927B}"/>
    <cellStyle name="Percent 2 2 7 6" xfId="38186" xr:uid="{AA319D40-437F-4435-AC8B-009822C8CFF4}"/>
    <cellStyle name="Percent 2 2 7 6 2" xfId="38187" xr:uid="{839782F0-8CE9-4946-B998-0F886A4BED7A}"/>
    <cellStyle name="Percent 2 2 7 6 2 2" xfId="38188" xr:uid="{66C0734F-7A77-49BF-B67B-83A7AF2B5C36}"/>
    <cellStyle name="Percent 2 2 7 6 3" xfId="38189" xr:uid="{CB79E4E0-959D-4C81-9FBA-C353C102C68D}"/>
    <cellStyle name="Percent 2 2 7 7" xfId="38190" xr:uid="{43B08106-154B-487B-A736-5E7FE0D3356A}"/>
    <cellStyle name="Percent 2 2 7 7 2" xfId="38191" xr:uid="{46D0AA2F-FC8A-4946-9CA8-D6BCC64825DB}"/>
    <cellStyle name="Percent 2 2 7 8" xfId="38192" xr:uid="{58FDF3C3-4948-4F0C-83E3-FA0E6C56E5A6}"/>
    <cellStyle name="Percent 2 2 8" xfId="38193" xr:uid="{414DFD8A-BE8A-4DA3-AD39-819B75AAE365}"/>
    <cellStyle name="Percent 2 2 8 2" xfId="38194" xr:uid="{1B331A1B-177B-4243-84AE-F57A2B923708}"/>
    <cellStyle name="Percent 2 2 8 2 2" xfId="38195" xr:uid="{861CD0AB-44A7-41B3-9CD5-F5134B078D52}"/>
    <cellStyle name="Percent 2 2 9" xfId="38196" xr:uid="{63E32BF6-D905-4144-8471-15DA275D4B51}"/>
    <cellStyle name="Percent 2 3" xfId="38197" xr:uid="{FBC2FC80-9203-4B76-80DC-2A370509525D}"/>
    <cellStyle name="Percent 2 3 10" xfId="38198" xr:uid="{AABA26F0-750C-4EDB-AA69-BE2F753DB38C}"/>
    <cellStyle name="Percent 2 3 10 2" xfId="38199" xr:uid="{47D33258-E133-4EA4-82F8-1C9D597FBC73}"/>
    <cellStyle name="Percent 2 3 10 2 2" xfId="38200" xr:uid="{30649FFA-B8DF-48FB-929B-41ADE30B349A}"/>
    <cellStyle name="Percent 2 3 10 2 2 2" xfId="38201" xr:uid="{91EC5922-3136-4819-83AF-C89A2EED8AFB}"/>
    <cellStyle name="Percent 2 3 10 2 3" xfId="38202" xr:uid="{B59BD9AD-8803-4D33-83D9-99278A1D1E92}"/>
    <cellStyle name="Percent 2 3 10 3" xfId="38203" xr:uid="{E4BFF6D6-D742-4C13-A2CD-B72FB581B5A0}"/>
    <cellStyle name="Percent 2 3 10 3 2" xfId="38204" xr:uid="{517BDE7E-74AE-449C-ADC8-81C3A44CF33E}"/>
    <cellStyle name="Percent 2 3 10 4" xfId="38205" xr:uid="{588AA963-C382-43CD-B5D9-5FD11A3258A5}"/>
    <cellStyle name="Percent 2 3 11" xfId="38206" xr:uid="{90E575D6-59BB-45DD-ACC8-9751F9B1D19E}"/>
    <cellStyle name="Percent 2 3 11 2" xfId="38207" xr:uid="{71008D17-E3C4-4A2C-B559-AC4987566B2D}"/>
    <cellStyle name="Percent 2 3 11 2 2" xfId="38208" xr:uid="{AA0205B8-46EE-4437-AADF-63ADBFE2E1DB}"/>
    <cellStyle name="Percent 2 3 11 3" xfId="38209" xr:uid="{F0723712-B666-49FD-9682-C57EEE043CC7}"/>
    <cellStyle name="Percent 2 3 12" xfId="38210" xr:uid="{97CA30C3-B1AF-4507-97A0-941AFB3EA56D}"/>
    <cellStyle name="Percent 2 3 12 2" xfId="38211" xr:uid="{D79CE680-FBE0-4AD8-A553-833AE9983D0A}"/>
    <cellStyle name="Percent 2 3 13" xfId="38212" xr:uid="{3C2E332B-B833-4F82-82D3-318D4833613B}"/>
    <cellStyle name="Percent 2 3 14" xfId="38213" xr:uid="{3BA3A42D-8467-45CF-A821-9F80C5C32663}"/>
    <cellStyle name="Percent 2 3 2" xfId="38214" xr:uid="{3EBFD157-1E96-4539-B3D4-977EC56F10AA}"/>
    <cellStyle name="Percent 2 3 2 10" xfId="38215" xr:uid="{7387ED2E-2DA0-4F25-A6D2-AA007F3E96C1}"/>
    <cellStyle name="Percent 2 3 2 11" xfId="38216" xr:uid="{99B8A8BB-F9F9-412C-AB6A-48D755E1D36F}"/>
    <cellStyle name="Percent 2 3 2 2" xfId="38217" xr:uid="{13CBDC1B-8776-4993-9501-8FE97EEE76E6}"/>
    <cellStyle name="Percent 2 3 2 2 2" xfId="38218" xr:uid="{0A8343E2-3515-4109-972A-17FBE359AA96}"/>
    <cellStyle name="Percent 2 3 2 2 2 2" xfId="38219" xr:uid="{A14B1CE3-D7FF-4DD3-8197-1BB106F74C71}"/>
    <cellStyle name="Percent 2 3 2 2 2 2 2" xfId="38220" xr:uid="{E4CF3262-BDB4-4914-B2C4-974022C5C499}"/>
    <cellStyle name="Percent 2 3 2 2 2 2 2 2" xfId="38221" xr:uid="{99DCAA28-3A8D-4DA3-A19A-90D6CF21BB20}"/>
    <cellStyle name="Percent 2 3 2 2 2 2 2 2 2" xfId="38222" xr:uid="{CB33F9E8-26CB-4B28-8F63-2E5F03032C55}"/>
    <cellStyle name="Percent 2 3 2 2 2 2 2 2 2 2" xfId="38223" xr:uid="{9DE8E2C4-F36B-4A08-89B1-E301A3281D30}"/>
    <cellStyle name="Percent 2 3 2 2 2 2 2 2 3" xfId="38224" xr:uid="{D7D96524-25B5-4631-A35B-2C3BD16D625D}"/>
    <cellStyle name="Percent 2 3 2 2 2 2 2 3" xfId="38225" xr:uid="{1D11CD1E-39F9-4F1D-8CE3-99A704DDD0ED}"/>
    <cellStyle name="Percent 2 3 2 2 2 2 2 3 2" xfId="38226" xr:uid="{2BA73070-6ACA-4E94-9CDA-E2BA91938CFD}"/>
    <cellStyle name="Percent 2 3 2 2 2 2 2 4" xfId="38227" xr:uid="{64E33951-AA87-4C3A-8F73-1014CD47ED17}"/>
    <cellStyle name="Percent 2 3 2 2 2 2 3" xfId="38228" xr:uid="{E190A16A-7DCB-48CB-B6E1-ED8F3C15B096}"/>
    <cellStyle name="Percent 2 3 2 2 2 2 3 2" xfId="38229" xr:uid="{4B709DF4-85D8-453B-BC1E-A3D4E85F5530}"/>
    <cellStyle name="Percent 2 3 2 2 2 2 3 2 2" xfId="38230" xr:uid="{01D4B861-4B7E-49EF-AA5D-BE5068C5801F}"/>
    <cellStyle name="Percent 2 3 2 2 2 2 3 2 2 2" xfId="38231" xr:uid="{E41B69FB-66C5-43C6-B8AE-CC54B629E94D}"/>
    <cellStyle name="Percent 2 3 2 2 2 2 3 2 3" xfId="38232" xr:uid="{2F5238FC-B58C-4035-BC8E-19A3D649360A}"/>
    <cellStyle name="Percent 2 3 2 2 2 2 3 3" xfId="38233" xr:uid="{7A4A1E5D-4CE4-47D1-A70F-51A0DB163995}"/>
    <cellStyle name="Percent 2 3 2 2 2 2 3 3 2" xfId="38234" xr:uid="{A3922300-0662-422F-A066-96D0E212791F}"/>
    <cellStyle name="Percent 2 3 2 2 2 2 3 4" xfId="38235" xr:uid="{8D4D8435-E5FE-41D2-AF5E-124714F6C736}"/>
    <cellStyle name="Percent 2 3 2 2 2 2 4" xfId="38236" xr:uid="{C169AAEF-BF2A-4237-A0FD-8871215B62AC}"/>
    <cellStyle name="Percent 2 3 2 2 2 2 4 2" xfId="38237" xr:uid="{DB17DFC2-3512-4315-9344-EBDFAEBF5204}"/>
    <cellStyle name="Percent 2 3 2 2 2 2 4 2 2" xfId="38238" xr:uid="{8D9128AF-8AC6-49B6-A699-CDA3E5083495}"/>
    <cellStyle name="Percent 2 3 2 2 2 2 4 3" xfId="38239" xr:uid="{DD139874-622F-46E5-97BC-864879830ADC}"/>
    <cellStyle name="Percent 2 3 2 2 2 2 5" xfId="38240" xr:uid="{C6DDCAE2-92D7-4AA9-A5EE-7D779D207344}"/>
    <cellStyle name="Percent 2 3 2 2 2 2 5 2" xfId="38241" xr:uid="{9C9B528B-CC00-4E1B-AF2A-C3EEDC7836D2}"/>
    <cellStyle name="Percent 2 3 2 2 2 2 6" xfId="38242" xr:uid="{101F9913-D64C-4ED2-A52F-7EB7D8405590}"/>
    <cellStyle name="Percent 2 3 2 2 2 3" xfId="38243" xr:uid="{25B1D0FA-4491-403E-8700-8E8C7742DDE2}"/>
    <cellStyle name="Percent 2 3 2 2 2 3 2" xfId="38244" xr:uid="{6FFD3DDE-49E9-4287-BE22-41E12E997035}"/>
    <cellStyle name="Percent 2 3 2 2 2 3 2 2" xfId="38245" xr:uid="{E6F9321E-ED9E-412C-87F4-3A9F0C1A4FC3}"/>
    <cellStyle name="Percent 2 3 2 2 2 3 2 2 2" xfId="38246" xr:uid="{17AB4757-4571-4CE2-96CB-EEBA81E7FE19}"/>
    <cellStyle name="Percent 2 3 2 2 2 3 2 3" xfId="38247" xr:uid="{93A14990-D655-4ED3-AE4D-BCB19FF489C0}"/>
    <cellStyle name="Percent 2 3 2 2 2 3 3" xfId="38248" xr:uid="{B64C362D-DB71-4C85-9E82-78BAF414070D}"/>
    <cellStyle name="Percent 2 3 2 2 2 3 3 2" xfId="38249" xr:uid="{682CCE6F-CFB5-4657-B9AC-75B4266BFF73}"/>
    <cellStyle name="Percent 2 3 2 2 2 3 4" xfId="38250" xr:uid="{4BF83EC4-C771-4BF4-81BC-F709CDF9DA39}"/>
    <cellStyle name="Percent 2 3 2 2 2 4" xfId="38251" xr:uid="{B837770A-8BF2-4579-9C72-0E12F38D753C}"/>
    <cellStyle name="Percent 2 3 2 2 2 4 2" xfId="38252" xr:uid="{A4F0DD2C-C6AA-4EF7-A456-629365B4880E}"/>
    <cellStyle name="Percent 2 3 2 2 2 4 2 2" xfId="38253" xr:uid="{E2379C21-A337-4888-BD44-7786EE22A320}"/>
    <cellStyle name="Percent 2 3 2 2 2 4 2 2 2" xfId="38254" xr:uid="{FC6DCF88-9D05-44F5-B101-7C841FDDF9F6}"/>
    <cellStyle name="Percent 2 3 2 2 2 4 2 3" xfId="38255" xr:uid="{05E1A5FB-A831-4B78-ABF1-7EF1D7828207}"/>
    <cellStyle name="Percent 2 3 2 2 2 4 3" xfId="38256" xr:uid="{1C55A65F-B119-4479-8740-388FE2F5AACF}"/>
    <cellStyle name="Percent 2 3 2 2 2 4 3 2" xfId="38257" xr:uid="{C42FF38A-934F-496A-AEB1-D106563C1ED5}"/>
    <cellStyle name="Percent 2 3 2 2 2 4 4" xfId="38258" xr:uid="{8DD7B819-21B4-4576-BB18-AC6A69B10CFB}"/>
    <cellStyle name="Percent 2 3 2 2 2 5" xfId="38259" xr:uid="{91B2AC21-E596-4309-8A77-2EA6AD46C575}"/>
    <cellStyle name="Percent 2 3 2 2 2 5 2" xfId="38260" xr:uid="{950C0C9E-8BE2-4CD2-BC13-530E1BAEDAB2}"/>
    <cellStyle name="Percent 2 3 2 2 2 5 2 2" xfId="38261" xr:uid="{0210E2EF-11F1-446E-AB3B-A7E201D9A472}"/>
    <cellStyle name="Percent 2 3 2 2 2 5 3" xfId="38262" xr:uid="{91124834-F13E-4302-82CF-7FB6CCE15DC4}"/>
    <cellStyle name="Percent 2 3 2 2 2 6" xfId="38263" xr:uid="{57D1F72F-C463-402E-A5A7-9A59789C850D}"/>
    <cellStyle name="Percent 2 3 2 2 2 6 2" xfId="38264" xr:uid="{A416810E-87C1-4AE1-B85C-828DB9451FD7}"/>
    <cellStyle name="Percent 2 3 2 2 2 7" xfId="38265" xr:uid="{AA2E0F24-3958-490C-9E8F-3BFB9C449C9A}"/>
    <cellStyle name="Percent 2 3 2 2 3" xfId="38266" xr:uid="{85FD4220-E881-463A-BAAA-29F6DCA009F0}"/>
    <cellStyle name="Percent 2 3 2 2 3 2" xfId="38267" xr:uid="{43FA6340-8F7E-4089-8299-7D57ABC60845}"/>
    <cellStyle name="Percent 2 3 2 2 3 2 2" xfId="38268" xr:uid="{13311C84-14E6-4B58-8934-C18567F02A9E}"/>
    <cellStyle name="Percent 2 3 2 2 3 2 2 2" xfId="38269" xr:uid="{769F7D82-6FBE-455F-9559-839AE96E6D4F}"/>
    <cellStyle name="Percent 2 3 2 2 3 2 2 2 2" xfId="38270" xr:uid="{5A17990E-7EBB-4588-B607-8A8380AC0CEA}"/>
    <cellStyle name="Percent 2 3 2 2 3 2 2 3" xfId="38271" xr:uid="{AED3F1BC-387D-40F2-86F2-1BC9F9093244}"/>
    <cellStyle name="Percent 2 3 2 2 3 2 3" xfId="38272" xr:uid="{BF13A08B-79E8-496D-801B-57DED01BBF47}"/>
    <cellStyle name="Percent 2 3 2 2 3 2 3 2" xfId="38273" xr:uid="{43381C03-05C4-4502-B42A-666EB84EB0F4}"/>
    <cellStyle name="Percent 2 3 2 2 3 2 4" xfId="38274" xr:uid="{C33F32A3-EA66-4769-A6F2-08BCD0AFD10B}"/>
    <cellStyle name="Percent 2 3 2 2 3 3" xfId="38275" xr:uid="{BB5A4B38-9BF5-459E-A0E3-52C992BF3C82}"/>
    <cellStyle name="Percent 2 3 2 2 3 3 2" xfId="38276" xr:uid="{940C084C-E07E-4DD3-B9E2-6E4C40B43B63}"/>
    <cellStyle name="Percent 2 3 2 2 3 3 2 2" xfId="38277" xr:uid="{6D1660D6-8FC7-4988-A9C8-97B5F750588B}"/>
    <cellStyle name="Percent 2 3 2 2 3 3 2 2 2" xfId="38278" xr:uid="{2B7CD7F7-2480-4C69-9BEB-1F8B07FB6799}"/>
    <cellStyle name="Percent 2 3 2 2 3 3 2 3" xfId="38279" xr:uid="{7D7FE493-54BF-4EDE-BB4E-EC1438DA24C5}"/>
    <cellStyle name="Percent 2 3 2 2 3 3 3" xfId="38280" xr:uid="{4AE47FA5-5E0A-4948-8334-927EFC0994EE}"/>
    <cellStyle name="Percent 2 3 2 2 3 3 3 2" xfId="38281" xr:uid="{51E163F8-A727-4BF6-8CC7-B9D4E066B42E}"/>
    <cellStyle name="Percent 2 3 2 2 3 3 4" xfId="38282" xr:uid="{FF6DC213-669C-4924-868A-E3165ED86066}"/>
    <cellStyle name="Percent 2 3 2 2 3 4" xfId="38283" xr:uid="{CE4D6307-B85A-4438-AEAA-C5E42E385598}"/>
    <cellStyle name="Percent 2 3 2 2 3 4 2" xfId="38284" xr:uid="{A6D646F0-8336-4D3F-97CA-D0CB26108459}"/>
    <cellStyle name="Percent 2 3 2 2 3 4 2 2" xfId="38285" xr:uid="{FFF70402-2727-46F7-92E7-C065FB1CEFFB}"/>
    <cellStyle name="Percent 2 3 2 2 3 4 3" xfId="38286" xr:uid="{735D2CA4-5686-44A4-80F2-0783646F445C}"/>
    <cellStyle name="Percent 2 3 2 2 3 5" xfId="38287" xr:uid="{4BA9474A-9116-4544-A58D-84841A66BC80}"/>
    <cellStyle name="Percent 2 3 2 2 3 5 2" xfId="38288" xr:uid="{5CC14D58-726E-4D86-A344-8FDED963EFBC}"/>
    <cellStyle name="Percent 2 3 2 2 3 6" xfId="38289" xr:uid="{CD86497A-A77A-4AC3-BBCF-B453815AFF65}"/>
    <cellStyle name="Percent 2 3 2 2 4" xfId="38290" xr:uid="{88F9641A-3E06-40C3-BE11-D986050E12E8}"/>
    <cellStyle name="Percent 2 3 2 2 4 2" xfId="38291" xr:uid="{7910EDEC-5DE9-48CE-85AF-9539AEFBD45B}"/>
    <cellStyle name="Percent 2 3 2 2 4 2 2" xfId="38292" xr:uid="{F4D638CF-498D-4662-AFE0-21E54C7567A0}"/>
    <cellStyle name="Percent 2 3 2 2 4 2 2 2" xfId="38293" xr:uid="{BF7E6F46-E93C-4FEC-87FA-45ACEFC2E609}"/>
    <cellStyle name="Percent 2 3 2 2 4 2 3" xfId="38294" xr:uid="{BE7F25F1-3F0A-46A3-B07F-AB513B946794}"/>
    <cellStyle name="Percent 2 3 2 2 4 3" xfId="38295" xr:uid="{23E87986-205C-421D-8A06-EACB3539ADF2}"/>
    <cellStyle name="Percent 2 3 2 2 4 3 2" xfId="38296" xr:uid="{059C05B9-78E5-474C-9F8E-CE06A6264863}"/>
    <cellStyle name="Percent 2 3 2 2 4 4" xfId="38297" xr:uid="{FD30DE52-BC6D-4CC3-BF46-E76EC1BCAD6F}"/>
    <cellStyle name="Percent 2 3 2 2 5" xfId="38298" xr:uid="{58E65E87-D54E-4BD9-8AD2-4320C69EE096}"/>
    <cellStyle name="Percent 2 3 2 2 5 2" xfId="38299" xr:uid="{95FC1648-6A7C-44E8-B941-AA887B582DB7}"/>
    <cellStyle name="Percent 2 3 2 2 5 2 2" xfId="38300" xr:uid="{CA44E226-4532-4C2E-9219-94D484A41336}"/>
    <cellStyle name="Percent 2 3 2 2 5 2 2 2" xfId="38301" xr:uid="{FD21064D-58FD-4CCF-B920-1B4D3F16C908}"/>
    <cellStyle name="Percent 2 3 2 2 5 2 3" xfId="38302" xr:uid="{C271677E-D1F6-4C02-8273-925FE9E3EF69}"/>
    <cellStyle name="Percent 2 3 2 2 5 3" xfId="38303" xr:uid="{A43742BA-450C-4720-A36F-9ECE6BE96E3C}"/>
    <cellStyle name="Percent 2 3 2 2 5 3 2" xfId="38304" xr:uid="{8DE15529-444E-4A44-B8F8-27C5CCE3CBEE}"/>
    <cellStyle name="Percent 2 3 2 2 5 4" xfId="38305" xr:uid="{24EFEF2E-AEC8-4FA4-A91F-96A9CC7501BD}"/>
    <cellStyle name="Percent 2 3 2 2 6" xfId="38306" xr:uid="{135CABA7-2113-490A-B755-DAFA558BAD4C}"/>
    <cellStyle name="Percent 2 3 2 2 6 2" xfId="38307" xr:uid="{E7EA6CCD-1D77-42BC-B468-D17DB822AB8C}"/>
    <cellStyle name="Percent 2 3 2 2 6 2 2" xfId="38308" xr:uid="{FE290954-9D6E-451A-9C13-B48BF764C75D}"/>
    <cellStyle name="Percent 2 3 2 2 6 3" xfId="38309" xr:uid="{213C2B47-08AA-45D0-A7BF-F2332258F692}"/>
    <cellStyle name="Percent 2 3 2 2 7" xfId="38310" xr:uid="{F1E21961-448C-4250-B56F-D0C8C874E335}"/>
    <cellStyle name="Percent 2 3 2 2 7 2" xfId="38311" xr:uid="{642A2165-90BE-4036-9378-41D021CA451B}"/>
    <cellStyle name="Percent 2 3 2 2 8" xfId="38312" xr:uid="{854B96DA-BA13-44E9-98B3-6506D001D42C}"/>
    <cellStyle name="Percent 2 3 2 3" xfId="38313" xr:uid="{989E43CC-3077-4D9B-9F2E-EF8E824978BD}"/>
    <cellStyle name="Percent 2 3 2 3 2" xfId="38314" xr:uid="{A4624288-661B-4AD2-AE0D-B24934934288}"/>
    <cellStyle name="Percent 2 3 2 3 2 2" xfId="38315" xr:uid="{0FE50007-85FA-4267-901F-957624D7291A}"/>
    <cellStyle name="Percent 2 3 2 3 2 2 2" xfId="38316" xr:uid="{5A2DA113-458D-4965-8AE4-11992CE232CC}"/>
    <cellStyle name="Percent 2 3 2 3 2 2 2 2" xfId="38317" xr:uid="{CB9C9A65-8D1C-4553-B08B-C38B3DC70FB2}"/>
    <cellStyle name="Percent 2 3 2 3 2 2 2 2 2" xfId="38318" xr:uid="{DDAFC70D-C72A-4CE1-A0B9-55E628F2BB18}"/>
    <cellStyle name="Percent 2 3 2 3 2 2 2 3" xfId="38319" xr:uid="{B64DE34C-96D2-4947-9843-646D94210F78}"/>
    <cellStyle name="Percent 2 3 2 3 2 2 3" xfId="38320" xr:uid="{C33C8D4A-9D31-40F8-A69D-B5A929D94436}"/>
    <cellStyle name="Percent 2 3 2 3 2 2 3 2" xfId="38321" xr:uid="{16C60997-E991-4339-A11B-959A8EBD21BC}"/>
    <cellStyle name="Percent 2 3 2 3 2 2 4" xfId="38322" xr:uid="{839E4A65-4049-4015-A0DC-E1BD2CEF9941}"/>
    <cellStyle name="Percent 2 3 2 3 2 3" xfId="38323" xr:uid="{711BBC1D-2E1D-4EB4-B3D8-2873AB0104B9}"/>
    <cellStyle name="Percent 2 3 2 3 2 3 2" xfId="38324" xr:uid="{7080368F-B3DF-46E3-97E5-2C1EEC33D899}"/>
    <cellStyle name="Percent 2 3 2 3 2 3 2 2" xfId="38325" xr:uid="{DD669BD5-DBAB-4C28-B050-BCF268AFB743}"/>
    <cellStyle name="Percent 2 3 2 3 2 3 2 2 2" xfId="38326" xr:uid="{131C4D22-68CF-4C85-80CC-E9286B78CECA}"/>
    <cellStyle name="Percent 2 3 2 3 2 3 2 3" xfId="38327" xr:uid="{7FB13335-F8FE-460E-8858-774B1BF44157}"/>
    <cellStyle name="Percent 2 3 2 3 2 3 3" xfId="38328" xr:uid="{A6B3D40A-1AC0-41DA-B4A7-7DDA3C83CD93}"/>
    <cellStyle name="Percent 2 3 2 3 2 3 3 2" xfId="38329" xr:uid="{DBC1284E-94D4-4A56-B09D-D7D17F7233F8}"/>
    <cellStyle name="Percent 2 3 2 3 2 3 4" xfId="38330" xr:uid="{14AC7463-A740-4786-94DF-9DE2B87517FD}"/>
    <cellStyle name="Percent 2 3 2 3 2 4" xfId="38331" xr:uid="{73AD8554-79D5-4E92-8907-3BF47CF4E7C8}"/>
    <cellStyle name="Percent 2 3 2 3 2 4 2" xfId="38332" xr:uid="{45216D9A-24ED-43AE-9086-87B94D3A5E07}"/>
    <cellStyle name="Percent 2 3 2 3 2 4 2 2" xfId="38333" xr:uid="{1172DCD9-8E02-414E-BC67-4B3787A8A188}"/>
    <cellStyle name="Percent 2 3 2 3 2 4 3" xfId="38334" xr:uid="{753A0ECD-D86A-4820-A52E-FD5F8E8D6B98}"/>
    <cellStyle name="Percent 2 3 2 3 2 5" xfId="38335" xr:uid="{D4958A32-60B0-4180-A7DA-3001DC127CA2}"/>
    <cellStyle name="Percent 2 3 2 3 2 5 2" xfId="38336" xr:uid="{67571D40-3027-4833-AEBF-6D50EA018CC9}"/>
    <cellStyle name="Percent 2 3 2 3 2 6" xfId="38337" xr:uid="{8F619899-3861-4D95-B7D1-BA2D2D96B57C}"/>
    <cellStyle name="Percent 2 3 2 3 3" xfId="38338" xr:uid="{D3E60D5A-00DC-4925-87A2-2717D179DF0A}"/>
    <cellStyle name="Percent 2 3 2 3 3 2" xfId="38339" xr:uid="{5DD2328A-D40A-4FF9-A951-C34F32AB19A8}"/>
    <cellStyle name="Percent 2 3 2 3 3 2 2" xfId="38340" xr:uid="{F4E25158-DD7C-4DAC-9A29-01E6E154275D}"/>
    <cellStyle name="Percent 2 3 2 3 3 2 2 2" xfId="38341" xr:uid="{46D01620-F128-4276-9920-B5360074BCA8}"/>
    <cellStyle name="Percent 2 3 2 3 3 2 3" xfId="38342" xr:uid="{83174B6F-453B-4895-BE44-302F1101C5BD}"/>
    <cellStyle name="Percent 2 3 2 3 3 3" xfId="38343" xr:uid="{A0BE55FB-3A66-4753-95FA-5E50CC1F8410}"/>
    <cellStyle name="Percent 2 3 2 3 3 3 2" xfId="38344" xr:uid="{8323D859-68C6-40A5-A45D-26F1D74B72C6}"/>
    <cellStyle name="Percent 2 3 2 3 3 4" xfId="38345" xr:uid="{295CD83E-523D-4DB7-90F4-F6C771B1EA52}"/>
    <cellStyle name="Percent 2 3 2 3 4" xfId="38346" xr:uid="{794CE33F-EF34-4D83-83C5-66B081AC863D}"/>
    <cellStyle name="Percent 2 3 2 3 4 2" xfId="38347" xr:uid="{D1C07DA9-BB27-4B30-B796-F9290BFF38DD}"/>
    <cellStyle name="Percent 2 3 2 3 4 2 2" xfId="38348" xr:uid="{CD0DAF5C-B616-4CA9-A6EB-404D1F7F1D2D}"/>
    <cellStyle name="Percent 2 3 2 3 4 2 2 2" xfId="38349" xr:uid="{176A7AA9-658F-42F0-B6B4-84E9E23FEAC3}"/>
    <cellStyle name="Percent 2 3 2 3 4 2 3" xfId="38350" xr:uid="{8DB65270-38DA-4367-9985-94E9C90DFBB6}"/>
    <cellStyle name="Percent 2 3 2 3 4 3" xfId="38351" xr:uid="{03171FD5-B6FB-4F23-AC23-09B7BD4C3F57}"/>
    <cellStyle name="Percent 2 3 2 3 4 3 2" xfId="38352" xr:uid="{1CD001AD-0233-49B9-85BE-C969C1CE0023}"/>
    <cellStyle name="Percent 2 3 2 3 4 4" xfId="38353" xr:uid="{AECFB8DB-4609-4827-9E51-C04C33FE3B78}"/>
    <cellStyle name="Percent 2 3 2 3 5" xfId="38354" xr:uid="{C60A2C6F-E7FF-4177-BE5F-94FA179A193C}"/>
    <cellStyle name="Percent 2 3 2 3 5 2" xfId="38355" xr:uid="{4B95A278-9DEE-450F-87C4-EB3C70A3A50D}"/>
    <cellStyle name="Percent 2 3 2 3 5 2 2" xfId="38356" xr:uid="{B50C97E6-F20A-49CA-A785-26159D4D11B6}"/>
    <cellStyle name="Percent 2 3 2 3 5 3" xfId="38357" xr:uid="{F47CEFB5-AEDA-4E22-944E-A5BDE92A4B73}"/>
    <cellStyle name="Percent 2 3 2 3 6" xfId="38358" xr:uid="{38C1ABBB-D84C-493E-A4E0-6D1A9C6A7CE1}"/>
    <cellStyle name="Percent 2 3 2 3 6 2" xfId="38359" xr:uid="{2DE086C3-78F7-48ED-BE1A-E8362BC033C8}"/>
    <cellStyle name="Percent 2 3 2 3 7" xfId="38360" xr:uid="{5346C1F3-C002-4337-9B88-B6C8ED754E4B}"/>
    <cellStyle name="Percent 2 3 2 4" xfId="38361" xr:uid="{25337C1F-5A20-49A1-B672-21C282EACBED}"/>
    <cellStyle name="Percent 2 3 2 4 2" xfId="38362" xr:uid="{F892F561-9E98-4B11-B84D-0ED11E5E1923}"/>
    <cellStyle name="Percent 2 3 2 4 2 2" xfId="38363" xr:uid="{E1470026-83F0-4221-A9C9-AF245ED81B5A}"/>
    <cellStyle name="Percent 2 3 2 4 2 2 2" xfId="38364" xr:uid="{A40FC711-2E99-442E-B52F-BB5DF79BB01A}"/>
    <cellStyle name="Percent 2 3 2 4 2 2 2 2" xfId="38365" xr:uid="{8CAE54D4-3A86-4DDA-B4F6-3C93ED938CD1}"/>
    <cellStyle name="Percent 2 3 2 4 2 2 2 2 2" xfId="38366" xr:uid="{F1D41D17-1E77-406A-9F9C-1547F3A9C027}"/>
    <cellStyle name="Percent 2 3 2 4 2 2 2 3" xfId="38367" xr:uid="{A65F9869-8F3C-4F30-8D43-7A91ACD4C290}"/>
    <cellStyle name="Percent 2 3 2 4 2 2 3" xfId="38368" xr:uid="{7268A41B-20D3-4F47-9A85-61112FE1F5CE}"/>
    <cellStyle name="Percent 2 3 2 4 2 2 3 2" xfId="38369" xr:uid="{E2D86B9B-14AA-4142-88E3-0C145E8F6E81}"/>
    <cellStyle name="Percent 2 3 2 4 2 2 4" xfId="38370" xr:uid="{D981D3E6-0EC2-43C5-A1CC-7D8417A793EB}"/>
    <cellStyle name="Percent 2 3 2 4 2 3" xfId="38371" xr:uid="{338AD7C9-F828-4DAF-BBF7-884158351003}"/>
    <cellStyle name="Percent 2 3 2 4 2 3 2" xfId="38372" xr:uid="{0C13D83C-55C5-4AC3-8C19-0B6292340724}"/>
    <cellStyle name="Percent 2 3 2 4 2 3 2 2" xfId="38373" xr:uid="{9B349C5C-12B3-4356-A0E5-945AB81E0021}"/>
    <cellStyle name="Percent 2 3 2 4 2 3 2 2 2" xfId="38374" xr:uid="{91DFF477-36DA-48D0-8896-C449969A5100}"/>
    <cellStyle name="Percent 2 3 2 4 2 3 2 3" xfId="38375" xr:uid="{D9C91CFD-865C-4FF6-A9BB-10FC71800F51}"/>
    <cellStyle name="Percent 2 3 2 4 2 3 3" xfId="38376" xr:uid="{D40F6E63-5165-4E98-8EE9-FF1C1A6BFEF3}"/>
    <cellStyle name="Percent 2 3 2 4 2 3 3 2" xfId="38377" xr:uid="{849F2C5C-5009-490F-8CCE-CBD75D9A00D5}"/>
    <cellStyle name="Percent 2 3 2 4 2 3 4" xfId="38378" xr:uid="{46B8F86D-84C4-4F06-BAE2-C10C4D375F6A}"/>
    <cellStyle name="Percent 2 3 2 4 2 4" xfId="38379" xr:uid="{DB2F9D67-47A1-408E-BA69-941AF6DE1C51}"/>
    <cellStyle name="Percent 2 3 2 4 2 4 2" xfId="38380" xr:uid="{7145D6FD-015E-4DAD-B63F-4BD08FB6FB20}"/>
    <cellStyle name="Percent 2 3 2 4 2 4 2 2" xfId="38381" xr:uid="{512350CB-1720-4165-9F55-A7946F306FFD}"/>
    <cellStyle name="Percent 2 3 2 4 2 4 3" xfId="38382" xr:uid="{891F54D6-5B71-460B-AD23-11FC65B73709}"/>
    <cellStyle name="Percent 2 3 2 4 2 5" xfId="38383" xr:uid="{D7032000-ABC5-41A0-8C83-1D5DD40BFFAC}"/>
    <cellStyle name="Percent 2 3 2 4 2 5 2" xfId="38384" xr:uid="{59720CF7-E042-489E-8B0E-57225B45FD74}"/>
    <cellStyle name="Percent 2 3 2 4 2 6" xfId="38385" xr:uid="{1A145373-943E-44DE-9489-A4D4DE82B2FE}"/>
    <cellStyle name="Percent 2 3 2 4 3" xfId="38386" xr:uid="{48DDE5EF-F7B8-413E-AB14-CB0885BE05D5}"/>
    <cellStyle name="Percent 2 3 2 4 3 2" xfId="38387" xr:uid="{9C011943-CFE4-4BCC-B3D2-FDCD9F771C77}"/>
    <cellStyle name="Percent 2 3 2 4 3 2 2" xfId="38388" xr:uid="{AB2A26A0-1CC4-4EAA-9761-E68B67EAA7BF}"/>
    <cellStyle name="Percent 2 3 2 4 3 2 2 2" xfId="38389" xr:uid="{51F0F36C-874C-4939-9B7C-79529C225C87}"/>
    <cellStyle name="Percent 2 3 2 4 3 2 3" xfId="38390" xr:uid="{7E6FAEF7-8C03-428C-9268-CE989B4148A3}"/>
    <cellStyle name="Percent 2 3 2 4 3 3" xfId="38391" xr:uid="{A3B68236-0482-4C36-A142-3EE6708BD074}"/>
    <cellStyle name="Percent 2 3 2 4 3 3 2" xfId="38392" xr:uid="{9DC6B653-5A4E-47CA-AA7D-14A80C139A74}"/>
    <cellStyle name="Percent 2 3 2 4 3 4" xfId="38393" xr:uid="{6D9EC21A-6CE8-4D7F-82BD-482CC2AA7AAB}"/>
    <cellStyle name="Percent 2 3 2 4 4" xfId="38394" xr:uid="{160263E9-809D-4F54-AE77-88F550BC7012}"/>
    <cellStyle name="Percent 2 3 2 4 4 2" xfId="38395" xr:uid="{5DD13B9A-5AF3-4ACF-9874-4069750860B7}"/>
    <cellStyle name="Percent 2 3 2 4 4 2 2" xfId="38396" xr:uid="{43918CF9-F3E6-4DAE-A32C-67DC98DD3A6A}"/>
    <cellStyle name="Percent 2 3 2 4 4 2 2 2" xfId="38397" xr:uid="{5B640544-2C72-4B8B-AB6D-E2591F0AE622}"/>
    <cellStyle name="Percent 2 3 2 4 4 2 3" xfId="38398" xr:uid="{785AE9C5-2BE6-4228-8ED8-75DAAF56C528}"/>
    <cellStyle name="Percent 2 3 2 4 4 3" xfId="38399" xr:uid="{6CE6A66D-2B2E-4AAC-A6EB-053010DE180F}"/>
    <cellStyle name="Percent 2 3 2 4 4 3 2" xfId="38400" xr:uid="{F62DDACC-1B02-4402-8B6C-0AF27B221616}"/>
    <cellStyle name="Percent 2 3 2 4 4 4" xfId="38401" xr:uid="{785C81FE-FE12-4E2A-BBDF-FCFF91EE9E14}"/>
    <cellStyle name="Percent 2 3 2 4 5" xfId="38402" xr:uid="{C18661DE-312A-4355-9885-201BF30D2843}"/>
    <cellStyle name="Percent 2 3 2 4 5 2" xfId="38403" xr:uid="{36639CA5-3A16-4C99-8099-AB4A236BB2E0}"/>
    <cellStyle name="Percent 2 3 2 4 5 2 2" xfId="38404" xr:uid="{598881E7-253E-4846-8F30-B6D55A8EDC26}"/>
    <cellStyle name="Percent 2 3 2 4 5 3" xfId="38405" xr:uid="{743DEAED-B29C-4F99-BB4E-AFD79003288F}"/>
    <cellStyle name="Percent 2 3 2 4 6" xfId="38406" xr:uid="{B62AA8F3-4CA4-4E9D-A8FE-EFEBFABF48A0}"/>
    <cellStyle name="Percent 2 3 2 4 6 2" xfId="38407" xr:uid="{1C546B4F-F04F-4497-8261-17DD1C9E145C}"/>
    <cellStyle name="Percent 2 3 2 4 7" xfId="38408" xr:uid="{D360981A-D537-478B-9B9A-59917A64DE77}"/>
    <cellStyle name="Percent 2 3 2 5" xfId="38409" xr:uid="{95CF1A49-408C-4B8B-AED7-29E6F151211B}"/>
    <cellStyle name="Percent 2 3 2 5 2" xfId="38410" xr:uid="{73F6B41D-F6C3-44B5-85CC-13A9FFC6D65D}"/>
    <cellStyle name="Percent 2 3 2 5 2 2" xfId="38411" xr:uid="{D28EB7D7-10B6-437E-BF84-482C32B30F99}"/>
    <cellStyle name="Percent 2 3 2 5 2 2 2" xfId="38412" xr:uid="{7AAC8B6C-6713-4686-8FFF-0ED3B752AAED}"/>
    <cellStyle name="Percent 2 3 2 5 2 2 2 2" xfId="38413" xr:uid="{04D6A928-301D-4DCE-90EA-2D6E67C6F368}"/>
    <cellStyle name="Percent 2 3 2 5 2 2 3" xfId="38414" xr:uid="{9D8A6868-3965-46AB-802B-E9117FEBB492}"/>
    <cellStyle name="Percent 2 3 2 5 2 3" xfId="38415" xr:uid="{2A778950-F20A-4AED-A925-39A468D02B62}"/>
    <cellStyle name="Percent 2 3 2 5 2 3 2" xfId="38416" xr:uid="{9351B5E7-3A7C-4F4C-B9CB-346F08B13F40}"/>
    <cellStyle name="Percent 2 3 2 5 2 4" xfId="38417" xr:uid="{148140E5-C7F5-4A96-B096-C8DC9C376FF9}"/>
    <cellStyle name="Percent 2 3 2 5 3" xfId="38418" xr:uid="{8E34C239-4E50-4075-9675-AFB15633C8B1}"/>
    <cellStyle name="Percent 2 3 2 5 3 2" xfId="38419" xr:uid="{C4740EDC-661C-444E-98DF-71CD4D4530D8}"/>
    <cellStyle name="Percent 2 3 2 5 3 2 2" xfId="38420" xr:uid="{DA09889D-62BB-42E2-8EEB-00363D1405B1}"/>
    <cellStyle name="Percent 2 3 2 5 3 2 2 2" xfId="38421" xr:uid="{9C15DD5B-6834-4377-826A-2EFB3441FD6A}"/>
    <cellStyle name="Percent 2 3 2 5 3 2 3" xfId="38422" xr:uid="{3386F958-739B-4D5C-B0BF-F7DBA86A5884}"/>
    <cellStyle name="Percent 2 3 2 5 3 3" xfId="38423" xr:uid="{15558083-CF9F-4EB7-AB82-138BF9E37525}"/>
    <cellStyle name="Percent 2 3 2 5 3 3 2" xfId="38424" xr:uid="{337E4E3C-616F-425F-A34A-05040518F325}"/>
    <cellStyle name="Percent 2 3 2 5 3 4" xfId="38425" xr:uid="{43458735-EDCD-4EC6-80E6-E18BF9C562FE}"/>
    <cellStyle name="Percent 2 3 2 5 4" xfId="38426" xr:uid="{9DFF1328-B9B1-494E-8DE6-F1BD54222513}"/>
    <cellStyle name="Percent 2 3 2 5 4 2" xfId="38427" xr:uid="{6781800E-5430-4109-A42A-E8E2EF7ADEEC}"/>
    <cellStyle name="Percent 2 3 2 5 4 2 2" xfId="38428" xr:uid="{D5907EB3-8342-4620-9FF0-00EFF1702ED7}"/>
    <cellStyle name="Percent 2 3 2 5 4 3" xfId="38429" xr:uid="{7F48588D-C791-4AEA-B646-18A1BA7A8E7E}"/>
    <cellStyle name="Percent 2 3 2 5 5" xfId="38430" xr:uid="{BE4A64D2-0E91-409B-BDB2-05DF20254F80}"/>
    <cellStyle name="Percent 2 3 2 5 5 2" xfId="38431" xr:uid="{88D63FDB-AE16-4A00-959C-6DAC5D68E67F}"/>
    <cellStyle name="Percent 2 3 2 5 6" xfId="38432" xr:uid="{2E0B7693-17E6-4B9E-8B2F-79DC9B7D3CB4}"/>
    <cellStyle name="Percent 2 3 2 6" xfId="38433" xr:uid="{C06B5AEC-565F-4D56-8569-DF6AFC912FFA}"/>
    <cellStyle name="Percent 2 3 2 6 2" xfId="38434" xr:uid="{100EBD10-0364-4D1B-AB5B-FA5E5842C44D}"/>
    <cellStyle name="Percent 2 3 2 6 2 2" xfId="38435" xr:uid="{E202B61F-7181-4FAE-88DF-97103C71C5B0}"/>
    <cellStyle name="Percent 2 3 2 6 2 2 2" xfId="38436" xr:uid="{FA5CB7C5-AF7B-48AB-A2A5-2DA3A23EC582}"/>
    <cellStyle name="Percent 2 3 2 6 2 3" xfId="38437" xr:uid="{A85F4D67-F3BB-4235-9B7B-06960604A6B7}"/>
    <cellStyle name="Percent 2 3 2 6 3" xfId="38438" xr:uid="{BB995CDD-DDE4-4EB8-93FE-DDE5A86B39EA}"/>
    <cellStyle name="Percent 2 3 2 6 3 2" xfId="38439" xr:uid="{86B438FF-B0C4-4B69-AB1E-0B29B31A7734}"/>
    <cellStyle name="Percent 2 3 2 6 4" xfId="38440" xr:uid="{DE5650D8-1F77-4D1D-B328-3BEABDC969E0}"/>
    <cellStyle name="Percent 2 3 2 7" xfId="38441" xr:uid="{A8FD088E-9C67-42EE-8474-EE3933A71F24}"/>
    <cellStyle name="Percent 2 3 2 7 2" xfId="38442" xr:uid="{7DBD0441-4D5B-46FB-9E76-EEA1B70E74D3}"/>
    <cellStyle name="Percent 2 3 2 7 2 2" xfId="38443" xr:uid="{74431AB3-6FFC-4557-9FB5-51CC61DE0512}"/>
    <cellStyle name="Percent 2 3 2 7 2 2 2" xfId="38444" xr:uid="{844CCAC6-A594-493E-8301-769E7C7B8E4F}"/>
    <cellStyle name="Percent 2 3 2 7 2 3" xfId="38445" xr:uid="{413A0CA6-249E-4690-BB63-78948602C69F}"/>
    <cellStyle name="Percent 2 3 2 7 3" xfId="38446" xr:uid="{B28C2757-F3BF-49AC-9975-571C332BA47F}"/>
    <cellStyle name="Percent 2 3 2 7 3 2" xfId="38447" xr:uid="{3A2853C3-DBC6-4E3A-B90B-180C1C346758}"/>
    <cellStyle name="Percent 2 3 2 7 4" xfId="38448" xr:uid="{DD83C557-F309-4FC8-806D-5865962137F4}"/>
    <cellStyle name="Percent 2 3 2 8" xfId="38449" xr:uid="{BC339B5E-1383-48CF-BE01-68E499536F97}"/>
    <cellStyle name="Percent 2 3 2 8 2" xfId="38450" xr:uid="{25342441-C2D7-4EF8-B8D5-18FF82147A09}"/>
    <cellStyle name="Percent 2 3 2 8 2 2" xfId="38451" xr:uid="{9FD782CC-E801-4497-8A63-69916F18226F}"/>
    <cellStyle name="Percent 2 3 2 8 3" xfId="38452" xr:uid="{F733F83A-A9CA-4C85-B075-86BDC4EC126C}"/>
    <cellStyle name="Percent 2 3 2 9" xfId="38453" xr:uid="{EC46E9F3-18AB-4559-939F-607697E3D889}"/>
    <cellStyle name="Percent 2 3 2 9 2" xfId="38454" xr:uid="{A049C526-C768-4C45-9931-22F95297B777}"/>
    <cellStyle name="Percent 2 3 3" xfId="38455" xr:uid="{8B0E78BF-AE77-4589-BFC0-67D8EB1A21EE}"/>
    <cellStyle name="Percent 2 3 3 10" xfId="38456" xr:uid="{132C2CC3-900B-49B3-BBBD-A7B89688CAD6}"/>
    <cellStyle name="Percent 2 3 3 2" xfId="38457" xr:uid="{7CDB069E-CB94-4790-BD7B-3F4F6BB02E21}"/>
    <cellStyle name="Percent 2 3 3 2 2" xfId="38458" xr:uid="{0B6EC52B-471A-46DD-AD76-33DEF97FAF43}"/>
    <cellStyle name="Percent 2 3 3 2 2 2" xfId="38459" xr:uid="{EE08DE60-6D69-49D6-913E-B1700ECA6386}"/>
    <cellStyle name="Percent 2 3 3 2 2 2 2" xfId="38460" xr:uid="{8F220EF1-51C0-4F25-B403-FA059C518D8C}"/>
    <cellStyle name="Percent 2 3 3 2 2 2 2 2" xfId="38461" xr:uid="{A4F81C20-4D81-4A74-8FE8-C8578A7FD9BE}"/>
    <cellStyle name="Percent 2 3 3 2 2 2 2 2 2" xfId="38462" xr:uid="{7122EAFB-1870-4EBD-B287-3FC1D9DF37E1}"/>
    <cellStyle name="Percent 2 3 3 2 2 2 2 3" xfId="38463" xr:uid="{7157218E-2171-4160-A9F2-B2B3BE55D900}"/>
    <cellStyle name="Percent 2 3 3 2 2 2 3" xfId="38464" xr:uid="{FAA7A3E0-5EFE-4236-B5BA-C34F32A7A1DF}"/>
    <cellStyle name="Percent 2 3 3 2 2 2 3 2" xfId="38465" xr:uid="{E93F0770-4BF7-462F-965A-3C5C143F133D}"/>
    <cellStyle name="Percent 2 3 3 2 2 2 4" xfId="38466" xr:uid="{8C21B124-230B-41C8-85C4-2D4F5A4C40DA}"/>
    <cellStyle name="Percent 2 3 3 2 2 3" xfId="38467" xr:uid="{2361D5FA-AA5D-4FD8-9B6E-8DC27ED4F05B}"/>
    <cellStyle name="Percent 2 3 3 2 2 3 2" xfId="38468" xr:uid="{387420A6-8806-4BBB-BB10-C4197CBE888A}"/>
    <cellStyle name="Percent 2 3 3 2 2 3 2 2" xfId="38469" xr:uid="{9358EAEC-A6BC-4CD1-A3E3-16EDF0F8A2BD}"/>
    <cellStyle name="Percent 2 3 3 2 2 3 2 2 2" xfId="38470" xr:uid="{65B7C9BC-1999-42E7-8446-9306FE7CBD69}"/>
    <cellStyle name="Percent 2 3 3 2 2 3 2 3" xfId="38471" xr:uid="{923CB2E8-0309-42F3-8E2B-DB0E6774BBF5}"/>
    <cellStyle name="Percent 2 3 3 2 2 3 3" xfId="38472" xr:uid="{12B1F53B-4A4B-477D-9F66-55A58D5D5863}"/>
    <cellStyle name="Percent 2 3 3 2 2 3 3 2" xfId="38473" xr:uid="{535E2925-E774-46B3-AEEA-CFB3B440F8E9}"/>
    <cellStyle name="Percent 2 3 3 2 2 3 4" xfId="38474" xr:uid="{E50E0E9C-1525-44A7-B988-550641E9B0ED}"/>
    <cellStyle name="Percent 2 3 3 2 2 4" xfId="38475" xr:uid="{31FDEE7D-4288-483D-9279-952C2D6CC50E}"/>
    <cellStyle name="Percent 2 3 3 2 2 4 2" xfId="38476" xr:uid="{8C4F9013-9BDB-4F5F-851D-59B4DF0383F6}"/>
    <cellStyle name="Percent 2 3 3 2 2 4 2 2" xfId="38477" xr:uid="{C0AA26DB-EB41-490E-ACA4-5E3A4B8ED418}"/>
    <cellStyle name="Percent 2 3 3 2 2 4 3" xfId="38478" xr:uid="{39105B2D-40E3-4F17-85CA-D24CDF029A79}"/>
    <cellStyle name="Percent 2 3 3 2 2 5" xfId="38479" xr:uid="{6720D711-B8AC-4830-BE7F-1692D7846A49}"/>
    <cellStyle name="Percent 2 3 3 2 2 5 2" xfId="38480" xr:uid="{0DAF9879-9C29-4300-BE7F-AEBF977AD5EA}"/>
    <cellStyle name="Percent 2 3 3 2 2 6" xfId="38481" xr:uid="{B352495B-33F6-4BE9-9962-CA9C446354D5}"/>
    <cellStyle name="Percent 2 3 3 2 3" xfId="38482" xr:uid="{1377EA5C-C805-460B-8CDD-320CD221BBC3}"/>
    <cellStyle name="Percent 2 3 3 2 3 2" xfId="38483" xr:uid="{484EA465-A826-4DC5-9D4B-16070D407B3C}"/>
    <cellStyle name="Percent 2 3 3 2 3 2 2" xfId="38484" xr:uid="{28536766-39C3-4B63-9F1C-DE63E5B6E9E8}"/>
    <cellStyle name="Percent 2 3 3 2 3 2 2 2" xfId="38485" xr:uid="{CD8611D8-2C78-484A-AB21-E3E027805F9F}"/>
    <cellStyle name="Percent 2 3 3 2 3 2 3" xfId="38486" xr:uid="{14620E86-3669-4EDE-B905-FDFEDC8CC574}"/>
    <cellStyle name="Percent 2 3 3 2 3 3" xfId="38487" xr:uid="{EA495D57-B9E1-46F8-8AE6-C320193ADA06}"/>
    <cellStyle name="Percent 2 3 3 2 3 3 2" xfId="38488" xr:uid="{E1FF1A73-ED0B-406E-BCD7-05BF28F43620}"/>
    <cellStyle name="Percent 2 3 3 2 3 4" xfId="38489" xr:uid="{B192D11F-8B5D-4D59-8E88-5303BFF034F5}"/>
    <cellStyle name="Percent 2 3 3 2 4" xfId="38490" xr:uid="{DCE3F6DD-73D3-48A5-A868-E1EEB5394B71}"/>
    <cellStyle name="Percent 2 3 3 2 4 2" xfId="38491" xr:uid="{F3E3D4EE-2F7D-44AF-8D96-E07F24B334E2}"/>
    <cellStyle name="Percent 2 3 3 2 4 2 2" xfId="38492" xr:uid="{A860726F-B39B-49DF-A1B4-AE0E7C57FBF3}"/>
    <cellStyle name="Percent 2 3 3 2 4 2 2 2" xfId="38493" xr:uid="{38EC80D6-E986-43EF-A577-2917B8D0DA3C}"/>
    <cellStyle name="Percent 2 3 3 2 4 2 3" xfId="38494" xr:uid="{9AF2CB15-E16A-4ED2-96A8-DAA0D712B282}"/>
    <cellStyle name="Percent 2 3 3 2 4 3" xfId="38495" xr:uid="{FBCBA6A8-43DA-4E02-B012-A6C77C007E91}"/>
    <cellStyle name="Percent 2 3 3 2 4 3 2" xfId="38496" xr:uid="{16AFD6D8-12A9-4F00-BAA0-A145B95E6F07}"/>
    <cellStyle name="Percent 2 3 3 2 4 4" xfId="38497" xr:uid="{E2D0228F-8CA8-4090-B810-943DAD9D5D88}"/>
    <cellStyle name="Percent 2 3 3 2 5" xfId="38498" xr:uid="{02186861-489A-42ED-B6E2-E4FC6DD27FD4}"/>
    <cellStyle name="Percent 2 3 3 2 5 2" xfId="38499" xr:uid="{5BB17B2F-1E41-4D9E-AF38-DA93F663FEBD}"/>
    <cellStyle name="Percent 2 3 3 2 5 2 2" xfId="38500" xr:uid="{81BC91D6-6F49-483E-8C91-DB90AB2E65BE}"/>
    <cellStyle name="Percent 2 3 3 2 5 3" xfId="38501" xr:uid="{55C9BC25-D7AC-4FD9-A87A-CF4E4E126B34}"/>
    <cellStyle name="Percent 2 3 3 2 6" xfId="38502" xr:uid="{8832BBEA-0721-49A2-8C6F-E3C39B00560B}"/>
    <cellStyle name="Percent 2 3 3 2 6 2" xfId="38503" xr:uid="{FA36613A-DA1D-4ED3-BFE0-151ECEA6CF8E}"/>
    <cellStyle name="Percent 2 3 3 2 7" xfId="38504" xr:uid="{904B2508-F803-460B-BF3E-33BC06353C5E}"/>
    <cellStyle name="Percent 2 3 3 2 8" xfId="38505" xr:uid="{A32A662D-604C-4A6C-9542-FD6E52B395B3}"/>
    <cellStyle name="Percent 2 3 3 3" xfId="38506" xr:uid="{37ADB12A-C597-4A5C-8277-46C19BD89299}"/>
    <cellStyle name="Percent 2 3 3 3 2" xfId="38507" xr:uid="{4D869DFC-FACC-4836-8C9E-C36455AEF79F}"/>
    <cellStyle name="Percent 2 3 3 3 2 2" xfId="38508" xr:uid="{E04ED016-57C2-49FB-B24B-7070BB8150DD}"/>
    <cellStyle name="Percent 2 3 3 3 2 2 2" xfId="38509" xr:uid="{DFFD97A3-201F-471E-BE0B-1327B0FAE507}"/>
    <cellStyle name="Percent 2 3 3 3 2 2 2 2" xfId="38510" xr:uid="{AADA625D-D467-41C5-8CB6-E8B283CD323D}"/>
    <cellStyle name="Percent 2 3 3 3 2 2 2 2 2" xfId="38511" xr:uid="{D842BF33-50DD-411E-A35C-F78910E9118C}"/>
    <cellStyle name="Percent 2 3 3 3 2 2 2 3" xfId="38512" xr:uid="{960A2EA4-42EA-46BE-B77C-854A9476EF3C}"/>
    <cellStyle name="Percent 2 3 3 3 2 2 3" xfId="38513" xr:uid="{1C422F6C-0A51-48A0-807D-FC50DD119691}"/>
    <cellStyle name="Percent 2 3 3 3 2 2 3 2" xfId="38514" xr:uid="{21D3A0AD-04C9-4A0B-8B2B-A887227DAAAA}"/>
    <cellStyle name="Percent 2 3 3 3 2 2 4" xfId="38515" xr:uid="{FC710DE4-D78D-4D10-9D4E-C8380B0B6879}"/>
    <cellStyle name="Percent 2 3 3 3 2 3" xfId="38516" xr:uid="{DFC5B0AB-D6D7-475A-9231-87859111B029}"/>
    <cellStyle name="Percent 2 3 3 3 2 3 2" xfId="38517" xr:uid="{B709C870-33F7-44C0-8F40-DB5C755336F4}"/>
    <cellStyle name="Percent 2 3 3 3 2 3 2 2" xfId="38518" xr:uid="{A31BBECC-800E-495A-BD62-3544294F90CA}"/>
    <cellStyle name="Percent 2 3 3 3 2 3 2 2 2" xfId="38519" xr:uid="{C786C78B-B788-478B-8D8C-AD930F2BE53A}"/>
    <cellStyle name="Percent 2 3 3 3 2 3 2 3" xfId="38520" xr:uid="{3920CD55-F4E9-4FC3-9FDD-8DD9A9E6FB33}"/>
    <cellStyle name="Percent 2 3 3 3 2 3 3" xfId="38521" xr:uid="{6BB86226-0653-4C32-9C5E-0994815E2986}"/>
    <cellStyle name="Percent 2 3 3 3 2 3 3 2" xfId="38522" xr:uid="{82CF97E8-8594-4D54-A2FF-29442D4BE7F2}"/>
    <cellStyle name="Percent 2 3 3 3 2 3 4" xfId="38523" xr:uid="{0F49C2AA-2D71-459A-A3C0-536ECB1E6400}"/>
    <cellStyle name="Percent 2 3 3 3 2 4" xfId="38524" xr:uid="{B06704FA-5E5C-44E7-AB38-5155AF9BB6A4}"/>
    <cellStyle name="Percent 2 3 3 3 2 4 2" xfId="38525" xr:uid="{2D66EF4A-060B-46D1-ACC6-8E246470239F}"/>
    <cellStyle name="Percent 2 3 3 3 2 4 2 2" xfId="38526" xr:uid="{1FB7420B-273B-4028-8259-F02D97CDB72F}"/>
    <cellStyle name="Percent 2 3 3 3 2 4 3" xfId="38527" xr:uid="{C0DF34FF-C371-4248-B464-C3B610CFC46B}"/>
    <cellStyle name="Percent 2 3 3 3 2 5" xfId="38528" xr:uid="{751D24B0-4571-423D-AD1D-90443E94C49E}"/>
    <cellStyle name="Percent 2 3 3 3 2 5 2" xfId="38529" xr:uid="{9B5193BC-D967-4C12-9D37-EA3A5ED135D0}"/>
    <cellStyle name="Percent 2 3 3 3 2 6" xfId="38530" xr:uid="{51A0F7AE-3E9B-4D8F-9961-21C85E61E149}"/>
    <cellStyle name="Percent 2 3 3 3 3" xfId="38531" xr:uid="{E85D3B74-C58F-4CC3-83B4-493D3FC27947}"/>
    <cellStyle name="Percent 2 3 3 3 3 2" xfId="38532" xr:uid="{72EE3014-8DD8-40F7-81B4-D254739BE4DC}"/>
    <cellStyle name="Percent 2 3 3 3 3 2 2" xfId="38533" xr:uid="{69A9ADAE-A09D-4504-A787-95B8571F2247}"/>
    <cellStyle name="Percent 2 3 3 3 3 2 2 2" xfId="38534" xr:uid="{F5ACC0DC-189E-4751-94B9-5E67FE70B619}"/>
    <cellStyle name="Percent 2 3 3 3 3 2 3" xfId="38535" xr:uid="{9FE7D03F-C11A-4C47-9D97-C9F5D579146B}"/>
    <cellStyle name="Percent 2 3 3 3 3 3" xfId="38536" xr:uid="{AA29C9F3-E36A-440A-8ED3-3166D429475A}"/>
    <cellStyle name="Percent 2 3 3 3 3 3 2" xfId="38537" xr:uid="{CE123B05-2934-4662-A09D-977A1C0FE554}"/>
    <cellStyle name="Percent 2 3 3 3 3 4" xfId="38538" xr:uid="{E7486054-E353-4DE5-9E88-BC5DFFF637AF}"/>
    <cellStyle name="Percent 2 3 3 3 4" xfId="38539" xr:uid="{37BE568D-911C-4A5C-AFD2-77F6FA25BD33}"/>
    <cellStyle name="Percent 2 3 3 3 4 2" xfId="38540" xr:uid="{125FA685-EFED-42E5-A395-E0A36BF492E0}"/>
    <cellStyle name="Percent 2 3 3 3 4 2 2" xfId="38541" xr:uid="{423AEFF4-4B79-4500-8808-21E3849A949F}"/>
    <cellStyle name="Percent 2 3 3 3 4 2 2 2" xfId="38542" xr:uid="{740AD3EC-C49B-4BAB-8F51-CFD852D651E1}"/>
    <cellStyle name="Percent 2 3 3 3 4 2 3" xfId="38543" xr:uid="{9EFEC950-3842-4B52-BAF0-8D4794B83D75}"/>
    <cellStyle name="Percent 2 3 3 3 4 3" xfId="38544" xr:uid="{57BF2D4B-BFD3-4CE5-A8FA-59051E8D866C}"/>
    <cellStyle name="Percent 2 3 3 3 4 3 2" xfId="38545" xr:uid="{BBB163AD-A2D6-4888-A926-6CE6D4A0F21A}"/>
    <cellStyle name="Percent 2 3 3 3 4 4" xfId="38546" xr:uid="{F286C5FE-5A92-49CB-AEB9-C843D36BE0D2}"/>
    <cellStyle name="Percent 2 3 3 3 5" xfId="38547" xr:uid="{5EC1A067-080D-4D7E-8220-D8B8B78195CA}"/>
    <cellStyle name="Percent 2 3 3 3 5 2" xfId="38548" xr:uid="{085705FC-C0D3-4906-834E-AE691A96DAFC}"/>
    <cellStyle name="Percent 2 3 3 3 5 2 2" xfId="38549" xr:uid="{1CBF9BEE-8F66-4BDE-BDBC-C191FE5EAA79}"/>
    <cellStyle name="Percent 2 3 3 3 5 3" xfId="38550" xr:uid="{0C208EDC-0B82-4162-9718-1B4C28B47FB1}"/>
    <cellStyle name="Percent 2 3 3 3 6" xfId="38551" xr:uid="{ADD02634-2397-4F3C-B1AC-4D563FCA8A0D}"/>
    <cellStyle name="Percent 2 3 3 3 6 2" xfId="38552" xr:uid="{4322696B-263B-4988-A5C5-7DB52B83BC56}"/>
    <cellStyle name="Percent 2 3 3 3 7" xfId="38553" xr:uid="{95999E21-1637-490F-8391-C5B5153EAEC4}"/>
    <cellStyle name="Percent 2 3 3 4" xfId="38554" xr:uid="{4E1CEB21-2DBC-4766-BEEC-38B19D213D0F}"/>
    <cellStyle name="Percent 2 3 3 4 2" xfId="38555" xr:uid="{4714B807-C402-4FD6-9AA7-F8C2FC4AB986}"/>
    <cellStyle name="Percent 2 3 3 4 2 2" xfId="38556" xr:uid="{E68EBC01-0A13-41AD-9774-CE0B5B249A7C}"/>
    <cellStyle name="Percent 2 3 3 4 2 2 2" xfId="38557" xr:uid="{B3959FF8-D315-42D7-A9F5-D5B525D9ED6F}"/>
    <cellStyle name="Percent 2 3 3 4 2 2 2 2" xfId="38558" xr:uid="{27867114-FC59-45F6-9E62-319C405C546F}"/>
    <cellStyle name="Percent 2 3 3 4 2 2 3" xfId="38559" xr:uid="{B6609003-56F6-4441-9CE6-5DC4E2A731AA}"/>
    <cellStyle name="Percent 2 3 3 4 2 3" xfId="38560" xr:uid="{FA552A80-6FDE-4E86-97EA-DC826528E32B}"/>
    <cellStyle name="Percent 2 3 3 4 2 3 2" xfId="38561" xr:uid="{B0FD105A-D9AA-40D1-B37A-78FEB7451328}"/>
    <cellStyle name="Percent 2 3 3 4 2 4" xfId="38562" xr:uid="{8B403ADF-FF6E-447A-9419-E65F4F400519}"/>
    <cellStyle name="Percent 2 3 3 4 3" xfId="38563" xr:uid="{566E67CD-1A3A-4DF9-89B1-C74972A8BC57}"/>
    <cellStyle name="Percent 2 3 3 4 3 2" xfId="38564" xr:uid="{3B084ACF-6A60-45AA-8F17-0BE4FC224FFC}"/>
    <cellStyle name="Percent 2 3 3 4 3 2 2" xfId="38565" xr:uid="{4682087F-8A9A-4A3A-AB86-C8263FF7EBAF}"/>
    <cellStyle name="Percent 2 3 3 4 3 2 2 2" xfId="38566" xr:uid="{705C64C8-07A1-4161-9054-DCAB4D82424B}"/>
    <cellStyle name="Percent 2 3 3 4 3 2 3" xfId="38567" xr:uid="{1C4EC773-0EF8-4F01-A26B-E42E6432F9BB}"/>
    <cellStyle name="Percent 2 3 3 4 3 3" xfId="38568" xr:uid="{41EB4343-B97E-49DD-86B2-7A64C6C20F0F}"/>
    <cellStyle name="Percent 2 3 3 4 3 3 2" xfId="38569" xr:uid="{06A832AC-5CD4-4691-A219-23AB20A927E4}"/>
    <cellStyle name="Percent 2 3 3 4 3 4" xfId="38570" xr:uid="{E3898B9F-C264-4635-9E68-F0885183E49D}"/>
    <cellStyle name="Percent 2 3 3 4 4" xfId="38571" xr:uid="{7514683B-17BC-43FF-BDBA-B9D6006492AE}"/>
    <cellStyle name="Percent 2 3 3 4 4 2" xfId="38572" xr:uid="{CC16C3E2-0B1C-4360-9E7C-1BF38FEBA4DB}"/>
    <cellStyle name="Percent 2 3 3 4 4 2 2" xfId="38573" xr:uid="{7FF6E8EF-3477-424A-91D0-50EEF5890894}"/>
    <cellStyle name="Percent 2 3 3 4 4 3" xfId="38574" xr:uid="{2AA6E5FF-E197-44BA-A0FE-AF780B136A1E}"/>
    <cellStyle name="Percent 2 3 3 4 5" xfId="38575" xr:uid="{0711A226-122E-424B-A1F5-EDC58B6E2D0D}"/>
    <cellStyle name="Percent 2 3 3 4 5 2" xfId="38576" xr:uid="{308D143D-5BDD-493F-A34F-6F3F4C98520E}"/>
    <cellStyle name="Percent 2 3 3 4 6" xfId="38577" xr:uid="{128529D3-D267-4056-A093-585144BE0893}"/>
    <cellStyle name="Percent 2 3 3 5" xfId="38578" xr:uid="{DA4BDCE8-EEA0-4BCD-AC33-06C77C023519}"/>
    <cellStyle name="Percent 2 3 3 5 2" xfId="38579" xr:uid="{79B04A84-2500-4EE2-AA80-C11E73E3EB8C}"/>
    <cellStyle name="Percent 2 3 3 5 2 2" xfId="38580" xr:uid="{6DECD2C2-6907-4B90-B3CA-028E1D5CF3DC}"/>
    <cellStyle name="Percent 2 3 3 5 2 2 2" xfId="38581" xr:uid="{0B7964F3-F37F-4A9F-9F52-598CD88F037A}"/>
    <cellStyle name="Percent 2 3 3 5 2 3" xfId="38582" xr:uid="{1D603C79-A0C8-4ECE-AC28-1DFF69A32E8D}"/>
    <cellStyle name="Percent 2 3 3 5 3" xfId="38583" xr:uid="{32E80664-B5CD-45D7-9A68-BE0485CAD3D0}"/>
    <cellStyle name="Percent 2 3 3 5 3 2" xfId="38584" xr:uid="{FF5CBEEA-8905-4BA0-83E3-6B8659736675}"/>
    <cellStyle name="Percent 2 3 3 5 4" xfId="38585" xr:uid="{0927398D-67EA-4E70-8F4A-8156EDD04965}"/>
    <cellStyle name="Percent 2 3 3 6" xfId="38586" xr:uid="{AEFC891A-961F-4A11-99BE-9208E5CC65D9}"/>
    <cellStyle name="Percent 2 3 3 6 2" xfId="38587" xr:uid="{FBD7218D-5945-407D-9BA7-7513E08BE79A}"/>
    <cellStyle name="Percent 2 3 3 6 2 2" xfId="38588" xr:uid="{E05EDA66-862B-460A-BF9D-9B68518AE4CD}"/>
    <cellStyle name="Percent 2 3 3 6 2 2 2" xfId="38589" xr:uid="{9E7D5323-7D57-4BBA-A9F3-C420A3E5B7AF}"/>
    <cellStyle name="Percent 2 3 3 6 2 3" xfId="38590" xr:uid="{5DB23203-1588-44B9-87E3-B0302B8D47D4}"/>
    <cellStyle name="Percent 2 3 3 6 3" xfId="38591" xr:uid="{7344A280-E20D-4629-A36A-0BF183D92CD6}"/>
    <cellStyle name="Percent 2 3 3 6 3 2" xfId="38592" xr:uid="{05CE3658-C789-4CE0-82E2-1C2429DA74B1}"/>
    <cellStyle name="Percent 2 3 3 6 4" xfId="38593" xr:uid="{43BEE96F-88D8-408D-BF70-F8BE594A7ECE}"/>
    <cellStyle name="Percent 2 3 3 7" xfId="38594" xr:uid="{7D91BB04-69C0-47CE-B116-04747C2EAD54}"/>
    <cellStyle name="Percent 2 3 3 7 2" xfId="38595" xr:uid="{8E655C0C-CC14-486A-8C0B-53339B0F9176}"/>
    <cellStyle name="Percent 2 3 3 7 2 2" xfId="38596" xr:uid="{EBC30952-C523-4723-8DEB-2CB0ECFA8364}"/>
    <cellStyle name="Percent 2 3 3 7 3" xfId="38597" xr:uid="{AA7EF7E7-63BB-48C2-88F6-FDB4F2C22BE8}"/>
    <cellStyle name="Percent 2 3 3 8" xfId="38598" xr:uid="{445F1D33-27B1-4FE5-8803-39609B9C06C4}"/>
    <cellStyle name="Percent 2 3 3 8 2" xfId="38599" xr:uid="{0CAF47E9-E31D-43A4-90C8-911D05C8D374}"/>
    <cellStyle name="Percent 2 3 3 9" xfId="38600" xr:uid="{ECC604E8-9B43-448D-BB63-1D4B57AEE777}"/>
    <cellStyle name="Percent 2 3 4" xfId="38601" xr:uid="{814C0D1D-A05F-48C1-8E40-2DC929EB8F9D}"/>
    <cellStyle name="Percent 2 3 4 10" xfId="38602" xr:uid="{60BC46A2-7541-45F4-9C98-07883A13B4CF}"/>
    <cellStyle name="Percent 2 3 4 2" xfId="38603" xr:uid="{6010220B-1E4C-4430-A402-8279B0B11DFC}"/>
    <cellStyle name="Percent 2 3 4 2 2" xfId="38604" xr:uid="{E1D7A7D0-46C9-4FCD-9312-186CAE51B84B}"/>
    <cellStyle name="Percent 2 3 4 2 2 2" xfId="38605" xr:uid="{32F3CF0D-0498-4DA2-B707-27E86169FAD3}"/>
    <cellStyle name="Percent 2 3 4 2 2 2 2" xfId="38606" xr:uid="{33A094B4-7510-41EF-B36D-DF5982CAD2FE}"/>
    <cellStyle name="Percent 2 3 4 2 2 2 2 2" xfId="38607" xr:uid="{0A294322-40FD-42A4-825C-DC941ABD5C7C}"/>
    <cellStyle name="Percent 2 3 4 2 2 2 2 2 2" xfId="38608" xr:uid="{5E8C8ADC-EE79-48BE-AFDB-255C6C58C567}"/>
    <cellStyle name="Percent 2 3 4 2 2 2 2 3" xfId="38609" xr:uid="{48EE44B5-2CE6-455C-A7CD-4AD675340DFB}"/>
    <cellStyle name="Percent 2 3 4 2 2 2 3" xfId="38610" xr:uid="{0AEF49C3-14DD-4F5D-AE79-76BA7B20A37F}"/>
    <cellStyle name="Percent 2 3 4 2 2 2 3 2" xfId="38611" xr:uid="{0CCCEE47-8283-47C3-BD9E-03F7034CA36A}"/>
    <cellStyle name="Percent 2 3 4 2 2 2 4" xfId="38612" xr:uid="{A693FF92-2F93-4A72-AD3D-B6B9B174D101}"/>
    <cellStyle name="Percent 2 3 4 2 2 3" xfId="38613" xr:uid="{54391A4C-3E5F-4121-87EB-E86DBE3A723C}"/>
    <cellStyle name="Percent 2 3 4 2 2 3 2" xfId="38614" xr:uid="{5A726765-F6C6-458F-B027-FB5394BB120F}"/>
    <cellStyle name="Percent 2 3 4 2 2 3 2 2" xfId="38615" xr:uid="{D9DEF5BC-EB44-490C-B4F6-CADB6A525D02}"/>
    <cellStyle name="Percent 2 3 4 2 2 3 2 2 2" xfId="38616" xr:uid="{64C70EEF-839B-4EF2-918F-CDAD381B9E14}"/>
    <cellStyle name="Percent 2 3 4 2 2 3 2 3" xfId="38617" xr:uid="{4BCE2C89-2668-46F1-B7B1-EB5E89787939}"/>
    <cellStyle name="Percent 2 3 4 2 2 3 3" xfId="38618" xr:uid="{B2B7FD2E-B182-4421-AD3F-1D5D7B021F35}"/>
    <cellStyle name="Percent 2 3 4 2 2 3 3 2" xfId="38619" xr:uid="{98A6B4DB-63C8-4A23-9429-80470A927B11}"/>
    <cellStyle name="Percent 2 3 4 2 2 3 4" xfId="38620" xr:uid="{1B0FDD04-D378-48CF-BCD9-4DBB8394515B}"/>
    <cellStyle name="Percent 2 3 4 2 2 4" xfId="38621" xr:uid="{C61B655E-036A-47DE-8FBA-32E465C60A0C}"/>
    <cellStyle name="Percent 2 3 4 2 2 4 2" xfId="38622" xr:uid="{24A1BC21-FFD8-4226-AAF4-7AAB73D2C482}"/>
    <cellStyle name="Percent 2 3 4 2 2 4 2 2" xfId="38623" xr:uid="{B0AB9BCC-0DE7-4D77-90E0-E52369175B71}"/>
    <cellStyle name="Percent 2 3 4 2 2 4 3" xfId="38624" xr:uid="{0BB8A127-1E73-4BF4-ADA1-575E2E200FAF}"/>
    <cellStyle name="Percent 2 3 4 2 2 5" xfId="38625" xr:uid="{EDA1DCEF-90C5-4DF6-A882-FEECF9A6450C}"/>
    <cellStyle name="Percent 2 3 4 2 2 5 2" xfId="38626" xr:uid="{ECAB69FE-1965-42E8-8149-5246F8421CAF}"/>
    <cellStyle name="Percent 2 3 4 2 2 6" xfId="38627" xr:uid="{D6074CC5-B358-4D69-9B2A-7158A590C512}"/>
    <cellStyle name="Percent 2 3 4 2 3" xfId="38628" xr:uid="{D377A6E9-1E1E-4336-873C-B65372C3BC77}"/>
    <cellStyle name="Percent 2 3 4 2 3 2" xfId="38629" xr:uid="{2054B4B8-EF12-408F-8297-3AEF30A2508F}"/>
    <cellStyle name="Percent 2 3 4 2 3 2 2" xfId="38630" xr:uid="{B097211C-328A-4AC7-B5F1-9A9C0E1C221A}"/>
    <cellStyle name="Percent 2 3 4 2 3 2 2 2" xfId="38631" xr:uid="{D36CC78F-C6B5-447E-9399-6CA78BBF4F3F}"/>
    <cellStyle name="Percent 2 3 4 2 3 2 3" xfId="38632" xr:uid="{A6585BFD-5D1F-4321-B7A6-599C98F3EF2A}"/>
    <cellStyle name="Percent 2 3 4 2 3 3" xfId="38633" xr:uid="{C9D8D2D6-5B2F-450C-A94D-C20062518584}"/>
    <cellStyle name="Percent 2 3 4 2 3 3 2" xfId="38634" xr:uid="{3E6758D8-64C2-4AFE-B489-1DB5E46BE125}"/>
    <cellStyle name="Percent 2 3 4 2 3 4" xfId="38635" xr:uid="{A82C615B-58BB-4AE4-8648-963C4D6A499D}"/>
    <cellStyle name="Percent 2 3 4 2 4" xfId="38636" xr:uid="{4F36284E-2299-4600-B4FD-E6E2C0EC2240}"/>
    <cellStyle name="Percent 2 3 4 2 4 2" xfId="38637" xr:uid="{5941272A-9C91-4673-B6A0-48D1B631080A}"/>
    <cellStyle name="Percent 2 3 4 2 4 2 2" xfId="38638" xr:uid="{8C3B8506-8244-41F2-8C3B-2902D496AA5E}"/>
    <cellStyle name="Percent 2 3 4 2 4 2 2 2" xfId="38639" xr:uid="{C83CF60A-6F53-495B-B28A-A72D54BDF816}"/>
    <cellStyle name="Percent 2 3 4 2 4 2 3" xfId="38640" xr:uid="{D275BF8C-1256-445F-83D5-9EC84E084E91}"/>
    <cellStyle name="Percent 2 3 4 2 4 3" xfId="38641" xr:uid="{8332B02D-D797-4775-BB0E-8BB18D22DE61}"/>
    <cellStyle name="Percent 2 3 4 2 4 3 2" xfId="38642" xr:uid="{DA546369-EE65-456D-BF6C-4902245F9322}"/>
    <cellStyle name="Percent 2 3 4 2 4 4" xfId="38643" xr:uid="{F7074E33-0AE5-4ED0-BBE3-F469484A4AC6}"/>
    <cellStyle name="Percent 2 3 4 2 5" xfId="38644" xr:uid="{FB61256C-3983-475A-B926-FC1DB5AFBCA6}"/>
    <cellStyle name="Percent 2 3 4 2 5 2" xfId="38645" xr:uid="{E379FD80-FC6E-410A-B255-2814A26F9C39}"/>
    <cellStyle name="Percent 2 3 4 2 5 2 2" xfId="38646" xr:uid="{61DF4D5A-35F9-4711-B876-243A4A7D09F8}"/>
    <cellStyle name="Percent 2 3 4 2 5 3" xfId="38647" xr:uid="{780DF527-4019-4DB7-8815-832B10C206EF}"/>
    <cellStyle name="Percent 2 3 4 2 6" xfId="38648" xr:uid="{02643998-0E0C-4BC0-856C-28CFB4797D3E}"/>
    <cellStyle name="Percent 2 3 4 2 6 2" xfId="38649" xr:uid="{AFA585BE-8A97-432F-92F2-ACF38F4EDA8E}"/>
    <cellStyle name="Percent 2 3 4 2 7" xfId="38650" xr:uid="{0AE44687-2B63-4242-A323-55724D379021}"/>
    <cellStyle name="Percent 2 3 4 3" xfId="38651" xr:uid="{411CEAA1-B221-459D-B3EC-86C4FC530955}"/>
    <cellStyle name="Percent 2 3 4 3 2" xfId="38652" xr:uid="{A971DF25-DE37-4F2E-B84F-2033724CDD32}"/>
    <cellStyle name="Percent 2 3 4 3 2 2" xfId="38653" xr:uid="{6ECB6CF5-7075-4BA8-9C2C-37C5F30D4529}"/>
    <cellStyle name="Percent 2 3 4 3 2 2 2" xfId="38654" xr:uid="{64DAFC58-B261-45E2-BCFF-FD14DF505B18}"/>
    <cellStyle name="Percent 2 3 4 3 2 2 2 2" xfId="38655" xr:uid="{A7F3AEA1-F009-4319-B429-63C31E95280D}"/>
    <cellStyle name="Percent 2 3 4 3 2 2 2 2 2" xfId="38656" xr:uid="{F76E3089-18AE-4DE8-A2E0-6A05DD9A8FC1}"/>
    <cellStyle name="Percent 2 3 4 3 2 2 2 3" xfId="38657" xr:uid="{6AD1663E-6B57-4F14-8D05-B0F14D1ECE3E}"/>
    <cellStyle name="Percent 2 3 4 3 2 2 3" xfId="38658" xr:uid="{ACA1F605-FDA0-4958-8AA1-DC7E0DC81071}"/>
    <cellStyle name="Percent 2 3 4 3 2 2 3 2" xfId="38659" xr:uid="{25058EE1-6BE7-4292-BB66-DA16BBBC86CE}"/>
    <cellStyle name="Percent 2 3 4 3 2 2 4" xfId="38660" xr:uid="{5072E0CE-6311-49BE-B0E9-01DEC10CAF65}"/>
    <cellStyle name="Percent 2 3 4 3 2 3" xfId="38661" xr:uid="{5AC9AC61-35DD-4C68-B36E-103F33094D02}"/>
    <cellStyle name="Percent 2 3 4 3 2 3 2" xfId="38662" xr:uid="{97ADD91A-6B46-4353-A54F-C9FFB593D6CA}"/>
    <cellStyle name="Percent 2 3 4 3 2 3 2 2" xfId="38663" xr:uid="{F9A12240-A86B-43AA-905D-D262B0C0F901}"/>
    <cellStyle name="Percent 2 3 4 3 2 3 2 2 2" xfId="38664" xr:uid="{D65B36A0-7B9C-4673-816B-520D5592337C}"/>
    <cellStyle name="Percent 2 3 4 3 2 3 2 3" xfId="38665" xr:uid="{800176AB-7A3C-4BB4-AD73-5E9A9D32DAEB}"/>
    <cellStyle name="Percent 2 3 4 3 2 3 3" xfId="38666" xr:uid="{4DE5498E-8C1C-4180-8F76-343D97AE7ACF}"/>
    <cellStyle name="Percent 2 3 4 3 2 3 3 2" xfId="38667" xr:uid="{ED3712AA-AA78-4EF7-9E1E-86FC6B375A1C}"/>
    <cellStyle name="Percent 2 3 4 3 2 3 4" xfId="38668" xr:uid="{7A5EF6C6-1C75-4A6B-BED4-92DA09AEED56}"/>
    <cellStyle name="Percent 2 3 4 3 2 4" xfId="38669" xr:uid="{23D9FFEA-522E-41F5-8D6E-B745D0C98E12}"/>
    <cellStyle name="Percent 2 3 4 3 2 4 2" xfId="38670" xr:uid="{BD4B46B7-1511-4985-BA4E-408C8D36D187}"/>
    <cellStyle name="Percent 2 3 4 3 2 4 2 2" xfId="38671" xr:uid="{1E19165F-C23A-4249-9909-758621EC06E8}"/>
    <cellStyle name="Percent 2 3 4 3 2 4 3" xfId="38672" xr:uid="{D336ACD8-FE5C-4540-B5EE-95956AF1E346}"/>
    <cellStyle name="Percent 2 3 4 3 2 5" xfId="38673" xr:uid="{C035E27C-05AD-4A29-811B-6F583B431D0C}"/>
    <cellStyle name="Percent 2 3 4 3 2 5 2" xfId="38674" xr:uid="{26CD7711-4E85-49A5-8B4D-6F4314E2040B}"/>
    <cellStyle name="Percent 2 3 4 3 2 6" xfId="38675" xr:uid="{E20B41B8-2877-458C-9DE3-37B843F2BD79}"/>
    <cellStyle name="Percent 2 3 4 3 3" xfId="38676" xr:uid="{EB019172-C1DC-40F2-ABC5-A7B61E9EB336}"/>
    <cellStyle name="Percent 2 3 4 3 3 2" xfId="38677" xr:uid="{09952204-9B21-4207-9EA4-0CCBF9C9B20A}"/>
    <cellStyle name="Percent 2 3 4 3 3 2 2" xfId="38678" xr:uid="{F0B567DF-0DAB-40E0-A7F3-6400E3AD9E2E}"/>
    <cellStyle name="Percent 2 3 4 3 3 2 2 2" xfId="38679" xr:uid="{49F2E732-3BD1-48D4-889F-19CF76166F19}"/>
    <cellStyle name="Percent 2 3 4 3 3 2 3" xfId="38680" xr:uid="{526234D7-4CC8-40CF-937B-923C76F10E4D}"/>
    <cellStyle name="Percent 2 3 4 3 3 3" xfId="38681" xr:uid="{2F6B220B-3A51-4182-8D07-50E016E6E886}"/>
    <cellStyle name="Percent 2 3 4 3 3 3 2" xfId="38682" xr:uid="{3CFEFEA2-3FB8-4689-AA9E-9CCC90F25612}"/>
    <cellStyle name="Percent 2 3 4 3 3 4" xfId="38683" xr:uid="{55D2A924-2EAB-4782-834A-8E7783DB952C}"/>
    <cellStyle name="Percent 2 3 4 3 4" xfId="38684" xr:uid="{B4E22D88-4389-4D5D-9278-0EED0D803EC7}"/>
    <cellStyle name="Percent 2 3 4 3 4 2" xfId="38685" xr:uid="{9122A502-6D97-4559-AF32-61BE5F24C008}"/>
    <cellStyle name="Percent 2 3 4 3 4 2 2" xfId="38686" xr:uid="{F6F6A81D-0349-4880-A112-0299A572CC45}"/>
    <cellStyle name="Percent 2 3 4 3 4 2 2 2" xfId="38687" xr:uid="{B469A9A1-A5C3-4A05-8EA5-DCF9EA878FFB}"/>
    <cellStyle name="Percent 2 3 4 3 4 2 3" xfId="38688" xr:uid="{188F3871-F93E-4D19-BEAE-F36351B5EFF8}"/>
    <cellStyle name="Percent 2 3 4 3 4 3" xfId="38689" xr:uid="{5AF14256-A403-4EE9-AE0D-401D5EF94A0C}"/>
    <cellStyle name="Percent 2 3 4 3 4 3 2" xfId="38690" xr:uid="{036D552C-7BB5-48CF-A5F1-D561D522DB8F}"/>
    <cellStyle name="Percent 2 3 4 3 4 4" xfId="38691" xr:uid="{16376DC3-2808-4C07-8E87-20FC4C0BEEF5}"/>
    <cellStyle name="Percent 2 3 4 3 5" xfId="38692" xr:uid="{C051F7ED-488E-4324-AE94-3614FB90F98C}"/>
    <cellStyle name="Percent 2 3 4 3 5 2" xfId="38693" xr:uid="{51E30943-2E8F-42B1-8B29-15DD18C33088}"/>
    <cellStyle name="Percent 2 3 4 3 5 2 2" xfId="38694" xr:uid="{0013FEAE-995D-45BD-A758-3D38E1FF0115}"/>
    <cellStyle name="Percent 2 3 4 3 5 3" xfId="38695" xr:uid="{AD4E95A1-0EE1-4917-8B0E-EC27421585E1}"/>
    <cellStyle name="Percent 2 3 4 3 6" xfId="38696" xr:uid="{4C87AEFA-D66E-47C7-BDAE-4273A99ED224}"/>
    <cellStyle name="Percent 2 3 4 3 6 2" xfId="38697" xr:uid="{47609EE6-E580-434B-B1F9-B186BA6F00F4}"/>
    <cellStyle name="Percent 2 3 4 3 7" xfId="38698" xr:uid="{5AB0DB8E-5A0C-41EE-9C9F-105C3BBB4AB5}"/>
    <cellStyle name="Percent 2 3 4 4" xfId="38699" xr:uid="{0C9954A6-6E18-4A4B-BC33-D61020715E72}"/>
    <cellStyle name="Percent 2 3 4 4 2" xfId="38700" xr:uid="{3657CB60-4E65-4FBB-B7AA-7F757CD5FE0E}"/>
    <cellStyle name="Percent 2 3 4 4 2 2" xfId="38701" xr:uid="{15A4F7B8-D0EF-410E-9E47-D66585DC6BA0}"/>
    <cellStyle name="Percent 2 3 4 4 2 2 2" xfId="38702" xr:uid="{4F17369D-D7D0-4782-A1F1-4E5566D2796F}"/>
    <cellStyle name="Percent 2 3 4 4 2 2 2 2" xfId="38703" xr:uid="{3E23AB73-88A0-4B62-9A1A-4CFDDDC8B0AA}"/>
    <cellStyle name="Percent 2 3 4 4 2 2 3" xfId="38704" xr:uid="{9B3A5462-FFA1-4EB8-BD7E-4D01C4EFE753}"/>
    <cellStyle name="Percent 2 3 4 4 2 3" xfId="38705" xr:uid="{AB3C9B0F-78E3-40A7-A951-8780F837DFF5}"/>
    <cellStyle name="Percent 2 3 4 4 2 3 2" xfId="38706" xr:uid="{0CEAAE82-B2A4-45B5-844D-C15D33C91AA4}"/>
    <cellStyle name="Percent 2 3 4 4 2 4" xfId="38707" xr:uid="{BE523E64-6C46-4BD5-B9BB-6A77A02F0987}"/>
    <cellStyle name="Percent 2 3 4 4 3" xfId="38708" xr:uid="{E71F1B91-0D0F-42B6-9DCE-2C6FFD511E21}"/>
    <cellStyle name="Percent 2 3 4 4 3 2" xfId="38709" xr:uid="{665BC6C9-5EEE-4C86-96A2-93381F0284F9}"/>
    <cellStyle name="Percent 2 3 4 4 3 2 2" xfId="38710" xr:uid="{14B0E3A1-29A0-40E1-A912-281D47D2621E}"/>
    <cellStyle name="Percent 2 3 4 4 3 2 2 2" xfId="38711" xr:uid="{AAFD92BB-05BD-4623-B294-DE49EB3F36BE}"/>
    <cellStyle name="Percent 2 3 4 4 3 2 3" xfId="38712" xr:uid="{90F63C7A-3683-44E8-BC02-2C506176AAC7}"/>
    <cellStyle name="Percent 2 3 4 4 3 3" xfId="38713" xr:uid="{A9CDF2D2-186D-4DC5-87F8-85E99BB56E84}"/>
    <cellStyle name="Percent 2 3 4 4 3 3 2" xfId="38714" xr:uid="{4ECC4F06-CC24-4C2A-BA59-7E571F54001A}"/>
    <cellStyle name="Percent 2 3 4 4 3 4" xfId="38715" xr:uid="{0C72E7CE-969C-44C1-92E6-25E633FAB2EB}"/>
    <cellStyle name="Percent 2 3 4 4 4" xfId="38716" xr:uid="{27E570B6-A8B9-480F-BAC3-78AF81DC3D05}"/>
    <cellStyle name="Percent 2 3 4 4 4 2" xfId="38717" xr:uid="{31E02E92-6668-4818-BB5E-02CEA12BBCDB}"/>
    <cellStyle name="Percent 2 3 4 4 4 2 2" xfId="38718" xr:uid="{9858A669-BE8C-44E3-A741-839B0F9775AF}"/>
    <cellStyle name="Percent 2 3 4 4 4 3" xfId="38719" xr:uid="{52CD6AF2-122C-43A2-A852-48ADE2EE0323}"/>
    <cellStyle name="Percent 2 3 4 4 5" xfId="38720" xr:uid="{235199BB-EE8A-4ACB-8593-A2B576D80313}"/>
    <cellStyle name="Percent 2 3 4 4 5 2" xfId="38721" xr:uid="{278CAC3A-B5FC-452A-8F26-F7DC2FA9C958}"/>
    <cellStyle name="Percent 2 3 4 4 6" xfId="38722" xr:uid="{B17ED807-BB07-404E-AB56-A60516FA7532}"/>
    <cellStyle name="Percent 2 3 4 5" xfId="38723" xr:uid="{1457F05A-0400-4F57-8CC2-1FEA8D5E4661}"/>
    <cellStyle name="Percent 2 3 4 5 2" xfId="38724" xr:uid="{954DD33A-6EF8-433A-8280-5818444427D5}"/>
    <cellStyle name="Percent 2 3 4 5 2 2" xfId="38725" xr:uid="{120337D5-41AA-415E-B395-C3B395F6DA32}"/>
    <cellStyle name="Percent 2 3 4 5 2 2 2" xfId="38726" xr:uid="{FBCF6840-A762-4847-BCAE-4C20C19FE4E3}"/>
    <cellStyle name="Percent 2 3 4 5 2 3" xfId="38727" xr:uid="{A322341C-753C-4715-AA07-946E4D9D9EC3}"/>
    <cellStyle name="Percent 2 3 4 5 3" xfId="38728" xr:uid="{5E5C70E0-E1A5-4713-AEBF-8D70D6DADBB2}"/>
    <cellStyle name="Percent 2 3 4 5 3 2" xfId="38729" xr:uid="{072825E9-B31B-461D-85DF-BDD161D95D0E}"/>
    <cellStyle name="Percent 2 3 4 5 4" xfId="38730" xr:uid="{499D65CE-1928-4840-8BE0-DF75061E7B95}"/>
    <cellStyle name="Percent 2 3 4 6" xfId="38731" xr:uid="{B90CB445-BD83-4588-99D3-E9C720C779B5}"/>
    <cellStyle name="Percent 2 3 4 6 2" xfId="38732" xr:uid="{55D973F8-F29E-4E13-8C21-63ACD2F163EA}"/>
    <cellStyle name="Percent 2 3 4 6 2 2" xfId="38733" xr:uid="{5CD5CC45-9158-42EA-B50E-F6F44ADD099F}"/>
    <cellStyle name="Percent 2 3 4 6 2 2 2" xfId="38734" xr:uid="{B04CAB9D-D94C-41A0-891A-3535E79606A3}"/>
    <cellStyle name="Percent 2 3 4 6 2 3" xfId="38735" xr:uid="{9A6C331F-2CB8-45F4-9936-5608523648AB}"/>
    <cellStyle name="Percent 2 3 4 6 3" xfId="38736" xr:uid="{4731AF4D-4217-490D-9286-2F63FEC276FF}"/>
    <cellStyle name="Percent 2 3 4 6 3 2" xfId="38737" xr:uid="{CB206058-B156-47B4-970B-0F2D9C77C771}"/>
    <cellStyle name="Percent 2 3 4 6 4" xfId="38738" xr:uid="{9F2E7BC1-2FAB-42ED-90EF-5A34E6DE949C}"/>
    <cellStyle name="Percent 2 3 4 7" xfId="38739" xr:uid="{09E6FED3-E26E-4641-9478-D3971F99EADE}"/>
    <cellStyle name="Percent 2 3 4 7 2" xfId="38740" xr:uid="{CDF9428C-B700-4AE4-AA26-96F1272BD995}"/>
    <cellStyle name="Percent 2 3 4 7 2 2" xfId="38741" xr:uid="{54741319-2372-40FC-A1C9-1E95D03DDB66}"/>
    <cellStyle name="Percent 2 3 4 7 3" xfId="38742" xr:uid="{62CEE3A5-5BD3-443C-8157-043F0103B4D2}"/>
    <cellStyle name="Percent 2 3 4 8" xfId="38743" xr:uid="{2C221AD9-62E3-4E05-B527-0AD3952B6CB2}"/>
    <cellStyle name="Percent 2 3 4 8 2" xfId="38744" xr:uid="{CA84F4BB-F4D0-4AFD-963E-58C6E9A6DD00}"/>
    <cellStyle name="Percent 2 3 4 9" xfId="38745" xr:uid="{D5C9E4E2-B5A7-4242-B272-11ABDF1DAC49}"/>
    <cellStyle name="Percent 2 3 5" xfId="38746" xr:uid="{9C3246F3-B8A6-44C4-BE35-E23C93D4B474}"/>
    <cellStyle name="Percent 2 3 5 2" xfId="38747" xr:uid="{0AAB3D1C-A044-4CC8-ACE1-EBA7EE3EF02D}"/>
    <cellStyle name="Percent 2 3 5 2 2" xfId="38748" xr:uid="{2F74DB9D-2190-49B9-ACD4-061DCDE4C054}"/>
    <cellStyle name="Percent 2 3 5 2 2 2" xfId="38749" xr:uid="{8D0921C4-2F35-4AC0-B114-D54CE1AE9529}"/>
    <cellStyle name="Percent 2 3 5 2 2 2 2" xfId="38750" xr:uid="{769116E5-EB09-4905-9C85-AE81A4F64729}"/>
    <cellStyle name="Percent 2 3 5 2 2 2 2 2" xfId="38751" xr:uid="{3382E719-220F-43BD-AA49-944D7E0F7AE2}"/>
    <cellStyle name="Percent 2 3 5 2 2 2 3" xfId="38752" xr:uid="{C51432D5-91B7-41FF-985E-BE9BAF5A733B}"/>
    <cellStyle name="Percent 2 3 5 2 2 3" xfId="38753" xr:uid="{4804EE07-CFDB-471C-BE27-0569815FD15A}"/>
    <cellStyle name="Percent 2 3 5 2 2 3 2" xfId="38754" xr:uid="{EE92D272-4D6E-4DE6-8F92-97E611DD229A}"/>
    <cellStyle name="Percent 2 3 5 2 2 4" xfId="38755" xr:uid="{6FAD4968-94E0-4287-B061-D19B71429297}"/>
    <cellStyle name="Percent 2 3 5 2 3" xfId="38756" xr:uid="{282AA6FB-37EA-406A-A524-14ADD0E3B251}"/>
    <cellStyle name="Percent 2 3 5 2 3 2" xfId="38757" xr:uid="{524EC2A1-C104-4CB0-9363-5BE71C1EB4B3}"/>
    <cellStyle name="Percent 2 3 5 2 3 2 2" xfId="38758" xr:uid="{6A09A9A3-A9D5-4989-A69E-F3163BCCDE5C}"/>
    <cellStyle name="Percent 2 3 5 2 3 2 2 2" xfId="38759" xr:uid="{866690E4-187B-44D7-B5ED-D5FCDF9B77B2}"/>
    <cellStyle name="Percent 2 3 5 2 3 2 3" xfId="38760" xr:uid="{22D46ECA-A90F-4709-8286-2FA9BF7082EB}"/>
    <cellStyle name="Percent 2 3 5 2 3 3" xfId="38761" xr:uid="{CB6F3EF7-C66E-4849-BA18-10BBC4A2CC9F}"/>
    <cellStyle name="Percent 2 3 5 2 3 3 2" xfId="38762" xr:uid="{F138A8B6-5292-47B2-8176-E4E67119E6AE}"/>
    <cellStyle name="Percent 2 3 5 2 3 4" xfId="38763" xr:uid="{FA052247-025F-4515-A641-FA0BF9DCA5FF}"/>
    <cellStyle name="Percent 2 3 5 2 4" xfId="38764" xr:uid="{627F7EDF-8063-4126-B056-C101E27A4186}"/>
    <cellStyle name="Percent 2 3 5 2 4 2" xfId="38765" xr:uid="{4D771E80-E822-4652-A6EE-73282F8CABA7}"/>
    <cellStyle name="Percent 2 3 5 2 4 2 2" xfId="38766" xr:uid="{4CAD6524-5E6E-413D-83B2-70EBDB7404B3}"/>
    <cellStyle name="Percent 2 3 5 2 4 3" xfId="38767" xr:uid="{7F032C49-9213-4568-900C-C9B70D9A5B4E}"/>
    <cellStyle name="Percent 2 3 5 2 5" xfId="38768" xr:uid="{902145EF-D811-45DE-A1A9-23CD10B9880A}"/>
    <cellStyle name="Percent 2 3 5 2 5 2" xfId="38769" xr:uid="{DB88C0B4-0E30-4B0A-937C-30963F281917}"/>
    <cellStyle name="Percent 2 3 5 2 6" xfId="38770" xr:uid="{7D6DC34D-F4D3-4D77-9AD2-4158457D6E87}"/>
    <cellStyle name="Percent 2 3 5 3" xfId="38771" xr:uid="{16A44DF5-FF4E-4DC7-BF7D-E3C2058C4222}"/>
    <cellStyle name="Percent 2 3 5 3 2" xfId="38772" xr:uid="{4054AA9D-2B36-4B03-BE39-346C6B33202D}"/>
    <cellStyle name="Percent 2 3 5 3 2 2" xfId="38773" xr:uid="{ACAAA01D-AB3E-4985-AA6B-5C54FBA4E1FA}"/>
    <cellStyle name="Percent 2 3 5 3 2 2 2" xfId="38774" xr:uid="{00F253B2-5610-4CB9-913F-0E6149BD018A}"/>
    <cellStyle name="Percent 2 3 5 3 2 3" xfId="38775" xr:uid="{686E3E08-F7AA-4A4E-93A0-317C1213A67D}"/>
    <cellStyle name="Percent 2 3 5 3 3" xfId="38776" xr:uid="{21E8BC9E-9887-4FCE-9D14-70B0634FC436}"/>
    <cellStyle name="Percent 2 3 5 3 3 2" xfId="38777" xr:uid="{6A301CAF-233A-4AD5-A6B9-ABB10BF77A07}"/>
    <cellStyle name="Percent 2 3 5 3 4" xfId="38778" xr:uid="{17403F79-9416-4210-81CF-E459AB0ED428}"/>
    <cellStyle name="Percent 2 3 5 4" xfId="38779" xr:uid="{E1F9E595-FA31-4C60-8D1B-F0DE637083DB}"/>
    <cellStyle name="Percent 2 3 5 4 2" xfId="38780" xr:uid="{7CD3C389-1C21-4FC1-8B1B-B23E1EB6F95F}"/>
    <cellStyle name="Percent 2 3 5 4 2 2" xfId="38781" xr:uid="{8369FEA0-228A-4BC5-ACE8-E543356956E5}"/>
    <cellStyle name="Percent 2 3 5 4 2 2 2" xfId="38782" xr:uid="{04A66707-37AF-4B01-89D6-6812259D166A}"/>
    <cellStyle name="Percent 2 3 5 4 2 3" xfId="38783" xr:uid="{991E7817-8B0A-4401-98B7-4059CEEF5B5A}"/>
    <cellStyle name="Percent 2 3 5 4 3" xfId="38784" xr:uid="{B27BEDF9-F525-4B59-9D72-7EAEDA4C920C}"/>
    <cellStyle name="Percent 2 3 5 4 3 2" xfId="38785" xr:uid="{AB9CB219-A381-4CF5-A25E-2AA17D7DAFC7}"/>
    <cellStyle name="Percent 2 3 5 4 4" xfId="38786" xr:uid="{B9E95CF6-F633-419C-AF23-6D9D3C081E05}"/>
    <cellStyle name="Percent 2 3 5 5" xfId="38787" xr:uid="{85B5CAEB-D51F-49AE-B518-7072FA8CF767}"/>
    <cellStyle name="Percent 2 3 5 5 2" xfId="38788" xr:uid="{33613183-36D8-4BF9-872F-2A774B8E29CB}"/>
    <cellStyle name="Percent 2 3 5 5 2 2" xfId="38789" xr:uid="{E6032DA1-0626-4BAB-BDC1-8473BF69EF11}"/>
    <cellStyle name="Percent 2 3 5 5 3" xfId="38790" xr:uid="{E9A26187-3357-4C6D-AE2A-38910BE16C36}"/>
    <cellStyle name="Percent 2 3 5 6" xfId="38791" xr:uid="{1D55D143-754F-489A-B720-1A7B09FF70C3}"/>
    <cellStyle name="Percent 2 3 5 6 2" xfId="38792" xr:uid="{8791505E-FF69-478B-A72F-8D1C22BAF76D}"/>
    <cellStyle name="Percent 2 3 5 7" xfId="38793" xr:uid="{4FDAEB9E-12AA-4D4A-9A9E-5522293F14CB}"/>
    <cellStyle name="Percent 2 3 6" xfId="38794" xr:uid="{9482BE38-3766-4D3D-AC1F-6D2C72F20D6F}"/>
    <cellStyle name="Percent 2 3 6 2" xfId="38795" xr:uid="{36FDFAD1-38A1-4D9C-9FCF-12375B23862D}"/>
    <cellStyle name="Percent 2 3 6 2 2" xfId="38796" xr:uid="{6085C1F8-6534-4724-9560-B3DCB5408B03}"/>
    <cellStyle name="Percent 2 3 6 2 2 2" xfId="38797" xr:uid="{6A1F95EC-EA46-4AF8-A0BB-90C5363EC27E}"/>
    <cellStyle name="Percent 2 3 6 2 2 2 2" xfId="38798" xr:uid="{67384BF5-9E17-43FF-B492-281F3FE0D399}"/>
    <cellStyle name="Percent 2 3 6 2 2 2 2 2" xfId="38799" xr:uid="{00316373-2343-4FDF-B919-1DEA2C375628}"/>
    <cellStyle name="Percent 2 3 6 2 2 2 3" xfId="38800" xr:uid="{D56DCBF6-1BD6-4B56-8D29-C0203370D610}"/>
    <cellStyle name="Percent 2 3 6 2 2 3" xfId="38801" xr:uid="{10E40D38-5E77-45F1-BD70-E4CBC9DCFB2A}"/>
    <cellStyle name="Percent 2 3 6 2 2 3 2" xfId="38802" xr:uid="{0883FF62-8893-45B7-8F41-171734C9F357}"/>
    <cellStyle name="Percent 2 3 6 2 2 4" xfId="38803" xr:uid="{20A9D391-2518-4AB1-99AA-F315485F4490}"/>
    <cellStyle name="Percent 2 3 6 2 3" xfId="38804" xr:uid="{D2E160F8-BE1A-4D2E-B4C8-7295112F0B4B}"/>
    <cellStyle name="Percent 2 3 6 2 3 2" xfId="38805" xr:uid="{08790845-BF93-45F5-B6E8-082243D755BB}"/>
    <cellStyle name="Percent 2 3 6 2 3 2 2" xfId="38806" xr:uid="{F911068C-0E2C-4A48-BF31-915446915F30}"/>
    <cellStyle name="Percent 2 3 6 2 3 2 2 2" xfId="38807" xr:uid="{A4E632E0-F0CC-4420-BA54-75B08EB3A228}"/>
    <cellStyle name="Percent 2 3 6 2 3 2 3" xfId="38808" xr:uid="{63300131-343F-4980-B972-1C41029FEB98}"/>
    <cellStyle name="Percent 2 3 6 2 3 3" xfId="38809" xr:uid="{3ECDD937-A15B-4256-ACBD-0C5F9C64D642}"/>
    <cellStyle name="Percent 2 3 6 2 3 3 2" xfId="38810" xr:uid="{DA24F02B-A9F9-49D5-8AA2-950E6CCEB167}"/>
    <cellStyle name="Percent 2 3 6 2 3 4" xfId="38811" xr:uid="{AFCD3A14-C509-4617-ADDF-55550E58FF31}"/>
    <cellStyle name="Percent 2 3 6 2 4" xfId="38812" xr:uid="{64E49037-F451-4DA5-830C-9FFDD2D1507B}"/>
    <cellStyle name="Percent 2 3 6 2 4 2" xfId="38813" xr:uid="{FDC9E2EA-EE2A-49AE-AED8-78AE8C2654F5}"/>
    <cellStyle name="Percent 2 3 6 2 4 2 2" xfId="38814" xr:uid="{BE3D1D34-E86B-4489-BB2D-E911B3A4BE67}"/>
    <cellStyle name="Percent 2 3 6 2 4 3" xfId="38815" xr:uid="{B061DCE4-8697-4378-8896-A9BB671DBFD7}"/>
    <cellStyle name="Percent 2 3 6 2 5" xfId="38816" xr:uid="{6C3D40F2-EE53-4590-9E2A-91157FCE8C69}"/>
    <cellStyle name="Percent 2 3 6 2 5 2" xfId="38817" xr:uid="{D804BFC8-3CFD-49C4-8EBD-97A568F3FAFA}"/>
    <cellStyle name="Percent 2 3 6 2 6" xfId="38818" xr:uid="{B187239B-D363-4633-A91E-EFD8C8C4A60C}"/>
    <cellStyle name="Percent 2 3 6 3" xfId="38819" xr:uid="{C86F445D-312D-4F7B-ACA1-E00B7CDA28A5}"/>
    <cellStyle name="Percent 2 3 6 3 2" xfId="38820" xr:uid="{22BF95C3-CADF-40A7-B53B-9FD5E3F9D9C3}"/>
    <cellStyle name="Percent 2 3 6 3 2 2" xfId="38821" xr:uid="{1DD2F625-D868-484C-9959-B1081DCE1A84}"/>
    <cellStyle name="Percent 2 3 6 3 2 2 2" xfId="38822" xr:uid="{3D0E2C53-E2AB-496E-BD40-EA6285667F82}"/>
    <cellStyle name="Percent 2 3 6 3 2 3" xfId="38823" xr:uid="{FD93C806-E631-438E-8BC3-221276FE5287}"/>
    <cellStyle name="Percent 2 3 6 3 3" xfId="38824" xr:uid="{A1EF0E67-C4DC-4563-9358-BBFE51B18A5F}"/>
    <cellStyle name="Percent 2 3 6 3 3 2" xfId="38825" xr:uid="{6543F7D2-4903-4219-8058-03FEFC24A1DF}"/>
    <cellStyle name="Percent 2 3 6 3 4" xfId="38826" xr:uid="{77A0A836-1CCD-4ACD-97F5-B3A82839B70F}"/>
    <cellStyle name="Percent 2 3 6 4" xfId="38827" xr:uid="{06391FA6-38F4-45C0-BCC3-FBDDF27B553F}"/>
    <cellStyle name="Percent 2 3 6 4 2" xfId="38828" xr:uid="{4D9D08B9-767E-446D-B2FC-DDA38D718761}"/>
    <cellStyle name="Percent 2 3 6 4 2 2" xfId="38829" xr:uid="{06FF9E6B-D2D5-49DC-B6F7-66907CA8956C}"/>
    <cellStyle name="Percent 2 3 6 4 2 2 2" xfId="38830" xr:uid="{C55B3A9B-16E1-4DC7-A841-0945E22D9E63}"/>
    <cellStyle name="Percent 2 3 6 4 2 3" xfId="38831" xr:uid="{E6C0D708-0001-4ECD-A766-BF72EE950FE0}"/>
    <cellStyle name="Percent 2 3 6 4 3" xfId="38832" xr:uid="{71BEFD20-ADB1-41E4-8D14-24725F26B492}"/>
    <cellStyle name="Percent 2 3 6 4 3 2" xfId="38833" xr:uid="{E253AC3E-4CA5-4106-95D3-65D35B2D093D}"/>
    <cellStyle name="Percent 2 3 6 4 4" xfId="38834" xr:uid="{7CFF9CE8-F80F-4FA2-81AE-7BCF5556E029}"/>
    <cellStyle name="Percent 2 3 6 5" xfId="38835" xr:uid="{8337DBFA-6250-431B-AB3F-E71DF2BF1AE1}"/>
    <cellStyle name="Percent 2 3 6 5 2" xfId="38836" xr:uid="{422944C9-6FAD-4034-BFCD-07D1B130F36F}"/>
    <cellStyle name="Percent 2 3 6 5 2 2" xfId="38837" xr:uid="{AF803720-18F8-4FBF-B1B2-8AFC5914C171}"/>
    <cellStyle name="Percent 2 3 6 5 3" xfId="38838" xr:uid="{6E68A556-85F3-4667-8672-20250CE601DC}"/>
    <cellStyle name="Percent 2 3 6 6" xfId="38839" xr:uid="{16D00C9B-5061-4880-8C64-EFC59D2CDAB8}"/>
    <cellStyle name="Percent 2 3 6 6 2" xfId="38840" xr:uid="{78A78999-B2DF-4EB9-BC13-F5EDC2F234B7}"/>
    <cellStyle name="Percent 2 3 6 7" xfId="38841" xr:uid="{3EF0085C-E37B-487D-96FA-7E253DD3200F}"/>
    <cellStyle name="Percent 2 3 7" xfId="38842" xr:uid="{8DA6E503-E8E9-409C-B0A1-898461EA35CA}"/>
    <cellStyle name="Percent 2 3 7 2" xfId="38843" xr:uid="{049C6A27-1639-41AF-98BC-FEB5489A0A49}"/>
    <cellStyle name="Percent 2 3 7 2 2" xfId="38844" xr:uid="{D0149ED5-DA87-4222-913F-FB52B57F1A0D}"/>
    <cellStyle name="Percent 2 3 7 2 2 2" xfId="38845" xr:uid="{00023351-FA3F-4384-8509-E53496436990}"/>
    <cellStyle name="Percent 2 3 7 2 2 2 2" xfId="38846" xr:uid="{97B9655C-4CD2-43F6-BFF3-72323BD00157}"/>
    <cellStyle name="Percent 2 3 7 2 2 3" xfId="38847" xr:uid="{65F5C589-F6ED-4653-B49D-09E12FDE8A17}"/>
    <cellStyle name="Percent 2 3 7 2 3" xfId="38848" xr:uid="{6510A7CC-7AE9-4C2E-9FA0-CB24FC3DF469}"/>
    <cellStyle name="Percent 2 3 7 2 3 2" xfId="38849" xr:uid="{96DF4653-3D6F-4BC5-866F-BD81F872D311}"/>
    <cellStyle name="Percent 2 3 7 2 4" xfId="38850" xr:uid="{88FBA71C-09EB-4D1D-8715-52581A5A15CD}"/>
    <cellStyle name="Percent 2 3 7 3" xfId="38851" xr:uid="{789682A5-AD1C-47C1-A74F-6F67FF2401BF}"/>
    <cellStyle name="Percent 2 3 7 3 2" xfId="38852" xr:uid="{63A6A4E8-0625-45AF-AB7C-0427874394B3}"/>
    <cellStyle name="Percent 2 3 7 3 2 2" xfId="38853" xr:uid="{E061FEF7-3462-4CD1-8F3D-6A651B03165E}"/>
    <cellStyle name="Percent 2 3 7 3 2 2 2" xfId="38854" xr:uid="{CDDBE3D9-D101-405C-9B4A-50DBAA74ACAE}"/>
    <cellStyle name="Percent 2 3 7 3 2 3" xfId="38855" xr:uid="{11C790A3-F398-424E-BEF4-DB7CE1600373}"/>
    <cellStyle name="Percent 2 3 7 3 3" xfId="38856" xr:uid="{F28BFC23-195E-4D5A-88EF-754AD19349A7}"/>
    <cellStyle name="Percent 2 3 7 3 3 2" xfId="38857" xr:uid="{930B9EDB-8CED-4067-BAC3-1B9AE543C207}"/>
    <cellStyle name="Percent 2 3 7 3 4" xfId="38858" xr:uid="{BEE70F49-341D-4078-B844-6AF0DFF687D5}"/>
    <cellStyle name="Percent 2 3 7 4" xfId="38859" xr:uid="{C498FCF7-56A8-41B9-AFFE-DD4647BBDB3D}"/>
    <cellStyle name="Percent 2 3 7 4 2" xfId="38860" xr:uid="{67111FD2-4DB5-4D58-8A89-4AF7403CAE03}"/>
    <cellStyle name="Percent 2 3 7 4 2 2" xfId="38861" xr:uid="{A6890647-80DD-426A-ADCB-55B800892C8D}"/>
    <cellStyle name="Percent 2 3 7 4 3" xfId="38862" xr:uid="{2BF079B0-263F-4038-BD80-D90142D200C3}"/>
    <cellStyle name="Percent 2 3 7 5" xfId="38863" xr:uid="{D06CC56E-20B2-46AB-8888-B4CC74D4F92B}"/>
    <cellStyle name="Percent 2 3 7 5 2" xfId="38864" xr:uid="{F9D5F8A9-5455-46E3-8D03-454042F1496A}"/>
    <cellStyle name="Percent 2 3 7 6" xfId="38865" xr:uid="{D585B417-CD88-4B3F-94D9-40B0BF5DEECC}"/>
    <cellStyle name="Percent 2 3 8" xfId="38866" xr:uid="{A53C1FF4-9A18-4EEE-91DD-4F2EE98E24EC}"/>
    <cellStyle name="Percent 2 3 9" xfId="38867" xr:uid="{875BDB2C-90F6-47CE-A6E3-24A36DF008AD}"/>
    <cellStyle name="Percent 2 3 9 2" xfId="38868" xr:uid="{C54E80E8-876C-44DD-8D2E-24A98F3D0F9E}"/>
    <cellStyle name="Percent 2 3 9 2 2" xfId="38869" xr:uid="{08A65398-F82C-47AC-8E76-7C284AD31328}"/>
    <cellStyle name="Percent 2 3 9 2 2 2" xfId="38870" xr:uid="{79D6E9F9-4E6B-43D9-AF0B-63B7F2B3025F}"/>
    <cellStyle name="Percent 2 3 9 2 3" xfId="38871" xr:uid="{6AC953B9-2397-4B43-A7EB-F9E17C504163}"/>
    <cellStyle name="Percent 2 3 9 3" xfId="38872" xr:uid="{F4DF20F8-2F79-4110-AB57-7D28BAFD8AB7}"/>
    <cellStyle name="Percent 2 3 9 3 2" xfId="38873" xr:uid="{9E518F37-F345-40B8-A267-A9F50A2E2EB2}"/>
    <cellStyle name="Percent 2 3 9 4" xfId="38874" xr:uid="{D92B8343-922A-4BAC-B01F-17A2F791B926}"/>
    <cellStyle name="Percent 2 4" xfId="38875" xr:uid="{DE175434-1103-4218-B200-F9E70F85236C}"/>
    <cellStyle name="Percent 2 4 10" xfId="38876" xr:uid="{F8FC768C-599E-4769-987A-7B6F34B97B14}"/>
    <cellStyle name="Percent 2 4 10 2" xfId="38877" xr:uid="{E5FEAECD-B4CD-4CA8-872C-379095F1D354}"/>
    <cellStyle name="Percent 2 4 11" xfId="38878" xr:uid="{DA72FC38-AA81-4CFF-BC1A-BB9B5420072B}"/>
    <cellStyle name="Percent 2 4 12" xfId="38879" xr:uid="{C8A846F4-7239-4FEC-883D-8352EED00806}"/>
    <cellStyle name="Percent 2 4 2" xfId="38880" xr:uid="{C6CC634F-5082-4DF6-8CB5-12CC3D80B961}"/>
    <cellStyle name="Percent 2 4 2 10" xfId="38881" xr:uid="{E72C3D32-1FBB-49EB-B7C7-15B8661D0A20}"/>
    <cellStyle name="Percent 2 4 2 2" xfId="38882" xr:uid="{1DB05B62-39BD-4877-833F-12D2A0A14FFC}"/>
    <cellStyle name="Percent 2 4 2 2 2" xfId="38883" xr:uid="{96EF28B2-36E0-4F68-AA31-E15CC7393314}"/>
    <cellStyle name="Percent 2 4 2 2 2 2" xfId="38884" xr:uid="{00D10E84-14FC-46A3-A40E-036D04F2D233}"/>
    <cellStyle name="Percent 2 4 2 2 2 2 2" xfId="38885" xr:uid="{231EEA58-10F8-4A82-9543-95A855919975}"/>
    <cellStyle name="Percent 2 4 2 2 2 2 2 2" xfId="38886" xr:uid="{9F080B40-BE35-46B4-8C12-95F27BE4BC7A}"/>
    <cellStyle name="Percent 2 4 2 2 2 2 2 2 2" xfId="38887" xr:uid="{ADC1D6E0-79EC-4C03-A83C-7E905AFDD852}"/>
    <cellStyle name="Percent 2 4 2 2 2 2 2 3" xfId="38888" xr:uid="{0DBC8249-6777-4A8D-A215-601595125D6E}"/>
    <cellStyle name="Percent 2 4 2 2 2 2 3" xfId="38889" xr:uid="{59865B0A-8C63-439E-A9AF-1B043F23FF2C}"/>
    <cellStyle name="Percent 2 4 2 2 2 2 3 2" xfId="38890" xr:uid="{1B991256-5156-4AB0-BE0A-1434DF872911}"/>
    <cellStyle name="Percent 2 4 2 2 2 2 4" xfId="38891" xr:uid="{18F6C80D-EA75-41DC-B2A7-72F7522285C9}"/>
    <cellStyle name="Percent 2 4 2 2 2 3" xfId="38892" xr:uid="{6A4923A5-6C2E-4C2F-B471-DAA0CDBC5422}"/>
    <cellStyle name="Percent 2 4 2 2 2 3 2" xfId="38893" xr:uid="{16B759C7-89EC-4291-9231-C84461195129}"/>
    <cellStyle name="Percent 2 4 2 2 2 3 2 2" xfId="38894" xr:uid="{BB53AE7E-C68F-4930-AE57-FBA5FEA9F2D1}"/>
    <cellStyle name="Percent 2 4 2 2 2 3 2 2 2" xfId="38895" xr:uid="{83E25A81-8D2D-4C26-8710-0FB26FE994C5}"/>
    <cellStyle name="Percent 2 4 2 2 2 3 2 3" xfId="38896" xr:uid="{98CF100B-DC62-496E-95A9-7F569D5156A5}"/>
    <cellStyle name="Percent 2 4 2 2 2 3 3" xfId="38897" xr:uid="{A5B152AE-10F8-4B8F-9941-BE14D001E8D7}"/>
    <cellStyle name="Percent 2 4 2 2 2 3 3 2" xfId="38898" xr:uid="{08069606-AB96-4E77-83C7-B2C7B892866B}"/>
    <cellStyle name="Percent 2 4 2 2 2 3 4" xfId="38899" xr:uid="{A4F6E482-1559-43C2-BD77-5AC24C719357}"/>
    <cellStyle name="Percent 2 4 2 2 2 4" xfId="38900" xr:uid="{CBAD234C-DB2F-4E78-960E-AA924E65D07F}"/>
    <cellStyle name="Percent 2 4 2 2 2 4 2" xfId="38901" xr:uid="{84136722-E92F-4A0A-B3C5-58AA8588AD14}"/>
    <cellStyle name="Percent 2 4 2 2 2 4 2 2" xfId="38902" xr:uid="{18E28E75-1E83-4C32-9D0A-E53C2AE89169}"/>
    <cellStyle name="Percent 2 4 2 2 2 4 3" xfId="38903" xr:uid="{286A6072-C58A-4E01-9F96-2BE42A02DD47}"/>
    <cellStyle name="Percent 2 4 2 2 2 5" xfId="38904" xr:uid="{5E838127-CEDD-4351-AFD0-F10E21DB6D48}"/>
    <cellStyle name="Percent 2 4 2 2 2 5 2" xfId="38905" xr:uid="{DB2A8BD0-FA29-4F81-AF15-C7F8430CE3E0}"/>
    <cellStyle name="Percent 2 4 2 2 2 6" xfId="38906" xr:uid="{EFAE4753-3385-4397-81CC-162319D44453}"/>
    <cellStyle name="Percent 2 4 2 2 3" xfId="38907" xr:uid="{68377529-BBDD-4F55-98DB-CC338C9B3F5A}"/>
    <cellStyle name="Percent 2 4 2 2 3 2" xfId="38908" xr:uid="{72843BEB-A447-4AC1-B97A-A0F1F13D5162}"/>
    <cellStyle name="Percent 2 4 2 2 3 2 2" xfId="38909" xr:uid="{EDB3FF45-4B1C-45A1-8E99-0BC83F5BD8D2}"/>
    <cellStyle name="Percent 2 4 2 2 3 2 2 2" xfId="38910" xr:uid="{BFC8B074-780A-4E72-B28B-401A5A1C0350}"/>
    <cellStyle name="Percent 2 4 2 2 3 2 3" xfId="38911" xr:uid="{E92B3EC5-547F-4874-B09B-DCB04687F5BD}"/>
    <cellStyle name="Percent 2 4 2 2 3 3" xfId="38912" xr:uid="{E166A8F6-5556-480E-8A02-9CA3CD0D91BF}"/>
    <cellStyle name="Percent 2 4 2 2 3 3 2" xfId="38913" xr:uid="{6753C92B-D3AE-492B-A8E5-559C31173A00}"/>
    <cellStyle name="Percent 2 4 2 2 3 4" xfId="38914" xr:uid="{81228BCF-CA38-4354-99BB-6CA3A53B1ADE}"/>
    <cellStyle name="Percent 2 4 2 2 4" xfId="38915" xr:uid="{1B69389C-9692-46FD-B204-BEBE7643996F}"/>
    <cellStyle name="Percent 2 4 2 2 4 2" xfId="38916" xr:uid="{9F129D83-6235-4875-B4CA-ACB2BAAA87CF}"/>
    <cellStyle name="Percent 2 4 2 2 4 2 2" xfId="38917" xr:uid="{6B7A301E-7882-4B29-85C5-D1D26F542623}"/>
    <cellStyle name="Percent 2 4 2 2 4 2 2 2" xfId="38918" xr:uid="{1ED56DDC-D422-48AA-85BC-29B2327C709A}"/>
    <cellStyle name="Percent 2 4 2 2 4 2 3" xfId="38919" xr:uid="{4D2E8EB3-F070-4443-8F21-A78D4551118F}"/>
    <cellStyle name="Percent 2 4 2 2 4 3" xfId="38920" xr:uid="{7A51DDCC-2B1F-4AB3-AAF7-73695DD77DBD}"/>
    <cellStyle name="Percent 2 4 2 2 4 3 2" xfId="38921" xr:uid="{3F12A76C-FAD0-4FEB-AED6-9FB061508205}"/>
    <cellStyle name="Percent 2 4 2 2 4 4" xfId="38922" xr:uid="{289AD668-01E0-45D8-8DBF-641FE384456A}"/>
    <cellStyle name="Percent 2 4 2 2 5" xfId="38923" xr:uid="{F3760100-B2E9-4D6B-8E3F-9250095B6A67}"/>
    <cellStyle name="Percent 2 4 2 2 5 2" xfId="38924" xr:uid="{CB514260-B712-4A25-8DC0-4F91C9E23AC3}"/>
    <cellStyle name="Percent 2 4 2 2 5 2 2" xfId="38925" xr:uid="{19F15C88-94A5-49B4-A691-D176B7FA3BD0}"/>
    <cellStyle name="Percent 2 4 2 2 5 3" xfId="38926" xr:uid="{46410AD9-9173-4C1B-93AE-F0F356DCA5C9}"/>
    <cellStyle name="Percent 2 4 2 2 6" xfId="38927" xr:uid="{0DF7F362-7490-4ADF-994D-41BACB0A69E9}"/>
    <cellStyle name="Percent 2 4 2 2 6 2" xfId="38928" xr:uid="{3414D1C2-C9EB-4193-8BAC-4E4656BFD017}"/>
    <cellStyle name="Percent 2 4 2 2 7" xfId="38929" xr:uid="{2CBD8DC4-197F-4EE2-A3F3-DD45E94CC506}"/>
    <cellStyle name="Percent 2 4 2 3" xfId="38930" xr:uid="{C2ACEFEC-55F6-41FA-B124-C3EBBBDAD4A7}"/>
    <cellStyle name="Percent 2 4 2 3 2" xfId="38931" xr:uid="{6195E27A-5264-426B-BC4E-ED56EE2431C3}"/>
    <cellStyle name="Percent 2 4 2 3 2 2" xfId="38932" xr:uid="{9EA45E5A-0F0B-4907-8CAF-555DE4DCC01D}"/>
    <cellStyle name="Percent 2 4 2 3 2 2 2" xfId="38933" xr:uid="{5FE774BE-0BD3-48F0-9DF6-249A4613EA3D}"/>
    <cellStyle name="Percent 2 4 2 3 2 2 2 2" xfId="38934" xr:uid="{8BA2C161-EEDA-4DED-8401-A1B4E6D613C4}"/>
    <cellStyle name="Percent 2 4 2 3 2 2 2 2 2" xfId="38935" xr:uid="{F5B8EC56-58B6-43B6-BDC6-6592110DB1FC}"/>
    <cellStyle name="Percent 2 4 2 3 2 2 2 3" xfId="38936" xr:uid="{FC9C228D-5572-4A37-BFB4-A3CA676AA90B}"/>
    <cellStyle name="Percent 2 4 2 3 2 2 3" xfId="38937" xr:uid="{B77DF0CB-7348-49FE-84DE-0730E693D50D}"/>
    <cellStyle name="Percent 2 4 2 3 2 2 3 2" xfId="38938" xr:uid="{5893F737-28FD-473C-BB37-D981D64547EA}"/>
    <cellStyle name="Percent 2 4 2 3 2 2 4" xfId="38939" xr:uid="{09851F23-F517-48D2-B809-7FE972077E7E}"/>
    <cellStyle name="Percent 2 4 2 3 2 3" xfId="38940" xr:uid="{665771DE-8806-469B-8EC6-28DF171C47C1}"/>
    <cellStyle name="Percent 2 4 2 3 2 3 2" xfId="38941" xr:uid="{968AAEDB-27B2-4A38-8527-FD601B381638}"/>
    <cellStyle name="Percent 2 4 2 3 2 3 2 2" xfId="38942" xr:uid="{B77DE00F-F547-4FE7-A5D2-9A2434CEE64F}"/>
    <cellStyle name="Percent 2 4 2 3 2 3 2 2 2" xfId="38943" xr:uid="{8B9B68DE-A2CC-485D-B9DE-124E74BFCECF}"/>
    <cellStyle name="Percent 2 4 2 3 2 3 2 3" xfId="38944" xr:uid="{DD887EDD-3879-49D1-887A-85D303B7178E}"/>
    <cellStyle name="Percent 2 4 2 3 2 3 3" xfId="38945" xr:uid="{0D507E8A-1977-42DD-803E-511FA3964AC9}"/>
    <cellStyle name="Percent 2 4 2 3 2 3 3 2" xfId="38946" xr:uid="{001EDB7C-C834-4E8A-8C26-B0B588EADC2D}"/>
    <cellStyle name="Percent 2 4 2 3 2 3 4" xfId="38947" xr:uid="{07A85EFC-363D-426A-9E17-0F4C8D5F3B77}"/>
    <cellStyle name="Percent 2 4 2 3 2 4" xfId="38948" xr:uid="{74405F74-4514-4CE4-8861-AE5A0CF45EC0}"/>
    <cellStyle name="Percent 2 4 2 3 2 4 2" xfId="38949" xr:uid="{C965B84B-E1C3-41A4-B508-D89D2B2E8382}"/>
    <cellStyle name="Percent 2 4 2 3 2 4 2 2" xfId="38950" xr:uid="{A1856B65-83F0-46B6-96A9-4A1BA5AA3B02}"/>
    <cellStyle name="Percent 2 4 2 3 2 4 3" xfId="38951" xr:uid="{5C7DD8D8-3B64-493E-9F29-297741728FD1}"/>
    <cellStyle name="Percent 2 4 2 3 2 5" xfId="38952" xr:uid="{170680E5-835D-452B-AFCA-61E8349534AE}"/>
    <cellStyle name="Percent 2 4 2 3 2 5 2" xfId="38953" xr:uid="{1F8DB547-672C-4E58-B460-C26211B7E2FD}"/>
    <cellStyle name="Percent 2 4 2 3 2 6" xfId="38954" xr:uid="{648B2E96-544A-49B6-868D-D317BFEC201A}"/>
    <cellStyle name="Percent 2 4 2 3 3" xfId="38955" xr:uid="{10B0EBB3-E49B-4B79-BB8C-9FF13796DC60}"/>
    <cellStyle name="Percent 2 4 2 3 3 2" xfId="38956" xr:uid="{611D69EA-5BEC-41EA-9091-11076921FB97}"/>
    <cellStyle name="Percent 2 4 2 3 3 2 2" xfId="38957" xr:uid="{F00CF80D-90EC-4D76-8227-D302C9BAA00F}"/>
    <cellStyle name="Percent 2 4 2 3 3 2 2 2" xfId="38958" xr:uid="{8D9BFCFF-0F4E-4ECB-9779-1ED61F83409C}"/>
    <cellStyle name="Percent 2 4 2 3 3 2 3" xfId="38959" xr:uid="{0FDA5B99-9FAB-4F71-A2EC-B3A96A5AE46E}"/>
    <cellStyle name="Percent 2 4 2 3 3 3" xfId="38960" xr:uid="{CBF0B3EA-D0E4-4E11-ABAB-EFEBA4D23F74}"/>
    <cellStyle name="Percent 2 4 2 3 3 3 2" xfId="38961" xr:uid="{631234EE-2CC2-4935-8BA0-E93DE2BC6C01}"/>
    <cellStyle name="Percent 2 4 2 3 3 4" xfId="38962" xr:uid="{ACB2C8F8-E747-4D4E-8CEB-27400B40AE19}"/>
    <cellStyle name="Percent 2 4 2 3 4" xfId="38963" xr:uid="{EC7C9729-C20B-4D1B-9FE3-98125A19F45E}"/>
    <cellStyle name="Percent 2 4 2 3 4 2" xfId="38964" xr:uid="{4A8CAAAE-C063-47E1-A589-F9784CC20D81}"/>
    <cellStyle name="Percent 2 4 2 3 4 2 2" xfId="38965" xr:uid="{6D571B88-22E4-4F37-877B-C68CB78130AF}"/>
    <cellStyle name="Percent 2 4 2 3 4 2 2 2" xfId="38966" xr:uid="{834A7DD3-3B9E-40F6-AFF3-569F92373511}"/>
    <cellStyle name="Percent 2 4 2 3 4 2 3" xfId="38967" xr:uid="{499217AF-EFF6-44F3-959F-D2B50A552A05}"/>
    <cellStyle name="Percent 2 4 2 3 4 3" xfId="38968" xr:uid="{8F23FF38-CFBC-4179-8DB5-AE04DBE2B6CC}"/>
    <cellStyle name="Percent 2 4 2 3 4 3 2" xfId="38969" xr:uid="{2FF9DD18-68AF-413A-BAC0-E226EB4DB082}"/>
    <cellStyle name="Percent 2 4 2 3 4 4" xfId="38970" xr:uid="{1FBF601E-C115-4B2A-BF5A-898497350EA4}"/>
    <cellStyle name="Percent 2 4 2 3 5" xfId="38971" xr:uid="{FB35E6AF-1A9A-49E6-A137-416AFFFC0684}"/>
    <cellStyle name="Percent 2 4 2 3 5 2" xfId="38972" xr:uid="{9298F340-4F43-4597-94AF-FE378C5C0407}"/>
    <cellStyle name="Percent 2 4 2 3 5 2 2" xfId="38973" xr:uid="{847C1258-26BB-4381-B88C-C21A94F2CD69}"/>
    <cellStyle name="Percent 2 4 2 3 5 3" xfId="38974" xr:uid="{533D6DC8-68FE-4429-9210-FEA307E2F305}"/>
    <cellStyle name="Percent 2 4 2 3 6" xfId="38975" xr:uid="{98C63013-5EE2-4D5D-9E49-C10BC5D844D7}"/>
    <cellStyle name="Percent 2 4 2 3 6 2" xfId="38976" xr:uid="{5B49BB8A-3504-4D34-9347-CD1F60CCA2F4}"/>
    <cellStyle name="Percent 2 4 2 3 7" xfId="38977" xr:uid="{7960DCDD-B2B6-4BFD-A487-A1B69E79DEE8}"/>
    <cellStyle name="Percent 2 4 2 4" xfId="38978" xr:uid="{5AE0C299-80A6-420D-B8FD-A0E1750B1BFD}"/>
    <cellStyle name="Percent 2 4 2 4 2" xfId="38979" xr:uid="{21261E13-614B-4276-8CD0-F08A65437087}"/>
    <cellStyle name="Percent 2 4 2 4 2 2" xfId="38980" xr:uid="{42E05436-4CDE-4C30-8EB2-A3EDB8322835}"/>
    <cellStyle name="Percent 2 4 2 4 2 2 2" xfId="38981" xr:uid="{CABE9292-7ACC-4CE5-84FE-0A594EF1C8E6}"/>
    <cellStyle name="Percent 2 4 2 4 2 2 2 2" xfId="38982" xr:uid="{C5CDEAC6-3F97-4629-B98E-13016F296FB2}"/>
    <cellStyle name="Percent 2 4 2 4 2 2 3" xfId="38983" xr:uid="{717EA67B-A7F6-4535-98CA-B4EA9CB9CD0A}"/>
    <cellStyle name="Percent 2 4 2 4 2 3" xfId="38984" xr:uid="{55741381-38B1-4F87-A494-D5F036F8EF7C}"/>
    <cellStyle name="Percent 2 4 2 4 2 3 2" xfId="38985" xr:uid="{47BF9AB1-E80B-440D-B5DE-5A3FBE295FAC}"/>
    <cellStyle name="Percent 2 4 2 4 2 4" xfId="38986" xr:uid="{3156A9BA-292D-462C-B918-1A004A2127CC}"/>
    <cellStyle name="Percent 2 4 2 4 3" xfId="38987" xr:uid="{FC628BE1-CD3D-4FA3-9DDE-A2AC38F94685}"/>
    <cellStyle name="Percent 2 4 2 4 3 2" xfId="38988" xr:uid="{F161A50B-2857-4CF8-A94D-931556E65AD5}"/>
    <cellStyle name="Percent 2 4 2 4 3 2 2" xfId="38989" xr:uid="{4E62561B-EBF5-4997-BA93-52F766E77D7C}"/>
    <cellStyle name="Percent 2 4 2 4 3 2 2 2" xfId="38990" xr:uid="{D808A253-50DF-414E-A5B9-E1BF70DE1557}"/>
    <cellStyle name="Percent 2 4 2 4 3 2 3" xfId="38991" xr:uid="{227AC7EC-5BEB-4F45-9D7D-4D41982ECE7B}"/>
    <cellStyle name="Percent 2 4 2 4 3 3" xfId="38992" xr:uid="{E149AF39-FB01-4180-AF42-5B13014C7784}"/>
    <cellStyle name="Percent 2 4 2 4 3 3 2" xfId="38993" xr:uid="{028739D5-A229-4B66-B0A6-04D12C39764C}"/>
    <cellStyle name="Percent 2 4 2 4 3 4" xfId="38994" xr:uid="{A0978864-D4BF-4135-89F0-CEE55E61E297}"/>
    <cellStyle name="Percent 2 4 2 4 4" xfId="38995" xr:uid="{35A126D6-8260-410D-B062-D1B312E5D99A}"/>
    <cellStyle name="Percent 2 4 2 4 4 2" xfId="38996" xr:uid="{289E414D-F8A1-47D4-B9B2-C36335A0F665}"/>
    <cellStyle name="Percent 2 4 2 4 4 2 2" xfId="38997" xr:uid="{A2F8D537-9FEA-4103-8E89-50647A2F1AB4}"/>
    <cellStyle name="Percent 2 4 2 4 4 3" xfId="38998" xr:uid="{3B34678C-10B6-4FA6-AE41-D21080541425}"/>
    <cellStyle name="Percent 2 4 2 4 5" xfId="38999" xr:uid="{3C2BDF19-13DB-4AC2-ADE5-E613843F8457}"/>
    <cellStyle name="Percent 2 4 2 4 5 2" xfId="39000" xr:uid="{9A873757-9270-4A3E-A656-74A12486A357}"/>
    <cellStyle name="Percent 2 4 2 4 6" xfId="39001" xr:uid="{031DE1C3-9E6B-4D9C-B67D-9CF104A0A16B}"/>
    <cellStyle name="Percent 2 4 2 5" xfId="39002" xr:uid="{1C7AB522-24FD-4595-BC42-5F1FD7219AF5}"/>
    <cellStyle name="Percent 2 4 2 5 2" xfId="39003" xr:uid="{46C35B72-A381-40ED-98EC-A5ED53B576E4}"/>
    <cellStyle name="Percent 2 4 2 5 2 2" xfId="39004" xr:uid="{72BB27FF-8482-4A68-8BB0-32EA7300385D}"/>
    <cellStyle name="Percent 2 4 2 5 2 2 2" xfId="39005" xr:uid="{2C1BABFF-9C58-4622-A3BF-B5E097AFA3F1}"/>
    <cellStyle name="Percent 2 4 2 5 2 3" xfId="39006" xr:uid="{B4CB5BA9-7B14-426B-918A-F76D84AFE598}"/>
    <cellStyle name="Percent 2 4 2 5 3" xfId="39007" xr:uid="{7A65EE70-A8D0-41D6-B72D-38FD34B19118}"/>
    <cellStyle name="Percent 2 4 2 5 3 2" xfId="39008" xr:uid="{2B4CBC54-61F4-45A7-AA1A-1F9F66DCF7A6}"/>
    <cellStyle name="Percent 2 4 2 5 4" xfId="39009" xr:uid="{C40BE0AC-D756-41CE-8D19-23F17B5ED0C0}"/>
    <cellStyle name="Percent 2 4 2 6" xfId="39010" xr:uid="{D9D7B892-5218-4971-9D0D-9E2733C9C3B6}"/>
    <cellStyle name="Percent 2 4 2 6 2" xfId="39011" xr:uid="{EA45C1C1-70CF-4B1A-A566-D6596555FA1A}"/>
    <cellStyle name="Percent 2 4 2 6 2 2" xfId="39012" xr:uid="{8541A8B2-A7C7-49C7-8C7D-992335C2424D}"/>
    <cellStyle name="Percent 2 4 2 6 2 2 2" xfId="39013" xr:uid="{B79A766B-F404-4316-A1DF-A6003938A16F}"/>
    <cellStyle name="Percent 2 4 2 6 2 3" xfId="39014" xr:uid="{4D7E9071-F2F2-4757-9BB0-2014C0C1FA71}"/>
    <cellStyle name="Percent 2 4 2 6 3" xfId="39015" xr:uid="{C6F3F822-C312-4FD1-99E8-4857AFE82C23}"/>
    <cellStyle name="Percent 2 4 2 6 3 2" xfId="39016" xr:uid="{02769F36-1B75-4ACC-A92E-DB4646D46AEC}"/>
    <cellStyle name="Percent 2 4 2 6 4" xfId="39017" xr:uid="{B24765BB-F5D9-45F7-9442-95AA1EE873A1}"/>
    <cellStyle name="Percent 2 4 2 7" xfId="39018" xr:uid="{4A051FD5-EAB1-46A9-89F8-01C3A0A37EF2}"/>
    <cellStyle name="Percent 2 4 2 7 2" xfId="39019" xr:uid="{776BDCFF-CEDF-4ADA-A64F-616476F1120C}"/>
    <cellStyle name="Percent 2 4 2 7 2 2" xfId="39020" xr:uid="{ADC9740B-0AB5-4289-BBAB-5D58F3141657}"/>
    <cellStyle name="Percent 2 4 2 7 3" xfId="39021" xr:uid="{F59A2292-32B9-4A98-9707-4F6F20FC2B18}"/>
    <cellStyle name="Percent 2 4 2 8" xfId="39022" xr:uid="{BA8B15D9-EBCD-4F5F-87E1-22CB1D40C887}"/>
    <cellStyle name="Percent 2 4 2 8 2" xfId="39023" xr:uid="{E673FAD2-872F-4D6C-9473-2F895A827F6E}"/>
    <cellStyle name="Percent 2 4 2 9" xfId="39024" xr:uid="{B6EB67FB-1DBF-4FEC-A8A5-EB769EADB104}"/>
    <cellStyle name="Percent 2 4 3" xfId="39025" xr:uid="{5BAB6AF2-E4C3-4049-89ED-06904DEA5EBF}"/>
    <cellStyle name="Percent 2 4 3 2" xfId="39026" xr:uid="{8FD3C8A3-1E26-4C90-AB02-B194840D9336}"/>
    <cellStyle name="Percent 2 4 3 2 2" xfId="39027" xr:uid="{20AF1B5F-E43E-4557-AFD1-7E9FDBBB24A2}"/>
    <cellStyle name="Percent 2 4 3 2 2 2" xfId="39028" xr:uid="{3B99D848-7874-416C-AD30-13AB7F8A2F56}"/>
    <cellStyle name="Percent 2 4 3 2 2 2 2" xfId="39029" xr:uid="{A97D1C28-3DF3-4DA5-B208-FE8A04A28631}"/>
    <cellStyle name="Percent 2 4 3 2 2 2 2 2" xfId="39030" xr:uid="{41B5B798-D5F8-41AD-ADEF-DFC42BBAB9AB}"/>
    <cellStyle name="Percent 2 4 3 2 2 2 3" xfId="39031" xr:uid="{8ECDDB1A-7B8B-4B13-9807-FCC118FAFC99}"/>
    <cellStyle name="Percent 2 4 3 2 2 3" xfId="39032" xr:uid="{5D7A2FF6-7C2F-4F28-A0BC-08ED12639528}"/>
    <cellStyle name="Percent 2 4 3 2 2 3 2" xfId="39033" xr:uid="{DF9F7A85-F8EC-4AC7-80F3-C87B531DCC3C}"/>
    <cellStyle name="Percent 2 4 3 2 2 4" xfId="39034" xr:uid="{2F63D997-D85E-4D62-88E2-3D47583365C1}"/>
    <cellStyle name="Percent 2 4 3 2 3" xfId="39035" xr:uid="{027C58F0-8A5B-4EFA-956E-DB3109D478E0}"/>
    <cellStyle name="Percent 2 4 3 2 3 2" xfId="39036" xr:uid="{06CDE1F3-BE87-4B13-B154-A1BDA7FC5FED}"/>
    <cellStyle name="Percent 2 4 3 2 3 2 2" xfId="39037" xr:uid="{BF315C75-E102-4B08-9DB1-B05BEDF1461B}"/>
    <cellStyle name="Percent 2 4 3 2 3 2 2 2" xfId="39038" xr:uid="{36EC4458-5820-4CEC-803B-FC7AEF691004}"/>
    <cellStyle name="Percent 2 4 3 2 3 2 3" xfId="39039" xr:uid="{6811F74A-0322-4113-B950-34700D0C43AA}"/>
    <cellStyle name="Percent 2 4 3 2 3 3" xfId="39040" xr:uid="{6E8340B4-FAD5-49B8-A404-3A29B9E48255}"/>
    <cellStyle name="Percent 2 4 3 2 3 3 2" xfId="39041" xr:uid="{19E0AADD-11D4-4CE8-979C-EDD6EA9A401D}"/>
    <cellStyle name="Percent 2 4 3 2 3 4" xfId="39042" xr:uid="{23DAFCDB-A509-409F-B771-A92E8EE0FD8F}"/>
    <cellStyle name="Percent 2 4 3 2 4" xfId="39043" xr:uid="{0FC97890-6701-4FEA-A415-DF55C53A54FE}"/>
    <cellStyle name="Percent 2 4 3 2 4 2" xfId="39044" xr:uid="{E4DB51EB-D45B-477C-BE9A-87FDFDD0EE2E}"/>
    <cellStyle name="Percent 2 4 3 2 4 2 2" xfId="39045" xr:uid="{AEB1CC27-2C2C-4163-A4A1-6CD8B2664F99}"/>
    <cellStyle name="Percent 2 4 3 2 4 3" xfId="39046" xr:uid="{169D3857-C0FE-416E-8D81-CD3ADAD321B0}"/>
    <cellStyle name="Percent 2 4 3 2 5" xfId="39047" xr:uid="{CF8C6F17-EBB6-4903-99FE-81F660BC1278}"/>
    <cellStyle name="Percent 2 4 3 2 5 2" xfId="39048" xr:uid="{D6B3F5C0-CF1E-459E-A2A3-73FA1A7C8970}"/>
    <cellStyle name="Percent 2 4 3 2 6" xfId="39049" xr:uid="{EDF91E33-1E68-4E50-AFCD-5A1CC0A95F8D}"/>
    <cellStyle name="Percent 2 4 3 3" xfId="39050" xr:uid="{9C5BA57A-728E-4FD2-A5C6-463DE6F55F7A}"/>
    <cellStyle name="Percent 2 4 3 3 2" xfId="39051" xr:uid="{2871089B-22D0-4D53-867E-5B671A82DD6C}"/>
    <cellStyle name="Percent 2 4 3 3 2 2" xfId="39052" xr:uid="{F5F759BF-7F8A-4D86-8C0A-60C9A49B9424}"/>
    <cellStyle name="Percent 2 4 3 3 2 2 2" xfId="39053" xr:uid="{38433EB4-2813-44AB-9899-93ED90679702}"/>
    <cellStyle name="Percent 2 4 3 3 2 3" xfId="39054" xr:uid="{BE37F223-1FAB-4332-90B8-C84C2DCFAD93}"/>
    <cellStyle name="Percent 2 4 3 3 3" xfId="39055" xr:uid="{E33AFDDD-50F6-404F-BC29-5ADCBBEF5F26}"/>
    <cellStyle name="Percent 2 4 3 3 3 2" xfId="39056" xr:uid="{2982D960-FA42-4089-90DD-C8EAE9DB1154}"/>
    <cellStyle name="Percent 2 4 3 3 4" xfId="39057" xr:uid="{AE80E60C-8E1D-470B-BA3B-F6FDA1345B23}"/>
    <cellStyle name="Percent 2 4 3 4" xfId="39058" xr:uid="{E83CCA60-4263-4E0F-BD2C-00DCCA5F9BBD}"/>
    <cellStyle name="Percent 2 4 3 4 2" xfId="39059" xr:uid="{0EB05F0C-00AA-4031-A165-FE59F214A330}"/>
    <cellStyle name="Percent 2 4 3 4 2 2" xfId="39060" xr:uid="{44DF590B-DFF3-46A6-8A0C-9861889E0E3D}"/>
    <cellStyle name="Percent 2 4 3 4 2 2 2" xfId="39061" xr:uid="{2D84C73E-B597-4C10-BC67-F95731B1C40F}"/>
    <cellStyle name="Percent 2 4 3 4 2 3" xfId="39062" xr:uid="{49854554-4777-4CC3-A95A-7E08544A832D}"/>
    <cellStyle name="Percent 2 4 3 4 3" xfId="39063" xr:uid="{8A3E813B-F623-45E3-A959-141460E23FED}"/>
    <cellStyle name="Percent 2 4 3 4 3 2" xfId="39064" xr:uid="{D679772B-78F7-4FB0-BE63-40E5506A0746}"/>
    <cellStyle name="Percent 2 4 3 4 4" xfId="39065" xr:uid="{B0305D12-BB6B-4F85-9F59-D0EA16A7143F}"/>
    <cellStyle name="Percent 2 4 3 5" xfId="39066" xr:uid="{9834491C-18DF-4138-9ADC-48536EEF56FC}"/>
    <cellStyle name="Percent 2 4 3 5 2" xfId="39067" xr:uid="{479E1756-BE10-4BE5-8594-28A96775ECB9}"/>
    <cellStyle name="Percent 2 4 3 5 2 2" xfId="39068" xr:uid="{7FAF3699-7CE1-40C4-AF9A-AD33D3A171B1}"/>
    <cellStyle name="Percent 2 4 3 5 3" xfId="39069" xr:uid="{C10B3EAC-EE78-4738-93C7-DD442F824B91}"/>
    <cellStyle name="Percent 2 4 3 6" xfId="39070" xr:uid="{7EF77D11-429B-4443-9628-42E06CA6CE84}"/>
    <cellStyle name="Percent 2 4 3 6 2" xfId="39071" xr:uid="{2FD1965B-1873-40BF-9729-A5F8D99A49D0}"/>
    <cellStyle name="Percent 2 4 3 7" xfId="39072" xr:uid="{60DFB5E2-7883-4FF7-9C28-320B815CE8B2}"/>
    <cellStyle name="Percent 2 4 4" xfId="39073" xr:uid="{D7B67E89-9890-436A-A4E7-46770CDD0F8E}"/>
    <cellStyle name="Percent 2 4 4 2" xfId="39074" xr:uid="{F0B83194-18A1-48DE-9643-970F03B005C7}"/>
    <cellStyle name="Percent 2 4 4 2 2" xfId="39075" xr:uid="{9EAB8315-0FC5-4F86-B2FE-5000065D968E}"/>
    <cellStyle name="Percent 2 4 4 2 2 2" xfId="39076" xr:uid="{879C296D-9D31-4C41-A09B-5E46F439613F}"/>
    <cellStyle name="Percent 2 4 4 2 2 2 2" xfId="39077" xr:uid="{0531CEB0-4A74-4D37-AE7C-8485B708E819}"/>
    <cellStyle name="Percent 2 4 4 2 2 2 2 2" xfId="39078" xr:uid="{FF2E86A0-2FC8-434A-8C89-592B75442F0B}"/>
    <cellStyle name="Percent 2 4 4 2 2 2 3" xfId="39079" xr:uid="{6114DB60-52D4-484D-BD40-150F9978BA6F}"/>
    <cellStyle name="Percent 2 4 4 2 2 3" xfId="39080" xr:uid="{CCE7CF66-8F63-4D5A-994B-C3487C89A03C}"/>
    <cellStyle name="Percent 2 4 4 2 2 3 2" xfId="39081" xr:uid="{93024C1A-786B-43FF-BC72-FEB79346EB36}"/>
    <cellStyle name="Percent 2 4 4 2 2 4" xfId="39082" xr:uid="{16EFA882-2B2F-4E2E-86A4-E37F60A2572D}"/>
    <cellStyle name="Percent 2 4 4 2 3" xfId="39083" xr:uid="{5C8CF570-DF86-48F6-A858-3311E743511A}"/>
    <cellStyle name="Percent 2 4 4 2 3 2" xfId="39084" xr:uid="{B675E6BB-1EC9-4001-95F9-F5662FC38912}"/>
    <cellStyle name="Percent 2 4 4 2 3 2 2" xfId="39085" xr:uid="{152BA32C-412E-4F24-B24D-43D7964080D1}"/>
    <cellStyle name="Percent 2 4 4 2 3 2 2 2" xfId="39086" xr:uid="{2ACE8940-74CC-420D-A6BA-1E8720230340}"/>
    <cellStyle name="Percent 2 4 4 2 3 2 3" xfId="39087" xr:uid="{349DF76A-9827-409A-8D84-9BECB8DFEBCD}"/>
    <cellStyle name="Percent 2 4 4 2 3 3" xfId="39088" xr:uid="{DFF9E757-7242-472C-A244-68DA950BF142}"/>
    <cellStyle name="Percent 2 4 4 2 3 3 2" xfId="39089" xr:uid="{5EFE5623-080C-476A-9D80-3FBAD9228598}"/>
    <cellStyle name="Percent 2 4 4 2 3 4" xfId="39090" xr:uid="{5F93B992-A53B-4AE6-9FD6-58B638F632E8}"/>
    <cellStyle name="Percent 2 4 4 2 4" xfId="39091" xr:uid="{0FCF7960-8C1B-41A4-9962-E5CF96EB5923}"/>
    <cellStyle name="Percent 2 4 4 2 4 2" xfId="39092" xr:uid="{8628BDE4-3ABA-4C1A-923D-0A35621FD43E}"/>
    <cellStyle name="Percent 2 4 4 2 4 2 2" xfId="39093" xr:uid="{8A8E9F53-06FD-4780-BAB0-89A1B8A82633}"/>
    <cellStyle name="Percent 2 4 4 2 4 3" xfId="39094" xr:uid="{C83557CD-946C-461C-8BF7-F40F61C95F8E}"/>
    <cellStyle name="Percent 2 4 4 2 5" xfId="39095" xr:uid="{F712F2AE-EEEB-4F1A-8D63-E9B8D2B7D75B}"/>
    <cellStyle name="Percent 2 4 4 2 5 2" xfId="39096" xr:uid="{445433DC-5462-46A4-91CC-C9534317B370}"/>
    <cellStyle name="Percent 2 4 4 2 6" xfId="39097" xr:uid="{39FDD2DE-08CF-459A-803A-AC35E59D906D}"/>
    <cellStyle name="Percent 2 4 4 3" xfId="39098" xr:uid="{2C0DE0E4-42CF-4B23-A9D9-E32807B1E708}"/>
    <cellStyle name="Percent 2 4 4 3 2" xfId="39099" xr:uid="{4FF9881C-CD1F-4D77-B1AA-2F2FE670AB3C}"/>
    <cellStyle name="Percent 2 4 4 3 2 2" xfId="39100" xr:uid="{713D98CC-B10B-4FF3-9DF8-FC3FA2B96C48}"/>
    <cellStyle name="Percent 2 4 4 3 2 2 2" xfId="39101" xr:uid="{B64D5BFF-F61E-4AE1-98CF-92439C46C494}"/>
    <cellStyle name="Percent 2 4 4 3 2 3" xfId="39102" xr:uid="{2451D806-0E5F-498C-BFE6-1A00C1F3FC3B}"/>
    <cellStyle name="Percent 2 4 4 3 3" xfId="39103" xr:uid="{037A878D-1944-4936-B639-86DF74FC6EFA}"/>
    <cellStyle name="Percent 2 4 4 3 3 2" xfId="39104" xr:uid="{99E98EE0-EA94-476E-A8C4-F670758B1FE1}"/>
    <cellStyle name="Percent 2 4 4 3 4" xfId="39105" xr:uid="{5AB8778F-76A7-4A8A-98DC-54D374667F1A}"/>
    <cellStyle name="Percent 2 4 4 4" xfId="39106" xr:uid="{CBA03B42-F241-4DE7-A081-DD3B6B827034}"/>
    <cellStyle name="Percent 2 4 4 4 2" xfId="39107" xr:uid="{AE7E7998-84AE-4D53-A590-1ABB0902427D}"/>
    <cellStyle name="Percent 2 4 4 4 2 2" xfId="39108" xr:uid="{5656B635-E62E-4B60-93B2-CA9D31E2BD70}"/>
    <cellStyle name="Percent 2 4 4 4 2 2 2" xfId="39109" xr:uid="{E55AFE65-9471-49CD-8B93-303C7CEB9810}"/>
    <cellStyle name="Percent 2 4 4 4 2 3" xfId="39110" xr:uid="{E8349D8F-5EA0-416B-AC9F-7FBE44DED371}"/>
    <cellStyle name="Percent 2 4 4 4 3" xfId="39111" xr:uid="{684E2133-A330-485E-976F-753C76CA79DC}"/>
    <cellStyle name="Percent 2 4 4 4 3 2" xfId="39112" xr:uid="{9949089B-814B-482E-A68A-568779411B55}"/>
    <cellStyle name="Percent 2 4 4 4 4" xfId="39113" xr:uid="{07DF7D7E-6E08-407A-AC27-F606E180CCEF}"/>
    <cellStyle name="Percent 2 4 4 5" xfId="39114" xr:uid="{79DB0991-0FD4-47B0-94CB-3FD125BA3864}"/>
    <cellStyle name="Percent 2 4 4 5 2" xfId="39115" xr:uid="{8998B08D-0ED8-4AB4-AD75-C11CB2060FF0}"/>
    <cellStyle name="Percent 2 4 4 5 2 2" xfId="39116" xr:uid="{EE28A6D7-9366-4548-A8AC-97735C94B7B3}"/>
    <cellStyle name="Percent 2 4 4 5 3" xfId="39117" xr:uid="{7F96AC80-6C9F-4F51-B7C2-D066EEBF128F}"/>
    <cellStyle name="Percent 2 4 4 6" xfId="39118" xr:uid="{9AF4E229-BEE4-457E-9AC1-DA5E9FCDF14D}"/>
    <cellStyle name="Percent 2 4 4 6 2" xfId="39119" xr:uid="{9E36F5A1-BE23-42F3-BE16-87426B88FFED}"/>
    <cellStyle name="Percent 2 4 4 7" xfId="39120" xr:uid="{8C24F5E6-79C5-440D-B782-A746F0D02544}"/>
    <cellStyle name="Percent 2 4 5" xfId="39121" xr:uid="{432CA169-15A5-4A2D-B663-DB5F258D86D1}"/>
    <cellStyle name="Percent 2 4 6" xfId="39122" xr:uid="{CAF8A940-4810-4C09-8452-1F238A9C54E1}"/>
    <cellStyle name="Percent 2 4 6 2" xfId="39123" xr:uid="{1682078C-56DC-4F05-859A-FE363B4E3B87}"/>
    <cellStyle name="Percent 2 4 6 2 2" xfId="39124" xr:uid="{9D945A2D-7CD8-4A4B-9113-3485E8EC9013}"/>
    <cellStyle name="Percent 2 4 6 2 2 2" xfId="39125" xr:uid="{0B84FE89-6954-4002-B40C-C9CCFA165CEA}"/>
    <cellStyle name="Percent 2 4 6 2 2 2 2" xfId="39126" xr:uid="{79BDFFC3-8093-4A07-B3A7-E80DE9B97C62}"/>
    <cellStyle name="Percent 2 4 6 2 2 3" xfId="39127" xr:uid="{F56E86D6-0549-4610-BE5C-284EBEE1026B}"/>
    <cellStyle name="Percent 2 4 6 2 3" xfId="39128" xr:uid="{F35FB104-CCAF-4114-AD8F-E78939BBA969}"/>
    <cellStyle name="Percent 2 4 6 2 3 2" xfId="39129" xr:uid="{B6B5747D-01C5-4EEA-ACDE-B6719E5CE3D8}"/>
    <cellStyle name="Percent 2 4 6 2 4" xfId="39130" xr:uid="{5657B6F4-9381-4E6D-A2FC-FDAF60CD253C}"/>
    <cellStyle name="Percent 2 4 6 3" xfId="39131" xr:uid="{DC4A6177-5DB3-4679-A172-F9D5479FA5C0}"/>
    <cellStyle name="Percent 2 4 6 3 2" xfId="39132" xr:uid="{C8B97FC5-730C-4917-937B-4CC49765431C}"/>
    <cellStyle name="Percent 2 4 6 3 2 2" xfId="39133" xr:uid="{DBA00542-A1B5-4CD7-B90C-CF9055B2C883}"/>
    <cellStyle name="Percent 2 4 6 3 2 2 2" xfId="39134" xr:uid="{1D2AE08C-AD6D-4E52-A6F8-70C723C483E6}"/>
    <cellStyle name="Percent 2 4 6 3 2 3" xfId="39135" xr:uid="{375F6974-F853-4DB7-BE23-B902101860E0}"/>
    <cellStyle name="Percent 2 4 6 3 3" xfId="39136" xr:uid="{F1F7FF99-F816-4308-AA1B-F51DC89DD623}"/>
    <cellStyle name="Percent 2 4 6 3 3 2" xfId="39137" xr:uid="{EEEC0394-5156-43E4-A555-A108007EEB49}"/>
    <cellStyle name="Percent 2 4 6 3 4" xfId="39138" xr:uid="{99A094CF-5F41-4D81-A776-2904867EE7A9}"/>
    <cellStyle name="Percent 2 4 6 4" xfId="39139" xr:uid="{5C3CCADB-309F-4399-BFF0-90C48F588910}"/>
    <cellStyle name="Percent 2 4 6 4 2" xfId="39140" xr:uid="{CDBDD38B-41CF-49DB-9374-B955E60E9D93}"/>
    <cellStyle name="Percent 2 4 6 4 2 2" xfId="39141" xr:uid="{F348590A-8595-4B3D-BF33-9F3E8FF053EE}"/>
    <cellStyle name="Percent 2 4 6 4 3" xfId="39142" xr:uid="{A174AD60-47C1-4A6D-9ED9-FC4B3AB58D32}"/>
    <cellStyle name="Percent 2 4 6 5" xfId="39143" xr:uid="{B8C19743-2777-406D-A138-A9D949D7A7DA}"/>
    <cellStyle name="Percent 2 4 6 5 2" xfId="39144" xr:uid="{6E02834B-4761-4A9B-AC81-15E6B26CB573}"/>
    <cellStyle name="Percent 2 4 6 6" xfId="39145" xr:uid="{A575F382-B61A-48DB-956D-017995502482}"/>
    <cellStyle name="Percent 2 4 7" xfId="39146" xr:uid="{341653A5-1EF5-40E0-9039-03A52BD7DFA6}"/>
    <cellStyle name="Percent 2 4 7 2" xfId="39147" xr:uid="{5BE550E1-F093-431B-A6AA-835B4F0E282A}"/>
    <cellStyle name="Percent 2 4 7 2 2" xfId="39148" xr:uid="{E8C187D5-49C0-4EC0-8F9A-846514E9F572}"/>
    <cellStyle name="Percent 2 4 7 2 2 2" xfId="39149" xr:uid="{698E90C6-C630-4769-99E1-7C0719CA00F5}"/>
    <cellStyle name="Percent 2 4 7 2 3" xfId="39150" xr:uid="{A904D7B0-FFE1-4C5F-AF56-5F8316C97F5B}"/>
    <cellStyle name="Percent 2 4 7 3" xfId="39151" xr:uid="{E7ED3041-CD0B-4866-86C8-F1823C538C58}"/>
    <cellStyle name="Percent 2 4 7 3 2" xfId="39152" xr:uid="{15555C82-7673-432D-9933-B898DA38227B}"/>
    <cellStyle name="Percent 2 4 7 4" xfId="39153" xr:uid="{9A5671B5-CAD4-46EB-B8CF-D7221A5F4E6D}"/>
    <cellStyle name="Percent 2 4 8" xfId="39154" xr:uid="{2D78E476-D53F-4B70-96F5-FF33E7BACC9B}"/>
    <cellStyle name="Percent 2 4 8 2" xfId="39155" xr:uid="{805D053D-64E9-460C-99EB-F58A04E2619F}"/>
    <cellStyle name="Percent 2 4 8 2 2" xfId="39156" xr:uid="{12BC0828-A214-4219-8928-4AA1E38F1519}"/>
    <cellStyle name="Percent 2 4 8 2 2 2" xfId="39157" xr:uid="{0364A836-69AB-43CF-A067-922160B98A9F}"/>
    <cellStyle name="Percent 2 4 8 2 3" xfId="39158" xr:uid="{A323C368-1080-4AD6-9943-643B19E9D046}"/>
    <cellStyle name="Percent 2 4 8 3" xfId="39159" xr:uid="{3D6042D5-BC55-4A8B-AFBE-FFD8D8C91834}"/>
    <cellStyle name="Percent 2 4 8 3 2" xfId="39160" xr:uid="{9AF972D8-E37E-40DD-A62A-EEDC757D40B6}"/>
    <cellStyle name="Percent 2 4 8 4" xfId="39161" xr:uid="{50722763-21CA-47CA-807C-9606D53EDD83}"/>
    <cellStyle name="Percent 2 4 9" xfId="39162" xr:uid="{23349768-62FA-4C30-AEE0-D5B19D3D3B47}"/>
    <cellStyle name="Percent 2 4 9 2" xfId="39163" xr:uid="{5F3D1FFE-6828-407B-8114-49C5C42C24FA}"/>
    <cellStyle name="Percent 2 4 9 2 2" xfId="39164" xr:uid="{9D44242E-E3F2-4F40-844F-D34F9C87F91C}"/>
    <cellStyle name="Percent 2 4 9 3" xfId="39165" xr:uid="{F6549333-9B95-4BE1-9977-86BE5AD09C7C}"/>
    <cellStyle name="Percent 2 5" xfId="39166" xr:uid="{9E62EB0A-CC1F-429B-81C7-164C223EFE63}"/>
    <cellStyle name="Percent 2 5 2" xfId="39167" xr:uid="{0E6CC522-2D0F-4F03-89BC-8B4ED0F7821E}"/>
    <cellStyle name="Percent 2 5 2 2" xfId="39168" xr:uid="{3C8836D7-D7F4-4AED-B30A-F51D40FFD1CD}"/>
    <cellStyle name="Percent 2 5 2 2 2" xfId="39169" xr:uid="{2F7A20F9-FBEC-448D-BA30-3A86A3AC208E}"/>
    <cellStyle name="Percent 2 5 2 2 2 2" xfId="39170" xr:uid="{82C6BC24-4255-40D5-8F9D-707CAE92DBBA}"/>
    <cellStyle name="Percent 2 5 2 2 2 2 2" xfId="39171" xr:uid="{2D14BBAF-1E61-4518-84D0-572B2921DC52}"/>
    <cellStyle name="Percent 2 5 2 2 2 2 2 2" xfId="39172" xr:uid="{5EC5FE02-E977-4B6C-904A-24FA14007CB9}"/>
    <cellStyle name="Percent 2 5 2 2 2 2 3" xfId="39173" xr:uid="{31D3C68B-654A-4075-A66E-5513F23AF286}"/>
    <cellStyle name="Percent 2 5 2 2 2 3" xfId="39174" xr:uid="{A58713F2-D57B-4F7A-B840-D999C6ED9862}"/>
    <cellStyle name="Percent 2 5 2 2 2 3 2" xfId="39175" xr:uid="{0F408247-2F2A-41C8-842B-FF6343AFECBC}"/>
    <cellStyle name="Percent 2 5 2 2 2 4" xfId="39176" xr:uid="{183A0726-8734-4E35-93DB-FE2392F6E5DD}"/>
    <cellStyle name="Percent 2 5 2 2 3" xfId="39177" xr:uid="{9825E45D-93D1-41D1-A5D1-E990322E8F6C}"/>
    <cellStyle name="Percent 2 5 2 2 3 2" xfId="39178" xr:uid="{40FC6F53-99C3-458A-91CE-C7C476E24BBE}"/>
    <cellStyle name="Percent 2 5 2 2 3 2 2" xfId="39179" xr:uid="{B9AA95C7-FD2D-488C-94ED-7786740A861E}"/>
    <cellStyle name="Percent 2 5 2 2 3 2 2 2" xfId="39180" xr:uid="{B45D7106-BDD1-4F51-8373-6EA594F331A9}"/>
    <cellStyle name="Percent 2 5 2 2 3 2 3" xfId="39181" xr:uid="{E3BED7C3-1471-4ABB-9005-6DFB1E3E74C1}"/>
    <cellStyle name="Percent 2 5 2 2 3 3" xfId="39182" xr:uid="{652935C8-B935-4A8B-9CD5-A59535434C01}"/>
    <cellStyle name="Percent 2 5 2 2 3 3 2" xfId="39183" xr:uid="{B6F40401-9327-42CD-8C42-211658FE6144}"/>
    <cellStyle name="Percent 2 5 2 2 3 4" xfId="39184" xr:uid="{82D13A9C-5BDE-46E4-A8DE-7227B2595C6C}"/>
    <cellStyle name="Percent 2 5 2 2 4" xfId="39185" xr:uid="{C62B7EEA-90D5-44CB-B58E-E7C102E3E4E0}"/>
    <cellStyle name="Percent 2 5 2 2 4 2" xfId="39186" xr:uid="{D6B3F720-F77C-4424-B3D7-F71BFBA0750F}"/>
    <cellStyle name="Percent 2 5 2 2 4 2 2" xfId="39187" xr:uid="{EAF2A198-803B-4CED-A277-B1A4875413B0}"/>
    <cellStyle name="Percent 2 5 2 2 4 3" xfId="39188" xr:uid="{6F6DE22C-7DAC-4C17-9861-0A4CC3508854}"/>
    <cellStyle name="Percent 2 5 2 2 5" xfId="39189" xr:uid="{F0E9A570-3FC1-4B93-8548-7A0603026B67}"/>
    <cellStyle name="Percent 2 5 2 2 5 2" xfId="39190" xr:uid="{A79B476C-8C66-4E8F-BB3C-A8A27DC9A6D6}"/>
    <cellStyle name="Percent 2 5 2 2 6" xfId="39191" xr:uid="{A8379AFF-A475-4881-8DB1-3FFB029FEAB7}"/>
    <cellStyle name="Percent 2 5 2 3" xfId="39192" xr:uid="{692F6EF1-C8CA-48D6-A8F2-AF30EDFAE432}"/>
    <cellStyle name="Percent 2 5 2 3 2" xfId="39193" xr:uid="{1DFCFCC0-E353-41C7-ABA2-6DDBF7722BC5}"/>
    <cellStyle name="Percent 2 5 2 3 2 2" xfId="39194" xr:uid="{744819AB-D2B2-40F1-91F1-A1E61197F16E}"/>
    <cellStyle name="Percent 2 5 2 3 2 2 2" xfId="39195" xr:uid="{930C72F5-CA2E-42DA-BC1B-B656EE0AAEE9}"/>
    <cellStyle name="Percent 2 5 2 3 2 3" xfId="39196" xr:uid="{06525D75-650A-4AD5-BC0A-8BC1A512E1FD}"/>
    <cellStyle name="Percent 2 5 2 3 3" xfId="39197" xr:uid="{CA5F4802-8738-4C10-A3BE-D2F7B17E18CE}"/>
    <cellStyle name="Percent 2 5 2 3 3 2" xfId="39198" xr:uid="{BD87863F-D34B-4C47-9FD0-9DDC2025EA21}"/>
    <cellStyle name="Percent 2 5 2 3 4" xfId="39199" xr:uid="{03CBAFA7-95D6-497C-8CE8-BB9ED9C4A24C}"/>
    <cellStyle name="Percent 2 5 2 4" xfId="39200" xr:uid="{E36FDFC0-C2F5-499B-BCDE-773E0520C093}"/>
    <cellStyle name="Percent 2 5 2 4 2" xfId="39201" xr:uid="{7DC33B1A-3C1C-4527-8A55-25ABB509F8CA}"/>
    <cellStyle name="Percent 2 5 2 4 2 2" xfId="39202" xr:uid="{9480E678-CB46-4BAC-AB3D-BAEB352427FD}"/>
    <cellStyle name="Percent 2 5 2 4 2 2 2" xfId="39203" xr:uid="{7E909DED-CEAC-45C8-9840-D50300315FD4}"/>
    <cellStyle name="Percent 2 5 2 4 2 3" xfId="39204" xr:uid="{0AE23717-5F65-4CBA-A96E-3A4FB3F155F1}"/>
    <cellStyle name="Percent 2 5 2 4 3" xfId="39205" xr:uid="{0EC12870-549B-4004-9BD4-22A112E00A10}"/>
    <cellStyle name="Percent 2 5 2 4 3 2" xfId="39206" xr:uid="{AA22966A-BDC2-4459-B542-1A27C294BF6E}"/>
    <cellStyle name="Percent 2 5 2 4 4" xfId="39207" xr:uid="{77C43F91-F33C-435F-853A-BC072D838E81}"/>
    <cellStyle name="Percent 2 5 2 5" xfId="39208" xr:uid="{15779B41-936D-4251-831F-590D4AA3D765}"/>
    <cellStyle name="Percent 2 5 2 5 2" xfId="39209" xr:uid="{78187F9B-6323-4853-893D-2F511D57A510}"/>
    <cellStyle name="Percent 2 5 2 5 2 2" xfId="39210" xr:uid="{E0805A7F-037C-4F2A-BEE4-1D5287C4C5C7}"/>
    <cellStyle name="Percent 2 5 2 5 3" xfId="39211" xr:uid="{733E7079-3BF9-4582-80DD-4ACC5E18EE10}"/>
    <cellStyle name="Percent 2 5 2 6" xfId="39212" xr:uid="{BD7D1CA8-0935-40AA-A80F-50F7872DB115}"/>
    <cellStyle name="Percent 2 5 2 6 2" xfId="39213" xr:uid="{D54D5B3C-8ADF-45C3-A3C5-678A5833D358}"/>
    <cellStyle name="Percent 2 5 2 7" xfId="39214" xr:uid="{6C04B2FC-82AF-4521-BEDB-43B98B4A2CE2}"/>
    <cellStyle name="Percent 2 5 3" xfId="39215" xr:uid="{3B7423F7-45CF-439B-B763-081EE1CC6B00}"/>
    <cellStyle name="Percent 2 5 3 2" xfId="39216" xr:uid="{7641B493-759D-4AFE-96C0-AE7B21304318}"/>
    <cellStyle name="Percent 2 5 3 2 2" xfId="39217" xr:uid="{ADB23252-0798-4DC5-B770-2038C73EA8B7}"/>
    <cellStyle name="Percent 2 5 3 2 2 2" xfId="39218" xr:uid="{F5F37CA8-C76E-4E11-9498-E5C71FE69000}"/>
    <cellStyle name="Percent 2 5 3 2 2 2 2" xfId="39219" xr:uid="{D40836B0-BC61-4B4F-8696-F4ABF6B44EDB}"/>
    <cellStyle name="Percent 2 5 3 2 2 2 2 2" xfId="39220" xr:uid="{7E19A351-8B1B-4425-B87D-0FE2356BDCC5}"/>
    <cellStyle name="Percent 2 5 3 2 2 2 3" xfId="39221" xr:uid="{723821FE-77F5-43CA-AFCE-53D4CEFC4D4C}"/>
    <cellStyle name="Percent 2 5 3 2 2 3" xfId="39222" xr:uid="{149798BF-1C99-4067-B6D6-9761B0492EF5}"/>
    <cellStyle name="Percent 2 5 3 2 2 3 2" xfId="39223" xr:uid="{F8592508-5323-44B3-A4FE-F67A289A6A44}"/>
    <cellStyle name="Percent 2 5 3 2 2 4" xfId="39224" xr:uid="{2CCB941E-F3ED-4DB2-89B0-0BD820473E2E}"/>
    <cellStyle name="Percent 2 5 3 2 3" xfId="39225" xr:uid="{9D0A1EF9-BB81-4769-8243-7BB37E07984F}"/>
    <cellStyle name="Percent 2 5 3 2 3 2" xfId="39226" xr:uid="{81D3C744-F071-4B47-BA31-F0FECC906630}"/>
    <cellStyle name="Percent 2 5 3 2 3 2 2" xfId="39227" xr:uid="{B1936CAD-F90A-4D90-9E4F-E1F505ED5859}"/>
    <cellStyle name="Percent 2 5 3 2 3 2 2 2" xfId="39228" xr:uid="{173FD12E-8F83-4D59-BA17-CF7AF515B8C6}"/>
    <cellStyle name="Percent 2 5 3 2 3 2 3" xfId="39229" xr:uid="{7E25A6E8-0B34-49B3-8210-1F198B071B9D}"/>
    <cellStyle name="Percent 2 5 3 2 3 3" xfId="39230" xr:uid="{5C73B644-A5DE-4892-B8B9-EF6B4F17FD55}"/>
    <cellStyle name="Percent 2 5 3 2 3 3 2" xfId="39231" xr:uid="{072DC95E-0C70-400A-B06A-4E1E1E28A07F}"/>
    <cellStyle name="Percent 2 5 3 2 3 4" xfId="39232" xr:uid="{3A184A11-66AD-461A-A1B8-00FB182E766D}"/>
    <cellStyle name="Percent 2 5 3 2 4" xfId="39233" xr:uid="{1EDD4C3A-A432-4773-8BD2-FCC99904F7E7}"/>
    <cellStyle name="Percent 2 5 3 2 4 2" xfId="39234" xr:uid="{6E1FE79D-4FD6-4ACE-8BFD-4B7292AE9DEE}"/>
    <cellStyle name="Percent 2 5 3 2 4 2 2" xfId="39235" xr:uid="{569AA92C-7A9A-4250-952F-A77EBE12011F}"/>
    <cellStyle name="Percent 2 5 3 2 4 3" xfId="39236" xr:uid="{1F209EE0-F540-4EB1-8BF7-E3482ABDC278}"/>
    <cellStyle name="Percent 2 5 3 2 5" xfId="39237" xr:uid="{5CE75125-5F49-490F-9199-26D1611129F0}"/>
    <cellStyle name="Percent 2 5 3 2 5 2" xfId="39238" xr:uid="{7251D31B-47A3-4774-91C4-76B9390516D5}"/>
    <cellStyle name="Percent 2 5 3 2 6" xfId="39239" xr:uid="{FADC74E8-CA7D-4975-8722-5250DAA79A69}"/>
    <cellStyle name="Percent 2 5 3 3" xfId="39240" xr:uid="{870E9096-6127-4501-BC7B-341ECE458F9F}"/>
    <cellStyle name="Percent 2 5 3 3 2" xfId="39241" xr:uid="{06EBC1E1-05C5-49DA-8D2B-58EF82D4D1C7}"/>
    <cellStyle name="Percent 2 5 3 3 2 2" xfId="39242" xr:uid="{04EE3FCD-E541-4B23-87DF-049B1B47CE8D}"/>
    <cellStyle name="Percent 2 5 3 3 2 2 2" xfId="39243" xr:uid="{CDFB77B9-4FB6-4603-9243-31F7CB91CB55}"/>
    <cellStyle name="Percent 2 5 3 3 2 3" xfId="39244" xr:uid="{350C1B0B-4338-4F19-90D8-DB62847CAC94}"/>
    <cellStyle name="Percent 2 5 3 3 3" xfId="39245" xr:uid="{E8E14549-79F1-42A0-AEB3-F678D5FFA3C8}"/>
    <cellStyle name="Percent 2 5 3 3 3 2" xfId="39246" xr:uid="{450AA8D3-B78B-4757-9249-2D7C65733EE0}"/>
    <cellStyle name="Percent 2 5 3 3 4" xfId="39247" xr:uid="{4C98F6BA-1CF8-4262-BE4E-1D1F2F40E5CC}"/>
    <cellStyle name="Percent 2 5 3 4" xfId="39248" xr:uid="{15E5708D-1D74-40EB-A2F6-DF0B3C35562C}"/>
    <cellStyle name="Percent 2 5 3 4 2" xfId="39249" xr:uid="{54859D83-25E7-403A-9127-EE901D2000E0}"/>
    <cellStyle name="Percent 2 5 3 4 2 2" xfId="39250" xr:uid="{779CA1A5-CA32-4403-A46A-4B6CD8DCF336}"/>
    <cellStyle name="Percent 2 5 3 4 2 2 2" xfId="39251" xr:uid="{7BCFFAAA-2898-496C-9C4F-DF9C534B7236}"/>
    <cellStyle name="Percent 2 5 3 4 2 3" xfId="39252" xr:uid="{12C1120E-2143-4A2E-A688-05C57FEABB77}"/>
    <cellStyle name="Percent 2 5 3 4 3" xfId="39253" xr:uid="{E314E6E0-01F7-449F-AE44-81BF13572285}"/>
    <cellStyle name="Percent 2 5 3 4 3 2" xfId="39254" xr:uid="{830E13F0-3C3A-4A40-B8F7-07194B8E16B2}"/>
    <cellStyle name="Percent 2 5 3 4 4" xfId="39255" xr:uid="{C702CBB3-031F-4411-9C23-9EB37528BF2F}"/>
    <cellStyle name="Percent 2 5 3 5" xfId="39256" xr:uid="{0E87D077-24DD-4533-A8C7-F90760AE6AAE}"/>
    <cellStyle name="Percent 2 5 3 5 2" xfId="39257" xr:uid="{3184BBA7-3FB9-4993-BABB-B63083E7E48C}"/>
    <cellStyle name="Percent 2 5 3 5 2 2" xfId="39258" xr:uid="{5E229544-7831-4CE8-87E7-95836BCD67A6}"/>
    <cellStyle name="Percent 2 5 3 5 3" xfId="39259" xr:uid="{E7FB9AC3-3E84-41A5-9ECD-C02BB2A72047}"/>
    <cellStyle name="Percent 2 5 3 6" xfId="39260" xr:uid="{B3771DFE-D617-4235-8226-263553383D95}"/>
    <cellStyle name="Percent 2 5 3 6 2" xfId="39261" xr:uid="{BF46B858-58F8-42D2-982A-9AE3793FFD15}"/>
    <cellStyle name="Percent 2 5 3 7" xfId="39262" xr:uid="{E824CC17-6196-4BA6-A225-7094D652131A}"/>
    <cellStyle name="Percent 2 5 4" xfId="39263" xr:uid="{E8094437-A8C3-4434-8FB3-76359389DA33}"/>
    <cellStyle name="Percent 2 5 4 2" xfId="39264" xr:uid="{1F88225F-970C-48B6-A1FE-5D7D2ABA920C}"/>
    <cellStyle name="Percent 2 5 4 2 2" xfId="39265" xr:uid="{B308B0A9-729E-4728-9955-0BCA94FCDB96}"/>
    <cellStyle name="Percent 2 5 4 2 2 2" xfId="39266" xr:uid="{8CE88125-8B64-4D09-B025-93615F76C0E6}"/>
    <cellStyle name="Percent 2 5 4 2 2 2 2" xfId="39267" xr:uid="{F2C38FCC-F363-4935-9D23-B3F3637ECBFF}"/>
    <cellStyle name="Percent 2 5 4 2 2 3" xfId="39268" xr:uid="{0A418EC4-3B8F-4F94-A5FC-85301B891E4F}"/>
    <cellStyle name="Percent 2 5 4 2 3" xfId="39269" xr:uid="{0BF0B39C-B89C-4DF3-8E63-13C28B8A3F65}"/>
    <cellStyle name="Percent 2 5 4 2 3 2" xfId="39270" xr:uid="{707516BA-4794-46E8-907F-BA8938C2ACB0}"/>
    <cellStyle name="Percent 2 5 4 2 4" xfId="39271" xr:uid="{21E442B1-3CAF-4CFA-A853-855ED19E0DB7}"/>
    <cellStyle name="Percent 2 5 4 3" xfId="39272" xr:uid="{135EEFB8-CCCA-4C68-965B-A04F8E1BE0E9}"/>
    <cellStyle name="Percent 2 5 4 3 2" xfId="39273" xr:uid="{FEF35D39-1432-4E00-B3F8-45DA70DDF06B}"/>
    <cellStyle name="Percent 2 5 4 3 2 2" xfId="39274" xr:uid="{B8103D47-9F23-4B5A-9974-5AE7D1E7C5EC}"/>
    <cellStyle name="Percent 2 5 4 3 2 2 2" xfId="39275" xr:uid="{C71A81E7-4353-4151-9308-61E267453D77}"/>
    <cellStyle name="Percent 2 5 4 3 2 3" xfId="39276" xr:uid="{0AC52AF0-6E1D-4FF6-A155-04D801F851D6}"/>
    <cellStyle name="Percent 2 5 4 3 3" xfId="39277" xr:uid="{55E2C4AE-25AC-493E-8710-23CD3FB17EF8}"/>
    <cellStyle name="Percent 2 5 4 3 3 2" xfId="39278" xr:uid="{6D0346D8-761D-4A49-A759-CCCFE646E50F}"/>
    <cellStyle name="Percent 2 5 4 3 4" xfId="39279" xr:uid="{3641B07D-21CB-47DC-ADB3-1D1FB2BB1F41}"/>
    <cellStyle name="Percent 2 5 4 4" xfId="39280" xr:uid="{8005E8FA-AB5B-4AA3-8710-180C6E3B6D19}"/>
    <cellStyle name="Percent 2 5 4 4 2" xfId="39281" xr:uid="{A4138875-1AFF-424E-9A0D-D3C579E1D7A4}"/>
    <cellStyle name="Percent 2 5 4 4 2 2" xfId="39282" xr:uid="{1DF97478-9870-4CDC-BE44-F3F4ABD5A50F}"/>
    <cellStyle name="Percent 2 5 4 4 3" xfId="39283" xr:uid="{5D900559-F0EF-494D-834D-424175292AC8}"/>
    <cellStyle name="Percent 2 5 4 5" xfId="39284" xr:uid="{3CBB00BE-1AE9-4D14-9B8E-2D586CEC03F4}"/>
    <cellStyle name="Percent 2 5 4 5 2" xfId="39285" xr:uid="{97CC4CD8-1D4E-48BD-B573-B6F532C8958B}"/>
    <cellStyle name="Percent 2 5 4 6" xfId="39286" xr:uid="{FB488DF5-62F5-41CD-A889-59EFACEA5B3B}"/>
    <cellStyle name="Percent 2 5 5" xfId="39287" xr:uid="{9D2FCD54-9A3A-40D4-A51C-16253593FECE}"/>
    <cellStyle name="Percent 2 5 5 2" xfId="39288" xr:uid="{539213A6-CBF9-4434-B998-19C94A79B4F5}"/>
    <cellStyle name="Percent 2 5 5 2 2" xfId="39289" xr:uid="{861686B0-704A-468A-9EA8-42C091BA08A4}"/>
    <cellStyle name="Percent 2 5 5 2 2 2" xfId="39290" xr:uid="{F304E514-4454-4C81-B4DB-AB05CD9703F3}"/>
    <cellStyle name="Percent 2 5 5 2 3" xfId="39291" xr:uid="{4C45C091-D970-48A9-8037-BFE4398FA00B}"/>
    <cellStyle name="Percent 2 5 5 3" xfId="39292" xr:uid="{EFBF86A8-27F0-490B-AEDC-2E1B175DBE7E}"/>
    <cellStyle name="Percent 2 5 5 3 2" xfId="39293" xr:uid="{48AEFCEF-D832-455B-8802-6BABF33849F2}"/>
    <cellStyle name="Percent 2 5 5 4" xfId="39294" xr:uid="{19758598-9FA1-4975-8BF5-259D96D953B1}"/>
    <cellStyle name="Percent 2 5 6" xfId="39295" xr:uid="{1C1FB330-05DE-489E-99E5-9898811FB0EB}"/>
    <cellStyle name="Percent 2 5 6 2" xfId="39296" xr:uid="{EA13E29E-CDDC-404D-B420-4044DA4076BB}"/>
    <cellStyle name="Percent 2 5 6 2 2" xfId="39297" xr:uid="{F78D0331-B2FC-4F87-8D94-544B4290976F}"/>
    <cellStyle name="Percent 2 5 6 2 2 2" xfId="39298" xr:uid="{985E9B65-67BA-44CE-B42F-455F95353B6C}"/>
    <cellStyle name="Percent 2 5 6 2 3" xfId="39299" xr:uid="{50AA3A45-E7B5-42E6-84B3-CEF1186AB584}"/>
    <cellStyle name="Percent 2 5 6 3" xfId="39300" xr:uid="{30186F09-D2C9-4EE7-AB7C-30E730748C5E}"/>
    <cellStyle name="Percent 2 5 6 3 2" xfId="39301" xr:uid="{9459CFF3-0827-4253-9935-6D00E81C93A2}"/>
    <cellStyle name="Percent 2 5 6 4" xfId="39302" xr:uid="{3EB05A21-E7D3-49EF-AF65-928BB8CAFFC7}"/>
    <cellStyle name="Percent 2 5 7" xfId="39303" xr:uid="{8DE29219-18A0-47AD-A962-C217FCE2B807}"/>
    <cellStyle name="Percent 2 5 7 2" xfId="39304" xr:uid="{FB034F5C-0765-4674-BA4B-3FB2363A13EC}"/>
    <cellStyle name="Percent 2 5 7 2 2" xfId="39305" xr:uid="{A06F4167-4EA7-428F-A7DA-0E2DD364190F}"/>
    <cellStyle name="Percent 2 5 7 3" xfId="39306" xr:uid="{69B16332-E6C7-4066-9D23-A240FDA0A171}"/>
    <cellStyle name="Percent 2 5 8" xfId="39307" xr:uid="{30F8B777-D157-4ABC-9EF7-AE8ECF9E8101}"/>
    <cellStyle name="Percent 2 5 8 2" xfId="39308" xr:uid="{1B4C0B0B-8438-423E-85CB-23D82EE4232A}"/>
    <cellStyle name="Percent 2 5 9" xfId="39309" xr:uid="{A47E226D-9380-4662-B84E-88DE93E7F1A6}"/>
    <cellStyle name="Percent 2 6" xfId="39310" xr:uid="{8F7D6CBC-6BEB-4B84-AD18-200D5BFD0BC1}"/>
    <cellStyle name="Percent 2 6 2" xfId="39311" xr:uid="{72581AD4-1D82-4427-9535-A7167011E96F}"/>
    <cellStyle name="Percent 2 6 2 2" xfId="39312" xr:uid="{B6B2041A-6D2D-4DA1-953E-81C3328F9C16}"/>
    <cellStyle name="Percent 2 6 2 2 2" xfId="39313" xr:uid="{EF53C3BA-8784-4A07-96E9-592FEA2E0CAB}"/>
    <cellStyle name="Percent 2 6 2 2 2 2" xfId="39314" xr:uid="{DF4CF85D-D2B5-42BA-BB0A-F02951E608A3}"/>
    <cellStyle name="Percent 2 6 2 2 2 2 2" xfId="39315" xr:uid="{1DF613BA-7D61-455A-84FD-8167B7D256DD}"/>
    <cellStyle name="Percent 2 6 2 2 2 3" xfId="39316" xr:uid="{62419322-CF99-432E-B119-740C399DD82F}"/>
    <cellStyle name="Percent 2 6 2 2 3" xfId="39317" xr:uid="{13A7FD5C-5EF9-4A32-8ECC-B13236CD3243}"/>
    <cellStyle name="Percent 2 6 2 2 3 2" xfId="39318" xr:uid="{22325DE4-C7C0-43C5-909C-6B46606F8E9E}"/>
    <cellStyle name="Percent 2 6 2 2 4" xfId="39319" xr:uid="{C846B31E-8A7E-4499-9869-D3B0B9AB971E}"/>
    <cellStyle name="Percent 2 6 2 3" xfId="39320" xr:uid="{D49A8633-C4F4-4121-9A34-F7189B91AD96}"/>
    <cellStyle name="Percent 2 6 2 3 2" xfId="39321" xr:uid="{66E7E53F-7243-439D-B635-3FC290B7FFA7}"/>
    <cellStyle name="Percent 2 6 2 3 2 2" xfId="39322" xr:uid="{1EC21960-860A-4763-922F-8CEECFDECCCF}"/>
    <cellStyle name="Percent 2 6 2 3 2 2 2" xfId="39323" xr:uid="{49556A9F-349F-47C5-AA95-B21120EB010E}"/>
    <cellStyle name="Percent 2 6 2 3 2 3" xfId="39324" xr:uid="{73CD211B-1FEF-4D9E-858F-A468A9EF5205}"/>
    <cellStyle name="Percent 2 6 2 3 3" xfId="39325" xr:uid="{780524BA-7E8D-47FC-BA4B-73320EEAF573}"/>
    <cellStyle name="Percent 2 6 2 3 3 2" xfId="39326" xr:uid="{A0599959-885E-4637-A1D2-2F7851A02395}"/>
    <cellStyle name="Percent 2 6 2 3 4" xfId="39327" xr:uid="{3A425D64-BD16-48D1-880E-1B8C289618A2}"/>
    <cellStyle name="Percent 2 6 2 4" xfId="39328" xr:uid="{3BA3E9DC-2F8C-4E07-A891-BD9242206F3D}"/>
    <cellStyle name="Percent 2 6 2 4 2" xfId="39329" xr:uid="{B90E4805-3D1A-4653-96F8-0B9519590832}"/>
    <cellStyle name="Percent 2 6 2 4 2 2" xfId="39330" xr:uid="{0AB6F3C1-159D-4D9D-BAFE-DF38A622F2A4}"/>
    <cellStyle name="Percent 2 6 2 4 3" xfId="39331" xr:uid="{AC087ECA-C539-4F16-8896-75C8B7AC92DC}"/>
    <cellStyle name="Percent 2 6 2 5" xfId="39332" xr:uid="{1236E557-117E-48F4-B2C6-A771662DA265}"/>
    <cellStyle name="Percent 2 6 2 5 2" xfId="39333" xr:uid="{E2080399-F1B5-494B-907A-4364E84F04C5}"/>
    <cellStyle name="Percent 2 6 2 6" xfId="39334" xr:uid="{9E4E1470-DB49-454B-AE3E-A9C6B3C1D91D}"/>
    <cellStyle name="Percent 2 6 3" xfId="39335" xr:uid="{DC732590-C4C5-4B36-A03F-0D295C38CC18}"/>
    <cellStyle name="Percent 2 6 3 2" xfId="39336" xr:uid="{C3FA8DF0-D5D6-419C-BC81-BFAC4ED7848D}"/>
    <cellStyle name="Percent 2 6 3 2 2" xfId="39337" xr:uid="{5060EAB2-A08A-450F-8439-00BAD1F45750}"/>
    <cellStyle name="Percent 2 6 3 2 2 2" xfId="39338" xr:uid="{554AF411-EF14-419F-9A77-BCE1130DD8D0}"/>
    <cellStyle name="Percent 2 6 3 2 3" xfId="39339" xr:uid="{762403D7-142A-4BDA-9B68-7F6A1425528A}"/>
    <cellStyle name="Percent 2 6 3 3" xfId="39340" xr:uid="{9333180D-9CBF-47EC-8C28-3A3D0A206A79}"/>
    <cellStyle name="Percent 2 6 3 3 2" xfId="39341" xr:uid="{717DD1D0-83A2-4161-A389-29B267C27913}"/>
    <cellStyle name="Percent 2 6 3 4" xfId="39342" xr:uid="{0C273ED6-2915-4B40-A4E9-99644DB3209B}"/>
    <cellStyle name="Percent 2 6 4" xfId="39343" xr:uid="{D31DFCE6-27C2-475F-9D2A-C2A9726D2140}"/>
    <cellStyle name="Percent 2 6 4 2" xfId="39344" xr:uid="{7196FE4C-72AF-45DA-A8CA-8E2E79FE0042}"/>
    <cellStyle name="Percent 2 6 4 2 2" xfId="39345" xr:uid="{7C109B1F-733C-4EFC-ACB9-84A0CE383604}"/>
    <cellStyle name="Percent 2 6 4 2 2 2" xfId="39346" xr:uid="{69F08808-3DE3-42DF-AF28-A5A9E6F098D0}"/>
    <cellStyle name="Percent 2 6 4 2 3" xfId="39347" xr:uid="{E052628C-3328-4F6B-BFAE-FCB20D74A11B}"/>
    <cellStyle name="Percent 2 6 4 3" xfId="39348" xr:uid="{1C50CEDC-03A9-4A4D-9875-D52B113EE105}"/>
    <cellStyle name="Percent 2 6 4 3 2" xfId="39349" xr:uid="{B13116F9-6189-4BFD-B4CA-D4A4ED3C297E}"/>
    <cellStyle name="Percent 2 6 4 4" xfId="39350" xr:uid="{22A948CD-FCAC-47FE-8346-B8B99590BAA1}"/>
    <cellStyle name="Percent 2 6 5" xfId="39351" xr:uid="{547948E9-CA22-4956-80B8-D27CA5C68BC4}"/>
    <cellStyle name="Percent 2 6 5 2" xfId="39352" xr:uid="{74DEBE8A-B7D2-405B-89FF-06AB709AC953}"/>
    <cellStyle name="Percent 2 6 5 2 2" xfId="39353" xr:uid="{B4F9D80A-9357-4D8D-9C73-18A9B84BF776}"/>
    <cellStyle name="Percent 2 6 5 3" xfId="39354" xr:uid="{461BD3AF-1298-4EFB-8050-CEBE6C76340E}"/>
    <cellStyle name="Percent 2 6 6" xfId="39355" xr:uid="{1EB1F37A-AE5E-40CE-B37E-A0DD0551E01B}"/>
    <cellStyle name="Percent 2 6 6 2" xfId="39356" xr:uid="{958E3BB5-A86C-4425-9F84-5007C378B9B6}"/>
    <cellStyle name="Percent 2 6 7" xfId="39357" xr:uid="{73BE44E2-C0FA-492B-B237-466BA4A07892}"/>
    <cellStyle name="Percent 2 7" xfId="39358" xr:uid="{ECBA5F26-C1A6-4F23-B703-B46475AE0856}"/>
    <cellStyle name="Percent 2 7 2" xfId="39359" xr:uid="{18F85A55-3924-4EAF-BD8F-754B754DF761}"/>
    <cellStyle name="Percent 2 7 2 2" xfId="39360" xr:uid="{777E8E27-04F4-466F-8B91-92C6C7BC4D5F}"/>
    <cellStyle name="Percent 2 7 2 2 2" xfId="39361" xr:uid="{B78428DA-2212-41AC-80A0-395DD307E10E}"/>
    <cellStyle name="Percent 2 7 2 2 2 2" xfId="39362" xr:uid="{1091B94E-8342-4D9D-BD0E-64EA3CD2D877}"/>
    <cellStyle name="Percent 2 7 2 2 2 2 2" xfId="39363" xr:uid="{69BA71AB-CE64-4017-985A-6A776275AB0C}"/>
    <cellStyle name="Percent 2 7 2 2 2 3" xfId="39364" xr:uid="{81B939DE-CBA0-495E-8772-EEDC28A04D8F}"/>
    <cellStyle name="Percent 2 7 2 2 3" xfId="39365" xr:uid="{88D0052A-8365-49D4-BA5B-F320A165016B}"/>
    <cellStyle name="Percent 2 7 2 2 3 2" xfId="39366" xr:uid="{734785A4-FE45-4B6C-8813-E620EBDB855F}"/>
    <cellStyle name="Percent 2 7 2 2 4" xfId="39367" xr:uid="{56617470-DE81-4A5E-AB82-9A07EFB40D90}"/>
    <cellStyle name="Percent 2 7 2 3" xfId="39368" xr:uid="{06BE5128-046F-45E0-988A-337716D44CC8}"/>
    <cellStyle name="Percent 2 7 2 3 2" xfId="39369" xr:uid="{3034DB99-4231-483E-97E7-FF3B6BD873D1}"/>
    <cellStyle name="Percent 2 7 2 3 2 2" xfId="39370" xr:uid="{45DF8B6A-70E7-4213-AEBA-63C4248E3515}"/>
    <cellStyle name="Percent 2 7 2 3 2 2 2" xfId="39371" xr:uid="{30CA66BB-2E4F-4C1C-9EEE-A1C30F479987}"/>
    <cellStyle name="Percent 2 7 2 3 2 3" xfId="39372" xr:uid="{8407DE43-C5F5-4000-A8E3-BE9E7EE94B36}"/>
    <cellStyle name="Percent 2 7 2 3 3" xfId="39373" xr:uid="{04D30459-A5F2-4D93-B9DB-943186D43345}"/>
    <cellStyle name="Percent 2 7 2 3 3 2" xfId="39374" xr:uid="{3F0AF945-4A81-47D5-B719-BD84EF0E1540}"/>
    <cellStyle name="Percent 2 7 2 3 4" xfId="39375" xr:uid="{BFFF12AC-B24F-4C2C-B512-3AFFF34A173D}"/>
    <cellStyle name="Percent 2 7 2 4" xfId="39376" xr:uid="{5D596B0A-1EC6-4F2F-8F58-C48FB9296432}"/>
    <cellStyle name="Percent 2 7 2 4 2" xfId="39377" xr:uid="{7FC1ED8D-DE5D-4DEA-8B7E-A7DDE9E9A544}"/>
    <cellStyle name="Percent 2 7 2 4 2 2" xfId="39378" xr:uid="{95AB1D89-8C14-467E-8AA6-0126469CB077}"/>
    <cellStyle name="Percent 2 7 2 4 3" xfId="39379" xr:uid="{9E364A5B-A23D-4551-819F-BB17ADAF5921}"/>
    <cellStyle name="Percent 2 7 2 5" xfId="39380" xr:uid="{348E3961-6094-4A6E-910F-67AE0AB3EAE0}"/>
    <cellStyle name="Percent 2 7 2 5 2" xfId="39381" xr:uid="{35C08AFC-44E3-4F80-B3E7-61CAEAD3204A}"/>
    <cellStyle name="Percent 2 7 2 6" xfId="39382" xr:uid="{AD8E98E9-1279-4FB2-8EBC-9103F5A6F86B}"/>
    <cellStyle name="Percent 2 7 3" xfId="39383" xr:uid="{CDF9E06C-9135-4659-93AC-0792593518F2}"/>
    <cellStyle name="Percent 2 7 3 2" xfId="39384" xr:uid="{17954762-56F8-435E-A46B-825B3D857385}"/>
    <cellStyle name="Percent 2 7 3 2 2" xfId="39385" xr:uid="{A7F42384-54A9-43AD-B1A3-0CE0FD15DF40}"/>
    <cellStyle name="Percent 2 7 3 2 2 2" xfId="39386" xr:uid="{F37650DE-7BD4-4267-94E9-A2807C2D7A65}"/>
    <cellStyle name="Percent 2 7 3 2 3" xfId="39387" xr:uid="{613F2CB9-179D-40AC-814D-2A6C47683102}"/>
    <cellStyle name="Percent 2 7 3 3" xfId="39388" xr:uid="{BF7CDA1C-1C9C-4E8A-B041-69D84C9ECFF1}"/>
    <cellStyle name="Percent 2 7 3 3 2" xfId="39389" xr:uid="{5747FE20-E41E-40D3-90A9-3EE2AC203A55}"/>
    <cellStyle name="Percent 2 7 3 4" xfId="39390" xr:uid="{34C3A9E1-7FBC-47B6-8070-34D71E973AC9}"/>
    <cellStyle name="Percent 2 7 4" xfId="39391" xr:uid="{1B76721B-806B-4B80-9E24-EA5A761C9509}"/>
    <cellStyle name="Percent 2 7 4 2" xfId="39392" xr:uid="{92BA9671-6B2F-40CF-8869-993FE2899455}"/>
    <cellStyle name="Percent 2 7 4 2 2" xfId="39393" xr:uid="{9DDE1080-1148-483B-8031-6E658B388DAB}"/>
    <cellStyle name="Percent 2 7 4 2 2 2" xfId="39394" xr:uid="{CB7C7049-B888-49ED-BF0F-959D443AD95B}"/>
    <cellStyle name="Percent 2 7 4 2 3" xfId="39395" xr:uid="{BEF56143-CA47-4E08-BBFA-EB657A07BC4D}"/>
    <cellStyle name="Percent 2 7 4 3" xfId="39396" xr:uid="{DC127CE7-72A8-4A0A-9709-8B099499DFAB}"/>
    <cellStyle name="Percent 2 7 4 3 2" xfId="39397" xr:uid="{F414129F-9E61-4195-9EE4-85AB1686DFD0}"/>
    <cellStyle name="Percent 2 7 4 4" xfId="39398" xr:uid="{8055D852-7367-4CCE-9017-4BC5A3F93B79}"/>
    <cellStyle name="Percent 2 7 5" xfId="39399" xr:uid="{DDF4904F-9A11-43BB-8AD5-8B9C9DC92D7E}"/>
    <cellStyle name="Percent 2 7 5 2" xfId="39400" xr:uid="{D90B748B-6836-4D0C-ACF3-5757FBD186DA}"/>
    <cellStyle name="Percent 2 7 5 2 2" xfId="39401" xr:uid="{482B4AA7-FA28-4A7F-B87A-B92C4914F360}"/>
    <cellStyle name="Percent 2 7 5 3" xfId="39402" xr:uid="{291D0E0F-9481-4B37-9B5F-BC8E9D06184F}"/>
    <cellStyle name="Percent 2 7 6" xfId="39403" xr:uid="{8C1A8F4B-585F-4F17-A22E-BD883BF57D5F}"/>
    <cellStyle name="Percent 2 7 6 2" xfId="39404" xr:uid="{A012E766-5CD7-4121-B769-1FBC8626D103}"/>
    <cellStyle name="Percent 2 7 7" xfId="39405" xr:uid="{804E42CE-9805-43AE-8D90-0E1FCFF4691A}"/>
    <cellStyle name="Percent 2 8" xfId="39406" xr:uid="{179A19F0-902D-48DE-88D8-77B4D484B668}"/>
    <cellStyle name="Percent 2 8 2" xfId="39407" xr:uid="{3E76AF5D-EC88-4BC6-B567-B47D5F98278E}"/>
    <cellStyle name="Percent 2 8 2 2" xfId="39408" xr:uid="{7E5C8199-8AC1-4673-B6C6-3351605F30CF}"/>
    <cellStyle name="Percent 2 8 2 2 2" xfId="39409" xr:uid="{7A3F258A-AE2B-4AFE-8F99-9E7838A4AD8E}"/>
    <cellStyle name="Percent 2 8 2 2 2 2" xfId="39410" xr:uid="{BBDB8CCD-C32D-4FA9-8702-5E3B6C0514D5}"/>
    <cellStyle name="Percent 2 8 2 2 2 2 2" xfId="39411" xr:uid="{8E9BB34D-8940-441B-AAE8-528D88AA198B}"/>
    <cellStyle name="Percent 2 8 2 2 2 3" xfId="39412" xr:uid="{6C293E6C-181C-4662-87DB-A9FDF64D39A1}"/>
    <cellStyle name="Percent 2 8 2 2 3" xfId="39413" xr:uid="{D0FF1888-F0CF-4CE7-A391-68D0F0354123}"/>
    <cellStyle name="Percent 2 8 2 2 3 2" xfId="39414" xr:uid="{6883EF07-A7EF-4A51-9BD3-8A91EEBDAF2A}"/>
    <cellStyle name="Percent 2 8 2 2 4" xfId="39415" xr:uid="{567F700E-FDD1-4CA8-B654-FFFE9717D9E7}"/>
    <cellStyle name="Percent 2 8 2 3" xfId="39416" xr:uid="{CAD2B992-37A4-4502-A7BD-C1D198F8C500}"/>
    <cellStyle name="Percent 2 8 2 3 2" xfId="39417" xr:uid="{935C3249-3A8F-4087-BEDF-8B1E49280FC7}"/>
    <cellStyle name="Percent 2 8 2 3 2 2" xfId="39418" xr:uid="{9D0AFA88-0471-44F7-BEC2-6F1772397206}"/>
    <cellStyle name="Percent 2 8 2 3 2 2 2" xfId="39419" xr:uid="{658477FA-D921-4AA0-8E33-E0EC9907C648}"/>
    <cellStyle name="Percent 2 8 2 3 2 3" xfId="39420" xr:uid="{5177CB9F-1184-49B4-8422-612FF5211DF2}"/>
    <cellStyle name="Percent 2 8 2 3 3" xfId="39421" xr:uid="{5B46542C-2119-4F33-B7A6-F4D82B00BF09}"/>
    <cellStyle name="Percent 2 8 2 3 3 2" xfId="39422" xr:uid="{DED0CD65-0D7D-4764-A221-2820BF8CFB62}"/>
    <cellStyle name="Percent 2 8 2 3 4" xfId="39423" xr:uid="{401C0D94-B3DE-475D-86C6-A02DA912DF50}"/>
    <cellStyle name="Percent 2 8 2 4" xfId="39424" xr:uid="{200320BC-157C-4CB6-BF1D-F632C07E4ED1}"/>
    <cellStyle name="Percent 2 8 2 4 2" xfId="39425" xr:uid="{34E18E09-C4FB-4F9E-A26A-916E1C723394}"/>
    <cellStyle name="Percent 2 8 2 4 2 2" xfId="39426" xr:uid="{86C79747-BCA6-4BE0-B021-43689D88DB32}"/>
    <cellStyle name="Percent 2 8 2 4 3" xfId="39427" xr:uid="{5002DAF2-D1D6-4633-B227-5B3AE2368F27}"/>
    <cellStyle name="Percent 2 8 2 5" xfId="39428" xr:uid="{49E21DC9-9F67-4170-B9A4-CD47CD75A6F2}"/>
    <cellStyle name="Percent 2 8 2 5 2" xfId="39429" xr:uid="{23FCBC51-D82A-4098-8F3B-10E7310620D1}"/>
    <cellStyle name="Percent 2 8 2 6" xfId="39430" xr:uid="{4C51B6B7-4CF8-4E6F-83CB-C12906A0CC11}"/>
    <cellStyle name="Percent 2 8 3" xfId="39431" xr:uid="{F79EF83B-DD9D-40D1-842E-D1E61D39375A}"/>
    <cellStyle name="Percent 2 8 3 2" xfId="39432" xr:uid="{25591533-1920-49D6-AF04-82C06223F566}"/>
    <cellStyle name="Percent 2 8 3 2 2" xfId="39433" xr:uid="{0DF16895-3E60-4476-831D-B288F69239A4}"/>
    <cellStyle name="Percent 2 8 3 2 2 2" xfId="39434" xr:uid="{AA31E56E-E244-4E5B-88CD-A7EBC9393C23}"/>
    <cellStyle name="Percent 2 8 3 2 3" xfId="39435" xr:uid="{FBD4E298-578E-4505-8AAD-5B155906FBC4}"/>
    <cellStyle name="Percent 2 8 3 3" xfId="39436" xr:uid="{0443CD87-597B-411B-ADC7-DC2D16E4A0A1}"/>
    <cellStyle name="Percent 2 8 3 3 2" xfId="39437" xr:uid="{F4058716-E9AA-4F00-91BA-95F45F8AD994}"/>
    <cellStyle name="Percent 2 8 3 4" xfId="39438" xr:uid="{6302A0F4-33E6-43C7-B30C-46AB26F236D6}"/>
    <cellStyle name="Percent 2 8 4" xfId="39439" xr:uid="{74F0555B-CAAA-48B0-87D7-5757AA932182}"/>
    <cellStyle name="Percent 2 8 4 2" xfId="39440" xr:uid="{B1C05A72-99F5-4A6B-9F04-99831BBE7611}"/>
    <cellStyle name="Percent 2 8 4 2 2" xfId="39441" xr:uid="{3D0C94C9-DD72-408D-8F0B-A57B36DFA3B9}"/>
    <cellStyle name="Percent 2 8 4 2 2 2" xfId="39442" xr:uid="{EA5C7A6D-DAED-47B4-A5A7-E082071DA39A}"/>
    <cellStyle name="Percent 2 8 4 2 3" xfId="39443" xr:uid="{AE22FE3B-8C5B-401C-8A15-2D581CAC63AF}"/>
    <cellStyle name="Percent 2 8 4 3" xfId="39444" xr:uid="{8622CB6B-A4EF-4AE5-9646-FAFEC4D324AF}"/>
    <cellStyle name="Percent 2 8 4 3 2" xfId="39445" xr:uid="{FE284EE3-19AF-41CA-ACCA-C75DA9906337}"/>
    <cellStyle name="Percent 2 8 4 4" xfId="39446" xr:uid="{AE809A3B-DAEE-49C9-BCCB-B4CA7918F713}"/>
    <cellStyle name="Percent 2 8 5" xfId="39447" xr:uid="{CE7BF269-A486-4A2D-A04D-6DE551D854F1}"/>
    <cellStyle name="Percent 2 8 5 2" xfId="39448" xr:uid="{75593181-9CB4-434C-944B-A68314003D7F}"/>
    <cellStyle name="Percent 2 8 5 2 2" xfId="39449" xr:uid="{8DD4847D-2072-456B-B05C-2BD869CB44C2}"/>
    <cellStyle name="Percent 2 8 5 3" xfId="39450" xr:uid="{4488AD6B-21A5-4D7D-9270-FFB80BA3A4BE}"/>
    <cellStyle name="Percent 2 8 6" xfId="39451" xr:uid="{210C76CC-9C8E-41EB-9435-444C722D0BFE}"/>
    <cellStyle name="Percent 2 8 6 2" xfId="39452" xr:uid="{4CA7BDA7-E2CC-4ACA-A650-C96F75526022}"/>
    <cellStyle name="Percent 2 8 7" xfId="39453" xr:uid="{15972CA7-B136-4E45-8BFB-49CEB5B520A1}"/>
    <cellStyle name="Percent 2 9" xfId="39454" xr:uid="{1A9C11D7-2F0D-4258-8B6F-8872C8ED4190}"/>
    <cellStyle name="Percent 2 9 2" xfId="39455" xr:uid="{11EE80FD-995E-466C-91A2-1A49EDEB0102}"/>
    <cellStyle name="Percent 2 9 2 2" xfId="39456" xr:uid="{7A0F9564-E70D-4385-9300-BC4B74C3BE96}"/>
    <cellStyle name="Percent 2 9 2 2 2" xfId="39457" xr:uid="{B1E89F8D-D5C1-4305-BDF8-AF3F2788063E}"/>
    <cellStyle name="Percent 2 9 2 2 2 2" xfId="39458" xr:uid="{78162BEB-6C72-455C-A020-E8B7B9406EF6}"/>
    <cellStyle name="Percent 2 9 2 2 2 2 2" xfId="39459" xr:uid="{B49DFAE7-1A45-46F7-A25E-3C4CE2965754}"/>
    <cellStyle name="Percent 2 9 2 2 2 3" xfId="39460" xr:uid="{2FDB725A-13F3-4817-87CB-3431CE3BE509}"/>
    <cellStyle name="Percent 2 9 2 2 3" xfId="39461" xr:uid="{DBAB74B8-E610-43DC-8CF6-5881BA88787D}"/>
    <cellStyle name="Percent 2 9 2 2 3 2" xfId="39462" xr:uid="{FA4DE0DB-67EC-454F-9F82-BF0D6EC4D4B1}"/>
    <cellStyle name="Percent 2 9 2 2 4" xfId="39463" xr:uid="{FB6066B5-88A4-45F3-9913-EC97A078C0F5}"/>
    <cellStyle name="Percent 2 9 2 3" xfId="39464" xr:uid="{1F77B2D0-B8A1-4877-9332-BCC5341D72F9}"/>
    <cellStyle name="Percent 2 9 2 3 2" xfId="39465" xr:uid="{20B901F3-597E-4B9C-B0BD-208A5FF8531A}"/>
    <cellStyle name="Percent 2 9 2 3 2 2" xfId="39466" xr:uid="{9D06D8B6-9A9E-485B-BA2E-A08EDD3A4534}"/>
    <cellStyle name="Percent 2 9 2 3 2 2 2" xfId="39467" xr:uid="{E36E2DC0-D66C-4D84-8AD2-F15E051AC271}"/>
    <cellStyle name="Percent 2 9 2 3 2 3" xfId="39468" xr:uid="{33167493-B617-45DA-A59F-E58E91B55D05}"/>
    <cellStyle name="Percent 2 9 2 3 3" xfId="39469" xr:uid="{089B5E09-F404-4D67-8C53-5C7EAAEB13A1}"/>
    <cellStyle name="Percent 2 9 2 3 3 2" xfId="39470" xr:uid="{C7A55C85-D997-4F9E-9EF3-BC4F61B1F1FF}"/>
    <cellStyle name="Percent 2 9 2 3 4" xfId="39471" xr:uid="{D78195D7-9924-44A5-95AE-C8C845F70E63}"/>
    <cellStyle name="Percent 2 9 2 4" xfId="39472" xr:uid="{F2C04AA3-54D1-491A-B73E-622F5A814109}"/>
    <cellStyle name="Percent 2 9 2 4 2" xfId="39473" xr:uid="{739A6784-4E2C-46E0-B988-8886FC234D25}"/>
    <cellStyle name="Percent 2 9 2 4 2 2" xfId="39474" xr:uid="{7120D80B-D695-4F83-983B-A4CC2E9D1EC9}"/>
    <cellStyle name="Percent 2 9 2 4 3" xfId="39475" xr:uid="{6E3D2FF8-50B5-41BF-95DC-2351B799A134}"/>
    <cellStyle name="Percent 2 9 2 5" xfId="39476" xr:uid="{87E7D9CC-4636-4707-BD35-25B22931A0A4}"/>
    <cellStyle name="Percent 2 9 2 5 2" xfId="39477" xr:uid="{9F8F2315-05D3-4B90-A93F-6906F732BCB1}"/>
    <cellStyle name="Percent 2 9 2 6" xfId="39478" xr:uid="{F44D285E-DF14-40D8-A54B-9AC37E295CB4}"/>
    <cellStyle name="Percent 2 9 3" xfId="39479" xr:uid="{EDE316E8-5E50-4126-9EFD-3F4FA02DFE77}"/>
    <cellStyle name="Percent 2 9 3 2" xfId="39480" xr:uid="{CBA6682E-96FB-419F-9DAA-2A7479DF4F88}"/>
    <cellStyle name="Percent 2 9 3 2 2" xfId="39481" xr:uid="{35344C0C-3C3B-4217-848F-3AC39A835855}"/>
    <cellStyle name="Percent 2 9 3 2 2 2" xfId="39482" xr:uid="{DEF4E052-6E61-405C-B3A9-41288BB1086C}"/>
    <cellStyle name="Percent 2 9 3 2 3" xfId="39483" xr:uid="{BE9BFCB4-C930-424C-9797-747BB92FCF92}"/>
    <cellStyle name="Percent 2 9 3 3" xfId="39484" xr:uid="{BF692DEF-2A6C-4733-B747-5B9F58663788}"/>
    <cellStyle name="Percent 2 9 3 3 2" xfId="39485" xr:uid="{C7B93FEC-8669-47CE-9D36-3449B0997E2B}"/>
    <cellStyle name="Percent 2 9 3 4" xfId="39486" xr:uid="{6910E149-2B09-49C4-AABD-60A9073B1889}"/>
    <cellStyle name="Percent 2 9 4" xfId="39487" xr:uid="{0E98F438-668E-4F57-8F1C-F842C9337AB7}"/>
    <cellStyle name="Percent 2 9 4 2" xfId="39488" xr:uid="{E5D9ECBE-CB3F-446A-80A1-B42122739B0A}"/>
    <cellStyle name="Percent 2 9 4 2 2" xfId="39489" xr:uid="{A919E781-067A-442D-89AE-E4A0F7BE07E1}"/>
    <cellStyle name="Percent 2 9 4 2 2 2" xfId="39490" xr:uid="{228BD7A2-567C-45E7-882D-B3C95FA764F3}"/>
    <cellStyle name="Percent 2 9 4 2 3" xfId="39491" xr:uid="{6189A642-6C24-47D7-8AE4-3200363ECD17}"/>
    <cellStyle name="Percent 2 9 4 3" xfId="39492" xr:uid="{765642AF-A26C-46BF-88E1-B33B944893D9}"/>
    <cellStyle name="Percent 2 9 4 3 2" xfId="39493" xr:uid="{DCC47D56-B412-4164-BACC-16DBAB4583C1}"/>
    <cellStyle name="Percent 2 9 4 4" xfId="39494" xr:uid="{2CB22322-F836-49E8-ADEC-FD3BA25AEAF1}"/>
    <cellStyle name="Percent 2 9 5" xfId="39495" xr:uid="{41310F22-A43B-4BCD-B3F5-0522212AA7CC}"/>
    <cellStyle name="Percent 2 9 5 2" xfId="39496" xr:uid="{BD3D48CE-5F2F-4DE1-AF80-3ADA196E697B}"/>
    <cellStyle name="Percent 2 9 5 2 2" xfId="39497" xr:uid="{29668F44-2A7D-4464-8F71-87B7FC3E6D70}"/>
    <cellStyle name="Percent 2 9 5 3" xfId="39498" xr:uid="{FA13D921-A54A-4AA7-993D-DB2418CBD8F5}"/>
    <cellStyle name="Percent 2 9 6" xfId="39499" xr:uid="{525EC990-FEAC-4746-AB8E-FD03A6D91173}"/>
    <cellStyle name="Percent 2 9 6 2" xfId="39500" xr:uid="{7EB67FE5-84C7-431A-B07B-9A74D255208B}"/>
    <cellStyle name="Percent 2 9 7" xfId="39501" xr:uid="{F79B34F2-3AF6-4391-A19F-89F0DF63214F}"/>
    <cellStyle name="Percent 20" xfId="39502" xr:uid="{11AA5DAF-FF1B-4ADE-A412-78084BEE96B9}"/>
    <cellStyle name="Percent 20 10" xfId="39503" xr:uid="{0AB3F071-AAF9-43E3-9A16-B27A4B0A9649}"/>
    <cellStyle name="Percent 20 2" xfId="39504" xr:uid="{132B2A7C-E0F4-4163-8091-E887C437C1C4}"/>
    <cellStyle name="Percent 20 2 2" xfId="39505" xr:uid="{B079BB61-9F66-4528-A3AF-4BC0C2CF92D1}"/>
    <cellStyle name="Percent 20 2 2 2" xfId="39506" xr:uid="{36451D45-576E-4B5E-80DF-0A1ED186664E}"/>
    <cellStyle name="Percent 20 2 2 2 2" xfId="39507" xr:uid="{3D9A452A-52F8-4D41-BBF2-1EE35E3D0FCB}"/>
    <cellStyle name="Percent 20 2 2 2 2 2" xfId="39508" xr:uid="{7E3A07EC-1E62-4EAA-A848-B33D684F17EC}"/>
    <cellStyle name="Percent 20 2 2 2 2 2 2" xfId="39509" xr:uid="{E0B642D5-2942-4DF2-972B-F6D3619712DE}"/>
    <cellStyle name="Percent 20 2 2 2 2 2 2 2" xfId="39510" xr:uid="{A755D74C-F0B8-4010-A38C-A083A38FBE4C}"/>
    <cellStyle name="Percent 20 2 2 2 2 2 3" xfId="39511" xr:uid="{32B7AE84-4CC7-4399-9C41-F3E569415F97}"/>
    <cellStyle name="Percent 20 2 2 2 2 3" xfId="39512" xr:uid="{EF6F053E-985C-47B4-9112-02CFC9903061}"/>
    <cellStyle name="Percent 20 2 2 2 2 3 2" xfId="39513" xr:uid="{5782A838-F650-4C18-99B2-1A17FC63FB88}"/>
    <cellStyle name="Percent 20 2 2 2 2 4" xfId="39514" xr:uid="{79EFE9EE-09E9-4204-A158-EC2164232E7F}"/>
    <cellStyle name="Percent 20 2 2 2 3" xfId="39515" xr:uid="{BF2AD392-0195-4557-852B-6EC1273AB15A}"/>
    <cellStyle name="Percent 20 2 2 2 3 2" xfId="39516" xr:uid="{95C61F4E-4CF5-40F2-9844-B599AB4D032F}"/>
    <cellStyle name="Percent 20 2 2 2 3 2 2" xfId="39517" xr:uid="{1F147DC1-2E3C-409C-8ECF-C073DA0463B6}"/>
    <cellStyle name="Percent 20 2 2 2 3 2 2 2" xfId="39518" xr:uid="{7D869FF2-790A-45C4-BFA6-F5AA206899DB}"/>
    <cellStyle name="Percent 20 2 2 2 3 2 3" xfId="39519" xr:uid="{2B17A665-5507-417B-9359-8A0474418D7F}"/>
    <cellStyle name="Percent 20 2 2 2 3 3" xfId="39520" xr:uid="{5D372FB6-BD29-44BE-AB33-5E271A89F3CB}"/>
    <cellStyle name="Percent 20 2 2 2 3 3 2" xfId="39521" xr:uid="{C11305A5-5316-4604-8819-A8CC00A64253}"/>
    <cellStyle name="Percent 20 2 2 2 3 4" xfId="39522" xr:uid="{EDF3ED0C-AE5F-46E0-99C7-9D47F5A4ABC0}"/>
    <cellStyle name="Percent 20 2 2 2 4" xfId="39523" xr:uid="{62DF8AFB-E46C-42F9-98C3-8DE2D2AA0E19}"/>
    <cellStyle name="Percent 20 2 2 2 4 2" xfId="39524" xr:uid="{1C2E76F8-5ECC-4982-A5C3-F84D17EF18A4}"/>
    <cellStyle name="Percent 20 2 2 2 4 2 2" xfId="39525" xr:uid="{219EF06A-68E2-4606-AEE4-F9DDF0FEE820}"/>
    <cellStyle name="Percent 20 2 2 2 4 3" xfId="39526" xr:uid="{6261930E-C14E-47B2-A309-B8D5F5DEAEF0}"/>
    <cellStyle name="Percent 20 2 2 2 5" xfId="39527" xr:uid="{9FF4C8BB-2D3D-4472-B79B-DD805424D80D}"/>
    <cellStyle name="Percent 20 2 2 2 5 2" xfId="39528" xr:uid="{F9426600-EA10-4998-A67F-30516F6DA630}"/>
    <cellStyle name="Percent 20 2 2 2 6" xfId="39529" xr:uid="{2A395E5B-B71A-410A-B25F-5A751656C776}"/>
    <cellStyle name="Percent 20 2 2 3" xfId="39530" xr:uid="{755A27DB-9575-4908-9AD7-66F67F620EA5}"/>
    <cellStyle name="Percent 20 2 2 3 2" xfId="39531" xr:uid="{C1E866CF-B355-430E-90E6-167238C6C1FB}"/>
    <cellStyle name="Percent 20 2 2 3 2 2" xfId="39532" xr:uid="{1707706D-272F-4250-9945-9039A06C424E}"/>
    <cellStyle name="Percent 20 2 2 3 2 2 2" xfId="39533" xr:uid="{9D878894-B28F-4067-83AB-30B75762219D}"/>
    <cellStyle name="Percent 20 2 2 3 2 3" xfId="39534" xr:uid="{EFB19D9F-A158-490F-BA3F-28223883B590}"/>
    <cellStyle name="Percent 20 2 2 3 3" xfId="39535" xr:uid="{94218F35-26D1-404F-ADE7-9E1808FCACB4}"/>
    <cellStyle name="Percent 20 2 2 3 3 2" xfId="39536" xr:uid="{9A8D575C-C3C9-4484-8A02-BE8B1C590D7E}"/>
    <cellStyle name="Percent 20 2 2 3 4" xfId="39537" xr:uid="{A3B64664-AECC-4725-9ECC-DB7A73202279}"/>
    <cellStyle name="Percent 20 2 2 4" xfId="39538" xr:uid="{83F60069-DBD9-4F6B-95C8-69742C8813C7}"/>
    <cellStyle name="Percent 20 2 2 4 2" xfId="39539" xr:uid="{8FC8090E-DB2D-4E18-8F08-FCC44A741735}"/>
    <cellStyle name="Percent 20 2 2 4 2 2" xfId="39540" xr:uid="{BE08976B-34BD-42CE-87CD-AF5A46CB70CA}"/>
    <cellStyle name="Percent 20 2 2 4 2 2 2" xfId="39541" xr:uid="{BDD4685A-AA80-4B42-9575-6EE677C00A40}"/>
    <cellStyle name="Percent 20 2 2 4 2 3" xfId="39542" xr:uid="{D1CC1C53-B8BD-4803-A69B-374CC26E2B46}"/>
    <cellStyle name="Percent 20 2 2 4 3" xfId="39543" xr:uid="{EA9FA3DB-37FF-4127-8360-D0B5E5513DC4}"/>
    <cellStyle name="Percent 20 2 2 4 3 2" xfId="39544" xr:uid="{27EC5A8C-F3E2-416A-AE45-312D0BD975A1}"/>
    <cellStyle name="Percent 20 2 2 4 4" xfId="39545" xr:uid="{7D2DE8DC-526B-4A36-A341-32517ABDD2AA}"/>
    <cellStyle name="Percent 20 2 2 5" xfId="39546" xr:uid="{6FEA26E2-ED99-4E8C-B3A1-939C88914812}"/>
    <cellStyle name="Percent 20 2 2 5 2" xfId="39547" xr:uid="{D7306DA6-7B1F-4FFE-97E2-B7858B2F771C}"/>
    <cellStyle name="Percent 20 2 2 5 2 2" xfId="39548" xr:uid="{7EF71A6E-7832-4DBC-BFB0-DF4CEE892CD2}"/>
    <cellStyle name="Percent 20 2 2 5 3" xfId="39549" xr:uid="{A0718029-EB13-4A52-8ECE-6D2FA1498B3D}"/>
    <cellStyle name="Percent 20 2 2 6" xfId="39550" xr:uid="{5424B646-14BB-4B7A-9FDA-A7A40E43CB56}"/>
    <cellStyle name="Percent 20 2 2 6 2" xfId="39551" xr:uid="{BD6B9250-477E-43BD-A9AE-E4CFA6208503}"/>
    <cellStyle name="Percent 20 2 2 7" xfId="39552" xr:uid="{5E48EC78-A1AF-4A14-81DA-CADFBEA0C131}"/>
    <cellStyle name="Percent 20 2 3" xfId="39553" xr:uid="{17B1362E-0CF7-4F61-8E82-E39014CABB36}"/>
    <cellStyle name="Percent 20 2 3 2" xfId="39554" xr:uid="{7955CDD8-C876-4636-82F8-24D84BF943FD}"/>
    <cellStyle name="Percent 20 2 3 2 2" xfId="39555" xr:uid="{55984301-1C98-4E25-A564-A4B6095EBB71}"/>
    <cellStyle name="Percent 20 2 3 2 2 2" xfId="39556" xr:uid="{3FE86538-82F2-4C06-B58B-5A09DFBA6C90}"/>
    <cellStyle name="Percent 20 2 3 2 2 2 2" xfId="39557" xr:uid="{357E69F7-53EA-404A-8B28-D663FBD5355E}"/>
    <cellStyle name="Percent 20 2 3 2 2 3" xfId="39558" xr:uid="{D98C8A5E-C5FC-4C20-B30F-598E8200C3A4}"/>
    <cellStyle name="Percent 20 2 3 2 3" xfId="39559" xr:uid="{BBAB42AF-9136-413A-A132-7A3A2CF6251C}"/>
    <cellStyle name="Percent 20 2 3 2 3 2" xfId="39560" xr:uid="{B9A362F4-B7B3-4904-B3C0-C4936F2E026F}"/>
    <cellStyle name="Percent 20 2 3 2 4" xfId="39561" xr:uid="{42F0C05A-FDE5-447F-BB6C-56BA01164C54}"/>
    <cellStyle name="Percent 20 2 3 3" xfId="39562" xr:uid="{0E0E9B8D-E306-4660-AF6D-2B2ABEADB4FB}"/>
    <cellStyle name="Percent 20 2 3 3 2" xfId="39563" xr:uid="{C19FFAE2-B72D-48FF-AF68-532D4B7906DB}"/>
    <cellStyle name="Percent 20 2 3 3 2 2" xfId="39564" xr:uid="{F65C7567-202F-48B0-ADCA-5C56C9006402}"/>
    <cellStyle name="Percent 20 2 3 3 2 2 2" xfId="39565" xr:uid="{BE62647B-4076-46B1-A29A-0490D120A406}"/>
    <cellStyle name="Percent 20 2 3 3 2 3" xfId="39566" xr:uid="{20881983-D84C-43BB-98EA-394956A67F50}"/>
    <cellStyle name="Percent 20 2 3 3 3" xfId="39567" xr:uid="{29318785-0F84-4C4B-922C-026D37D9E686}"/>
    <cellStyle name="Percent 20 2 3 3 3 2" xfId="39568" xr:uid="{3A6CA2B1-D045-45B1-9920-1B8E4FEE0CAF}"/>
    <cellStyle name="Percent 20 2 3 3 4" xfId="39569" xr:uid="{ED866301-1E96-45E0-92A0-EE38DDA176AA}"/>
    <cellStyle name="Percent 20 2 3 4" xfId="39570" xr:uid="{9F9275C5-50FD-483F-997A-8F910CBA2A0E}"/>
    <cellStyle name="Percent 20 2 3 4 2" xfId="39571" xr:uid="{B29384F1-FB89-4096-98C9-9C93936D3718}"/>
    <cellStyle name="Percent 20 2 3 4 2 2" xfId="39572" xr:uid="{2637E5C6-60C1-4D62-A988-063C8F083E16}"/>
    <cellStyle name="Percent 20 2 3 4 3" xfId="39573" xr:uid="{9C66C184-EF7B-4E7F-A472-B262B88314BE}"/>
    <cellStyle name="Percent 20 2 3 5" xfId="39574" xr:uid="{28C5458F-8431-4F39-8630-773B294BA27B}"/>
    <cellStyle name="Percent 20 2 3 5 2" xfId="39575" xr:uid="{85F8E041-1540-4D0B-B4C3-95C43089F824}"/>
    <cellStyle name="Percent 20 2 3 6" xfId="39576" xr:uid="{0A1CB328-D361-4D50-8DD3-1159E028A556}"/>
    <cellStyle name="Percent 20 2 4" xfId="39577" xr:uid="{16C4598C-B589-488C-AEDA-8A700AF36F91}"/>
    <cellStyle name="Percent 20 2 4 2" xfId="39578" xr:uid="{C383DA8C-3A72-43D5-B4EF-E97401BED109}"/>
    <cellStyle name="Percent 20 2 4 2 2" xfId="39579" xr:uid="{D82993E9-6D75-4BA2-9BBB-9BA96E7413B1}"/>
    <cellStyle name="Percent 20 2 4 2 2 2" xfId="39580" xr:uid="{6351C746-6AE1-4739-BB4C-4E92F138A600}"/>
    <cellStyle name="Percent 20 2 4 2 3" xfId="39581" xr:uid="{65B6980F-B585-4AF0-ABA8-570D53C231E5}"/>
    <cellStyle name="Percent 20 2 4 3" xfId="39582" xr:uid="{1212390B-A552-4DE2-8E40-0B2D36433A40}"/>
    <cellStyle name="Percent 20 2 4 3 2" xfId="39583" xr:uid="{B74C8BC9-DD58-422E-9E05-3405ACED39AB}"/>
    <cellStyle name="Percent 20 2 4 4" xfId="39584" xr:uid="{E249C456-AAE8-456D-AB32-BE284F87EFF8}"/>
    <cellStyle name="Percent 20 2 5" xfId="39585" xr:uid="{955BA5C7-6D37-4066-86EB-5C8825D2F446}"/>
    <cellStyle name="Percent 20 2 5 2" xfId="39586" xr:uid="{2EEDED66-7A03-4672-A7DA-A714EA1A2A83}"/>
    <cellStyle name="Percent 20 2 5 2 2" xfId="39587" xr:uid="{3C0A1DA4-5450-413E-9EED-74286502720F}"/>
    <cellStyle name="Percent 20 2 5 2 2 2" xfId="39588" xr:uid="{98E0185C-125E-4432-8ABE-5462F97D6CB5}"/>
    <cellStyle name="Percent 20 2 5 2 3" xfId="39589" xr:uid="{CE63D2F0-BE04-4478-82C1-70B7337C1391}"/>
    <cellStyle name="Percent 20 2 5 3" xfId="39590" xr:uid="{E267B81E-EB43-4461-8877-9162B9067087}"/>
    <cellStyle name="Percent 20 2 5 3 2" xfId="39591" xr:uid="{F7B46113-0FD9-478F-AF10-E3325A06BDAA}"/>
    <cellStyle name="Percent 20 2 5 4" xfId="39592" xr:uid="{0E1BED72-F016-4652-A982-BC9B31CBC28E}"/>
    <cellStyle name="Percent 20 2 6" xfId="39593" xr:uid="{C2A0C4B1-25C3-4302-8A2A-78DB01540EC4}"/>
    <cellStyle name="Percent 20 2 6 2" xfId="39594" xr:uid="{C392D5E9-4765-4F1F-93DA-429114BA389D}"/>
    <cellStyle name="Percent 20 2 6 2 2" xfId="39595" xr:uid="{C4B736DE-6BE7-48EF-8391-EFCB184B8B16}"/>
    <cellStyle name="Percent 20 2 6 3" xfId="39596" xr:uid="{9C4AF17D-23FC-469A-B66E-88D8D5ABE3EE}"/>
    <cellStyle name="Percent 20 2 7" xfId="39597" xr:uid="{9DEBEBC9-D852-4E81-A1DE-EE15CB538A18}"/>
    <cellStyle name="Percent 20 2 7 2" xfId="39598" xr:uid="{9B1D009C-6B73-4EBC-B9DD-848515168536}"/>
    <cellStyle name="Percent 20 2 8" xfId="39599" xr:uid="{96E50296-D372-4B2A-9100-61C4CEC6A53D}"/>
    <cellStyle name="Percent 20 3" xfId="39600" xr:uid="{A1523FC4-6C57-48FB-ACB1-0091C27F17DB}"/>
    <cellStyle name="Percent 20 3 2" xfId="39601" xr:uid="{995986A9-1FB4-40D4-A135-62FDB0756CCB}"/>
    <cellStyle name="Percent 20 3 2 2" xfId="39602" xr:uid="{14FD408E-7E3C-44BC-9C98-529174BC4D04}"/>
    <cellStyle name="Percent 20 3 2 2 2" xfId="39603" xr:uid="{18767305-785C-4789-AC75-70134D167DA5}"/>
    <cellStyle name="Percent 20 3 2 2 2 2" xfId="39604" xr:uid="{1720F185-67C2-4112-8C8B-5D76896822A1}"/>
    <cellStyle name="Percent 20 3 2 2 2 2 2" xfId="39605" xr:uid="{4C9C51BF-9E54-4CE7-A265-314FD4F248CF}"/>
    <cellStyle name="Percent 20 3 2 2 2 3" xfId="39606" xr:uid="{9EE554FC-128D-4A70-B04D-D5F07091D4AB}"/>
    <cellStyle name="Percent 20 3 2 2 3" xfId="39607" xr:uid="{CC88866C-2E41-43B0-8404-D232CACF9D81}"/>
    <cellStyle name="Percent 20 3 2 2 3 2" xfId="39608" xr:uid="{4883F2BE-BA83-47B3-93D5-08016F41DAA3}"/>
    <cellStyle name="Percent 20 3 2 2 4" xfId="39609" xr:uid="{1C695E2A-D65B-4A57-B74C-236487685A43}"/>
    <cellStyle name="Percent 20 3 2 3" xfId="39610" xr:uid="{A46138AF-DC2D-4AE1-82B3-D4BC81501837}"/>
    <cellStyle name="Percent 20 3 2 3 2" xfId="39611" xr:uid="{CC3583B1-9EA7-4C2F-84BB-2D63EA1DD93D}"/>
    <cellStyle name="Percent 20 3 2 3 2 2" xfId="39612" xr:uid="{2C1F1251-5D08-4853-81D8-E7E5B2512EDD}"/>
    <cellStyle name="Percent 20 3 2 3 2 2 2" xfId="39613" xr:uid="{85CAE9D1-945F-4000-8A58-FA3185084B3B}"/>
    <cellStyle name="Percent 20 3 2 3 2 3" xfId="39614" xr:uid="{ABC74CD5-1A00-4A0E-915B-DF1D11228613}"/>
    <cellStyle name="Percent 20 3 2 3 3" xfId="39615" xr:uid="{A6B14F51-24E7-4800-BAEA-7C288EB46082}"/>
    <cellStyle name="Percent 20 3 2 3 3 2" xfId="39616" xr:uid="{1B0D0508-7801-4D19-8443-168C81AED0D5}"/>
    <cellStyle name="Percent 20 3 2 3 4" xfId="39617" xr:uid="{716B7DD3-FA48-49AA-BEB7-0F3E275328A3}"/>
    <cellStyle name="Percent 20 3 2 4" xfId="39618" xr:uid="{DAC6F50A-FCF9-4E3A-A03C-E0FAD21820FE}"/>
    <cellStyle name="Percent 20 3 2 4 2" xfId="39619" xr:uid="{FDCC94CB-FFE1-4DF8-A0DD-EE9E877AFDA3}"/>
    <cellStyle name="Percent 20 3 2 4 2 2" xfId="39620" xr:uid="{142CB35E-3C5E-4783-B8B9-977FF939FDDE}"/>
    <cellStyle name="Percent 20 3 2 4 3" xfId="39621" xr:uid="{F648BEC2-5D08-451E-825A-5FCD26CE5D33}"/>
    <cellStyle name="Percent 20 3 2 5" xfId="39622" xr:uid="{89F9E581-55E8-4CC8-B1A7-A1CC6FB0A2FD}"/>
    <cellStyle name="Percent 20 3 2 5 2" xfId="39623" xr:uid="{1E189DDC-9F9A-4948-AD6F-FD3BA5F70A40}"/>
    <cellStyle name="Percent 20 3 2 6" xfId="39624" xr:uid="{619F9DED-7992-4077-847B-AE0F33DAA840}"/>
    <cellStyle name="Percent 20 3 3" xfId="39625" xr:uid="{BADEACAB-C239-4B2B-942E-8A7B7CBD21D9}"/>
    <cellStyle name="Percent 20 3 3 2" xfId="39626" xr:uid="{49FB122A-DCE5-4074-B855-90E8A02724B5}"/>
    <cellStyle name="Percent 20 3 3 2 2" xfId="39627" xr:uid="{43C4C383-8975-407A-9E68-01347452FB5E}"/>
    <cellStyle name="Percent 20 3 3 2 2 2" xfId="39628" xr:uid="{23828367-35AE-4E4C-B970-0DF8891AA0E4}"/>
    <cellStyle name="Percent 20 3 3 2 3" xfId="39629" xr:uid="{20E9A0E7-2A4E-4D70-BE04-66C6FE9943D1}"/>
    <cellStyle name="Percent 20 3 3 3" xfId="39630" xr:uid="{B4691255-A975-4DC5-9AC0-F73B33915801}"/>
    <cellStyle name="Percent 20 3 3 3 2" xfId="39631" xr:uid="{8433E65A-0F72-4610-AD20-C9C6013889BF}"/>
    <cellStyle name="Percent 20 3 3 4" xfId="39632" xr:uid="{080328D8-CB6D-4B02-ADE3-D165D85000B9}"/>
    <cellStyle name="Percent 20 3 4" xfId="39633" xr:uid="{9B66C481-BBFB-4CB1-AFE6-3C9942A9498F}"/>
    <cellStyle name="Percent 20 3 4 2" xfId="39634" xr:uid="{C8D1E2D3-DAAC-43C1-88C6-E7343110CFB2}"/>
    <cellStyle name="Percent 20 3 4 2 2" xfId="39635" xr:uid="{C3E6B471-69B8-4762-AC24-BA3A0A68DDF2}"/>
    <cellStyle name="Percent 20 3 4 2 2 2" xfId="39636" xr:uid="{78EEE392-FF64-4C11-8A58-DB636AEBB7B6}"/>
    <cellStyle name="Percent 20 3 4 2 3" xfId="39637" xr:uid="{9AE91CE1-896D-4D8E-B05E-F4409C3BBD6D}"/>
    <cellStyle name="Percent 20 3 4 3" xfId="39638" xr:uid="{DD2AA301-8644-496E-9C9D-459DC5741544}"/>
    <cellStyle name="Percent 20 3 4 3 2" xfId="39639" xr:uid="{B2F3032E-20FE-41DB-BB44-8CDB41B66E9D}"/>
    <cellStyle name="Percent 20 3 4 4" xfId="39640" xr:uid="{1228145B-003E-4193-A97D-83D8C47188BE}"/>
    <cellStyle name="Percent 20 3 5" xfId="39641" xr:uid="{F7131BEC-524E-4D5F-A01B-A24EF5B99B8A}"/>
    <cellStyle name="Percent 20 3 5 2" xfId="39642" xr:uid="{7D2A25C4-8638-478B-807C-8A4F77DEF74B}"/>
    <cellStyle name="Percent 20 3 5 2 2" xfId="39643" xr:uid="{DACF5810-E632-40F3-BB64-B82A52BD5855}"/>
    <cellStyle name="Percent 20 3 5 3" xfId="39644" xr:uid="{FD279D3C-FEE4-490D-B3CD-63F51F922A3E}"/>
    <cellStyle name="Percent 20 3 6" xfId="39645" xr:uid="{2A4AE197-C37D-4C0C-8AA5-4AEDAAF0358F}"/>
    <cellStyle name="Percent 20 3 6 2" xfId="39646" xr:uid="{1F361558-1279-41DF-B2CE-7101F284F435}"/>
    <cellStyle name="Percent 20 3 7" xfId="39647" xr:uid="{EBAA3317-6E6D-47EF-A86D-0DA9BCC3FF9B}"/>
    <cellStyle name="Percent 20 4" xfId="39648" xr:uid="{4BD01FAD-611F-49EF-8EDA-6AD1BA5F0EC5}"/>
    <cellStyle name="Percent 20 5" xfId="39649" xr:uid="{9632F5C1-E2A5-4CAF-9C62-9D2A1C07F7D0}"/>
    <cellStyle name="Percent 20 5 2" xfId="39650" xr:uid="{B07D7DA2-73FC-4F26-B1B4-1EDD2D6EBA38}"/>
    <cellStyle name="Percent 20 5 2 2" xfId="39651" xr:uid="{39C7A564-A715-4254-A5E1-CC10415CE6CA}"/>
    <cellStyle name="Percent 20 5 2 2 2" xfId="39652" xr:uid="{41C0C18E-E5E4-4017-872D-D90ABB1C6AED}"/>
    <cellStyle name="Percent 20 5 2 2 2 2" xfId="39653" xr:uid="{66D2A0DE-9E4D-441E-A6D6-F502FECC11F4}"/>
    <cellStyle name="Percent 20 5 2 2 3" xfId="39654" xr:uid="{A04D7511-95AE-41ED-B3E2-06EE720A07B4}"/>
    <cellStyle name="Percent 20 5 2 3" xfId="39655" xr:uid="{9702B62B-3C34-4CD6-97F9-81C0241C2BC2}"/>
    <cellStyle name="Percent 20 5 2 3 2" xfId="39656" xr:uid="{500E7B51-D78C-4CD7-A157-5495B6CA0369}"/>
    <cellStyle name="Percent 20 5 2 4" xfId="39657" xr:uid="{0665CD60-49A5-479E-AA8E-B90E0D0B8A11}"/>
    <cellStyle name="Percent 20 5 3" xfId="39658" xr:uid="{76701435-AD8C-4109-958B-331ADF61AAE8}"/>
    <cellStyle name="Percent 20 5 3 2" xfId="39659" xr:uid="{4A995635-930F-4834-B3DA-D4FEA7B083BC}"/>
    <cellStyle name="Percent 20 5 3 2 2" xfId="39660" xr:uid="{2213C223-E0E1-4AE1-AB9A-7E544A8E1A84}"/>
    <cellStyle name="Percent 20 5 3 2 2 2" xfId="39661" xr:uid="{BDB71A5E-0C7C-4097-8556-0B86F7281398}"/>
    <cellStyle name="Percent 20 5 3 2 3" xfId="39662" xr:uid="{823EF94E-9CAD-4767-ACFC-F241A14F058E}"/>
    <cellStyle name="Percent 20 5 3 3" xfId="39663" xr:uid="{5A3E3931-37BE-44AF-9D2F-DD1676632433}"/>
    <cellStyle name="Percent 20 5 3 3 2" xfId="39664" xr:uid="{62675927-171A-404A-83B9-712656E3A224}"/>
    <cellStyle name="Percent 20 5 3 4" xfId="39665" xr:uid="{7280CEC3-EE34-42C1-9CE3-75084BB8AE2C}"/>
    <cellStyle name="Percent 20 5 4" xfId="39666" xr:uid="{84A6124C-3D35-4B09-AAD9-D76BAD4DA7D6}"/>
    <cellStyle name="Percent 20 5 4 2" xfId="39667" xr:uid="{49C3BDA5-BB54-42AE-A537-4741E5D685BC}"/>
    <cellStyle name="Percent 20 5 4 2 2" xfId="39668" xr:uid="{3525F087-7458-4C2D-B0B3-0B93ECA64F6B}"/>
    <cellStyle name="Percent 20 5 4 3" xfId="39669" xr:uid="{4EB32DF1-7748-489F-AA12-52380CDB6630}"/>
    <cellStyle name="Percent 20 5 5" xfId="39670" xr:uid="{196A5A7B-875A-436C-A1A9-58BCC267DBA8}"/>
    <cellStyle name="Percent 20 5 5 2" xfId="39671" xr:uid="{4BBDCCED-8614-445F-9705-ABE00E94AFF4}"/>
    <cellStyle name="Percent 20 5 6" xfId="39672" xr:uid="{49C68267-E033-492D-8CEA-E2C09672FA22}"/>
    <cellStyle name="Percent 20 6" xfId="39673" xr:uid="{CBC3731C-866C-4DA1-ADDA-8C4E6FF89756}"/>
    <cellStyle name="Percent 20 6 2" xfId="39674" xr:uid="{21F6E6D6-DF78-4CC2-95C5-09F82246A4B7}"/>
    <cellStyle name="Percent 20 6 2 2" xfId="39675" xr:uid="{8D0C0808-A7F4-4797-B0C7-85BEE5118DC4}"/>
    <cellStyle name="Percent 20 6 2 2 2" xfId="39676" xr:uid="{26009C1B-5E28-45C7-B237-AD64F947259E}"/>
    <cellStyle name="Percent 20 6 2 3" xfId="39677" xr:uid="{8BF120C5-02EA-4E12-B7F0-3CE7E63023E8}"/>
    <cellStyle name="Percent 20 6 3" xfId="39678" xr:uid="{EDAACCD3-0E75-4DEE-AF23-6BA4C8EDA4E0}"/>
    <cellStyle name="Percent 20 6 3 2" xfId="39679" xr:uid="{5F0D82EF-96F2-4182-A7C8-3C769032CE0C}"/>
    <cellStyle name="Percent 20 6 4" xfId="39680" xr:uid="{7708C0AC-CBEA-4DC6-8BDA-A72B5FD224A4}"/>
    <cellStyle name="Percent 20 7" xfId="39681" xr:uid="{7139B38E-310B-41B1-9C16-B2E9802E7AD1}"/>
    <cellStyle name="Percent 20 7 2" xfId="39682" xr:uid="{586D89BC-46B8-4508-8A4C-132FB57FF4F2}"/>
    <cellStyle name="Percent 20 7 2 2" xfId="39683" xr:uid="{A5823AB9-91E1-46DF-9DCA-CB717550FAFB}"/>
    <cellStyle name="Percent 20 7 2 2 2" xfId="39684" xr:uid="{2384FB3E-A6BB-436D-A0F3-F52758897A0E}"/>
    <cellStyle name="Percent 20 7 2 3" xfId="39685" xr:uid="{0D8EFBE7-7283-447F-8B9D-618C64739A29}"/>
    <cellStyle name="Percent 20 7 3" xfId="39686" xr:uid="{D164FD4C-0909-4B4E-8125-EAB5E752E1ED}"/>
    <cellStyle name="Percent 20 7 3 2" xfId="39687" xr:uid="{B06C5605-E47E-4438-BE27-5C78EDC24DFE}"/>
    <cellStyle name="Percent 20 7 4" xfId="39688" xr:uid="{75837C68-D1A5-49C6-9EEA-ECF6840DA17A}"/>
    <cellStyle name="Percent 20 8" xfId="39689" xr:uid="{5D19865B-8207-4C4C-8A99-FE99C14AB8A5}"/>
    <cellStyle name="Percent 20 8 2" xfId="39690" xr:uid="{E0E92FAD-ED4C-4695-927F-AE3259A504E1}"/>
    <cellStyle name="Percent 20 8 2 2" xfId="39691" xr:uid="{A3F1253F-5F37-4E92-9B36-5528ECEBD93F}"/>
    <cellStyle name="Percent 20 8 3" xfId="39692" xr:uid="{2994FAF6-6A5B-4765-9735-E652A98C00A1}"/>
    <cellStyle name="Percent 20 9" xfId="39693" xr:uid="{3C1E6940-6778-412A-A441-F55E0272E496}"/>
    <cellStyle name="Percent 20 9 2" xfId="39694" xr:uid="{1D6B0318-38A7-4292-9A88-AB801386C0C2}"/>
    <cellStyle name="Percent 21" xfId="39695" xr:uid="{2AC3C722-448C-43AA-BA52-7183E2841DE5}"/>
    <cellStyle name="Percent 21 2" xfId="39696" xr:uid="{90B41C73-B65F-4B89-B422-6CE99556F07A}"/>
    <cellStyle name="Percent 21 3" xfId="39697" xr:uid="{08985AEA-FFAD-4B3E-9579-A84C1C90839B}"/>
    <cellStyle name="Percent 21 3 2" xfId="39698" xr:uid="{5D09E34E-22BD-4ED2-9230-E7EA85D64523}"/>
    <cellStyle name="Percent 22" xfId="39699" xr:uid="{77FC5366-16F9-4559-8392-6C693D34A4DB}"/>
    <cellStyle name="Percent 22 2" xfId="39700" xr:uid="{63B97293-FD1A-4339-8840-7D4BF46C5808}"/>
    <cellStyle name="Percent 22 3" xfId="39701" xr:uid="{93AEACB0-5B99-4119-AFC9-1AEE11569935}"/>
    <cellStyle name="Percent 22 3 2" xfId="39702" xr:uid="{E3E25CCA-3A78-451A-AC9D-D3EA0E9FD09A}"/>
    <cellStyle name="Percent 23" xfId="39703" xr:uid="{CDCB1CE6-5E4C-4694-95AF-EB33FD9DE665}"/>
    <cellStyle name="Percent 23 2" xfId="39704" xr:uid="{4AA8E914-FCD2-4861-BBF2-3097AECC0B9C}"/>
    <cellStyle name="Percent 23 3" xfId="39705" xr:uid="{93BA4FC0-4053-49D3-8ABE-347148B3C702}"/>
    <cellStyle name="Percent 23 3 2" xfId="39706" xr:uid="{6840FB25-35D5-4127-A9C4-7F00A70F2221}"/>
    <cellStyle name="Percent 24" xfId="39707" xr:uid="{2392D370-D713-4C05-99CB-CE160DA13C81}"/>
    <cellStyle name="Percent 24 2" xfId="39708" xr:uid="{10FDAB20-AAFF-4810-B574-8FF246C00901}"/>
    <cellStyle name="Percent 24 3" xfId="39709" xr:uid="{F1CF1290-1A73-4FA6-9CD1-A249F7470F31}"/>
    <cellStyle name="Percent 24 3 2" xfId="39710" xr:uid="{66B5A7F7-F885-4A7D-9CD6-93F01F654B11}"/>
    <cellStyle name="Percent 25" xfId="39711" xr:uid="{6064CED1-51E6-4D0E-918F-C9D433E43468}"/>
    <cellStyle name="Percent 25 2" xfId="39712" xr:uid="{8152D2D9-AAE7-413E-BF5A-DDE98DB2B6F3}"/>
    <cellStyle name="Percent 25 3" xfId="39713" xr:uid="{7487E346-294B-49C3-81A7-318A59512C7C}"/>
    <cellStyle name="Percent 25 3 2" xfId="39714" xr:uid="{40B9C91E-12FA-4AFE-AEAA-B16612D7707A}"/>
    <cellStyle name="Percent 26" xfId="39715" xr:uid="{43863D15-0893-4199-9D21-53A7BE01429D}"/>
    <cellStyle name="Percent 26 2" xfId="39716" xr:uid="{C1FEDA4A-CBE1-4157-A0DB-964D217BD0A2}"/>
    <cellStyle name="Percent 26 3" xfId="39717" xr:uid="{28DF2237-E2A2-443C-92F2-15A6E95A3E61}"/>
    <cellStyle name="Percent 26 3 2" xfId="39718" xr:uid="{B0FDC4F5-5C7D-482A-8C2E-10C1586FF37B}"/>
    <cellStyle name="Percent 27" xfId="39719" xr:uid="{2CBB3347-2981-4705-9BE3-5754048210E0}"/>
    <cellStyle name="Percent 27 2" xfId="39720" xr:uid="{802C431B-92E1-466E-865F-4BDCEF372592}"/>
    <cellStyle name="Percent 27 3" xfId="39721" xr:uid="{0BF351F9-8371-4F79-9A27-49BB3F1BBC01}"/>
    <cellStyle name="Percent 27 3 2" xfId="39722" xr:uid="{28331D5B-EFA8-4C72-BF7C-82B2E0CCF203}"/>
    <cellStyle name="Percent 28" xfId="39723" xr:uid="{C086D975-D829-4404-9B8C-3FC7C72BCEF4}"/>
    <cellStyle name="Percent 29" xfId="39724" xr:uid="{CABA266D-7E74-4647-B36C-7CB1B9A92D9A}"/>
    <cellStyle name="Percent 3" xfId="39725" xr:uid="{9C922C39-255A-4463-8725-EE0A1AE97703}"/>
    <cellStyle name="Percent 3 10" xfId="39726" xr:uid="{194F551B-5305-4E1B-BF8B-1200C4F2217C}"/>
    <cellStyle name="Percent 3 10 2" xfId="39727" xr:uid="{41B4027D-8A57-406D-89CD-6AB0C4CA5E2B}"/>
    <cellStyle name="Percent 3 10 2 2" xfId="39728" xr:uid="{8CD2670C-9A69-47E4-87A6-DF953FBF8B95}"/>
    <cellStyle name="Percent 3 10 2 2 2" xfId="39729" xr:uid="{45166650-B700-4627-B1E7-1A86ABB7A196}"/>
    <cellStyle name="Percent 3 10 2 2 2 2" xfId="39730" xr:uid="{396A24AA-1216-4EDC-B630-B822CC322A80}"/>
    <cellStyle name="Percent 3 10 2 2 3" xfId="39731" xr:uid="{FB24022C-01E0-4BE2-B628-C5DAEAE34EE9}"/>
    <cellStyle name="Percent 3 10 2 3" xfId="39732" xr:uid="{99829586-EAEF-4374-9183-34BB1DCEE6E8}"/>
    <cellStyle name="Percent 3 10 2 3 2" xfId="39733" xr:uid="{EF916067-484A-4545-B4B6-1E180BBFC6AA}"/>
    <cellStyle name="Percent 3 10 2 4" xfId="39734" xr:uid="{017494DB-8C2C-4518-884B-F203B4F9494B}"/>
    <cellStyle name="Percent 3 10 3" xfId="39735" xr:uid="{D304A922-0297-4F49-8860-7642676A2E9F}"/>
    <cellStyle name="Percent 3 10 3 2" xfId="39736" xr:uid="{9BB106E3-245D-4D82-BA74-1745698B6522}"/>
    <cellStyle name="Percent 3 10 3 2 2" xfId="39737" xr:uid="{15A1ADEB-7EEC-4407-A2DB-4C109327AFDF}"/>
    <cellStyle name="Percent 3 10 3 2 2 2" xfId="39738" xr:uid="{309E4D03-064A-4394-A759-4E27ADC42BD1}"/>
    <cellStyle name="Percent 3 10 3 2 3" xfId="39739" xr:uid="{8A06BDD5-50ED-496A-9955-6ACAF3BF15FD}"/>
    <cellStyle name="Percent 3 10 3 3" xfId="39740" xr:uid="{E95386EF-CA3F-4D22-A7D5-9157F0B8ED8C}"/>
    <cellStyle name="Percent 3 10 3 3 2" xfId="39741" xr:uid="{F9A4CEED-028D-430E-A60B-58B8E4021A7E}"/>
    <cellStyle name="Percent 3 10 3 4" xfId="39742" xr:uid="{A734B480-FBBC-4F26-BF41-B6FFF06CABFF}"/>
    <cellStyle name="Percent 3 10 4" xfId="39743" xr:uid="{CD20CE2E-54EA-49C8-81B3-6DE7D7CBF934}"/>
    <cellStyle name="Percent 3 10 4 2" xfId="39744" xr:uid="{B9AB5C50-8720-4408-8344-60CA783BF2A1}"/>
    <cellStyle name="Percent 3 10 4 2 2" xfId="39745" xr:uid="{476D5FBD-380E-494B-90CD-5A9E8CD80557}"/>
    <cellStyle name="Percent 3 10 4 3" xfId="39746" xr:uid="{AF499F00-6A78-4338-A30C-3B99557D37E0}"/>
    <cellStyle name="Percent 3 10 5" xfId="39747" xr:uid="{0D3318A4-C5E3-4780-A9B6-671F641D36F2}"/>
    <cellStyle name="Percent 3 10 5 2" xfId="39748" xr:uid="{B10D23ED-739C-4F71-BAE3-0A355AD3C4DA}"/>
    <cellStyle name="Percent 3 10 6" xfId="39749" xr:uid="{BC112BE8-D62E-46C9-880E-A5CD096D17CB}"/>
    <cellStyle name="Percent 3 11" xfId="39750" xr:uid="{AF7D49DA-8EA2-42CD-8BDC-C1F20338B0DE}"/>
    <cellStyle name="Percent 3 11 2" xfId="39751" xr:uid="{38231A87-45C8-4613-B992-8862BAE4D613}"/>
    <cellStyle name="Percent 3 11 2 2" xfId="39752" xr:uid="{347F84DE-6283-46D1-B7F8-1FEE9709FCD2}"/>
    <cellStyle name="Percent 3 11 2 2 2" xfId="39753" xr:uid="{43E8AADB-C6AC-4352-8C47-0AE6D297F4C9}"/>
    <cellStyle name="Percent 3 11 2 3" xfId="39754" xr:uid="{26192B89-1F8C-4309-9408-CB6C0D6F788C}"/>
    <cellStyle name="Percent 3 11 3" xfId="39755" xr:uid="{51636941-6459-4887-88F1-899E21B63FC9}"/>
    <cellStyle name="Percent 3 11 3 2" xfId="39756" xr:uid="{AD9CBB8C-1A8D-463B-8E5E-E2D887229D95}"/>
    <cellStyle name="Percent 3 11 4" xfId="39757" xr:uid="{8DEDFA50-83AB-476A-B6F0-66D429612414}"/>
    <cellStyle name="Percent 3 12" xfId="39758" xr:uid="{C41BC838-E112-4483-A801-B4D7C03C83FB}"/>
    <cellStyle name="Percent 3 12 2" xfId="39759" xr:uid="{CB101B17-52FE-4C06-8192-C1BB04EF482C}"/>
    <cellStyle name="Percent 3 12 2 2" xfId="39760" xr:uid="{F863B929-715F-46B7-87CF-9465097901D3}"/>
    <cellStyle name="Percent 3 12 2 2 2" xfId="39761" xr:uid="{C3A432A2-5D89-478B-AB49-EA9BC8A1EFDB}"/>
    <cellStyle name="Percent 3 12 2 3" xfId="39762" xr:uid="{A2C9C2B6-9644-4E51-B5D0-9C75F875D9AD}"/>
    <cellStyle name="Percent 3 12 3" xfId="39763" xr:uid="{2C7AF3C7-72CD-467E-BFA5-60EE93E1BA64}"/>
    <cellStyle name="Percent 3 12 3 2" xfId="39764" xr:uid="{69180A70-3D83-42B5-A8ED-3D629DB7FA23}"/>
    <cellStyle name="Percent 3 12 4" xfId="39765" xr:uid="{D752ECE4-4BB2-4FF8-8AF6-B6B3C25385B3}"/>
    <cellStyle name="Percent 3 13" xfId="39766" xr:uid="{956E218D-0106-4E5C-B8EA-889A9519D40A}"/>
    <cellStyle name="Percent 3 13 2" xfId="39767" xr:uid="{CAC2FAA8-86B5-4321-A801-1FD0E443A73A}"/>
    <cellStyle name="Percent 3 13 2 2" xfId="39768" xr:uid="{CF69D98F-13DB-49C5-B465-A7B9A65890E0}"/>
    <cellStyle name="Percent 3 13 3" xfId="39769" xr:uid="{361D458A-4279-4745-BFF5-10D300FB2393}"/>
    <cellStyle name="Percent 3 14" xfId="39770" xr:uid="{461FFB95-4DE4-4AA8-A263-B0705DF5E743}"/>
    <cellStyle name="Percent 3 14 2" xfId="39771" xr:uid="{06D8F1DA-30CF-49CE-BEB0-B108F65DFB0A}"/>
    <cellStyle name="Percent 3 15" xfId="39772" xr:uid="{F97ACDAF-1027-4430-BCDD-794174B62397}"/>
    <cellStyle name="Percent 3 15 2" xfId="39773" xr:uid="{4E39209C-FA79-496B-B4B2-44E02E31AA9C}"/>
    <cellStyle name="Percent 3 16" xfId="39774" xr:uid="{36350E30-6BC4-428A-A7C0-A4645B24C674}"/>
    <cellStyle name="Percent 3 2" xfId="39775" xr:uid="{9BBF6B4A-EA6C-4EA5-B8B2-69F7278637E9}"/>
    <cellStyle name="Percent 3 2 10" xfId="39776" xr:uid="{80CDD64C-E76B-4AB9-AA56-F4A185000C45}"/>
    <cellStyle name="Percent 3 2 10 2" xfId="39777" xr:uid="{8DA696CA-0A20-444C-8CA6-AAEEFB75444F}"/>
    <cellStyle name="Percent 3 2 10 2 2" xfId="39778" xr:uid="{3D6BCBFC-C2CB-49E3-BDC7-453E4C6B6E99}"/>
    <cellStyle name="Percent 3 2 10 3" xfId="39779" xr:uid="{3B70495D-E355-4B56-B526-AD84678C0BCE}"/>
    <cellStyle name="Percent 3 2 11" xfId="39780" xr:uid="{354C11C3-FC56-402E-969A-F790CE9CE9C0}"/>
    <cellStyle name="Percent 3 2 11 2" xfId="39781" xr:uid="{5FD40DA1-1484-42AB-810D-8C3C039615DB}"/>
    <cellStyle name="Percent 3 2 12" xfId="39782" xr:uid="{4A13118A-DF72-402B-A539-227D6AA4E914}"/>
    <cellStyle name="Percent 3 2 2" xfId="39783" xr:uid="{04E56B78-ACED-4070-8630-5E1A9EE6A3BC}"/>
    <cellStyle name="Percent 3 2 2 10" xfId="39784" xr:uid="{31FC20BD-9AAB-433E-9B01-4E54261D871B}"/>
    <cellStyle name="Percent 3 2 2 2" xfId="39785" xr:uid="{BA3DBE5D-D952-43AC-B33C-AF46E1949804}"/>
    <cellStyle name="Percent 3 2 2 2 2" xfId="39786" xr:uid="{34B191C4-E0F6-432D-B2DE-8962BFF8AB9C}"/>
    <cellStyle name="Percent 3 2 2 2 2 2" xfId="39787" xr:uid="{4E3118C8-4C42-44E6-B736-8D9D1D6C0294}"/>
    <cellStyle name="Percent 3 2 2 2 2 2 2" xfId="39788" xr:uid="{BB290C8C-0BEF-4F7D-916D-006E1023B946}"/>
    <cellStyle name="Percent 3 2 2 2 2 2 2 2" xfId="39789" xr:uid="{59B3ADE3-1A6D-41CD-B31C-4A3C77531876}"/>
    <cellStyle name="Percent 3 2 2 2 2 2 2 2 2" xfId="39790" xr:uid="{2F7A6B88-5800-45C8-A488-E0F5D33A2E10}"/>
    <cellStyle name="Percent 3 2 2 2 2 2 2 2 2 2" xfId="39791" xr:uid="{3BD26C9D-FB0E-4945-8312-2E68838C9EA1}"/>
    <cellStyle name="Percent 3 2 2 2 2 2 2 2 3" xfId="39792" xr:uid="{FE793590-14D1-4C7C-9105-925FE0BFC830}"/>
    <cellStyle name="Percent 3 2 2 2 2 2 2 3" xfId="39793" xr:uid="{89AFEB21-DE3D-436D-8144-03D3F7F8FC5F}"/>
    <cellStyle name="Percent 3 2 2 2 2 2 2 3 2" xfId="39794" xr:uid="{8466783C-8997-4D58-B502-73509880B276}"/>
    <cellStyle name="Percent 3 2 2 2 2 2 2 4" xfId="39795" xr:uid="{FD22BF1B-8F07-4326-9410-B55EA9E2CB9A}"/>
    <cellStyle name="Percent 3 2 2 2 2 2 3" xfId="39796" xr:uid="{2DF68265-D351-4C7F-84FA-3AE1D3790058}"/>
    <cellStyle name="Percent 3 2 2 2 2 2 3 2" xfId="39797" xr:uid="{FF782C6E-3F10-4A96-B3BB-EF3C574EE4BA}"/>
    <cellStyle name="Percent 3 2 2 2 2 2 3 2 2" xfId="39798" xr:uid="{69E01271-8899-4A53-96D5-5FD05ECDCF03}"/>
    <cellStyle name="Percent 3 2 2 2 2 2 3 2 2 2" xfId="39799" xr:uid="{1711F930-0C93-4379-9D82-CDA7CB6AB18B}"/>
    <cellStyle name="Percent 3 2 2 2 2 2 3 2 3" xfId="39800" xr:uid="{A122255F-F1C1-47D7-851D-E7752BD944C5}"/>
    <cellStyle name="Percent 3 2 2 2 2 2 3 3" xfId="39801" xr:uid="{06DB5865-EEFE-47CC-B8F2-C971AE34B005}"/>
    <cellStyle name="Percent 3 2 2 2 2 2 3 3 2" xfId="39802" xr:uid="{99193D21-ED7B-4619-9DE9-F4307A9607B2}"/>
    <cellStyle name="Percent 3 2 2 2 2 2 3 4" xfId="39803" xr:uid="{B47C2BB1-4ED0-40E6-A060-F9EAB8CE18A7}"/>
    <cellStyle name="Percent 3 2 2 2 2 2 4" xfId="39804" xr:uid="{5903F51F-92D0-4187-AB75-98180D53BD68}"/>
    <cellStyle name="Percent 3 2 2 2 2 2 4 2" xfId="39805" xr:uid="{A765DE00-EC46-42C5-9452-EE3B4E0EDB4C}"/>
    <cellStyle name="Percent 3 2 2 2 2 2 4 2 2" xfId="39806" xr:uid="{3F3F7D27-A678-45C9-B97B-DB2B5E3A6995}"/>
    <cellStyle name="Percent 3 2 2 2 2 2 4 3" xfId="39807" xr:uid="{B469D0B5-7192-48FF-9AFD-5C167D46A397}"/>
    <cellStyle name="Percent 3 2 2 2 2 2 5" xfId="39808" xr:uid="{2CC83980-0CF9-425D-84C2-DD0B43D49131}"/>
    <cellStyle name="Percent 3 2 2 2 2 2 5 2" xfId="39809" xr:uid="{6BBD7E10-39C7-4106-B2F9-FECF44119322}"/>
    <cellStyle name="Percent 3 2 2 2 2 2 6" xfId="39810" xr:uid="{C2A9DEEE-FD66-4BD2-BB56-E83C381CDEB4}"/>
    <cellStyle name="Percent 3 2 2 2 2 3" xfId="39811" xr:uid="{04EAE5C6-8103-4B02-8721-FE43CA718C7F}"/>
    <cellStyle name="Percent 3 2 2 2 2 3 2" xfId="39812" xr:uid="{E46BDE7A-A135-4A58-8319-AABE0DB26765}"/>
    <cellStyle name="Percent 3 2 2 2 2 3 2 2" xfId="39813" xr:uid="{D436CD12-C300-44F7-BA52-454750BCAE68}"/>
    <cellStyle name="Percent 3 2 2 2 2 3 2 2 2" xfId="39814" xr:uid="{11326D1A-F97F-4B5B-B69C-B2C6B5F4D2E4}"/>
    <cellStyle name="Percent 3 2 2 2 2 3 2 3" xfId="39815" xr:uid="{DAB67B7B-B145-4AC4-A5EA-C5CF009F9854}"/>
    <cellStyle name="Percent 3 2 2 2 2 3 3" xfId="39816" xr:uid="{4C10709A-6DA9-4C0E-824B-0F99141C5788}"/>
    <cellStyle name="Percent 3 2 2 2 2 3 3 2" xfId="39817" xr:uid="{9FE6FE69-74BD-4407-ABA7-7E70EE054628}"/>
    <cellStyle name="Percent 3 2 2 2 2 3 4" xfId="39818" xr:uid="{05BA2D7B-DED0-460C-A08B-7B8634AF5428}"/>
    <cellStyle name="Percent 3 2 2 2 2 4" xfId="39819" xr:uid="{4F0AB377-2F64-40E8-AA9B-5D82D3B49424}"/>
    <cellStyle name="Percent 3 2 2 2 2 4 2" xfId="39820" xr:uid="{AB3BD96B-2BBC-4E2A-BC55-0EBA74244898}"/>
    <cellStyle name="Percent 3 2 2 2 2 4 2 2" xfId="39821" xr:uid="{A9F71100-148D-4D15-9859-D78AE049599B}"/>
    <cellStyle name="Percent 3 2 2 2 2 4 2 2 2" xfId="39822" xr:uid="{59333DD5-C03C-4F27-8BEE-86E2C3487A72}"/>
    <cellStyle name="Percent 3 2 2 2 2 4 2 3" xfId="39823" xr:uid="{3D1554C9-F71A-4975-881B-405D68E5749D}"/>
    <cellStyle name="Percent 3 2 2 2 2 4 3" xfId="39824" xr:uid="{374A5F26-BEF8-43F0-9B9F-7D5AB0AB3979}"/>
    <cellStyle name="Percent 3 2 2 2 2 4 3 2" xfId="39825" xr:uid="{A98ABFF5-E226-41E8-B9FE-E12CAAE03E41}"/>
    <cellStyle name="Percent 3 2 2 2 2 4 4" xfId="39826" xr:uid="{9AB278B8-D676-417B-BE2E-BED332C1E00B}"/>
    <cellStyle name="Percent 3 2 2 2 2 5" xfId="39827" xr:uid="{FD9920DF-8519-4A28-86B2-23A10443DB99}"/>
    <cellStyle name="Percent 3 2 2 2 2 5 2" xfId="39828" xr:uid="{D643B8A2-EE23-4CCB-B58F-0CF06796072E}"/>
    <cellStyle name="Percent 3 2 2 2 2 5 2 2" xfId="39829" xr:uid="{4753A4B4-11E1-4DA6-B49A-6244EDBE85A2}"/>
    <cellStyle name="Percent 3 2 2 2 2 5 3" xfId="39830" xr:uid="{3195D2DB-9852-4EED-8FF8-510E7061F3FB}"/>
    <cellStyle name="Percent 3 2 2 2 2 6" xfId="39831" xr:uid="{DA122E12-E6E2-4EBA-A110-BEA7DF07C11B}"/>
    <cellStyle name="Percent 3 2 2 2 2 6 2" xfId="39832" xr:uid="{493464BC-2C95-4CB6-BE92-F38BFCA27067}"/>
    <cellStyle name="Percent 3 2 2 2 2 7" xfId="39833" xr:uid="{A101C81A-895D-4AA1-8687-9C89732A97FE}"/>
    <cellStyle name="Percent 3 2 2 2 3" xfId="39834" xr:uid="{A21351AD-D6D4-4DB4-940D-C9929C7E5250}"/>
    <cellStyle name="Percent 3 2 2 2 3 2" xfId="39835" xr:uid="{C95F701A-7820-4B65-806E-BFB08B84FDFF}"/>
    <cellStyle name="Percent 3 2 2 2 3 2 2" xfId="39836" xr:uid="{CE535360-3274-4F78-86BC-658B6BFEBFCA}"/>
    <cellStyle name="Percent 3 2 2 2 3 2 2 2" xfId="39837" xr:uid="{2F6B2B82-19BE-4407-B3E3-87B0005F9963}"/>
    <cellStyle name="Percent 3 2 2 2 3 2 2 2 2" xfId="39838" xr:uid="{81C7A211-2ABF-4292-8F5B-94064C9C7912}"/>
    <cellStyle name="Percent 3 2 2 2 3 2 2 3" xfId="39839" xr:uid="{91CEC880-4775-45E4-B21C-3B73A00F5105}"/>
    <cellStyle name="Percent 3 2 2 2 3 2 3" xfId="39840" xr:uid="{0823D6E1-19B4-4829-B18D-942B129FDC06}"/>
    <cellStyle name="Percent 3 2 2 2 3 2 3 2" xfId="39841" xr:uid="{C88D9183-7470-4EEF-9EE7-85B99DB40723}"/>
    <cellStyle name="Percent 3 2 2 2 3 2 4" xfId="39842" xr:uid="{5D342822-4A84-44E0-B367-A942768AD8D7}"/>
    <cellStyle name="Percent 3 2 2 2 3 3" xfId="39843" xr:uid="{A67B44B2-9A97-4E6C-A5C8-9F324B373220}"/>
    <cellStyle name="Percent 3 2 2 2 3 3 2" xfId="39844" xr:uid="{FA2028B9-2CEE-4AAC-9BC8-ADEB3274DA5B}"/>
    <cellStyle name="Percent 3 2 2 2 3 3 2 2" xfId="39845" xr:uid="{EB68772B-6331-40C8-9FD3-F3EE285BDB59}"/>
    <cellStyle name="Percent 3 2 2 2 3 3 2 2 2" xfId="39846" xr:uid="{A1A6DFE6-BFF5-4F87-8592-D3B6A9CAC5F7}"/>
    <cellStyle name="Percent 3 2 2 2 3 3 2 3" xfId="39847" xr:uid="{D3E9B342-841B-4C24-8166-BBAC6E742956}"/>
    <cellStyle name="Percent 3 2 2 2 3 3 3" xfId="39848" xr:uid="{4BC00DD7-1A78-49DE-8B1D-281166258B6D}"/>
    <cellStyle name="Percent 3 2 2 2 3 3 3 2" xfId="39849" xr:uid="{985252C9-A692-48B5-BEAE-95D3615B4769}"/>
    <cellStyle name="Percent 3 2 2 2 3 3 4" xfId="39850" xr:uid="{E0BE9D6D-58CC-4942-BD1B-BFABE292219F}"/>
    <cellStyle name="Percent 3 2 2 2 3 4" xfId="39851" xr:uid="{8D3607CD-775F-40BC-ADB0-8BFBF445AD66}"/>
    <cellStyle name="Percent 3 2 2 2 3 4 2" xfId="39852" xr:uid="{5A1E37E2-F9E7-4808-938E-A87B57F2600A}"/>
    <cellStyle name="Percent 3 2 2 2 3 4 2 2" xfId="39853" xr:uid="{0BA51470-C6E6-4778-9A78-E9FF4E6F376A}"/>
    <cellStyle name="Percent 3 2 2 2 3 4 3" xfId="39854" xr:uid="{B476FAAD-D406-459C-A021-C6AC47335899}"/>
    <cellStyle name="Percent 3 2 2 2 3 5" xfId="39855" xr:uid="{2D3769E2-A446-4891-B569-58E0BA606817}"/>
    <cellStyle name="Percent 3 2 2 2 3 5 2" xfId="39856" xr:uid="{2280F7F5-CE1F-4EC3-BC79-FEB827BB5EC5}"/>
    <cellStyle name="Percent 3 2 2 2 3 6" xfId="39857" xr:uid="{B8BFCBBF-B9FD-468B-A2C6-D796CA4836E1}"/>
    <cellStyle name="Percent 3 2 2 2 4" xfId="39858" xr:uid="{33DDBC76-2213-48B9-9D1D-1D9405964CFA}"/>
    <cellStyle name="Percent 3 2 2 2 4 2" xfId="39859" xr:uid="{E74BF5F2-D14B-48A0-843C-F3A7AB4541CE}"/>
    <cellStyle name="Percent 3 2 2 2 4 2 2" xfId="39860" xr:uid="{DB84286B-F4CC-4899-84F3-2A4D9EEB7578}"/>
    <cellStyle name="Percent 3 2 2 2 4 2 2 2" xfId="39861" xr:uid="{E718D7BD-EEDC-45DA-A3ED-88A91BC13023}"/>
    <cellStyle name="Percent 3 2 2 2 4 2 3" xfId="39862" xr:uid="{15DEAE2C-6DFF-4086-9E83-6F411B51A948}"/>
    <cellStyle name="Percent 3 2 2 2 4 3" xfId="39863" xr:uid="{5615E825-3EC2-474C-ADDF-C413A3C10DAD}"/>
    <cellStyle name="Percent 3 2 2 2 4 3 2" xfId="39864" xr:uid="{C872F16D-6E1D-416B-A92E-ACA3F977B65A}"/>
    <cellStyle name="Percent 3 2 2 2 4 4" xfId="39865" xr:uid="{7134BB4A-B66A-4C90-9E0B-C5A33832A84E}"/>
    <cellStyle name="Percent 3 2 2 2 5" xfId="39866" xr:uid="{6A116E17-AE13-42C2-BA46-81E0C67145C0}"/>
    <cellStyle name="Percent 3 2 2 2 5 2" xfId="39867" xr:uid="{3933345F-8E20-46E5-A527-C3FA39EE282A}"/>
    <cellStyle name="Percent 3 2 2 2 5 2 2" xfId="39868" xr:uid="{E1E9BCCD-8FBE-4BFD-BC88-179DD0C6AB9F}"/>
    <cellStyle name="Percent 3 2 2 2 5 2 2 2" xfId="39869" xr:uid="{A41CB111-9971-4A90-A245-9E25DF956A03}"/>
    <cellStyle name="Percent 3 2 2 2 5 2 3" xfId="39870" xr:uid="{D5F0F19A-D304-4AB9-9E45-85AE248690C3}"/>
    <cellStyle name="Percent 3 2 2 2 5 3" xfId="39871" xr:uid="{0C9B7D04-9B03-4773-AC1D-0D36D457B40F}"/>
    <cellStyle name="Percent 3 2 2 2 5 3 2" xfId="39872" xr:uid="{E724C3D9-3BD2-49C2-B92A-9C7A648B42F0}"/>
    <cellStyle name="Percent 3 2 2 2 5 4" xfId="39873" xr:uid="{7AED7E3C-0B4C-4EB3-8883-03FF0F9C007D}"/>
    <cellStyle name="Percent 3 2 2 2 6" xfId="39874" xr:uid="{6D79E2A2-8725-4F96-A691-5FB94AB13B7A}"/>
    <cellStyle name="Percent 3 2 2 2 6 2" xfId="39875" xr:uid="{77053B2B-0070-4667-BAE8-7D8DA135C5C3}"/>
    <cellStyle name="Percent 3 2 2 2 6 2 2" xfId="39876" xr:uid="{D4187408-77DE-4D7C-94DB-C8C63E2C1210}"/>
    <cellStyle name="Percent 3 2 2 2 6 3" xfId="39877" xr:uid="{DAA6E438-B922-4739-B158-0E3A27EE6FA7}"/>
    <cellStyle name="Percent 3 2 2 2 7" xfId="39878" xr:uid="{53CDE931-8BF3-426F-B4F5-18BD75871F67}"/>
    <cellStyle name="Percent 3 2 2 2 7 2" xfId="39879" xr:uid="{7A48924E-6844-40D6-8BE1-24E117F64F1F}"/>
    <cellStyle name="Percent 3 2 2 2 8" xfId="39880" xr:uid="{9D7ED9B8-E4A1-40F6-AC14-3804C78DD2B9}"/>
    <cellStyle name="Percent 3 2 2 3" xfId="39881" xr:uid="{02E9254F-7001-47E8-B50B-3A4E588164D5}"/>
    <cellStyle name="Percent 3 2 2 3 2" xfId="39882" xr:uid="{52EA7687-86ED-4005-B948-DDEC1642974C}"/>
    <cellStyle name="Percent 3 2 2 3 3" xfId="39883" xr:uid="{CE1F5756-DE46-411D-9176-88853DA82915}"/>
    <cellStyle name="Percent 3 2 2 3 3 2" xfId="39884" xr:uid="{49064A0B-6371-451D-8D29-13EA2293B121}"/>
    <cellStyle name="Percent 3 2 2 3 3 2 2" xfId="39885" xr:uid="{DFCA3DBA-93F4-4EC5-B9B7-063BA09B9A66}"/>
    <cellStyle name="Percent 3 2 2 3 3 2 2 2" xfId="39886" xr:uid="{18319E99-4239-4AF8-B901-CCCE3920470A}"/>
    <cellStyle name="Percent 3 2 2 3 3 2 2 2 2" xfId="39887" xr:uid="{3C998AD5-6440-4308-98A8-D730D445D9A5}"/>
    <cellStyle name="Percent 3 2 2 3 3 2 2 3" xfId="39888" xr:uid="{CF49C464-6D3F-4042-AF0A-BF4693EB5E37}"/>
    <cellStyle name="Percent 3 2 2 3 3 2 3" xfId="39889" xr:uid="{1F9330BD-AFA4-402D-A5DC-F5E204F206CE}"/>
    <cellStyle name="Percent 3 2 2 3 3 2 3 2" xfId="39890" xr:uid="{C42709EA-FBF6-4F8D-A984-E024AD5E14F1}"/>
    <cellStyle name="Percent 3 2 2 3 3 2 4" xfId="39891" xr:uid="{673A470D-33AC-42F9-955B-E9F8C55375FA}"/>
    <cellStyle name="Percent 3 2 2 3 3 3" xfId="39892" xr:uid="{FD016E19-1ABE-4239-94B9-CC72551EA62D}"/>
    <cellStyle name="Percent 3 2 2 3 3 3 2" xfId="39893" xr:uid="{DD5536B8-8B17-4E60-8C5D-4DC507AC8827}"/>
    <cellStyle name="Percent 3 2 2 3 3 3 2 2" xfId="39894" xr:uid="{C89B1980-1969-4E30-947B-4415BDEF68FF}"/>
    <cellStyle name="Percent 3 2 2 3 3 3 2 2 2" xfId="39895" xr:uid="{69EFEA7A-5A00-4665-AD01-4805DFE6C125}"/>
    <cellStyle name="Percent 3 2 2 3 3 3 2 3" xfId="39896" xr:uid="{42DF2E29-2BF9-4ED9-927B-ED551A62BF8B}"/>
    <cellStyle name="Percent 3 2 2 3 3 3 3" xfId="39897" xr:uid="{1758B722-5D6B-4730-966F-DB717E6D26CF}"/>
    <cellStyle name="Percent 3 2 2 3 3 3 3 2" xfId="39898" xr:uid="{A6C82222-A9AC-4052-A96F-73B688657056}"/>
    <cellStyle name="Percent 3 2 2 3 3 3 4" xfId="39899" xr:uid="{00000E84-3948-4D17-8A09-FA021C0CA7C4}"/>
    <cellStyle name="Percent 3 2 2 3 3 4" xfId="39900" xr:uid="{BA47A266-9C45-40F0-ABB4-76023C15EAA3}"/>
    <cellStyle name="Percent 3 2 2 3 3 4 2" xfId="39901" xr:uid="{65AFDBBA-6B96-4FA8-BF9F-BF71C90CB00D}"/>
    <cellStyle name="Percent 3 2 2 3 3 4 2 2" xfId="39902" xr:uid="{474FAFC7-7709-4006-BBC8-C366034555A8}"/>
    <cellStyle name="Percent 3 2 2 3 3 4 3" xfId="39903" xr:uid="{AB2DB360-57B9-47F3-8E48-849FBBA25BD9}"/>
    <cellStyle name="Percent 3 2 2 3 3 5" xfId="39904" xr:uid="{A4F9E552-BD99-4136-BC8E-B05D4B171323}"/>
    <cellStyle name="Percent 3 2 2 3 3 5 2" xfId="39905" xr:uid="{E4CA6D06-B22D-4C5F-B6E8-680A30D7AE13}"/>
    <cellStyle name="Percent 3 2 2 3 3 6" xfId="39906" xr:uid="{C4F1CF22-9456-4FE0-B5C0-21C8FAF5525F}"/>
    <cellStyle name="Percent 3 2 2 3 4" xfId="39907" xr:uid="{5FDC5E75-481D-466F-8654-5443312ED7BB}"/>
    <cellStyle name="Percent 3 2 2 3 4 2" xfId="39908" xr:uid="{86F25638-3C92-43CA-A266-59C4885D5B83}"/>
    <cellStyle name="Percent 3 2 2 3 4 2 2" xfId="39909" xr:uid="{D16586DC-5D3C-4C17-B74C-DB0257F7676C}"/>
    <cellStyle name="Percent 3 2 2 3 4 2 2 2" xfId="39910" xr:uid="{6846B8CB-2FB9-4BFD-AC1A-0EF9ED2D69B6}"/>
    <cellStyle name="Percent 3 2 2 3 4 2 3" xfId="39911" xr:uid="{75450B16-85F6-4030-A6A8-7018C4A8E7E3}"/>
    <cellStyle name="Percent 3 2 2 3 4 3" xfId="39912" xr:uid="{F8C56665-0A84-451B-BD3C-0280A4A3B7F7}"/>
    <cellStyle name="Percent 3 2 2 3 4 3 2" xfId="39913" xr:uid="{969D4056-EF07-4317-835F-3A2283CE98D5}"/>
    <cellStyle name="Percent 3 2 2 3 4 4" xfId="39914" xr:uid="{CD580BC4-2535-4418-80DA-595E764EE7DE}"/>
    <cellStyle name="Percent 3 2 2 3 5" xfId="39915" xr:uid="{F41C09A0-A22A-49F0-B987-CA3298044253}"/>
    <cellStyle name="Percent 3 2 2 3 5 2" xfId="39916" xr:uid="{672BA0F4-A415-4D05-9655-C72D115ED597}"/>
    <cellStyle name="Percent 3 2 2 3 5 2 2" xfId="39917" xr:uid="{8604CBCA-699E-4981-A58A-7B5649441462}"/>
    <cellStyle name="Percent 3 2 2 3 5 2 2 2" xfId="39918" xr:uid="{492075FB-BDAA-4F8E-AB50-973219881D8C}"/>
    <cellStyle name="Percent 3 2 2 3 5 2 3" xfId="39919" xr:uid="{699094B1-E792-4B66-9BCA-CC175F1ECDB4}"/>
    <cellStyle name="Percent 3 2 2 3 5 3" xfId="39920" xr:uid="{C380F1F9-2217-4485-9315-7CD204DB5696}"/>
    <cellStyle name="Percent 3 2 2 3 5 3 2" xfId="39921" xr:uid="{41A701A0-FECB-46E6-9123-1C033F529015}"/>
    <cellStyle name="Percent 3 2 2 3 5 4" xfId="39922" xr:uid="{B4A8873C-D4C1-4BA1-9326-DEF4C0A9640D}"/>
    <cellStyle name="Percent 3 2 2 3 6" xfId="39923" xr:uid="{469381D3-A33B-44AC-8BA2-E757A257C4A2}"/>
    <cellStyle name="Percent 3 2 2 3 6 2" xfId="39924" xr:uid="{A6080018-35E6-4155-B772-7B09E2075EF7}"/>
    <cellStyle name="Percent 3 2 2 3 6 2 2" xfId="39925" xr:uid="{0F31D247-2544-4B60-988D-5D18DAECE27F}"/>
    <cellStyle name="Percent 3 2 2 3 6 3" xfId="39926" xr:uid="{A588DC50-5873-47A4-9049-8EAF0602C1C0}"/>
    <cellStyle name="Percent 3 2 2 3 7" xfId="39927" xr:uid="{C31041E5-322B-47A5-8187-B18D6EC96081}"/>
    <cellStyle name="Percent 3 2 2 3 7 2" xfId="39928" xr:uid="{8382F1BB-20B1-45C6-A670-E1BC7ED3B1C3}"/>
    <cellStyle name="Percent 3 2 2 3 8" xfId="39929" xr:uid="{D54294EA-24C7-4117-8D15-81C2E74ADC23}"/>
    <cellStyle name="Percent 3 2 2 4" xfId="39930" xr:uid="{20E62DA4-EB88-4E51-856E-AF5253E5FA0B}"/>
    <cellStyle name="Percent 3 2 2 4 2" xfId="39931" xr:uid="{334D6F25-54B3-4391-BCD2-68756B64C2E9}"/>
    <cellStyle name="Percent 3 2 2 4 2 2" xfId="39932" xr:uid="{51666029-CC38-4E44-8967-FE232A4E4073}"/>
    <cellStyle name="Percent 3 2 2 4 2 2 2" xfId="39933" xr:uid="{2062FFEC-57C4-4092-B163-0FC3F5BDC6B7}"/>
    <cellStyle name="Percent 3 2 2 4 2 2 2 2" xfId="39934" xr:uid="{AA90E02F-07DF-4DA4-A8DA-61DC181F6EE1}"/>
    <cellStyle name="Percent 3 2 2 4 2 2 2 2 2" xfId="39935" xr:uid="{8D96B472-C82A-4954-9D22-CBFB57E333E6}"/>
    <cellStyle name="Percent 3 2 2 4 2 2 2 3" xfId="39936" xr:uid="{EFD69ACD-5546-40F0-B58D-DF6B9951A464}"/>
    <cellStyle name="Percent 3 2 2 4 2 2 3" xfId="39937" xr:uid="{50694AEF-F4A3-4E18-84C7-5DD930611331}"/>
    <cellStyle name="Percent 3 2 2 4 2 2 3 2" xfId="39938" xr:uid="{B3E31A7C-AA39-4989-B5FB-E4BC60E86082}"/>
    <cellStyle name="Percent 3 2 2 4 2 2 4" xfId="39939" xr:uid="{7C953A16-7E0F-4D27-A80B-5644286A3200}"/>
    <cellStyle name="Percent 3 2 2 4 2 3" xfId="39940" xr:uid="{14D95BA3-16AA-48B4-9BC2-E7D16168A87C}"/>
    <cellStyle name="Percent 3 2 2 4 2 3 2" xfId="39941" xr:uid="{3A826B3B-E62A-4B71-94B4-6DA53AF7B092}"/>
    <cellStyle name="Percent 3 2 2 4 2 3 2 2" xfId="39942" xr:uid="{045F943F-A86D-472F-AA38-C648D25A0D4E}"/>
    <cellStyle name="Percent 3 2 2 4 2 3 2 2 2" xfId="39943" xr:uid="{8B8811E9-E2D6-47B7-BB95-F01C6A81540F}"/>
    <cellStyle name="Percent 3 2 2 4 2 3 2 3" xfId="39944" xr:uid="{286DA758-E42B-4D2E-98D3-0048FDCF01F9}"/>
    <cellStyle name="Percent 3 2 2 4 2 3 3" xfId="39945" xr:uid="{55255CC7-D741-4486-BF4A-3146F32B1A33}"/>
    <cellStyle name="Percent 3 2 2 4 2 3 3 2" xfId="39946" xr:uid="{18BE3DB0-4EE8-4017-8477-03CF89ADD839}"/>
    <cellStyle name="Percent 3 2 2 4 2 3 4" xfId="39947" xr:uid="{4C7BE2AC-F21F-4ADE-8DAE-F072A7EDAD62}"/>
    <cellStyle name="Percent 3 2 2 4 2 4" xfId="39948" xr:uid="{B6B84A9B-A7BE-49C5-8B63-62E2CA82BCE4}"/>
    <cellStyle name="Percent 3 2 2 4 2 4 2" xfId="39949" xr:uid="{A4480515-61F4-44A8-9AED-D78183B421A0}"/>
    <cellStyle name="Percent 3 2 2 4 2 4 2 2" xfId="39950" xr:uid="{274CA104-BB97-4221-A2A7-77BF586BC895}"/>
    <cellStyle name="Percent 3 2 2 4 2 4 3" xfId="39951" xr:uid="{2A73303C-3142-417C-BED4-CAC7174012E7}"/>
    <cellStyle name="Percent 3 2 2 4 2 5" xfId="39952" xr:uid="{6913D52B-2B8A-4A21-B748-1382002F2B6C}"/>
    <cellStyle name="Percent 3 2 2 4 2 5 2" xfId="39953" xr:uid="{9BC75ED7-5BDC-43CC-B696-FD0892D20190}"/>
    <cellStyle name="Percent 3 2 2 4 2 6" xfId="39954" xr:uid="{733F3ED3-9862-49FC-A4C4-B46337867CEF}"/>
    <cellStyle name="Percent 3 2 2 4 3" xfId="39955" xr:uid="{D61D5E80-D670-43EB-9D70-DA3957A954AA}"/>
    <cellStyle name="Percent 3 2 2 4 3 2" xfId="39956" xr:uid="{DD53C0F7-7A89-47B9-8702-DECFCC8C71E0}"/>
    <cellStyle name="Percent 3 2 2 4 3 2 2" xfId="39957" xr:uid="{07575CA8-11D0-4ADA-961C-8A3AF1BD5AED}"/>
    <cellStyle name="Percent 3 2 2 4 3 2 2 2" xfId="39958" xr:uid="{0CEA74B0-652B-4159-B6F6-35F6C5B31AAF}"/>
    <cellStyle name="Percent 3 2 2 4 3 2 3" xfId="39959" xr:uid="{AADDDAE9-C110-4F8D-8F39-AD715956227C}"/>
    <cellStyle name="Percent 3 2 2 4 3 3" xfId="39960" xr:uid="{A101C913-FF7C-4A73-AC81-853B0FB3E1AE}"/>
    <cellStyle name="Percent 3 2 2 4 3 3 2" xfId="39961" xr:uid="{F0884CBD-605D-453C-B703-FD6341B5BBD5}"/>
    <cellStyle name="Percent 3 2 2 4 3 4" xfId="39962" xr:uid="{BD7269C8-F2F7-4B4A-A492-CFCDEA512EFC}"/>
    <cellStyle name="Percent 3 2 2 4 4" xfId="39963" xr:uid="{4534DEE9-6071-436A-BF86-C0E02AB14E7B}"/>
    <cellStyle name="Percent 3 2 2 4 4 2" xfId="39964" xr:uid="{92342F15-67BE-44F3-BDBB-403931477F90}"/>
    <cellStyle name="Percent 3 2 2 4 4 2 2" xfId="39965" xr:uid="{3D4408C6-C2EA-4FBB-BD21-4ED6B12C2B29}"/>
    <cellStyle name="Percent 3 2 2 4 4 2 2 2" xfId="39966" xr:uid="{F52C09B6-80F3-43E9-8C14-DC5A1CA47931}"/>
    <cellStyle name="Percent 3 2 2 4 4 2 3" xfId="39967" xr:uid="{20B2B678-87D2-4051-8F5A-CC88415D5C15}"/>
    <cellStyle name="Percent 3 2 2 4 4 3" xfId="39968" xr:uid="{0EE1DB04-965F-4860-A876-C7C025B45B8D}"/>
    <cellStyle name="Percent 3 2 2 4 4 3 2" xfId="39969" xr:uid="{7906F443-6153-4D3F-8A21-03B8FDC9304E}"/>
    <cellStyle name="Percent 3 2 2 4 4 4" xfId="39970" xr:uid="{89D690AB-C685-4AA1-9D4C-AF6407A0D821}"/>
    <cellStyle name="Percent 3 2 2 4 5" xfId="39971" xr:uid="{BC35BC90-A42C-4F69-8563-01CA0D1DD23A}"/>
    <cellStyle name="Percent 3 2 2 4 5 2" xfId="39972" xr:uid="{409F244B-C138-4A46-9852-FF0A26555180}"/>
    <cellStyle name="Percent 3 2 2 4 5 2 2" xfId="39973" xr:uid="{97198B24-6DC4-4651-A193-675A9A1DFAEF}"/>
    <cellStyle name="Percent 3 2 2 4 5 3" xfId="39974" xr:uid="{526A46EE-B9C6-4442-BD2B-34325CBA0A3F}"/>
    <cellStyle name="Percent 3 2 2 4 6" xfId="39975" xr:uid="{5F670878-0AD4-4B64-9032-C92A113D7E8D}"/>
    <cellStyle name="Percent 3 2 2 4 6 2" xfId="39976" xr:uid="{3F76945D-BFA3-44FC-B839-841D6EDA76A1}"/>
    <cellStyle name="Percent 3 2 2 4 7" xfId="39977" xr:uid="{AC08D52E-09FB-43A9-A6BE-7BEEC7CAB933}"/>
    <cellStyle name="Percent 3 2 2 5" xfId="39978" xr:uid="{0F4DA4B9-F537-447A-BA36-58402C8ABAB8}"/>
    <cellStyle name="Percent 3 2 2 5 2" xfId="39979" xr:uid="{B7C08198-EA29-4C9B-AAC3-66BC867966D4}"/>
    <cellStyle name="Percent 3 2 2 5 2 2" xfId="39980" xr:uid="{71953C5A-32DD-4078-ACA4-90CBB64D577B}"/>
    <cellStyle name="Percent 3 2 2 5 2 2 2" xfId="39981" xr:uid="{A85A06DF-5BF9-43C3-8590-BA6C85F3BDC2}"/>
    <cellStyle name="Percent 3 2 2 5 2 2 2 2" xfId="39982" xr:uid="{EA1C9F23-896A-4C24-A4B2-7EFC3BD17C6D}"/>
    <cellStyle name="Percent 3 2 2 5 2 2 3" xfId="39983" xr:uid="{E35B1DE3-68AE-4E22-B230-EEF24E6D1486}"/>
    <cellStyle name="Percent 3 2 2 5 2 3" xfId="39984" xr:uid="{E21A4901-4A74-46AA-946E-522F369F04BF}"/>
    <cellStyle name="Percent 3 2 2 5 2 3 2" xfId="39985" xr:uid="{97B92662-BE03-48B6-B2AA-7C6C714C7A44}"/>
    <cellStyle name="Percent 3 2 2 5 2 4" xfId="39986" xr:uid="{EC5AD371-848C-4839-8580-321416043D6C}"/>
    <cellStyle name="Percent 3 2 2 5 3" xfId="39987" xr:uid="{E2285F60-376E-4D38-8536-D11EF0FBD984}"/>
    <cellStyle name="Percent 3 2 2 5 3 2" xfId="39988" xr:uid="{3CE2D482-3728-445E-9AB4-CDC8DE42DC26}"/>
    <cellStyle name="Percent 3 2 2 5 3 2 2" xfId="39989" xr:uid="{0180FD2F-7E6A-4D34-8E2D-4F6E6F5D9013}"/>
    <cellStyle name="Percent 3 2 2 5 3 2 2 2" xfId="39990" xr:uid="{ED9F716B-560E-43FD-8BCE-9DD71FCE00ED}"/>
    <cellStyle name="Percent 3 2 2 5 3 2 3" xfId="39991" xr:uid="{6DAE5F22-44EE-4625-9954-076ED0956204}"/>
    <cellStyle name="Percent 3 2 2 5 3 3" xfId="39992" xr:uid="{B63BD8F6-0FBE-479A-B639-F94AE5414D7F}"/>
    <cellStyle name="Percent 3 2 2 5 3 3 2" xfId="39993" xr:uid="{C532DC90-8C3A-48AF-AD94-E11822576EAD}"/>
    <cellStyle name="Percent 3 2 2 5 3 4" xfId="39994" xr:uid="{670B1E73-206D-4732-A004-CF9AD8D60253}"/>
    <cellStyle name="Percent 3 2 2 5 4" xfId="39995" xr:uid="{28D1851E-2FF8-444B-93AF-1F99386BBA3E}"/>
    <cellStyle name="Percent 3 2 2 5 4 2" xfId="39996" xr:uid="{2BCB9099-F40B-4991-A6A5-F14F1C1B8429}"/>
    <cellStyle name="Percent 3 2 2 5 4 2 2" xfId="39997" xr:uid="{73EEC479-CC3A-4EBC-A559-1CC5D5047FB4}"/>
    <cellStyle name="Percent 3 2 2 5 4 3" xfId="39998" xr:uid="{5B0242C8-BD09-458B-87AC-1CF83F8129DF}"/>
    <cellStyle name="Percent 3 2 2 5 5" xfId="39999" xr:uid="{A9F415C9-A4D6-46BE-A381-CD0AC7D26F42}"/>
    <cellStyle name="Percent 3 2 2 5 5 2" xfId="40000" xr:uid="{0C6988C3-E5AF-45FA-810D-F6F16ABEE07A}"/>
    <cellStyle name="Percent 3 2 2 5 6" xfId="40001" xr:uid="{91FC319F-18E3-49ED-B58C-4B2E4CC6B902}"/>
    <cellStyle name="Percent 3 2 2 6" xfId="40002" xr:uid="{CF2ACDA8-D6F5-4014-A88A-57B2E9EEA462}"/>
    <cellStyle name="Percent 3 2 2 6 2" xfId="40003" xr:uid="{5CE3ED3A-2C78-43A6-9EFD-EFD4FE46DCFB}"/>
    <cellStyle name="Percent 3 2 2 6 2 2" xfId="40004" xr:uid="{2A3B62B4-15D5-4279-AECB-553B54C74FA7}"/>
    <cellStyle name="Percent 3 2 2 6 2 2 2" xfId="40005" xr:uid="{E16D2063-DFA0-4E4E-B8CD-6E69CFB4713D}"/>
    <cellStyle name="Percent 3 2 2 6 2 3" xfId="40006" xr:uid="{BFDC6CB4-E0EB-4C3A-8EF8-DA73CC9E3DC0}"/>
    <cellStyle name="Percent 3 2 2 6 3" xfId="40007" xr:uid="{CBF18795-AFF4-45B2-A4AC-AD097277AC73}"/>
    <cellStyle name="Percent 3 2 2 6 3 2" xfId="40008" xr:uid="{FF2B0C4C-2A7A-492B-AF26-F07D5AB85F9E}"/>
    <cellStyle name="Percent 3 2 2 6 4" xfId="40009" xr:uid="{8B020450-A995-4097-9B79-8E046F90808A}"/>
    <cellStyle name="Percent 3 2 2 7" xfId="40010" xr:uid="{CDD1212F-DA5D-454B-84F6-85549887D17E}"/>
    <cellStyle name="Percent 3 2 2 7 2" xfId="40011" xr:uid="{617EC743-414F-4CD9-ACF3-447093416067}"/>
    <cellStyle name="Percent 3 2 2 7 2 2" xfId="40012" xr:uid="{B136BB36-4C7D-4374-BCE0-6AD73C988A76}"/>
    <cellStyle name="Percent 3 2 2 7 2 2 2" xfId="40013" xr:uid="{4D9B43EC-C858-4C3B-8B2B-F4288A1FE5CB}"/>
    <cellStyle name="Percent 3 2 2 7 2 3" xfId="40014" xr:uid="{C28DC35F-051C-4B51-8187-8148249D574D}"/>
    <cellStyle name="Percent 3 2 2 7 3" xfId="40015" xr:uid="{D9B86662-D7D3-40EE-A09B-FF9A655D4D2F}"/>
    <cellStyle name="Percent 3 2 2 7 3 2" xfId="40016" xr:uid="{2F1CBF7B-6D45-4630-8856-3685946DFB2F}"/>
    <cellStyle name="Percent 3 2 2 7 4" xfId="40017" xr:uid="{A4034F36-A85E-44C2-9C75-516A81F69BEB}"/>
    <cellStyle name="Percent 3 2 2 8" xfId="40018" xr:uid="{A2382EEA-8F5C-4A5E-97C4-D2699AF30CB6}"/>
    <cellStyle name="Percent 3 2 2 8 2" xfId="40019" xr:uid="{08E47959-156D-491B-AB41-F01904BEBF97}"/>
    <cellStyle name="Percent 3 2 2 8 2 2" xfId="40020" xr:uid="{4D25CDD6-6ABD-474C-88DF-689C809A6DB0}"/>
    <cellStyle name="Percent 3 2 2 8 3" xfId="40021" xr:uid="{FFDC22B7-E630-4412-9C68-3DD7FA2E1EA7}"/>
    <cellStyle name="Percent 3 2 2 9" xfId="40022" xr:uid="{A6A5C442-26F3-4E7E-BB46-DA410995D683}"/>
    <cellStyle name="Percent 3 2 2 9 2" xfId="40023" xr:uid="{07B27D0B-F09A-452E-A7AC-77F949300556}"/>
    <cellStyle name="Percent 3 2 3" xfId="40024" xr:uid="{DB93066A-A5A2-44BD-8642-129BF02EB068}"/>
    <cellStyle name="Percent 3 2 3 2" xfId="40025" xr:uid="{FC2F5F82-8B2A-4E17-B6E6-C28D8A1E2A49}"/>
    <cellStyle name="Percent 3 2 3 3" xfId="40026" xr:uid="{20082FDF-6403-4AF2-86BD-1BDEF79AEF7F}"/>
    <cellStyle name="Percent 3 2 3 3 2" xfId="40027" xr:uid="{4BC9D2D4-A756-40C5-AE50-AA38C3628FD9}"/>
    <cellStyle name="Percent 3 2 3 3 2 2" xfId="40028" xr:uid="{A056843C-2B11-4C01-8007-2D241F7E6BDC}"/>
    <cellStyle name="Percent 3 2 3 3 2 2 2" xfId="40029" xr:uid="{B6A6423A-AB49-412E-9A35-3B03B77DBFDD}"/>
    <cellStyle name="Percent 3 2 3 3 2 2 2 2" xfId="40030" xr:uid="{77DD35DD-7A5D-4590-8361-20FB95972E84}"/>
    <cellStyle name="Percent 3 2 3 3 2 2 3" xfId="40031" xr:uid="{0B574B1C-B40A-4356-AACB-391847DEA732}"/>
    <cellStyle name="Percent 3 2 3 3 2 3" xfId="40032" xr:uid="{9417AF73-4F66-4B89-9F3C-C51EE2793CE7}"/>
    <cellStyle name="Percent 3 2 3 3 2 3 2" xfId="40033" xr:uid="{924DE87B-50AE-437A-9691-604AF39003AD}"/>
    <cellStyle name="Percent 3 2 3 3 2 4" xfId="40034" xr:uid="{0408518B-52C8-418D-94BC-7F2B0746312C}"/>
    <cellStyle name="Percent 3 2 3 3 3" xfId="40035" xr:uid="{49F7668A-B657-4451-B0A3-78AC117B6E18}"/>
    <cellStyle name="Percent 3 2 3 3 3 2" xfId="40036" xr:uid="{59768859-62FC-474A-B2AC-41627856347F}"/>
    <cellStyle name="Percent 3 2 3 3 3 2 2" xfId="40037" xr:uid="{25B08989-C0ED-4C53-ACA0-4533A2687F71}"/>
    <cellStyle name="Percent 3 2 3 3 3 2 2 2" xfId="40038" xr:uid="{F5C34692-0D6A-42ED-B4E8-206808F99527}"/>
    <cellStyle name="Percent 3 2 3 3 3 2 3" xfId="40039" xr:uid="{A14C2FFE-EE54-4D9B-BB20-65BBD958EF8C}"/>
    <cellStyle name="Percent 3 2 3 3 3 3" xfId="40040" xr:uid="{7C97CCC8-031C-4A43-B324-F4765BC39340}"/>
    <cellStyle name="Percent 3 2 3 3 3 3 2" xfId="40041" xr:uid="{104C8B16-D550-422A-8260-6E39F533BEB2}"/>
    <cellStyle name="Percent 3 2 3 3 3 4" xfId="40042" xr:uid="{FC406A1D-4958-4B03-A3DC-8EAD14794430}"/>
    <cellStyle name="Percent 3 2 3 3 4" xfId="40043" xr:uid="{86DD7723-A040-4271-A461-6F3C4285139B}"/>
    <cellStyle name="Percent 3 2 3 3 4 2" xfId="40044" xr:uid="{2ACCDDA6-3830-4B43-B17C-AF4CA4C4CF59}"/>
    <cellStyle name="Percent 3 2 3 3 4 2 2" xfId="40045" xr:uid="{FF4009EA-D765-46E7-BD31-ABBF0282C1E3}"/>
    <cellStyle name="Percent 3 2 3 3 4 3" xfId="40046" xr:uid="{BEAE4166-B578-4298-8895-61D25AAE0DCC}"/>
    <cellStyle name="Percent 3 2 3 3 5" xfId="40047" xr:uid="{836D53A1-AB9D-4F45-9DF1-D3A4C59DD165}"/>
    <cellStyle name="Percent 3 2 3 3 5 2" xfId="40048" xr:uid="{975F37E3-3487-445D-8D99-82A0C4EB52C1}"/>
    <cellStyle name="Percent 3 2 3 3 6" xfId="40049" xr:uid="{B50AA848-D9DA-4481-82E4-1C8836021026}"/>
    <cellStyle name="Percent 3 2 3 4" xfId="40050" xr:uid="{0B20B8D9-C3EE-4DC4-9712-C647402973B5}"/>
    <cellStyle name="Percent 3 2 3 4 2" xfId="40051" xr:uid="{C71AAA30-BF0E-45B4-9D96-F33B3850BBE4}"/>
    <cellStyle name="Percent 3 2 3 4 2 2" xfId="40052" xr:uid="{F01D5CE5-F07D-4153-A4AB-80B5FCBC0D12}"/>
    <cellStyle name="Percent 3 2 3 4 2 2 2" xfId="40053" xr:uid="{CA88BEF2-BFB4-4558-AEEB-0C460F003092}"/>
    <cellStyle name="Percent 3 2 3 4 2 3" xfId="40054" xr:uid="{36FA4121-3D85-47B1-9B01-FCDA519E47C9}"/>
    <cellStyle name="Percent 3 2 3 4 3" xfId="40055" xr:uid="{3F3710F0-016A-44FB-82CA-04304D77F843}"/>
    <cellStyle name="Percent 3 2 3 4 3 2" xfId="40056" xr:uid="{541C4E86-7E6D-4027-BC1C-D0BA7A195BC3}"/>
    <cellStyle name="Percent 3 2 3 4 4" xfId="40057" xr:uid="{DC71610D-DCE4-49BA-85BB-7F4EBAFA5AED}"/>
    <cellStyle name="Percent 3 2 3 5" xfId="40058" xr:uid="{44FC7853-277F-43F4-968A-3B40DB97B541}"/>
    <cellStyle name="Percent 3 2 3 5 2" xfId="40059" xr:uid="{553F04CA-69F3-4BE7-B8FB-DA1DC0393B57}"/>
    <cellStyle name="Percent 3 2 3 5 2 2" xfId="40060" xr:uid="{985D40C6-9C58-4EE5-B328-E8A06C9948BB}"/>
    <cellStyle name="Percent 3 2 3 5 2 2 2" xfId="40061" xr:uid="{FABCFFB0-DA71-459A-8D45-96EB72EFA7ED}"/>
    <cellStyle name="Percent 3 2 3 5 2 3" xfId="40062" xr:uid="{F0B8EC46-459A-431D-AB49-ED4AE4AE283D}"/>
    <cellStyle name="Percent 3 2 3 5 3" xfId="40063" xr:uid="{40C04A6E-1227-45C8-8A7D-0F75B88B48B7}"/>
    <cellStyle name="Percent 3 2 3 5 3 2" xfId="40064" xr:uid="{2DE4E345-B03E-4F11-BB58-DBE6C37864A7}"/>
    <cellStyle name="Percent 3 2 3 5 4" xfId="40065" xr:uid="{796C80AC-DEE4-423E-B9B5-1A78DEBE7F6D}"/>
    <cellStyle name="Percent 3 2 3 6" xfId="40066" xr:uid="{B4B09D51-34F5-448B-9F0E-F228BA0F45F9}"/>
    <cellStyle name="Percent 3 2 3 6 2" xfId="40067" xr:uid="{9E84A80E-B2D6-4EB1-8AAB-53493A51494D}"/>
    <cellStyle name="Percent 3 2 3 6 2 2" xfId="40068" xr:uid="{15233EC1-3220-4158-BAF4-E3CB5534A174}"/>
    <cellStyle name="Percent 3 2 3 6 3" xfId="40069" xr:uid="{0715FAD9-9EAB-435B-95CE-A4FE9077124C}"/>
    <cellStyle name="Percent 3 2 3 7" xfId="40070" xr:uid="{FB83DCC5-4D9D-4083-9A1C-57568565F6CA}"/>
    <cellStyle name="Percent 3 2 3 7 2" xfId="40071" xr:uid="{702D728A-92E7-4F36-B56B-9E660D6D286A}"/>
    <cellStyle name="Percent 3 2 3 8" xfId="40072" xr:uid="{35CE5644-50B1-4CBB-9F12-0BDDB61EB3BE}"/>
    <cellStyle name="Percent 3 2 4" xfId="40073" xr:uid="{E492518B-9545-4510-907F-F1108A5875F1}"/>
    <cellStyle name="Percent 3 2 4 2" xfId="40074" xr:uid="{51444011-7D25-4C3A-902D-6167A8867DFB}"/>
    <cellStyle name="Percent 3 2 4 2 2" xfId="40075" xr:uid="{9D0DEE15-B9D5-4E16-B74D-67B0BCE3D187}"/>
    <cellStyle name="Percent 3 2 4 2 2 2" xfId="40076" xr:uid="{802D8EB6-45A2-45D5-ACAB-80A2BA4096B0}"/>
    <cellStyle name="Percent 3 2 4 2 2 2 2" xfId="40077" xr:uid="{46D71091-6948-45BC-A4F0-8423C5611C70}"/>
    <cellStyle name="Percent 3 2 4 2 2 2 2 2" xfId="40078" xr:uid="{C636AF79-1470-4842-8507-1FCB6AEB5D72}"/>
    <cellStyle name="Percent 3 2 4 2 2 2 2 2 2" xfId="40079" xr:uid="{F50DBCA5-E9FE-44E3-9A40-BF6ED3215F86}"/>
    <cellStyle name="Percent 3 2 4 2 2 2 2 3" xfId="40080" xr:uid="{A8C197FD-42FB-4622-BCF7-014497034BEE}"/>
    <cellStyle name="Percent 3 2 4 2 2 2 3" xfId="40081" xr:uid="{F5EA65F4-2694-4BA4-8868-36A46486BA18}"/>
    <cellStyle name="Percent 3 2 4 2 2 2 3 2" xfId="40082" xr:uid="{93A876AA-FB52-4490-A6F8-89A2EF1BBBB8}"/>
    <cellStyle name="Percent 3 2 4 2 2 2 4" xfId="40083" xr:uid="{4BC8E881-4534-42AA-B85E-179660178008}"/>
    <cellStyle name="Percent 3 2 4 2 2 3" xfId="40084" xr:uid="{6173DE69-9952-4C2B-9177-7639E875106E}"/>
    <cellStyle name="Percent 3 2 4 2 2 3 2" xfId="40085" xr:uid="{7910595C-A5F7-4F60-B2E6-DFD8CB5BE9F1}"/>
    <cellStyle name="Percent 3 2 4 2 2 3 2 2" xfId="40086" xr:uid="{E8149364-C357-44EA-9D35-18DD76B37C49}"/>
    <cellStyle name="Percent 3 2 4 2 2 3 2 2 2" xfId="40087" xr:uid="{1E2086F2-EFD0-47DB-ADF5-33CFCA2FFDEA}"/>
    <cellStyle name="Percent 3 2 4 2 2 3 2 3" xfId="40088" xr:uid="{899FD444-0A4C-4795-AF88-49B4C3AD404C}"/>
    <cellStyle name="Percent 3 2 4 2 2 3 3" xfId="40089" xr:uid="{812B0FD0-C019-4D57-9EAC-E17618636B02}"/>
    <cellStyle name="Percent 3 2 4 2 2 3 3 2" xfId="40090" xr:uid="{CD266972-E756-4C8E-A5BA-74071D1F7B22}"/>
    <cellStyle name="Percent 3 2 4 2 2 3 4" xfId="40091" xr:uid="{205F30BE-CBFB-4EB9-BD00-2858133FB2AF}"/>
    <cellStyle name="Percent 3 2 4 2 2 4" xfId="40092" xr:uid="{72BE37CE-50C0-43A2-A998-3F22D64FD23B}"/>
    <cellStyle name="Percent 3 2 4 2 2 4 2" xfId="40093" xr:uid="{BF2778E6-AC0F-4052-9A52-B526500954BF}"/>
    <cellStyle name="Percent 3 2 4 2 2 4 2 2" xfId="40094" xr:uid="{C8658607-6F9F-4E5D-ABFC-53433F3BEEC7}"/>
    <cellStyle name="Percent 3 2 4 2 2 4 3" xfId="40095" xr:uid="{19FD6402-DD14-48C2-B712-C0F3413D6303}"/>
    <cellStyle name="Percent 3 2 4 2 2 5" xfId="40096" xr:uid="{D7971677-5303-47D5-8EFD-A89F0C6F30F8}"/>
    <cellStyle name="Percent 3 2 4 2 2 5 2" xfId="40097" xr:uid="{FA687102-9953-4B67-B5E1-4250A54FE32C}"/>
    <cellStyle name="Percent 3 2 4 2 2 6" xfId="40098" xr:uid="{872F53C0-C2BB-4260-A8D1-83062D8D72D6}"/>
    <cellStyle name="Percent 3 2 4 2 3" xfId="40099" xr:uid="{CA45E5B9-6148-4931-8512-EC00E3946012}"/>
    <cellStyle name="Percent 3 2 4 2 3 2" xfId="40100" xr:uid="{7DD34976-AE7D-4E5A-A60F-8FD8A3C597DF}"/>
    <cellStyle name="Percent 3 2 4 2 3 2 2" xfId="40101" xr:uid="{B0CF5572-3B5A-4933-9F69-64C0912387F1}"/>
    <cellStyle name="Percent 3 2 4 2 3 2 2 2" xfId="40102" xr:uid="{5E0FFE45-46D3-404D-84CC-618518BA71BE}"/>
    <cellStyle name="Percent 3 2 4 2 3 2 3" xfId="40103" xr:uid="{10DD58A0-E5C6-4F03-BA23-04260F01F0A0}"/>
    <cellStyle name="Percent 3 2 4 2 3 3" xfId="40104" xr:uid="{9CF0CFBD-D323-40BD-B89C-EF4170A62AAF}"/>
    <cellStyle name="Percent 3 2 4 2 3 3 2" xfId="40105" xr:uid="{1193F462-CEA7-40AC-9729-00572EF8590D}"/>
    <cellStyle name="Percent 3 2 4 2 3 4" xfId="40106" xr:uid="{00DD6474-6615-4B33-9E4C-5936C77DA542}"/>
    <cellStyle name="Percent 3 2 4 2 4" xfId="40107" xr:uid="{A5FEEABB-ECF5-40BD-89E4-F4DB718444D0}"/>
    <cellStyle name="Percent 3 2 4 2 4 2" xfId="40108" xr:uid="{733A5D1C-EE67-4041-98A4-FE402E5B152B}"/>
    <cellStyle name="Percent 3 2 4 2 4 2 2" xfId="40109" xr:uid="{AFE47B7E-F3B0-4E2F-87E6-83A847312843}"/>
    <cellStyle name="Percent 3 2 4 2 4 2 2 2" xfId="40110" xr:uid="{7D7D0201-B259-44E2-A282-CD5D7BFC47AD}"/>
    <cellStyle name="Percent 3 2 4 2 4 2 3" xfId="40111" xr:uid="{3985B62F-2F11-461D-9E2E-65A299EFF9EE}"/>
    <cellStyle name="Percent 3 2 4 2 4 3" xfId="40112" xr:uid="{92AA4571-CAAE-413D-B08D-8F63CF7F70BD}"/>
    <cellStyle name="Percent 3 2 4 2 4 3 2" xfId="40113" xr:uid="{F99FCD76-0DF9-4364-AA1A-C0CD39915DB1}"/>
    <cellStyle name="Percent 3 2 4 2 4 4" xfId="40114" xr:uid="{EC68F297-A8D2-42C4-B398-489BAE1AEDA0}"/>
    <cellStyle name="Percent 3 2 4 2 5" xfId="40115" xr:uid="{0DE5631D-7C8D-460B-8A27-D11355D611CD}"/>
    <cellStyle name="Percent 3 2 4 2 5 2" xfId="40116" xr:uid="{4F3FF409-F90F-4727-BF80-A758F23A2D70}"/>
    <cellStyle name="Percent 3 2 4 2 5 2 2" xfId="40117" xr:uid="{1A492FDF-3CD9-45FD-A88E-2B182049108B}"/>
    <cellStyle name="Percent 3 2 4 2 5 3" xfId="40118" xr:uid="{63CD9392-683E-4CBC-A58A-510B97EE08D1}"/>
    <cellStyle name="Percent 3 2 4 2 6" xfId="40119" xr:uid="{5BF563BB-B422-4B5A-BC6A-63F815A3C85B}"/>
    <cellStyle name="Percent 3 2 4 2 6 2" xfId="40120" xr:uid="{BC13FBC2-3033-4A77-AF4B-1EB3A7F948CF}"/>
    <cellStyle name="Percent 3 2 4 2 7" xfId="40121" xr:uid="{FACD046D-0977-4447-BB27-283C5F1D2646}"/>
    <cellStyle name="Percent 3 2 4 3" xfId="40122" xr:uid="{D8639456-F7BC-4F19-A8D6-301971742016}"/>
    <cellStyle name="Percent 3 2 4 3 2" xfId="40123" xr:uid="{EC8DEA5C-9442-4605-8F9A-9C442C45948A}"/>
    <cellStyle name="Percent 3 2 4 3 2 2" xfId="40124" xr:uid="{0508CBEB-DD98-4B40-B1CF-FB5CF5330EB6}"/>
    <cellStyle name="Percent 3 2 4 3 2 2 2" xfId="40125" xr:uid="{D2CA769C-0460-418D-9A92-51BA61BE59D2}"/>
    <cellStyle name="Percent 3 2 4 3 2 2 2 2" xfId="40126" xr:uid="{4386FE41-8DA4-490D-A2BA-6AC1341E3724}"/>
    <cellStyle name="Percent 3 2 4 3 2 2 3" xfId="40127" xr:uid="{C47D57D6-2B46-4D61-9DAC-7B9EB2A621C5}"/>
    <cellStyle name="Percent 3 2 4 3 2 3" xfId="40128" xr:uid="{885256E2-16DE-4770-B272-48F192C5654A}"/>
    <cellStyle name="Percent 3 2 4 3 2 3 2" xfId="40129" xr:uid="{F11121E1-2CC9-4D3F-A5A0-EBF2E71F0901}"/>
    <cellStyle name="Percent 3 2 4 3 2 4" xfId="40130" xr:uid="{393BA6A8-2DEE-4905-A624-3028DC251669}"/>
    <cellStyle name="Percent 3 2 4 3 3" xfId="40131" xr:uid="{8FC783C5-04A5-48EC-91E5-DF8775DD0C57}"/>
    <cellStyle name="Percent 3 2 4 3 3 2" xfId="40132" xr:uid="{C825B881-B022-4AC3-B513-E5887A577BB4}"/>
    <cellStyle name="Percent 3 2 4 3 3 2 2" xfId="40133" xr:uid="{096CD8A5-A78F-4F3C-B92F-C644103D53F3}"/>
    <cellStyle name="Percent 3 2 4 3 3 2 2 2" xfId="40134" xr:uid="{1D12F1FC-E432-41D9-B488-E3D640EFF18B}"/>
    <cellStyle name="Percent 3 2 4 3 3 2 3" xfId="40135" xr:uid="{9E5BEA0D-BD6C-488E-A76A-31E3E6E4F3B4}"/>
    <cellStyle name="Percent 3 2 4 3 3 3" xfId="40136" xr:uid="{A30B0669-0C10-419F-AC6B-382086B808D8}"/>
    <cellStyle name="Percent 3 2 4 3 3 3 2" xfId="40137" xr:uid="{880FEA0A-B3FF-4C26-BA34-90313A9BD2F1}"/>
    <cellStyle name="Percent 3 2 4 3 3 4" xfId="40138" xr:uid="{D170B232-CF37-4631-AFA4-C26994234598}"/>
    <cellStyle name="Percent 3 2 4 3 4" xfId="40139" xr:uid="{E6177989-A793-4361-A0B3-CFA592F229BD}"/>
    <cellStyle name="Percent 3 2 4 3 4 2" xfId="40140" xr:uid="{B690AAAC-86E4-4348-9BE1-2E180226ABE6}"/>
    <cellStyle name="Percent 3 2 4 3 4 2 2" xfId="40141" xr:uid="{FE1B36FF-6265-4D01-B866-16BBCA9F39F2}"/>
    <cellStyle name="Percent 3 2 4 3 4 3" xfId="40142" xr:uid="{4E794316-9F4A-4AE3-A35D-1B6481CDAC23}"/>
    <cellStyle name="Percent 3 2 4 3 5" xfId="40143" xr:uid="{D3F45684-D1BB-4319-9176-EA1A8A8C942A}"/>
    <cellStyle name="Percent 3 2 4 3 5 2" xfId="40144" xr:uid="{423C220B-8ACD-4D60-9D4D-2470BFE017D2}"/>
    <cellStyle name="Percent 3 2 4 3 6" xfId="40145" xr:uid="{B341D3F9-84D7-4D15-892D-A77EA83320A6}"/>
    <cellStyle name="Percent 3 2 4 4" xfId="40146" xr:uid="{57E63E8D-4E5B-4265-97AD-4F21C7627142}"/>
    <cellStyle name="Percent 3 2 4 4 2" xfId="40147" xr:uid="{786109EA-4CFD-4D05-91D1-3251C955BD15}"/>
    <cellStyle name="Percent 3 2 4 4 2 2" xfId="40148" xr:uid="{8AFD207D-2FF8-4FED-8CFF-D0BEF07886E5}"/>
    <cellStyle name="Percent 3 2 4 4 2 2 2" xfId="40149" xr:uid="{7F0B3B7A-FC53-4AC0-A7E4-AA4FE24C5724}"/>
    <cellStyle name="Percent 3 2 4 4 2 3" xfId="40150" xr:uid="{D1054047-AC7F-4619-A1B5-BC39BB1AB927}"/>
    <cellStyle name="Percent 3 2 4 4 3" xfId="40151" xr:uid="{54177A4B-4125-4D30-8062-18F948E1076E}"/>
    <cellStyle name="Percent 3 2 4 4 3 2" xfId="40152" xr:uid="{E6AD93EF-8E87-4AB0-927B-1206F87697D9}"/>
    <cellStyle name="Percent 3 2 4 4 4" xfId="40153" xr:uid="{E0A32C68-B54B-4CE5-9C64-FB018EBE22E5}"/>
    <cellStyle name="Percent 3 2 4 5" xfId="40154" xr:uid="{EA25B671-A32D-470C-A3F2-71BBF433C2F2}"/>
    <cellStyle name="Percent 3 2 4 5 2" xfId="40155" xr:uid="{4ACB7594-A40D-44E7-B35D-1E4567E71124}"/>
    <cellStyle name="Percent 3 2 4 5 2 2" xfId="40156" xr:uid="{8C14A6ED-05AC-4BC6-95AB-CA316A6766AF}"/>
    <cellStyle name="Percent 3 2 4 5 2 2 2" xfId="40157" xr:uid="{AF1BA5A4-132D-4305-8304-645BD87B3E58}"/>
    <cellStyle name="Percent 3 2 4 5 2 3" xfId="40158" xr:uid="{3605A1EF-C7BD-4F09-B2A0-3C1FA2F69530}"/>
    <cellStyle name="Percent 3 2 4 5 3" xfId="40159" xr:uid="{FCE38303-7029-4079-9286-DADD79812099}"/>
    <cellStyle name="Percent 3 2 4 5 3 2" xfId="40160" xr:uid="{EC425695-5728-4A46-8D3A-9F6AB3ACCFA0}"/>
    <cellStyle name="Percent 3 2 4 5 4" xfId="40161" xr:uid="{131044CD-E8E2-4014-B378-8C06B0A31774}"/>
    <cellStyle name="Percent 3 2 4 6" xfId="40162" xr:uid="{CEEB4BC6-3E02-4A44-B363-4F46AB3717EC}"/>
    <cellStyle name="Percent 3 2 4 6 2" xfId="40163" xr:uid="{5B843DA6-33CB-4945-B0BE-8DBA13EA2875}"/>
    <cellStyle name="Percent 3 2 4 6 2 2" xfId="40164" xr:uid="{98360296-1F45-4759-9BC4-E280B5FB7DBA}"/>
    <cellStyle name="Percent 3 2 4 6 3" xfId="40165" xr:uid="{463A489F-88F3-4731-A21F-98E04E9E4AFA}"/>
    <cellStyle name="Percent 3 2 4 7" xfId="40166" xr:uid="{AA82077B-998D-4601-85A2-7D3316F3A2B5}"/>
    <cellStyle name="Percent 3 2 4 7 2" xfId="40167" xr:uid="{75F119C9-0040-4692-BB81-F8193518A7C6}"/>
    <cellStyle name="Percent 3 2 4 8" xfId="40168" xr:uid="{BBE8796D-DB56-4586-ADCE-973266095652}"/>
    <cellStyle name="Percent 3 2 5" xfId="40169" xr:uid="{D693228A-3CA7-49A1-9346-C4F130602F64}"/>
    <cellStyle name="Percent 3 2 5 2" xfId="40170" xr:uid="{72BA5A6B-84ED-4A73-84C6-C0438D14E602}"/>
    <cellStyle name="Percent 3 2 5 2 2" xfId="40171" xr:uid="{B4824CB8-BAF7-48FE-AF36-1432270126D4}"/>
    <cellStyle name="Percent 3 2 6" xfId="40172" xr:uid="{E507F6B9-47E1-414D-805D-30B26EFBE02E}"/>
    <cellStyle name="Percent 3 2 6 2" xfId="40173" xr:uid="{BE6DB219-44A6-4961-BAF0-67C6BF0A9314}"/>
    <cellStyle name="Percent 3 2 6 2 2" xfId="40174" xr:uid="{1F767120-3252-4A1F-B46F-BE4156F58A55}"/>
    <cellStyle name="Percent 3 2 6 2 2 2" xfId="40175" xr:uid="{B281FDFF-C790-4404-B695-B5A86F24FE24}"/>
    <cellStyle name="Percent 3 2 6 2 2 2 2" xfId="40176" xr:uid="{D59C1B4E-23B0-4503-90C6-A95ADD308A91}"/>
    <cellStyle name="Percent 3 2 6 2 2 2 2 2" xfId="40177" xr:uid="{07FC8C82-2465-4A1B-B729-54E7C4D05F0E}"/>
    <cellStyle name="Percent 3 2 6 2 2 2 3" xfId="40178" xr:uid="{8A92214B-DBAE-4191-A947-65E0088586AA}"/>
    <cellStyle name="Percent 3 2 6 2 2 3" xfId="40179" xr:uid="{8B791F0A-78C4-407B-B3F2-381360251CC0}"/>
    <cellStyle name="Percent 3 2 6 2 2 3 2" xfId="40180" xr:uid="{B41EA1FA-4EBE-42A0-85C1-FF360A3BFD02}"/>
    <cellStyle name="Percent 3 2 6 2 2 4" xfId="40181" xr:uid="{A3AF51B3-149C-433E-BF9A-5F838B59F960}"/>
    <cellStyle name="Percent 3 2 6 2 3" xfId="40182" xr:uid="{A92B6F44-0566-43A3-BD74-A2E24F951A16}"/>
    <cellStyle name="Percent 3 2 6 2 3 2" xfId="40183" xr:uid="{C9AEC984-25AC-46F4-8510-483D35094D7D}"/>
    <cellStyle name="Percent 3 2 6 2 3 2 2" xfId="40184" xr:uid="{8BA81E26-35E4-432B-8BE5-DB72C0A65C14}"/>
    <cellStyle name="Percent 3 2 6 2 3 2 2 2" xfId="40185" xr:uid="{8E0D1574-D653-44D6-8B3E-C502CBF5A513}"/>
    <cellStyle name="Percent 3 2 6 2 3 2 3" xfId="40186" xr:uid="{BAB4CBD8-1542-4922-BDF8-4FBC2BFEC3FC}"/>
    <cellStyle name="Percent 3 2 6 2 3 3" xfId="40187" xr:uid="{9D062D77-3B3F-45FF-AF61-B3D47F138D1B}"/>
    <cellStyle name="Percent 3 2 6 2 3 3 2" xfId="40188" xr:uid="{E1C77D3E-F398-4C48-82C5-BAADA051E1B2}"/>
    <cellStyle name="Percent 3 2 6 2 3 4" xfId="40189" xr:uid="{E9CA5061-C91A-4CC7-9A9B-0547B88ECC78}"/>
    <cellStyle name="Percent 3 2 6 2 4" xfId="40190" xr:uid="{723EEB9A-75F0-443C-8925-E01E7E3F9F3F}"/>
    <cellStyle name="Percent 3 2 6 2 4 2" xfId="40191" xr:uid="{DB08EE66-1356-4D27-A4C0-6F37D9DAF558}"/>
    <cellStyle name="Percent 3 2 6 2 4 2 2" xfId="40192" xr:uid="{8A5F6BE3-A30E-4920-A9E3-FE594D4D583F}"/>
    <cellStyle name="Percent 3 2 6 2 4 3" xfId="40193" xr:uid="{8A4DF632-EDA2-444E-9FF7-EA74391EA400}"/>
    <cellStyle name="Percent 3 2 6 2 5" xfId="40194" xr:uid="{A0565774-FFAA-48FF-9C47-069BD8242E1F}"/>
    <cellStyle name="Percent 3 2 6 2 5 2" xfId="40195" xr:uid="{FE989CAA-F721-4780-8780-15191A88C623}"/>
    <cellStyle name="Percent 3 2 6 2 6" xfId="40196" xr:uid="{C5503537-2C25-485E-9775-A54D98A2E8C5}"/>
    <cellStyle name="Percent 3 2 6 3" xfId="40197" xr:uid="{0EF8380C-05B6-4E46-8DCF-366EE4765C3F}"/>
    <cellStyle name="Percent 3 2 6 3 2" xfId="40198" xr:uid="{F0794D2A-EA3D-4DD4-9FC0-06E5D6A2F208}"/>
    <cellStyle name="Percent 3 2 6 3 2 2" xfId="40199" xr:uid="{E78DC145-311C-4553-9036-8FA878695155}"/>
    <cellStyle name="Percent 3 2 6 3 2 2 2" xfId="40200" xr:uid="{C781F1B2-3B37-4178-A9C1-0740C8E56C61}"/>
    <cellStyle name="Percent 3 2 6 3 2 3" xfId="40201" xr:uid="{337BA7F6-0433-430B-B08E-F2D6202A9AF8}"/>
    <cellStyle name="Percent 3 2 6 3 3" xfId="40202" xr:uid="{F596D97C-36EC-4032-9F7E-D1A43CC82C4E}"/>
    <cellStyle name="Percent 3 2 6 3 3 2" xfId="40203" xr:uid="{0015A0D3-25C1-45F4-9C6D-FDCD0AD57E6E}"/>
    <cellStyle name="Percent 3 2 6 3 4" xfId="40204" xr:uid="{D646135F-BDA6-4A77-9F93-C8751089AEA2}"/>
    <cellStyle name="Percent 3 2 6 4" xfId="40205" xr:uid="{0077F6B3-0ABD-494E-AB83-F3F8A4C26824}"/>
    <cellStyle name="Percent 3 2 6 4 2" xfId="40206" xr:uid="{7247D559-0356-4EE9-A428-64C30002B716}"/>
    <cellStyle name="Percent 3 2 6 4 2 2" xfId="40207" xr:uid="{747265E2-479D-488E-B254-8A3D8904EF3D}"/>
    <cellStyle name="Percent 3 2 6 4 2 2 2" xfId="40208" xr:uid="{1825C30B-FED0-4307-A4C3-F7C2224EB48B}"/>
    <cellStyle name="Percent 3 2 6 4 2 3" xfId="40209" xr:uid="{F937574C-B24B-481D-8D8B-1C184886EB82}"/>
    <cellStyle name="Percent 3 2 6 4 3" xfId="40210" xr:uid="{84838274-88E7-4C72-9CCC-B3DA49753AB7}"/>
    <cellStyle name="Percent 3 2 6 4 3 2" xfId="40211" xr:uid="{5A12B3D3-9798-43AC-AE13-28364CAA10D6}"/>
    <cellStyle name="Percent 3 2 6 4 4" xfId="40212" xr:uid="{B6397330-6866-45DB-92FD-5FF701C4C28B}"/>
    <cellStyle name="Percent 3 2 6 5" xfId="40213" xr:uid="{C59AC1E4-9532-4F5F-A0D6-0DAE73A8F23D}"/>
    <cellStyle name="Percent 3 2 6 5 2" xfId="40214" xr:uid="{568C5B0F-F700-4BF5-A43F-A3ED602F5783}"/>
    <cellStyle name="Percent 3 2 6 5 2 2" xfId="40215" xr:uid="{A642DF0D-F0CE-4BCC-A11E-BFAE5E2B6D3B}"/>
    <cellStyle name="Percent 3 2 6 5 3" xfId="40216" xr:uid="{01A80E52-56ED-4E73-A7F3-37D055EDAC4D}"/>
    <cellStyle name="Percent 3 2 6 6" xfId="40217" xr:uid="{F6A9FA99-7787-4A45-8BE1-327B660B203A}"/>
    <cellStyle name="Percent 3 2 6 6 2" xfId="40218" xr:uid="{428A9AEE-19AF-4ED3-8489-B95AA28AA3AB}"/>
    <cellStyle name="Percent 3 2 6 7" xfId="40219" xr:uid="{03605140-0F1B-45DC-8D69-A4A4A18F517D}"/>
    <cellStyle name="Percent 3 2 7" xfId="40220" xr:uid="{CD4ED9C5-28C5-4453-916F-93EFAE747A00}"/>
    <cellStyle name="Percent 3 2 7 2" xfId="40221" xr:uid="{EEF3887A-B8B4-4C34-A5CB-D8AD7100F1E7}"/>
    <cellStyle name="Percent 3 2 7 2 2" xfId="40222" xr:uid="{F65CDE7F-B53F-4118-975D-F02C87F47179}"/>
    <cellStyle name="Percent 3 2 7 2 2 2" xfId="40223" xr:uid="{67434884-4C09-4B12-BE6E-4635E6E11D03}"/>
    <cellStyle name="Percent 3 2 7 2 2 2 2" xfId="40224" xr:uid="{BF44CDA2-3D13-4647-AACD-1BA0D94A7CA5}"/>
    <cellStyle name="Percent 3 2 7 2 2 3" xfId="40225" xr:uid="{F14987FE-BAD3-4AA5-B631-934B34C00481}"/>
    <cellStyle name="Percent 3 2 7 2 3" xfId="40226" xr:uid="{63FCE620-AADB-4340-B14B-7B5CC736D209}"/>
    <cellStyle name="Percent 3 2 7 2 3 2" xfId="40227" xr:uid="{1B770212-A6AF-4AA1-9FB3-85160688BF16}"/>
    <cellStyle name="Percent 3 2 7 2 4" xfId="40228" xr:uid="{5B171E18-EC88-4E1C-8F18-9F238881B2FE}"/>
    <cellStyle name="Percent 3 2 7 3" xfId="40229" xr:uid="{84E315A3-5D72-43F8-8ADD-C6D0CAC0DA14}"/>
    <cellStyle name="Percent 3 2 7 3 2" xfId="40230" xr:uid="{93C13ED9-98F7-44B6-87FE-CA7EA69B6F30}"/>
    <cellStyle name="Percent 3 2 7 3 2 2" xfId="40231" xr:uid="{0408C175-0BB3-4895-A1B1-750331601583}"/>
    <cellStyle name="Percent 3 2 7 3 2 2 2" xfId="40232" xr:uid="{C3EB5C25-E697-44F2-9255-EC3F73D62769}"/>
    <cellStyle name="Percent 3 2 7 3 2 3" xfId="40233" xr:uid="{B24441E9-F9E3-42FB-867A-5403DCB6E561}"/>
    <cellStyle name="Percent 3 2 7 3 3" xfId="40234" xr:uid="{92F6FDFE-2254-4126-90FF-7BE5808B1006}"/>
    <cellStyle name="Percent 3 2 7 3 3 2" xfId="40235" xr:uid="{A93DAD5F-C667-42F9-8064-E4A7FBE017F1}"/>
    <cellStyle name="Percent 3 2 7 3 4" xfId="40236" xr:uid="{D6830AD4-FAB4-4673-A698-DC4C4F779AAC}"/>
    <cellStyle name="Percent 3 2 7 4" xfId="40237" xr:uid="{9993AD76-53E1-4DBE-91DF-3412F79F4C6A}"/>
    <cellStyle name="Percent 3 2 7 4 2" xfId="40238" xr:uid="{8A835B14-92B1-4E7A-B138-36B2A7199C07}"/>
    <cellStyle name="Percent 3 2 7 4 2 2" xfId="40239" xr:uid="{C32DA036-8889-4F72-878F-371FC3E32575}"/>
    <cellStyle name="Percent 3 2 7 4 3" xfId="40240" xr:uid="{E2B1796E-DC30-4777-8F5B-AB42B756279E}"/>
    <cellStyle name="Percent 3 2 7 5" xfId="40241" xr:uid="{8ED89470-E750-48CF-8E25-BA4DE24AFED5}"/>
    <cellStyle name="Percent 3 2 7 5 2" xfId="40242" xr:uid="{3556802C-9191-4D0A-94BC-C3721F9757CE}"/>
    <cellStyle name="Percent 3 2 7 6" xfId="40243" xr:uid="{AA6D83BC-F06A-440F-A8E3-C2028A349F87}"/>
    <cellStyle name="Percent 3 2 8" xfId="40244" xr:uid="{3E778EE4-EC15-43B1-9591-5A4D8568E956}"/>
    <cellStyle name="Percent 3 2 8 2" xfId="40245" xr:uid="{4CE16FF4-D698-43F2-B19E-A8E536687AF0}"/>
    <cellStyle name="Percent 3 2 8 2 2" xfId="40246" xr:uid="{08E5EEF1-6E5A-46DF-BE48-555532D161D8}"/>
    <cellStyle name="Percent 3 2 8 2 2 2" xfId="40247" xr:uid="{DB63734C-D89F-4E39-BBDD-B35453E19CF3}"/>
    <cellStyle name="Percent 3 2 8 2 3" xfId="40248" xr:uid="{100A5E0C-AD9C-4F1E-A021-1E52A032E695}"/>
    <cellStyle name="Percent 3 2 8 3" xfId="40249" xr:uid="{8856BD59-93EB-4B44-A8EC-7B9C3B05796F}"/>
    <cellStyle name="Percent 3 2 8 3 2" xfId="40250" xr:uid="{BB246667-4F3E-4044-B405-3714DA0B2840}"/>
    <cellStyle name="Percent 3 2 8 4" xfId="40251" xr:uid="{DCC7D67E-DAB4-4241-A740-64E01A4AB1AE}"/>
    <cellStyle name="Percent 3 2 9" xfId="40252" xr:uid="{CFDEB1C3-0BFC-4AF4-A248-E811FE52856C}"/>
    <cellStyle name="Percent 3 2 9 2" xfId="40253" xr:uid="{D4AC6D42-1D72-44B4-9AA0-2F987B68792E}"/>
    <cellStyle name="Percent 3 2 9 2 2" xfId="40254" xr:uid="{AEAA5FA8-490A-44DD-810C-9BD1335D50D2}"/>
    <cellStyle name="Percent 3 2 9 2 2 2" xfId="40255" xr:uid="{635DCB61-0DEA-49AB-938D-A651BE1B4BD8}"/>
    <cellStyle name="Percent 3 2 9 2 3" xfId="40256" xr:uid="{DD0D970F-00EA-4A7E-909F-A1842032F507}"/>
    <cellStyle name="Percent 3 2 9 3" xfId="40257" xr:uid="{791A28E5-3A7F-4E9F-A448-FA4F24C8F9F4}"/>
    <cellStyle name="Percent 3 2 9 3 2" xfId="40258" xr:uid="{95E30F54-CDE4-4073-87BD-90CEEA3EC098}"/>
    <cellStyle name="Percent 3 2 9 4" xfId="40259" xr:uid="{D992D44C-D27F-4198-B3FF-7229A5F58CDE}"/>
    <cellStyle name="Percent 3 3" xfId="40260" xr:uid="{60921084-40AB-4C0C-A2C3-14F553787D4A}"/>
    <cellStyle name="Percent 3 3 10" xfId="40261" xr:uid="{F30DE037-C398-4B2C-B67A-7EFE482E2C48}"/>
    <cellStyle name="Percent 3 3 2" xfId="40262" xr:uid="{1C5EA17B-01D4-48CF-86B5-16F9CE01AD45}"/>
    <cellStyle name="Percent 3 3 2 2" xfId="40263" xr:uid="{0D292D31-6A2C-4C06-A46B-12E43EC4A9D3}"/>
    <cellStyle name="Percent 3 3 2 2 2" xfId="40264" xr:uid="{C2F48384-F6BB-4031-BF6A-1955030678E9}"/>
    <cellStyle name="Percent 3 3 2 2 2 2" xfId="40265" xr:uid="{B96DA478-09D5-4E9F-ADB8-2EFBD3FDBFB5}"/>
    <cellStyle name="Percent 3 3 2 2 2 2 2" xfId="40266" xr:uid="{F0DEA2BA-53C9-4A61-BF8E-461ECCD85DB5}"/>
    <cellStyle name="Percent 3 3 2 2 2 2 2 2" xfId="40267" xr:uid="{EA891809-FEBF-41BE-B12A-90AFA1D6A327}"/>
    <cellStyle name="Percent 3 3 2 2 2 2 2 2 2" xfId="40268" xr:uid="{B4C53887-4476-4035-9027-6891284D1710}"/>
    <cellStyle name="Percent 3 3 2 2 2 2 2 3" xfId="40269" xr:uid="{885B9E6D-F44B-425E-8B4F-BA2A5ABEB743}"/>
    <cellStyle name="Percent 3 3 2 2 2 2 3" xfId="40270" xr:uid="{11C8F852-2D05-4AD4-B7B3-45D9F7094D20}"/>
    <cellStyle name="Percent 3 3 2 2 2 2 3 2" xfId="40271" xr:uid="{521AF82E-B2EA-4B91-BD56-0CC3E65F045C}"/>
    <cellStyle name="Percent 3 3 2 2 2 2 4" xfId="40272" xr:uid="{46467AF3-0870-456D-85E3-296E64BDE838}"/>
    <cellStyle name="Percent 3 3 2 2 2 3" xfId="40273" xr:uid="{89404EF8-8F93-47C1-85B8-5E4B0FC3BA95}"/>
    <cellStyle name="Percent 3 3 2 2 2 3 2" xfId="40274" xr:uid="{E0F48F2E-8108-4363-A591-C0026079AC23}"/>
    <cellStyle name="Percent 3 3 2 2 2 3 2 2" xfId="40275" xr:uid="{99641A0B-D936-4E96-8F44-43207E086157}"/>
    <cellStyle name="Percent 3 3 2 2 2 3 2 2 2" xfId="40276" xr:uid="{9A495E58-A429-4E81-9124-76C98AFF47D0}"/>
    <cellStyle name="Percent 3 3 2 2 2 3 2 3" xfId="40277" xr:uid="{FC811708-C921-46E0-ACB8-D30286AAD27F}"/>
    <cellStyle name="Percent 3 3 2 2 2 3 3" xfId="40278" xr:uid="{BDFC1319-6ED5-4294-9B8B-3C0D8FB74C3B}"/>
    <cellStyle name="Percent 3 3 2 2 2 3 3 2" xfId="40279" xr:uid="{7C376E53-6EDA-47FE-868D-AAAEF07E5482}"/>
    <cellStyle name="Percent 3 3 2 2 2 3 4" xfId="40280" xr:uid="{787D1D72-CAAD-4ECF-A5A7-9E354FC009AB}"/>
    <cellStyle name="Percent 3 3 2 2 2 4" xfId="40281" xr:uid="{60477849-00C5-4725-A0E4-826316344E45}"/>
    <cellStyle name="Percent 3 3 2 2 2 4 2" xfId="40282" xr:uid="{543E190F-9CA8-46D4-ABCE-0B67A6C3813A}"/>
    <cellStyle name="Percent 3 3 2 2 2 4 2 2" xfId="40283" xr:uid="{95297A73-FF05-44F6-A0B2-E9AA47BAE0E8}"/>
    <cellStyle name="Percent 3 3 2 2 2 4 3" xfId="40284" xr:uid="{B92769A0-9F1A-4A5B-9DCE-11CCDE76859D}"/>
    <cellStyle name="Percent 3 3 2 2 2 5" xfId="40285" xr:uid="{800879F7-A756-489A-B036-B3D78BE002CB}"/>
    <cellStyle name="Percent 3 3 2 2 2 5 2" xfId="40286" xr:uid="{050D084C-1C81-4352-A4AA-1902B3FF39C6}"/>
    <cellStyle name="Percent 3 3 2 2 2 6" xfId="40287" xr:uid="{E1789F5D-3345-4E4A-97B0-B6DBEED35583}"/>
    <cellStyle name="Percent 3 3 2 2 3" xfId="40288" xr:uid="{5C9FD0AB-71B2-4EC1-A3A5-06FFA1A94F3B}"/>
    <cellStyle name="Percent 3 3 2 2 3 2" xfId="40289" xr:uid="{93DF0ED9-DDBF-4BC2-8DB2-5761B529EE6A}"/>
    <cellStyle name="Percent 3 3 2 2 3 2 2" xfId="40290" xr:uid="{34CE2303-214E-4EAF-B8A2-FCF77259B8D4}"/>
    <cellStyle name="Percent 3 3 2 2 3 2 2 2" xfId="40291" xr:uid="{6B1251C1-157F-4414-A504-027038322BF6}"/>
    <cellStyle name="Percent 3 3 2 2 3 2 3" xfId="40292" xr:uid="{12E646A2-CE13-4020-99F5-EE70AA5AAFA9}"/>
    <cellStyle name="Percent 3 3 2 2 3 3" xfId="40293" xr:uid="{2389AA6E-60C2-494F-A2EC-CA49B239DAC8}"/>
    <cellStyle name="Percent 3 3 2 2 3 3 2" xfId="40294" xr:uid="{0FDF69B3-0557-4947-8616-5E6062116B33}"/>
    <cellStyle name="Percent 3 3 2 2 3 4" xfId="40295" xr:uid="{E6142F28-00EC-42F8-B269-F83C7A2842FD}"/>
    <cellStyle name="Percent 3 3 2 2 4" xfId="40296" xr:uid="{457AEEEB-E938-4C61-9573-705B3A964771}"/>
    <cellStyle name="Percent 3 3 2 2 4 2" xfId="40297" xr:uid="{0F203312-9C5A-4ECD-9925-A543AD2A7B1F}"/>
    <cellStyle name="Percent 3 3 2 2 4 2 2" xfId="40298" xr:uid="{6EB9A3E6-8412-496C-9A87-F3D137C26204}"/>
    <cellStyle name="Percent 3 3 2 2 4 2 2 2" xfId="40299" xr:uid="{627213D3-AD4C-488A-BD86-E89D6546BCBC}"/>
    <cellStyle name="Percent 3 3 2 2 4 2 3" xfId="40300" xr:uid="{6A13E3DA-BAFE-4607-9E95-6CFF7666CAEA}"/>
    <cellStyle name="Percent 3 3 2 2 4 3" xfId="40301" xr:uid="{B7B24B38-3ADE-4626-89C5-02C231004105}"/>
    <cellStyle name="Percent 3 3 2 2 4 3 2" xfId="40302" xr:uid="{2B744BA7-0F9A-4054-ADCA-65F5B64E09B2}"/>
    <cellStyle name="Percent 3 3 2 2 4 4" xfId="40303" xr:uid="{B1BC2001-1F16-4AB5-BB89-0DF211527536}"/>
    <cellStyle name="Percent 3 3 2 2 5" xfId="40304" xr:uid="{2B1DF4AA-5B7D-4802-BE8E-342326924AC9}"/>
    <cellStyle name="Percent 3 3 2 2 5 2" xfId="40305" xr:uid="{02706FD0-75C3-48CB-A9CF-9BB75B534A82}"/>
    <cellStyle name="Percent 3 3 2 2 5 2 2" xfId="40306" xr:uid="{C15B1D27-6F80-4571-BE58-74B2ABC9F477}"/>
    <cellStyle name="Percent 3 3 2 2 5 3" xfId="40307" xr:uid="{2850899B-C4A4-4457-990B-D8AFF2246527}"/>
    <cellStyle name="Percent 3 3 2 2 6" xfId="40308" xr:uid="{980D1FD7-3453-4774-B5FF-F3BEF63BDFB8}"/>
    <cellStyle name="Percent 3 3 2 2 6 2" xfId="40309" xr:uid="{CC57BC8A-4A10-4C5B-8250-F26FCCB52A61}"/>
    <cellStyle name="Percent 3 3 2 2 7" xfId="40310" xr:uid="{7E5F4BDB-239B-4751-B43B-376347FCED69}"/>
    <cellStyle name="Percent 3 3 2 3" xfId="40311" xr:uid="{EDA5353D-C65C-4D3C-894B-5D3F3C5E13A9}"/>
    <cellStyle name="Percent 3 3 2 3 2" xfId="40312" xr:uid="{5B97C768-721B-4064-B7D6-4E68A30C2010}"/>
    <cellStyle name="Percent 3 3 2 3 2 2" xfId="40313" xr:uid="{67C42AFC-033C-4250-8144-8AC1BE3D2128}"/>
    <cellStyle name="Percent 3 3 2 3 2 2 2" xfId="40314" xr:uid="{1F3B7FEB-1D42-4174-B2AB-D2697FF57054}"/>
    <cellStyle name="Percent 3 3 2 3 2 2 2 2" xfId="40315" xr:uid="{00B70B3C-68FF-4302-BAB5-73D4C038E262}"/>
    <cellStyle name="Percent 3 3 2 3 2 2 2 2 2" xfId="40316" xr:uid="{AAFCC788-A2AA-43AD-AEF7-58008488EA01}"/>
    <cellStyle name="Percent 3 3 2 3 2 2 2 3" xfId="40317" xr:uid="{814B529A-4086-4DC4-80B6-8CD4351C695B}"/>
    <cellStyle name="Percent 3 3 2 3 2 2 3" xfId="40318" xr:uid="{9D94AE9C-7191-4120-8156-2540EFE47623}"/>
    <cellStyle name="Percent 3 3 2 3 2 2 3 2" xfId="40319" xr:uid="{570C2918-827E-4F00-A865-F123AE432FE1}"/>
    <cellStyle name="Percent 3 3 2 3 2 2 4" xfId="40320" xr:uid="{65F4451D-BE80-423E-A2D7-84B25C52C7E2}"/>
    <cellStyle name="Percent 3 3 2 3 2 3" xfId="40321" xr:uid="{C2B07A87-57F6-4591-8DB6-F79FEDD4ACF0}"/>
    <cellStyle name="Percent 3 3 2 3 2 3 2" xfId="40322" xr:uid="{7C41F095-2029-4643-B597-98C0C47933A7}"/>
    <cellStyle name="Percent 3 3 2 3 2 3 2 2" xfId="40323" xr:uid="{3CC22F5C-BD6D-4D74-94AB-F264EA06494D}"/>
    <cellStyle name="Percent 3 3 2 3 2 3 2 2 2" xfId="40324" xr:uid="{60925D06-6A1B-4822-A874-55DE49F8ED9C}"/>
    <cellStyle name="Percent 3 3 2 3 2 3 2 3" xfId="40325" xr:uid="{7930CEC6-8E7A-42E1-8BAC-5B033D7D4580}"/>
    <cellStyle name="Percent 3 3 2 3 2 3 3" xfId="40326" xr:uid="{FC8E50C3-D0EE-4AF1-BA1C-B6A7F651CB2B}"/>
    <cellStyle name="Percent 3 3 2 3 2 3 3 2" xfId="40327" xr:uid="{7903FAD2-CB14-4F3B-A194-1172BBB5A438}"/>
    <cellStyle name="Percent 3 3 2 3 2 3 4" xfId="40328" xr:uid="{80975BF8-581D-44DA-A457-E6D16EE225E1}"/>
    <cellStyle name="Percent 3 3 2 3 2 4" xfId="40329" xr:uid="{12FEFB99-8D63-4CF6-BE65-016E127435CC}"/>
    <cellStyle name="Percent 3 3 2 3 2 4 2" xfId="40330" xr:uid="{059D7B74-96EA-465C-BA0B-91BE4BA903F7}"/>
    <cellStyle name="Percent 3 3 2 3 2 4 2 2" xfId="40331" xr:uid="{D933B73F-9C7E-4AFC-A56C-93107A8A023A}"/>
    <cellStyle name="Percent 3 3 2 3 2 4 3" xfId="40332" xr:uid="{0A91C93E-89EB-49FE-9445-F737322AEAAA}"/>
    <cellStyle name="Percent 3 3 2 3 2 5" xfId="40333" xr:uid="{19649A5E-1D4D-4FE7-BC25-2058E8981A91}"/>
    <cellStyle name="Percent 3 3 2 3 2 5 2" xfId="40334" xr:uid="{DDF6D7BE-334E-4B1D-A20E-115618E204B6}"/>
    <cellStyle name="Percent 3 3 2 3 2 6" xfId="40335" xr:uid="{A4139F0E-F1D8-4F2F-B764-EEBF230BAABF}"/>
    <cellStyle name="Percent 3 3 2 3 3" xfId="40336" xr:uid="{B037F704-7115-4DE6-9513-4F7D8A9DD281}"/>
    <cellStyle name="Percent 3 3 2 3 3 2" xfId="40337" xr:uid="{0A190724-2BA7-4DC7-A216-029A3DAD982B}"/>
    <cellStyle name="Percent 3 3 2 3 3 2 2" xfId="40338" xr:uid="{6C43F6D4-1336-4C58-ADEC-C772FE1A6FF9}"/>
    <cellStyle name="Percent 3 3 2 3 3 2 2 2" xfId="40339" xr:uid="{7F5C2698-C7C5-4FA2-B4D9-6C71AEE04223}"/>
    <cellStyle name="Percent 3 3 2 3 3 2 3" xfId="40340" xr:uid="{9D90518E-B396-4871-A13E-42D5655625AA}"/>
    <cellStyle name="Percent 3 3 2 3 3 3" xfId="40341" xr:uid="{8A53A518-690C-4A09-BFFF-1D20AEFBBBBB}"/>
    <cellStyle name="Percent 3 3 2 3 3 3 2" xfId="40342" xr:uid="{0EFF69F6-AAC4-404A-A070-7FFD07E4CC45}"/>
    <cellStyle name="Percent 3 3 2 3 3 4" xfId="40343" xr:uid="{F3DE349D-5924-4969-93BB-E7F66DCADD74}"/>
    <cellStyle name="Percent 3 3 2 3 4" xfId="40344" xr:uid="{534BAD7E-63CC-4E82-9232-2ABCBA0C1A25}"/>
    <cellStyle name="Percent 3 3 2 3 4 2" xfId="40345" xr:uid="{99120206-BD3A-4E23-9C49-1453C18C2003}"/>
    <cellStyle name="Percent 3 3 2 3 4 2 2" xfId="40346" xr:uid="{350E3C92-DB4A-4A38-82D2-D00001F8962A}"/>
    <cellStyle name="Percent 3 3 2 3 4 2 2 2" xfId="40347" xr:uid="{183F8DC4-5BBF-482B-B199-64C95018DB32}"/>
    <cellStyle name="Percent 3 3 2 3 4 2 3" xfId="40348" xr:uid="{2A2B6AB9-8F68-4C34-8C23-633D357222BD}"/>
    <cellStyle name="Percent 3 3 2 3 4 3" xfId="40349" xr:uid="{FACAF17E-F68C-4428-9322-E8101E2987F5}"/>
    <cellStyle name="Percent 3 3 2 3 4 3 2" xfId="40350" xr:uid="{6885F954-4EA7-47BE-BB82-0D92EFBB29D7}"/>
    <cellStyle name="Percent 3 3 2 3 4 4" xfId="40351" xr:uid="{7397166B-A10D-42F9-893E-1D8A8D0FB95D}"/>
    <cellStyle name="Percent 3 3 2 3 5" xfId="40352" xr:uid="{C8F303B1-1AFC-46D8-9ABB-A0AFEE9761F1}"/>
    <cellStyle name="Percent 3 3 2 3 5 2" xfId="40353" xr:uid="{250A69A8-FA93-4CC4-9417-6FCD8253153D}"/>
    <cellStyle name="Percent 3 3 2 3 5 2 2" xfId="40354" xr:uid="{6A8C2E6A-5155-48C4-8A22-C00EEAFA1313}"/>
    <cellStyle name="Percent 3 3 2 3 5 3" xfId="40355" xr:uid="{7CBADE2A-3620-48E3-90C2-4F31CCBF2697}"/>
    <cellStyle name="Percent 3 3 2 3 6" xfId="40356" xr:uid="{0274E55B-C496-4756-AAFE-5DDEA39CC118}"/>
    <cellStyle name="Percent 3 3 2 3 6 2" xfId="40357" xr:uid="{7770972B-25D2-457B-A281-4604D8E9DCCC}"/>
    <cellStyle name="Percent 3 3 2 3 7" xfId="40358" xr:uid="{7F498E96-9CA3-4543-9ECF-20B3BF8F2FFF}"/>
    <cellStyle name="Percent 3 3 2 4" xfId="40359" xr:uid="{AF1D0D22-2A23-475D-8235-F9DF70F63F08}"/>
    <cellStyle name="Percent 3 3 2 4 2" xfId="40360" xr:uid="{AC1E7A76-6C0D-492C-BC10-C51C6BE90280}"/>
    <cellStyle name="Percent 3 3 2 4 2 2" xfId="40361" xr:uid="{06FC917E-D177-47A3-9F63-6EABD0D48DF0}"/>
    <cellStyle name="Percent 3 3 2 4 2 2 2" xfId="40362" xr:uid="{D43DBD26-5DAA-4631-84E2-3803693CB43A}"/>
    <cellStyle name="Percent 3 3 2 4 2 2 2 2" xfId="40363" xr:uid="{669DA9B7-DE18-4B81-81EF-08CEBAAE0ACD}"/>
    <cellStyle name="Percent 3 3 2 4 2 2 3" xfId="40364" xr:uid="{6ED53AFE-C9F6-447A-ABA3-A45BBB4B8BD3}"/>
    <cellStyle name="Percent 3 3 2 4 2 3" xfId="40365" xr:uid="{0453A974-0826-4E2B-825A-81B2D8B3F544}"/>
    <cellStyle name="Percent 3 3 2 4 2 3 2" xfId="40366" xr:uid="{C091F311-9D1C-4EF7-8F40-83D5FE4D4B4D}"/>
    <cellStyle name="Percent 3 3 2 4 2 4" xfId="40367" xr:uid="{9C72DDE0-AE79-4554-8669-207B12652875}"/>
    <cellStyle name="Percent 3 3 2 4 3" xfId="40368" xr:uid="{396BC012-FC9B-4CCB-87AA-DA7D0D58EE12}"/>
    <cellStyle name="Percent 3 3 2 4 3 2" xfId="40369" xr:uid="{5469F620-8586-4F86-A3D6-3E3AFCFF4428}"/>
    <cellStyle name="Percent 3 3 2 4 3 2 2" xfId="40370" xr:uid="{FF9B7BFD-D734-4078-AD47-741E20F19701}"/>
    <cellStyle name="Percent 3 3 2 4 3 2 2 2" xfId="40371" xr:uid="{CAC594BA-EE0F-41C0-B441-6280E1CD188C}"/>
    <cellStyle name="Percent 3 3 2 4 3 2 3" xfId="40372" xr:uid="{458833A3-2050-425A-900E-0734791F1E57}"/>
    <cellStyle name="Percent 3 3 2 4 3 3" xfId="40373" xr:uid="{39248A09-6B93-4B05-9843-041CEF906909}"/>
    <cellStyle name="Percent 3 3 2 4 3 3 2" xfId="40374" xr:uid="{DB14B5C1-FBE2-4A9E-BFCA-DE4533237C96}"/>
    <cellStyle name="Percent 3 3 2 4 3 4" xfId="40375" xr:uid="{A5076C8E-BCF8-4B9B-B582-0DB93D6EA6EB}"/>
    <cellStyle name="Percent 3 3 2 4 4" xfId="40376" xr:uid="{56B4DD83-B7F6-4DF5-914D-CAB3EB71864E}"/>
    <cellStyle name="Percent 3 3 2 4 4 2" xfId="40377" xr:uid="{5F2DC733-A399-4883-8C9C-BBE4344B5FCC}"/>
    <cellStyle name="Percent 3 3 2 4 4 2 2" xfId="40378" xr:uid="{5195F53E-1B55-4E12-9FFF-E526F6BF90C3}"/>
    <cellStyle name="Percent 3 3 2 4 4 3" xfId="40379" xr:uid="{99ACE15B-D68D-4ED7-AEC4-7B2272F841E7}"/>
    <cellStyle name="Percent 3 3 2 4 5" xfId="40380" xr:uid="{49A9B98C-0E20-4203-AE6D-8233246F9EC7}"/>
    <cellStyle name="Percent 3 3 2 4 5 2" xfId="40381" xr:uid="{F63E6667-930B-4C18-A9EF-6A9611F76918}"/>
    <cellStyle name="Percent 3 3 2 4 6" xfId="40382" xr:uid="{FF2253F4-42A0-43B2-B3BF-AFC10C532269}"/>
    <cellStyle name="Percent 3 3 2 5" xfId="40383" xr:uid="{B22A4890-E693-4B79-B3A9-10F416E300A7}"/>
    <cellStyle name="Percent 3 3 2 5 2" xfId="40384" xr:uid="{EF778CFC-9585-45FB-A5A3-22C839D0F071}"/>
    <cellStyle name="Percent 3 3 2 5 2 2" xfId="40385" xr:uid="{6E9B9266-FA36-4A53-879E-887BFE5CC5A4}"/>
    <cellStyle name="Percent 3 3 2 5 2 2 2" xfId="40386" xr:uid="{89736769-594F-4FEE-8416-1F68BCF49896}"/>
    <cellStyle name="Percent 3 3 2 5 2 3" xfId="40387" xr:uid="{BC817833-30BF-40FD-88E6-150C2F855469}"/>
    <cellStyle name="Percent 3 3 2 5 3" xfId="40388" xr:uid="{BFBDE1BA-6C00-4F70-BECC-8D0DBAB7FD0C}"/>
    <cellStyle name="Percent 3 3 2 5 3 2" xfId="40389" xr:uid="{829A99E4-3BB0-4BED-906F-5F65AE4FE45A}"/>
    <cellStyle name="Percent 3 3 2 5 4" xfId="40390" xr:uid="{4B833F63-BFCE-49B6-B5B1-03AB58F23D54}"/>
    <cellStyle name="Percent 3 3 2 6" xfId="40391" xr:uid="{45E61ABA-D337-4E24-A2F1-7DE7650C9D93}"/>
    <cellStyle name="Percent 3 3 2 6 2" xfId="40392" xr:uid="{1E045FE3-A1D6-43FF-8EB0-4D9F9672ACEA}"/>
    <cellStyle name="Percent 3 3 2 6 2 2" xfId="40393" xr:uid="{5693DAEA-2F0A-4248-B705-CE8AC378C23C}"/>
    <cellStyle name="Percent 3 3 2 6 2 2 2" xfId="40394" xr:uid="{9DFD2F69-FA5E-4757-934D-1F08AA801CA6}"/>
    <cellStyle name="Percent 3 3 2 6 2 3" xfId="40395" xr:uid="{6E1435E5-CA82-4957-AF55-1E2A1F743298}"/>
    <cellStyle name="Percent 3 3 2 6 3" xfId="40396" xr:uid="{3E6727D6-4430-4A35-897C-ED891B6355FE}"/>
    <cellStyle name="Percent 3 3 2 6 3 2" xfId="40397" xr:uid="{550DD5EC-AC2E-4923-9F15-A486BBF6F6EF}"/>
    <cellStyle name="Percent 3 3 2 6 4" xfId="40398" xr:uid="{DE9374A0-7F57-4BB4-A685-B916FB4E4BD1}"/>
    <cellStyle name="Percent 3 3 2 7" xfId="40399" xr:uid="{56EE52AF-70A1-4EE1-A171-1802E29D3C03}"/>
    <cellStyle name="Percent 3 3 2 7 2" xfId="40400" xr:uid="{8D7A83B3-DC91-4222-89A3-87C325DCD4F5}"/>
    <cellStyle name="Percent 3 3 2 7 2 2" xfId="40401" xr:uid="{0F522124-DE41-46DE-BCC1-E01CDB243222}"/>
    <cellStyle name="Percent 3 3 2 7 3" xfId="40402" xr:uid="{BA5D4CD5-6394-4E00-902A-6BE14288D92A}"/>
    <cellStyle name="Percent 3 3 2 8" xfId="40403" xr:uid="{5FCAB2EB-768B-4A80-B411-362EFF935650}"/>
    <cellStyle name="Percent 3 3 2 8 2" xfId="40404" xr:uid="{729FF8C4-DF54-44BC-854F-9EBC507C86EE}"/>
    <cellStyle name="Percent 3 3 2 9" xfId="40405" xr:uid="{063911BC-C834-45C6-85FE-524EB9B71429}"/>
    <cellStyle name="Percent 3 3 3" xfId="40406" xr:uid="{93943D43-48FC-4338-B2F7-250706B042A1}"/>
    <cellStyle name="Percent 3 3 3 2" xfId="40407" xr:uid="{FE4F11E4-1EB0-4742-AB01-A65C6D23E0F9}"/>
    <cellStyle name="Percent 3 3 3 2 2" xfId="40408" xr:uid="{A0DC793D-2F1A-42AC-A2D8-0DCE3538FE9B}"/>
    <cellStyle name="Percent 3 3 3 2 2 2" xfId="40409" xr:uid="{2C87959F-2534-4E00-9D0E-C5FB5D5943CB}"/>
    <cellStyle name="Percent 3 3 3 2 2 2 2" xfId="40410" xr:uid="{617D5571-EABE-46C7-A546-4CA9FD6E383A}"/>
    <cellStyle name="Percent 3 3 3 2 2 2 2 2" xfId="40411" xr:uid="{CB24AD0C-BF90-4261-A81F-A176C68DF8F5}"/>
    <cellStyle name="Percent 3 3 3 2 2 2 3" xfId="40412" xr:uid="{D550C46F-CDC1-49A7-97D8-5CED620641F3}"/>
    <cellStyle name="Percent 3 3 3 2 2 3" xfId="40413" xr:uid="{6C19B5FA-66A6-4C56-A993-5980EEA7E318}"/>
    <cellStyle name="Percent 3 3 3 2 2 3 2" xfId="40414" xr:uid="{2F8DCA3B-984B-4A45-BC09-8A31E9E77995}"/>
    <cellStyle name="Percent 3 3 3 2 2 4" xfId="40415" xr:uid="{9CFE0971-1BF8-4907-9642-77532D7A12C9}"/>
    <cellStyle name="Percent 3 3 3 2 3" xfId="40416" xr:uid="{ED3E08C5-581D-46F4-B261-7CB8F6D3532F}"/>
    <cellStyle name="Percent 3 3 3 2 3 2" xfId="40417" xr:uid="{D51AD852-38B6-4B1D-9932-546C81142414}"/>
    <cellStyle name="Percent 3 3 3 2 3 2 2" xfId="40418" xr:uid="{2E0408D3-16E4-447E-8572-AB218E956EED}"/>
    <cellStyle name="Percent 3 3 3 2 3 2 2 2" xfId="40419" xr:uid="{5248D6D9-F6B6-41F8-B4E0-2934CCF5C26C}"/>
    <cellStyle name="Percent 3 3 3 2 3 2 3" xfId="40420" xr:uid="{8B840BB4-5E33-47EA-9D93-B7B45AE52210}"/>
    <cellStyle name="Percent 3 3 3 2 3 3" xfId="40421" xr:uid="{3929BA5F-1401-4780-980E-79C8FFCB32AD}"/>
    <cellStyle name="Percent 3 3 3 2 3 3 2" xfId="40422" xr:uid="{B2B0B279-4D29-441F-A513-D6B32E11E68A}"/>
    <cellStyle name="Percent 3 3 3 2 3 4" xfId="40423" xr:uid="{9EBCED20-1FFB-4DDC-AF63-03370B696E9A}"/>
    <cellStyle name="Percent 3 3 3 2 4" xfId="40424" xr:uid="{EF7FA1DC-35AA-4AE4-9506-E9D22ABD41BC}"/>
    <cellStyle name="Percent 3 3 3 2 4 2" xfId="40425" xr:uid="{0DF0D8E3-D6F5-46CC-90CA-1815900765AE}"/>
    <cellStyle name="Percent 3 3 3 2 4 2 2" xfId="40426" xr:uid="{06ECAF7C-8B2D-4EEF-B3E3-891C880FF16C}"/>
    <cellStyle name="Percent 3 3 3 2 4 3" xfId="40427" xr:uid="{A3AA1BEF-8069-4D55-A307-C926A7703B52}"/>
    <cellStyle name="Percent 3 3 3 2 5" xfId="40428" xr:uid="{1557F9EE-3DF2-49DA-98BC-A9E51704856B}"/>
    <cellStyle name="Percent 3 3 3 2 5 2" xfId="40429" xr:uid="{7D21B086-FBA7-4286-9832-8B6BCAC6500A}"/>
    <cellStyle name="Percent 3 3 3 2 6" xfId="40430" xr:uid="{0F941ABD-DA9C-4DD4-B58A-4AA380383570}"/>
    <cellStyle name="Percent 3 3 3 3" xfId="40431" xr:uid="{C79A02A2-F95A-4400-B5EC-03ED8BD9686D}"/>
    <cellStyle name="Percent 3 3 3 3 2" xfId="40432" xr:uid="{D49D0C98-615F-4009-BFE3-536C04E8005B}"/>
    <cellStyle name="Percent 3 3 3 3 2 2" xfId="40433" xr:uid="{A3823CC3-7B25-46AF-BD2E-F04102C8417C}"/>
    <cellStyle name="Percent 3 3 3 3 2 2 2" xfId="40434" xr:uid="{3AF28BC1-B37D-4580-95DF-C2D4C09B0F46}"/>
    <cellStyle name="Percent 3 3 3 3 2 3" xfId="40435" xr:uid="{B749E2A2-E86D-4769-A1A8-F54B39987753}"/>
    <cellStyle name="Percent 3 3 3 3 3" xfId="40436" xr:uid="{03EC9183-0BCB-4B2A-8AC0-55B10FFC8799}"/>
    <cellStyle name="Percent 3 3 3 3 3 2" xfId="40437" xr:uid="{4058241D-B59C-4847-8807-F8D5F36BC628}"/>
    <cellStyle name="Percent 3 3 3 3 4" xfId="40438" xr:uid="{A5603CD3-22B4-496E-9D1A-13627A072ABD}"/>
    <cellStyle name="Percent 3 3 3 4" xfId="40439" xr:uid="{BE63E210-C589-48E5-BF6C-196200F7B733}"/>
    <cellStyle name="Percent 3 3 3 4 2" xfId="40440" xr:uid="{18FA048F-DF7A-4062-BD13-49DB703E0704}"/>
    <cellStyle name="Percent 3 3 3 4 2 2" xfId="40441" xr:uid="{6A14BEF9-BFE7-46DA-8005-1956D7DD959C}"/>
    <cellStyle name="Percent 3 3 3 4 2 2 2" xfId="40442" xr:uid="{4E4BBC60-8A1C-4735-9DD8-587FA7D4464E}"/>
    <cellStyle name="Percent 3 3 3 4 2 3" xfId="40443" xr:uid="{FE6A593F-BB04-4362-8D06-05D89B24F009}"/>
    <cellStyle name="Percent 3 3 3 4 3" xfId="40444" xr:uid="{276F54A4-8321-44CA-9DC8-52E65B45D48E}"/>
    <cellStyle name="Percent 3 3 3 4 3 2" xfId="40445" xr:uid="{E068E156-BE63-4379-8858-E7A07F63CDA5}"/>
    <cellStyle name="Percent 3 3 3 4 4" xfId="40446" xr:uid="{A61B346A-32E5-4744-9542-643ECB2E6823}"/>
    <cellStyle name="Percent 3 3 3 5" xfId="40447" xr:uid="{56C5DC53-DF15-41DD-B9FD-D0983ECA87E8}"/>
    <cellStyle name="Percent 3 3 3 5 2" xfId="40448" xr:uid="{3EE2E859-EB73-4A4C-A62B-96A7DE849D02}"/>
    <cellStyle name="Percent 3 3 3 5 2 2" xfId="40449" xr:uid="{3C1B3C4E-5D8B-473A-BA1C-BC363D1ED1B7}"/>
    <cellStyle name="Percent 3 3 3 5 3" xfId="40450" xr:uid="{25CC32EA-6CE4-4FDF-B237-B85394A59DC0}"/>
    <cellStyle name="Percent 3 3 3 6" xfId="40451" xr:uid="{07F18914-2AB2-4493-8E2B-4730CF27113E}"/>
    <cellStyle name="Percent 3 3 3 6 2" xfId="40452" xr:uid="{E20C445D-C2CB-4CD9-A7F6-74E30D3CC6A1}"/>
    <cellStyle name="Percent 3 3 3 7" xfId="40453" xr:uid="{96838B2D-F6B3-4CB5-8AD2-9EE454322666}"/>
    <cellStyle name="Percent 3 3 4" xfId="40454" xr:uid="{7C2FAFC3-3C83-4C8A-AAE6-02FF03C4554B}"/>
    <cellStyle name="Percent 3 3 4 2" xfId="40455" xr:uid="{28E58CE9-2150-4131-B27C-B9BAAFCD3ABF}"/>
    <cellStyle name="Percent 3 3 4 2 2" xfId="40456" xr:uid="{343D73EB-92DE-4545-8AAC-E240B6DC5EA9}"/>
    <cellStyle name="Percent 3 3 4 2 2 2" xfId="40457" xr:uid="{66A5B0B4-5F9F-4F7A-A665-3B38C39087CB}"/>
    <cellStyle name="Percent 3 3 4 2 2 2 2" xfId="40458" xr:uid="{CC858AD4-D868-4409-934C-765064276C04}"/>
    <cellStyle name="Percent 3 3 4 2 2 2 2 2" xfId="40459" xr:uid="{ED8BDF47-0DC2-41AF-A740-23C3B4E42ED2}"/>
    <cellStyle name="Percent 3 3 4 2 2 2 3" xfId="40460" xr:uid="{731EC0FA-82E1-406A-912E-338BCFAE7B0A}"/>
    <cellStyle name="Percent 3 3 4 2 2 3" xfId="40461" xr:uid="{3CD5B328-63CF-4267-8A9B-2299C455E860}"/>
    <cellStyle name="Percent 3 3 4 2 2 3 2" xfId="40462" xr:uid="{37FCBB80-3F17-4CEE-9A18-1D6179B72606}"/>
    <cellStyle name="Percent 3 3 4 2 2 4" xfId="40463" xr:uid="{9DE209CD-3FF4-4A86-B5DF-A88894A7A94B}"/>
    <cellStyle name="Percent 3 3 4 2 3" xfId="40464" xr:uid="{4F0BEDED-299C-4BDB-9EAD-525B3985D217}"/>
    <cellStyle name="Percent 3 3 4 2 3 2" xfId="40465" xr:uid="{D780D3A6-1AA5-453C-A4B0-5D0E11834455}"/>
    <cellStyle name="Percent 3 3 4 2 3 2 2" xfId="40466" xr:uid="{951CA0F7-B0B6-42E8-A6B5-C6929B130AE7}"/>
    <cellStyle name="Percent 3 3 4 2 3 2 2 2" xfId="40467" xr:uid="{669FC059-F4F4-405E-8083-88072EB298B7}"/>
    <cellStyle name="Percent 3 3 4 2 3 2 3" xfId="40468" xr:uid="{D179F70E-B84A-4F51-AB8C-FB1FDB0E5563}"/>
    <cellStyle name="Percent 3 3 4 2 3 3" xfId="40469" xr:uid="{5C715414-2B8F-4AB7-B153-A9F100C6794C}"/>
    <cellStyle name="Percent 3 3 4 2 3 3 2" xfId="40470" xr:uid="{5742AFB8-8C8F-4CBB-A988-E97C93AF61B3}"/>
    <cellStyle name="Percent 3 3 4 2 3 4" xfId="40471" xr:uid="{8A09F32B-A642-421F-B10D-7E5D4B9C8F73}"/>
    <cellStyle name="Percent 3 3 4 2 4" xfId="40472" xr:uid="{859B2AC2-C8CC-4EEC-8A6C-59988BC80F3D}"/>
    <cellStyle name="Percent 3 3 4 2 4 2" xfId="40473" xr:uid="{F164F37F-CECD-40B6-BF68-89C91471A681}"/>
    <cellStyle name="Percent 3 3 4 2 4 2 2" xfId="40474" xr:uid="{A5695F60-B57A-4F57-B569-15F015EE131A}"/>
    <cellStyle name="Percent 3 3 4 2 4 3" xfId="40475" xr:uid="{0E658DAE-25D6-45F1-B915-AA7C5E5E2B54}"/>
    <cellStyle name="Percent 3 3 4 2 5" xfId="40476" xr:uid="{580229AD-1B67-43C7-9723-E4689AC2A405}"/>
    <cellStyle name="Percent 3 3 4 2 5 2" xfId="40477" xr:uid="{A5E2F658-EA66-4AD5-98FB-ACABF89D8C00}"/>
    <cellStyle name="Percent 3 3 4 2 6" xfId="40478" xr:uid="{C31762DF-9E43-4662-A123-64FC0559A935}"/>
    <cellStyle name="Percent 3 3 4 3" xfId="40479" xr:uid="{333E4B7E-7B87-44CA-BDC4-0992553C3B46}"/>
    <cellStyle name="Percent 3 3 4 3 2" xfId="40480" xr:uid="{C6454499-C6DF-4407-80C2-5A0BFA631695}"/>
    <cellStyle name="Percent 3 3 4 3 2 2" xfId="40481" xr:uid="{3E447AF2-9BDC-419A-80D2-C949398BEFB7}"/>
    <cellStyle name="Percent 3 3 4 3 2 2 2" xfId="40482" xr:uid="{FDD30E7D-F25A-481C-A761-3253D27DAE1F}"/>
    <cellStyle name="Percent 3 3 4 3 2 3" xfId="40483" xr:uid="{61D2D8CB-E3E3-4E19-B95C-C3EC0EE54A2A}"/>
    <cellStyle name="Percent 3 3 4 3 3" xfId="40484" xr:uid="{C182A525-8C10-4CA8-9071-C2F0D5C82359}"/>
    <cellStyle name="Percent 3 3 4 3 3 2" xfId="40485" xr:uid="{71E34740-0ACA-4AF7-B44F-6C6F977307A6}"/>
    <cellStyle name="Percent 3 3 4 3 4" xfId="40486" xr:uid="{0EF1D0DD-A6B1-4C4C-86E4-5AB919254EF7}"/>
    <cellStyle name="Percent 3 3 4 4" xfId="40487" xr:uid="{5628998B-2E14-42D9-A5FD-60CB348691B8}"/>
    <cellStyle name="Percent 3 3 4 4 2" xfId="40488" xr:uid="{7C6CF1E7-EBB6-440D-B3B5-6059E242FA47}"/>
    <cellStyle name="Percent 3 3 4 4 2 2" xfId="40489" xr:uid="{9413719A-34D6-4F31-B07A-3B9EAF324124}"/>
    <cellStyle name="Percent 3 3 4 4 2 2 2" xfId="40490" xr:uid="{35F0879A-4AE2-4181-BA2C-929DA81B527C}"/>
    <cellStyle name="Percent 3 3 4 4 2 3" xfId="40491" xr:uid="{8B152285-5C9D-44DF-9A60-0C99CBE14A7F}"/>
    <cellStyle name="Percent 3 3 4 4 3" xfId="40492" xr:uid="{73DB59BD-787D-4541-A6B7-7685A7F0F154}"/>
    <cellStyle name="Percent 3 3 4 4 3 2" xfId="40493" xr:uid="{A47FF579-E408-4D22-96B4-047E22FAEBE8}"/>
    <cellStyle name="Percent 3 3 4 4 4" xfId="40494" xr:uid="{286A0ACE-1F4B-4DCF-B5A9-AF8BC839874B}"/>
    <cellStyle name="Percent 3 3 4 5" xfId="40495" xr:uid="{CEC91D47-6A3F-4AF3-AA4B-B51EAB0E030A}"/>
    <cellStyle name="Percent 3 3 4 5 2" xfId="40496" xr:uid="{A3F8E9FC-A798-4370-B60B-6DEC154CA4D2}"/>
    <cellStyle name="Percent 3 3 4 5 2 2" xfId="40497" xr:uid="{CBDC8A02-E67A-490C-AC3C-C8340C09A102}"/>
    <cellStyle name="Percent 3 3 4 5 3" xfId="40498" xr:uid="{96008E54-A76C-48AE-B531-49AB3F307BBC}"/>
    <cellStyle name="Percent 3 3 4 6" xfId="40499" xr:uid="{AC95C5D3-3FB8-4342-A43C-2EC2A758C6BB}"/>
    <cellStyle name="Percent 3 3 4 6 2" xfId="40500" xr:uid="{52E47EC1-CBDB-4409-9681-75ECC2237014}"/>
    <cellStyle name="Percent 3 3 4 7" xfId="40501" xr:uid="{CB78FD9C-164E-4B96-8B3A-63E8B5F309E6}"/>
    <cellStyle name="Percent 3 3 5" xfId="40502" xr:uid="{479219F2-EE8B-448B-8FCF-27B463873EBD}"/>
    <cellStyle name="Percent 3 3 5 2" xfId="40503" xr:uid="{22B69C1D-F579-4704-BE94-308ABE94153B}"/>
    <cellStyle name="Percent 3 3 5 2 2" xfId="40504" xr:uid="{5C723750-890E-484D-92A5-9FD385D74525}"/>
    <cellStyle name="Percent 3 3 5 2 2 2" xfId="40505" xr:uid="{ACAF2586-74DB-473E-A719-C1CE7794D48A}"/>
    <cellStyle name="Percent 3 3 5 2 2 2 2" xfId="40506" xr:uid="{BB0A95B7-26FF-4C3C-AE67-5305E1B35D08}"/>
    <cellStyle name="Percent 3 3 5 2 2 3" xfId="40507" xr:uid="{5C9E7E45-123C-4B83-BFB0-97D5EE87CD04}"/>
    <cellStyle name="Percent 3 3 5 2 3" xfId="40508" xr:uid="{6110BA6E-7FC0-4FD8-B9E5-3124B89CA081}"/>
    <cellStyle name="Percent 3 3 5 2 3 2" xfId="40509" xr:uid="{A5BE8BD3-F946-4A24-8D69-85C97600DF18}"/>
    <cellStyle name="Percent 3 3 5 2 4" xfId="40510" xr:uid="{66985276-D28E-4C05-BF49-34D935EF7790}"/>
    <cellStyle name="Percent 3 3 5 3" xfId="40511" xr:uid="{7F99A6B5-03F0-4135-BC4D-57FDC922F482}"/>
    <cellStyle name="Percent 3 3 5 3 2" xfId="40512" xr:uid="{6956B5C4-44E2-4C97-872B-483179F0630E}"/>
    <cellStyle name="Percent 3 3 5 3 2 2" xfId="40513" xr:uid="{2F1E45CF-FF59-4DDC-920D-168ADDD7D55F}"/>
    <cellStyle name="Percent 3 3 5 3 2 2 2" xfId="40514" xr:uid="{F75E3542-E879-43F4-90F4-422198039580}"/>
    <cellStyle name="Percent 3 3 5 3 2 3" xfId="40515" xr:uid="{73EF739F-FA13-4ADD-9476-C3B00A1468AF}"/>
    <cellStyle name="Percent 3 3 5 3 3" xfId="40516" xr:uid="{58DC7409-35FE-4054-A186-28C075FF29F3}"/>
    <cellStyle name="Percent 3 3 5 3 3 2" xfId="40517" xr:uid="{D0740FC9-7D4C-4F43-BEAE-D39BB7BD0825}"/>
    <cellStyle name="Percent 3 3 5 3 4" xfId="40518" xr:uid="{2A36635D-FFC2-404A-BB83-05CF2593049D}"/>
    <cellStyle name="Percent 3 3 5 4" xfId="40519" xr:uid="{20AE42D3-83FE-42EA-B029-65B6E4313214}"/>
    <cellStyle name="Percent 3 3 5 4 2" xfId="40520" xr:uid="{02EA6FFA-131B-4833-A885-E34E88838C3C}"/>
    <cellStyle name="Percent 3 3 5 4 2 2" xfId="40521" xr:uid="{EA075559-274D-497B-9A43-00F91C93787C}"/>
    <cellStyle name="Percent 3 3 5 4 3" xfId="40522" xr:uid="{0D12726A-B637-4084-8A81-15C5815AF74E}"/>
    <cellStyle name="Percent 3 3 5 5" xfId="40523" xr:uid="{F9A34660-C2A7-4185-B7E2-7E2C120F6249}"/>
    <cellStyle name="Percent 3 3 5 5 2" xfId="40524" xr:uid="{E6151866-4CBE-4D0F-B5B2-FB1C23C328A0}"/>
    <cellStyle name="Percent 3 3 5 6" xfId="40525" xr:uid="{121A0D2C-9FBE-4655-9D80-862B216E9ABD}"/>
    <cellStyle name="Percent 3 3 6" xfId="40526" xr:uid="{C2C1E216-AD61-46BD-BB02-A85176CA5495}"/>
    <cellStyle name="Percent 3 3 6 2" xfId="40527" xr:uid="{9E9B4216-3176-468B-B2DA-6C0D5DEA1B0F}"/>
    <cellStyle name="Percent 3 3 6 2 2" xfId="40528" xr:uid="{30721815-DB23-4DD3-9861-0CDEF95A4A88}"/>
    <cellStyle name="Percent 3 3 6 2 2 2" xfId="40529" xr:uid="{C11F82EA-C4BC-453C-806C-6BD94BDCBDAE}"/>
    <cellStyle name="Percent 3 3 6 2 3" xfId="40530" xr:uid="{7B4C9A93-5605-46A9-8BD5-A1DFB04E9BD8}"/>
    <cellStyle name="Percent 3 3 6 3" xfId="40531" xr:uid="{B0A035AC-76DE-4175-B107-20361DBF9603}"/>
    <cellStyle name="Percent 3 3 6 3 2" xfId="40532" xr:uid="{CF0F2181-1B39-401A-90C3-D1B9278C5278}"/>
    <cellStyle name="Percent 3 3 6 4" xfId="40533" xr:uid="{C9CC0B14-249B-4E5A-8AB0-07C788BCD7DE}"/>
    <cellStyle name="Percent 3 3 7" xfId="40534" xr:uid="{B4138753-82BF-43E2-959D-220AFAE0332C}"/>
    <cellStyle name="Percent 3 3 7 2" xfId="40535" xr:uid="{17359274-CDA4-45D8-9C11-33AD821559DB}"/>
    <cellStyle name="Percent 3 3 7 2 2" xfId="40536" xr:uid="{8CA26A2B-084E-4695-98A8-848BDF167468}"/>
    <cellStyle name="Percent 3 3 7 2 2 2" xfId="40537" xr:uid="{6F9A0D5E-4FF1-41A9-BE7E-EDC25891C8F3}"/>
    <cellStyle name="Percent 3 3 7 2 3" xfId="40538" xr:uid="{02CE8CE8-2DE1-4483-919B-F66C6C8BF9DF}"/>
    <cellStyle name="Percent 3 3 7 3" xfId="40539" xr:uid="{8F26257F-8445-444B-85F7-A5A3B889A095}"/>
    <cellStyle name="Percent 3 3 7 3 2" xfId="40540" xr:uid="{7E1EF567-9E2E-421D-BAB6-C2CD3A9B7DC0}"/>
    <cellStyle name="Percent 3 3 7 4" xfId="40541" xr:uid="{C0CF0723-A07C-4533-BF8E-E8F1F4700F98}"/>
    <cellStyle name="Percent 3 3 8" xfId="40542" xr:uid="{A8F1C6D3-6937-4F39-B77C-BF0EE373A88C}"/>
    <cellStyle name="Percent 3 3 8 2" xfId="40543" xr:uid="{DC0932FF-9D7C-42DB-B7F7-2C40540443AC}"/>
    <cellStyle name="Percent 3 3 8 2 2" xfId="40544" xr:uid="{53117611-EE6B-4E02-BBD2-5FE7AAEE410E}"/>
    <cellStyle name="Percent 3 3 8 3" xfId="40545" xr:uid="{0058BF7C-05CC-47E6-BBAB-295DA8E60CE7}"/>
    <cellStyle name="Percent 3 3 9" xfId="40546" xr:uid="{87BCC080-C9A2-429F-8DCD-E2BD8340C430}"/>
    <cellStyle name="Percent 3 3 9 2" xfId="40547" xr:uid="{740EDA5E-FFC4-400D-98A5-F9BC1E08C3CF}"/>
    <cellStyle name="Percent 3 4" xfId="40548" xr:uid="{5F03FC65-B5F2-4DE3-85D2-FCDB92330A20}"/>
    <cellStyle name="Percent 3 4 10" xfId="40549" xr:uid="{3A237A3D-B1EA-481F-8960-8B21C7F929F5}"/>
    <cellStyle name="Percent 3 4 2" xfId="40550" xr:uid="{145040E1-2DA8-4DB4-BF6C-4358DDD51458}"/>
    <cellStyle name="Percent 3 4 2 2" xfId="40551" xr:uid="{11C16C6A-0ACC-49C5-8AE4-739C2C2143AE}"/>
    <cellStyle name="Percent 3 4 2 2 2" xfId="40552" xr:uid="{ADE12962-0B16-43F9-A2B3-BB652A3C2A44}"/>
    <cellStyle name="Percent 3 4 2 2 2 2" xfId="40553" xr:uid="{FEDBE4DE-8560-49EC-80A5-072EBADBB376}"/>
    <cellStyle name="Percent 3 4 2 2 2 2 2" xfId="40554" xr:uid="{4844B80D-685E-43AB-95E4-946FCF718EDE}"/>
    <cellStyle name="Percent 3 4 2 2 2 2 2 2" xfId="40555" xr:uid="{55E3E38C-3DC5-4B30-86F4-B78FD1A1FFD9}"/>
    <cellStyle name="Percent 3 4 2 2 2 2 2 2 2" xfId="40556" xr:uid="{D55E3546-9FDA-4B0C-94F1-F38EB6960278}"/>
    <cellStyle name="Percent 3 4 2 2 2 2 2 3" xfId="40557" xr:uid="{15F47D6C-EB33-4845-BF05-0053E4054339}"/>
    <cellStyle name="Percent 3 4 2 2 2 2 3" xfId="40558" xr:uid="{7F13B9ED-2557-4BE6-A67F-27CA4D41E4F0}"/>
    <cellStyle name="Percent 3 4 2 2 2 2 3 2" xfId="40559" xr:uid="{FBC6CFD2-BF39-45F1-9FF7-FCFDC8696852}"/>
    <cellStyle name="Percent 3 4 2 2 2 2 4" xfId="40560" xr:uid="{B67B0CA2-163B-47F2-8EF7-F24407E2C734}"/>
    <cellStyle name="Percent 3 4 2 2 2 3" xfId="40561" xr:uid="{4D485467-DAAD-4508-A52E-A18C51DAD153}"/>
    <cellStyle name="Percent 3 4 2 2 2 3 2" xfId="40562" xr:uid="{118632EC-878D-478B-AC6D-F302B2230F81}"/>
    <cellStyle name="Percent 3 4 2 2 2 3 2 2" xfId="40563" xr:uid="{FFA9A8C0-4CEC-45DB-B129-F66A11A70F4C}"/>
    <cellStyle name="Percent 3 4 2 2 2 3 2 2 2" xfId="40564" xr:uid="{8F1F5323-BDAC-4349-A334-7E8170C45878}"/>
    <cellStyle name="Percent 3 4 2 2 2 3 2 3" xfId="40565" xr:uid="{2281EFCC-1D3D-4FDD-B330-6B59FBF08B70}"/>
    <cellStyle name="Percent 3 4 2 2 2 3 3" xfId="40566" xr:uid="{E35CED08-2036-4FF7-BF43-8B9769E05C5C}"/>
    <cellStyle name="Percent 3 4 2 2 2 3 3 2" xfId="40567" xr:uid="{15580E39-00EF-4047-94A7-E0F0911411B8}"/>
    <cellStyle name="Percent 3 4 2 2 2 3 4" xfId="40568" xr:uid="{1417FDD9-1761-4CA3-AD94-D28AA789B0BB}"/>
    <cellStyle name="Percent 3 4 2 2 2 4" xfId="40569" xr:uid="{EDEF150E-8137-4EBB-AEC4-8C7FFD5D80D8}"/>
    <cellStyle name="Percent 3 4 2 2 2 4 2" xfId="40570" xr:uid="{C6BE94EF-46C7-4AB6-AF1F-1A9494195420}"/>
    <cellStyle name="Percent 3 4 2 2 2 4 2 2" xfId="40571" xr:uid="{BE81B39F-4EDC-48D9-987E-3EA19A9B237A}"/>
    <cellStyle name="Percent 3 4 2 2 2 4 3" xfId="40572" xr:uid="{0284F8D3-265F-4967-8631-16D173CD93FC}"/>
    <cellStyle name="Percent 3 4 2 2 2 5" xfId="40573" xr:uid="{1A50057E-BCAD-4B10-9A8C-F4E782DD9F2B}"/>
    <cellStyle name="Percent 3 4 2 2 2 5 2" xfId="40574" xr:uid="{5DB81E90-2844-435F-A50B-5EDE21B6E293}"/>
    <cellStyle name="Percent 3 4 2 2 2 6" xfId="40575" xr:uid="{67284D83-B80F-4F3A-87BD-8E567C108C1B}"/>
    <cellStyle name="Percent 3 4 2 2 3" xfId="40576" xr:uid="{96E1C13F-1973-423E-A0BD-144D51343046}"/>
    <cellStyle name="Percent 3 4 2 2 3 2" xfId="40577" xr:uid="{73921B7A-7A17-4BF6-9292-1E2EAE3030CB}"/>
    <cellStyle name="Percent 3 4 2 2 3 2 2" xfId="40578" xr:uid="{3EA20D44-BB1D-40D4-ABAD-750A3F647B5B}"/>
    <cellStyle name="Percent 3 4 2 2 3 2 2 2" xfId="40579" xr:uid="{A2EFBB28-D3CC-4436-BD62-BDFB3D145B38}"/>
    <cellStyle name="Percent 3 4 2 2 3 2 3" xfId="40580" xr:uid="{39C1692D-92C4-4737-B191-6B6671F797DF}"/>
    <cellStyle name="Percent 3 4 2 2 3 3" xfId="40581" xr:uid="{F9493676-3293-4F9C-B2E3-4AC7545B9E77}"/>
    <cellStyle name="Percent 3 4 2 2 3 3 2" xfId="40582" xr:uid="{040A35BA-8452-4406-8E87-D4C595867F5D}"/>
    <cellStyle name="Percent 3 4 2 2 3 4" xfId="40583" xr:uid="{B81F7B12-B68F-4985-96BA-1DEBBDBB1240}"/>
    <cellStyle name="Percent 3 4 2 2 4" xfId="40584" xr:uid="{FFF56349-CAA7-4BDD-B221-866CF3517E33}"/>
    <cellStyle name="Percent 3 4 2 2 4 2" xfId="40585" xr:uid="{2D341514-75CA-4808-AF64-B68EEB57B0F9}"/>
    <cellStyle name="Percent 3 4 2 2 4 2 2" xfId="40586" xr:uid="{6C8EAC16-445F-4B18-A256-6E90CC67C39E}"/>
    <cellStyle name="Percent 3 4 2 2 4 2 2 2" xfId="40587" xr:uid="{B0443E2D-4836-4422-A82C-82BBB22A84F3}"/>
    <cellStyle name="Percent 3 4 2 2 4 2 3" xfId="40588" xr:uid="{16E13F3E-4EDE-447F-B4D2-E11EDA442CCC}"/>
    <cellStyle name="Percent 3 4 2 2 4 3" xfId="40589" xr:uid="{4AEA7822-692F-4B76-B704-9E995A5C563B}"/>
    <cellStyle name="Percent 3 4 2 2 4 3 2" xfId="40590" xr:uid="{652FFF2C-1493-471D-8390-D78ED042F183}"/>
    <cellStyle name="Percent 3 4 2 2 4 4" xfId="40591" xr:uid="{87773F9F-1DA0-4B58-9C32-659DAA7CD993}"/>
    <cellStyle name="Percent 3 4 2 2 5" xfId="40592" xr:uid="{94180B62-FC01-4151-940A-B0B901FEF02C}"/>
    <cellStyle name="Percent 3 4 2 2 5 2" xfId="40593" xr:uid="{5C240616-E5A9-49B2-907A-C510B40283D8}"/>
    <cellStyle name="Percent 3 4 2 2 5 2 2" xfId="40594" xr:uid="{0115774B-85AD-427C-8F03-456CC31D9ADB}"/>
    <cellStyle name="Percent 3 4 2 2 5 3" xfId="40595" xr:uid="{33383462-2A94-4306-983A-45378F8D5CBB}"/>
    <cellStyle name="Percent 3 4 2 2 6" xfId="40596" xr:uid="{D593F7CC-E34F-414D-950C-F8003D108D95}"/>
    <cellStyle name="Percent 3 4 2 2 6 2" xfId="40597" xr:uid="{407FB908-50AD-41CA-BB94-538D99D49CA7}"/>
    <cellStyle name="Percent 3 4 2 2 7" xfId="40598" xr:uid="{6879DC69-C602-4814-9457-AF9B3D928CAC}"/>
    <cellStyle name="Percent 3 4 2 3" xfId="40599" xr:uid="{FB606C18-852F-40C9-9906-D6489A1FCA62}"/>
    <cellStyle name="Percent 3 4 2 3 2" xfId="40600" xr:uid="{2174988B-6474-416D-BA56-453F12FE41CF}"/>
    <cellStyle name="Percent 3 4 2 3 2 2" xfId="40601" xr:uid="{2662BF1E-07F7-424C-ADEC-68D15D2F8840}"/>
    <cellStyle name="Percent 3 4 2 3 2 2 2" xfId="40602" xr:uid="{E540CAB5-E18F-49BA-A804-5ED857F66455}"/>
    <cellStyle name="Percent 3 4 2 3 2 2 2 2" xfId="40603" xr:uid="{7A07984D-913C-4593-AEA4-282C53857B02}"/>
    <cellStyle name="Percent 3 4 2 3 2 2 2 2 2" xfId="40604" xr:uid="{8AB3EF52-2CBA-4B39-849A-1FB264F02689}"/>
    <cellStyle name="Percent 3 4 2 3 2 2 2 3" xfId="40605" xr:uid="{3A5C6B79-42D2-4E6D-9A32-F52441BF7A24}"/>
    <cellStyle name="Percent 3 4 2 3 2 2 3" xfId="40606" xr:uid="{1BCCE1BE-A3D8-4060-8BB7-EC6040A15F08}"/>
    <cellStyle name="Percent 3 4 2 3 2 2 3 2" xfId="40607" xr:uid="{4AA52CE3-AEB5-42A5-9A57-176041DC13E9}"/>
    <cellStyle name="Percent 3 4 2 3 2 2 4" xfId="40608" xr:uid="{21B91B3D-2E0D-4DA8-BAAB-FA629D95B278}"/>
    <cellStyle name="Percent 3 4 2 3 2 3" xfId="40609" xr:uid="{C6DD59F9-7719-44D1-8D48-5875A04DC71D}"/>
    <cellStyle name="Percent 3 4 2 3 2 3 2" xfId="40610" xr:uid="{699C645F-31A9-454A-8235-337CFC8542A1}"/>
    <cellStyle name="Percent 3 4 2 3 2 3 2 2" xfId="40611" xr:uid="{635DCF1E-A663-4133-9226-6E3B883F500E}"/>
    <cellStyle name="Percent 3 4 2 3 2 3 2 2 2" xfId="40612" xr:uid="{54380E07-133D-4D81-9694-DAC24B9207B6}"/>
    <cellStyle name="Percent 3 4 2 3 2 3 2 3" xfId="40613" xr:uid="{B79414E2-5F39-4775-A994-BE5F40762BFA}"/>
    <cellStyle name="Percent 3 4 2 3 2 3 3" xfId="40614" xr:uid="{D0365EF7-ECF2-4ABC-8C52-58236E608315}"/>
    <cellStyle name="Percent 3 4 2 3 2 3 3 2" xfId="40615" xr:uid="{616FA586-B2B2-422E-9415-2692756AB1E9}"/>
    <cellStyle name="Percent 3 4 2 3 2 3 4" xfId="40616" xr:uid="{F6251F32-87A0-4AF6-B151-846130EDE807}"/>
    <cellStyle name="Percent 3 4 2 3 2 4" xfId="40617" xr:uid="{7490F3F4-957F-491E-A8AE-D9E29E05CD16}"/>
    <cellStyle name="Percent 3 4 2 3 2 4 2" xfId="40618" xr:uid="{5357DF27-5D67-4C32-8059-BA66C0931E39}"/>
    <cellStyle name="Percent 3 4 2 3 2 4 2 2" xfId="40619" xr:uid="{CF1A65DF-CEFC-4A1A-ADDA-8F3525EEFECB}"/>
    <cellStyle name="Percent 3 4 2 3 2 4 3" xfId="40620" xr:uid="{D9B632FA-7DE2-43FE-9CC1-75F09266BE0A}"/>
    <cellStyle name="Percent 3 4 2 3 2 5" xfId="40621" xr:uid="{9C5CEDE1-274F-46B3-9043-245F631CE0DF}"/>
    <cellStyle name="Percent 3 4 2 3 2 5 2" xfId="40622" xr:uid="{CB9C302E-3FF8-4339-B08B-3BB760661108}"/>
    <cellStyle name="Percent 3 4 2 3 2 6" xfId="40623" xr:uid="{F35BB7C2-C1C7-4EB7-B6C7-65B603BE3983}"/>
    <cellStyle name="Percent 3 4 2 3 3" xfId="40624" xr:uid="{D20810A3-4B44-4168-9FC6-DA14EB75C898}"/>
    <cellStyle name="Percent 3 4 2 3 3 2" xfId="40625" xr:uid="{B70CCE58-CAD1-4574-871F-849ADF80CA1A}"/>
    <cellStyle name="Percent 3 4 2 3 3 2 2" xfId="40626" xr:uid="{C205E819-3267-40B7-9374-E673C80FC443}"/>
    <cellStyle name="Percent 3 4 2 3 3 2 2 2" xfId="40627" xr:uid="{A0740EEC-87FA-458A-9EA7-A700EE2C0A5F}"/>
    <cellStyle name="Percent 3 4 2 3 3 2 3" xfId="40628" xr:uid="{0D2FE083-7967-4543-A253-A54D51A5F855}"/>
    <cellStyle name="Percent 3 4 2 3 3 3" xfId="40629" xr:uid="{0A1543EC-4A95-4C6E-8C73-85A60F435F73}"/>
    <cellStyle name="Percent 3 4 2 3 3 3 2" xfId="40630" xr:uid="{93A56F14-57E6-4FA3-B454-7AF854C46485}"/>
    <cellStyle name="Percent 3 4 2 3 3 4" xfId="40631" xr:uid="{59947C38-C21B-4B4E-AAD6-0F5EF8B532BE}"/>
    <cellStyle name="Percent 3 4 2 3 4" xfId="40632" xr:uid="{8CFC655F-D8C6-4B16-B6E3-490B59A44C5B}"/>
    <cellStyle name="Percent 3 4 2 3 4 2" xfId="40633" xr:uid="{85428961-C745-4DB2-ADCC-5380B5DE03FD}"/>
    <cellStyle name="Percent 3 4 2 3 4 2 2" xfId="40634" xr:uid="{74D6F8B3-B8FF-4B10-8461-7702AA50F05D}"/>
    <cellStyle name="Percent 3 4 2 3 4 2 2 2" xfId="40635" xr:uid="{8AFD782B-5D1F-4E78-B850-9501AEB8220D}"/>
    <cellStyle name="Percent 3 4 2 3 4 2 3" xfId="40636" xr:uid="{31745C4D-7260-4E9B-ACB1-4894DB6259C2}"/>
    <cellStyle name="Percent 3 4 2 3 4 3" xfId="40637" xr:uid="{8315915A-7AD2-4B15-A150-EC35139FC550}"/>
    <cellStyle name="Percent 3 4 2 3 4 3 2" xfId="40638" xr:uid="{2E250C0B-7D24-433A-BEF8-5851B81F0D6C}"/>
    <cellStyle name="Percent 3 4 2 3 4 4" xfId="40639" xr:uid="{23D40903-3EA5-42C1-8821-4E22777A9CB0}"/>
    <cellStyle name="Percent 3 4 2 3 5" xfId="40640" xr:uid="{A1B764F3-E1C8-4E57-A3FE-E90A90A82B7E}"/>
    <cellStyle name="Percent 3 4 2 3 5 2" xfId="40641" xr:uid="{DEE57B99-F90C-48D9-9B89-5B31AF5A342D}"/>
    <cellStyle name="Percent 3 4 2 3 5 2 2" xfId="40642" xr:uid="{211C4160-1137-47E5-BD9C-4EE4886C4D2C}"/>
    <cellStyle name="Percent 3 4 2 3 5 3" xfId="40643" xr:uid="{18C0D26D-56A9-49B4-9923-6C1CC6BB6945}"/>
    <cellStyle name="Percent 3 4 2 3 6" xfId="40644" xr:uid="{E1DFC01A-99DA-44B8-820F-ED71C5EC47B6}"/>
    <cellStyle name="Percent 3 4 2 3 6 2" xfId="40645" xr:uid="{F865B4D9-09FA-4101-AA35-97742530C334}"/>
    <cellStyle name="Percent 3 4 2 3 7" xfId="40646" xr:uid="{16F73D7F-8169-4695-940F-E4FAABD9C92F}"/>
    <cellStyle name="Percent 3 4 2 4" xfId="40647" xr:uid="{E107B0B6-CBF2-4A5A-932C-F0CB83D2798F}"/>
    <cellStyle name="Percent 3 4 2 4 2" xfId="40648" xr:uid="{56A4FC48-64DC-43F7-9CF2-9C7A656FAA4A}"/>
    <cellStyle name="Percent 3 4 2 4 2 2" xfId="40649" xr:uid="{6821385B-736E-4C73-B48C-20E5677E0A10}"/>
    <cellStyle name="Percent 3 4 2 4 2 2 2" xfId="40650" xr:uid="{C8575BCA-6D1F-48E9-951F-C2803365A1D9}"/>
    <cellStyle name="Percent 3 4 2 4 2 2 2 2" xfId="40651" xr:uid="{5A005E64-5389-442C-9851-C9CEB46DA6A6}"/>
    <cellStyle name="Percent 3 4 2 4 2 2 3" xfId="40652" xr:uid="{8EA5EDB1-10AC-4640-9D31-7B7DB202ACFA}"/>
    <cellStyle name="Percent 3 4 2 4 2 3" xfId="40653" xr:uid="{6138F094-DF49-4FDF-A7DF-1104677B183D}"/>
    <cellStyle name="Percent 3 4 2 4 2 3 2" xfId="40654" xr:uid="{4B392336-875B-46DB-A504-1E929F9FF1CC}"/>
    <cellStyle name="Percent 3 4 2 4 2 4" xfId="40655" xr:uid="{F7D6944B-A3AF-404C-A62B-F9FF97FD61B7}"/>
    <cellStyle name="Percent 3 4 2 4 3" xfId="40656" xr:uid="{77E9B792-0B91-4742-9001-A55999EF7785}"/>
    <cellStyle name="Percent 3 4 2 4 3 2" xfId="40657" xr:uid="{6F8647D9-EF00-46B3-82D6-DA696314D345}"/>
    <cellStyle name="Percent 3 4 2 4 3 2 2" xfId="40658" xr:uid="{B24B803F-4913-489F-9154-08B7F9656BD6}"/>
    <cellStyle name="Percent 3 4 2 4 3 2 2 2" xfId="40659" xr:uid="{59322EE0-C4A7-4A0A-A9F4-F2A430B8461F}"/>
    <cellStyle name="Percent 3 4 2 4 3 2 3" xfId="40660" xr:uid="{6441682C-F7B9-4DC8-9FB3-7F3E5B19C95E}"/>
    <cellStyle name="Percent 3 4 2 4 3 3" xfId="40661" xr:uid="{9605734A-F83F-4CDC-9682-2EDE87F36D43}"/>
    <cellStyle name="Percent 3 4 2 4 3 3 2" xfId="40662" xr:uid="{A521D97E-D238-4596-A40D-F4DDDF7BBF4D}"/>
    <cellStyle name="Percent 3 4 2 4 3 4" xfId="40663" xr:uid="{28A34EA4-D113-4555-98D1-85C2EDACFF21}"/>
    <cellStyle name="Percent 3 4 2 4 4" xfId="40664" xr:uid="{32DF55D5-A109-4590-9F31-7542A03C2209}"/>
    <cellStyle name="Percent 3 4 2 4 4 2" xfId="40665" xr:uid="{4268BB2A-9B8F-458E-A59A-690CDB481AFE}"/>
    <cellStyle name="Percent 3 4 2 4 4 2 2" xfId="40666" xr:uid="{801613CF-9C77-49F9-9A40-A5A6DA41EF70}"/>
    <cellStyle name="Percent 3 4 2 4 4 3" xfId="40667" xr:uid="{68C0E163-425D-4C8B-82B1-B02CD8CC0240}"/>
    <cellStyle name="Percent 3 4 2 4 5" xfId="40668" xr:uid="{87AC1FCA-6288-42F5-AA6D-04E0BBF3643A}"/>
    <cellStyle name="Percent 3 4 2 4 5 2" xfId="40669" xr:uid="{CA74CA46-562B-4B58-812F-98697F1E1127}"/>
    <cellStyle name="Percent 3 4 2 4 6" xfId="40670" xr:uid="{1670329F-E273-4A2A-BD67-F5BFEEA5B3F9}"/>
    <cellStyle name="Percent 3 4 2 5" xfId="40671" xr:uid="{854FBEC4-F12B-48D0-99A7-A39077E39A8E}"/>
    <cellStyle name="Percent 3 4 2 5 2" xfId="40672" xr:uid="{8E2BBE91-44A0-4871-BDE3-220AB496FA53}"/>
    <cellStyle name="Percent 3 4 2 5 2 2" xfId="40673" xr:uid="{7D6E138A-2741-4948-A851-348C11EA5107}"/>
    <cellStyle name="Percent 3 4 2 5 2 2 2" xfId="40674" xr:uid="{96A68530-DCD6-49DF-BCF9-BE3916D96480}"/>
    <cellStyle name="Percent 3 4 2 5 2 3" xfId="40675" xr:uid="{671DD5B4-047A-451B-9E41-C107424A1A42}"/>
    <cellStyle name="Percent 3 4 2 5 3" xfId="40676" xr:uid="{5C7BBC1A-A5A1-4384-B92B-1F008136A003}"/>
    <cellStyle name="Percent 3 4 2 5 3 2" xfId="40677" xr:uid="{020A8AEE-7246-44E6-8554-A7E901545A48}"/>
    <cellStyle name="Percent 3 4 2 5 4" xfId="40678" xr:uid="{F643107E-2640-4548-9726-19B6A130797B}"/>
    <cellStyle name="Percent 3 4 2 6" xfId="40679" xr:uid="{45079FC3-D305-49F1-BD2D-21AEC79C2111}"/>
    <cellStyle name="Percent 3 4 2 6 2" xfId="40680" xr:uid="{8B5C0AC1-226A-4B34-B4E6-7212E648D14B}"/>
    <cellStyle name="Percent 3 4 2 6 2 2" xfId="40681" xr:uid="{8B475622-7435-4BA3-BAE1-B968EE6E20A8}"/>
    <cellStyle name="Percent 3 4 2 6 2 2 2" xfId="40682" xr:uid="{3B2F03D5-DEE1-44A9-8DED-ED7D8984E367}"/>
    <cellStyle name="Percent 3 4 2 6 2 3" xfId="40683" xr:uid="{A8EA4DEF-14B1-4901-A1B0-D4A6CE3C5AEA}"/>
    <cellStyle name="Percent 3 4 2 6 3" xfId="40684" xr:uid="{F5463535-FDD1-45CF-B3F2-0F4BC841BE12}"/>
    <cellStyle name="Percent 3 4 2 6 3 2" xfId="40685" xr:uid="{3543ACF7-D31B-4D92-B0D7-46D205E9B91E}"/>
    <cellStyle name="Percent 3 4 2 6 4" xfId="40686" xr:uid="{A39449EC-A77B-4539-91A5-C592A4AD17FD}"/>
    <cellStyle name="Percent 3 4 2 7" xfId="40687" xr:uid="{8C76C49A-89BE-4CCF-8FC6-42FC2F225319}"/>
    <cellStyle name="Percent 3 4 2 7 2" xfId="40688" xr:uid="{4325D0A6-F556-4BD5-9934-1E4C5E102E41}"/>
    <cellStyle name="Percent 3 4 2 7 2 2" xfId="40689" xr:uid="{4F4C7B96-54D6-45B4-86E3-4C2A53108D4C}"/>
    <cellStyle name="Percent 3 4 2 7 3" xfId="40690" xr:uid="{AFC8A2E5-1EAC-4E93-BCF6-15A4AE21920C}"/>
    <cellStyle name="Percent 3 4 2 8" xfId="40691" xr:uid="{911140BD-5E72-4B4D-83B0-DFBAC520ABDF}"/>
    <cellStyle name="Percent 3 4 2 8 2" xfId="40692" xr:uid="{139B1537-B636-4D74-9B9D-93B1A87B729D}"/>
    <cellStyle name="Percent 3 4 2 9" xfId="40693" xr:uid="{9964EF69-C420-43CF-AB3F-020FA36E5835}"/>
    <cellStyle name="Percent 3 4 3" xfId="40694" xr:uid="{7FE248DB-3153-4165-A268-8E7FE8B3E388}"/>
    <cellStyle name="Percent 3 4 3 2" xfId="40695" xr:uid="{DE925250-3BD9-491D-BC1C-9062BABC85BD}"/>
    <cellStyle name="Percent 3 4 3 2 2" xfId="40696" xr:uid="{7C2C0809-77C0-4A31-8184-A5C0481E3390}"/>
    <cellStyle name="Percent 3 4 3 2 2 2" xfId="40697" xr:uid="{C6BF4768-9679-4A67-8F81-63244E2FFB61}"/>
    <cellStyle name="Percent 3 4 3 2 2 2 2" xfId="40698" xr:uid="{52E5FF0C-8561-4A82-8B37-9B515A919B9A}"/>
    <cellStyle name="Percent 3 4 3 2 2 2 2 2" xfId="40699" xr:uid="{3425F8A2-8DAF-4006-80DA-15FF4BACD1E2}"/>
    <cellStyle name="Percent 3 4 3 2 2 2 3" xfId="40700" xr:uid="{037FE301-E7C0-44CC-A63D-0799A4C06A6E}"/>
    <cellStyle name="Percent 3 4 3 2 2 3" xfId="40701" xr:uid="{B9F24C73-3036-4986-A551-8822CC3D7B59}"/>
    <cellStyle name="Percent 3 4 3 2 2 3 2" xfId="40702" xr:uid="{79EA48D4-4ECE-488D-83D7-ACA1C7372512}"/>
    <cellStyle name="Percent 3 4 3 2 2 4" xfId="40703" xr:uid="{415AC1AA-C8C5-459C-89E1-55088FCD5D60}"/>
    <cellStyle name="Percent 3 4 3 2 3" xfId="40704" xr:uid="{5608E7DC-B6D7-46C0-B67A-8B2697474903}"/>
    <cellStyle name="Percent 3 4 3 2 3 2" xfId="40705" xr:uid="{D657C7CB-F752-4629-ADCE-1C836F1CB296}"/>
    <cellStyle name="Percent 3 4 3 2 3 2 2" xfId="40706" xr:uid="{A415CD8B-AB4E-4261-B305-E31BD1686173}"/>
    <cellStyle name="Percent 3 4 3 2 3 2 2 2" xfId="40707" xr:uid="{7DD4FC38-03FA-423C-AA12-883CFF179392}"/>
    <cellStyle name="Percent 3 4 3 2 3 2 3" xfId="40708" xr:uid="{81307100-BFDC-4C88-8DAA-15A245DBD4CD}"/>
    <cellStyle name="Percent 3 4 3 2 3 3" xfId="40709" xr:uid="{9C252559-E4E3-4A76-B5DF-0F11434DC332}"/>
    <cellStyle name="Percent 3 4 3 2 3 3 2" xfId="40710" xr:uid="{205C41E3-487F-412C-A67C-9CE078C8A69E}"/>
    <cellStyle name="Percent 3 4 3 2 3 4" xfId="40711" xr:uid="{313D646E-8756-49BE-9777-9344C00D0015}"/>
    <cellStyle name="Percent 3 4 3 2 4" xfId="40712" xr:uid="{DAA00915-86F9-4AC9-A29B-FD6644C29DDD}"/>
    <cellStyle name="Percent 3 4 3 2 4 2" xfId="40713" xr:uid="{2C47045A-8C08-49E7-B699-E6F00DB629B5}"/>
    <cellStyle name="Percent 3 4 3 2 4 2 2" xfId="40714" xr:uid="{26873FD6-2EEF-4BEF-8C34-578CE3A48586}"/>
    <cellStyle name="Percent 3 4 3 2 4 3" xfId="40715" xr:uid="{F293EDD2-BF78-4311-9A3A-2EB7A2F76755}"/>
    <cellStyle name="Percent 3 4 3 2 5" xfId="40716" xr:uid="{66F2F21B-92B0-498A-B9A4-C2020A21B604}"/>
    <cellStyle name="Percent 3 4 3 2 5 2" xfId="40717" xr:uid="{DF5911FE-37A9-4526-8DF8-39F52375127C}"/>
    <cellStyle name="Percent 3 4 3 2 6" xfId="40718" xr:uid="{43E8EEE4-2422-4FCA-B482-300A1B43841A}"/>
    <cellStyle name="Percent 3 4 3 3" xfId="40719" xr:uid="{293E04B7-1C26-41C0-BB47-922FC9F936E5}"/>
    <cellStyle name="Percent 3 4 3 3 2" xfId="40720" xr:uid="{C6340066-0CFA-4F8E-8497-1CBB61A249B1}"/>
    <cellStyle name="Percent 3 4 3 3 2 2" xfId="40721" xr:uid="{82AFC632-B890-41C7-9671-48F419BBAEAB}"/>
    <cellStyle name="Percent 3 4 3 3 2 2 2" xfId="40722" xr:uid="{C8AEC4FB-23F6-4B1D-BF4C-A0FB68DE3BF5}"/>
    <cellStyle name="Percent 3 4 3 3 2 3" xfId="40723" xr:uid="{090557DB-D17A-43DC-AE60-D069B532F1AF}"/>
    <cellStyle name="Percent 3 4 3 3 3" xfId="40724" xr:uid="{FF2A1207-4B81-4CEF-B122-977119AB9113}"/>
    <cellStyle name="Percent 3 4 3 3 3 2" xfId="40725" xr:uid="{763871F2-5F6A-4155-91BB-0C7829904688}"/>
    <cellStyle name="Percent 3 4 3 3 4" xfId="40726" xr:uid="{BEF6A9D0-BD62-4AA4-BD40-060CAE405206}"/>
    <cellStyle name="Percent 3 4 3 4" xfId="40727" xr:uid="{E72D2A6B-4B5D-41DF-B490-D1D49B82FE97}"/>
    <cellStyle name="Percent 3 4 3 4 2" xfId="40728" xr:uid="{A448162C-65DE-4F87-B420-BB9003CFBAB9}"/>
    <cellStyle name="Percent 3 4 3 4 2 2" xfId="40729" xr:uid="{E703B832-19EC-4092-A1FD-BDBC8D441404}"/>
    <cellStyle name="Percent 3 4 3 4 2 2 2" xfId="40730" xr:uid="{51B27D88-4174-4BF1-A66A-557458AAF9CE}"/>
    <cellStyle name="Percent 3 4 3 4 2 3" xfId="40731" xr:uid="{209D58EF-8395-48F6-8B2B-E8F2ACD9AE5B}"/>
    <cellStyle name="Percent 3 4 3 4 3" xfId="40732" xr:uid="{22271AD3-E9A5-4E5C-9370-65ACE3ABB3F4}"/>
    <cellStyle name="Percent 3 4 3 4 3 2" xfId="40733" xr:uid="{944D36A6-C53E-4923-ABF5-12934B296E9E}"/>
    <cellStyle name="Percent 3 4 3 4 4" xfId="40734" xr:uid="{5FD082A5-49DA-48A7-8AE2-077215C11C58}"/>
    <cellStyle name="Percent 3 4 3 5" xfId="40735" xr:uid="{BB8260D7-DB2A-4B74-AE58-4F55AF27E39C}"/>
    <cellStyle name="Percent 3 4 3 5 2" xfId="40736" xr:uid="{47967E42-6A2B-464A-B74C-B3C575EAE10F}"/>
    <cellStyle name="Percent 3 4 3 5 2 2" xfId="40737" xr:uid="{BC51D346-32A6-4883-8C79-07EB1B9EBADD}"/>
    <cellStyle name="Percent 3 4 3 5 3" xfId="40738" xr:uid="{A0274DC2-34A5-446B-ACA2-312681C2BACD}"/>
    <cellStyle name="Percent 3 4 3 6" xfId="40739" xr:uid="{76C37660-CDE8-4117-9A85-9DCBDC729C4D}"/>
    <cellStyle name="Percent 3 4 3 6 2" xfId="40740" xr:uid="{7C76972B-D381-469C-8333-BFA9214007ED}"/>
    <cellStyle name="Percent 3 4 3 7" xfId="40741" xr:uid="{7723C07E-5D50-446F-AECE-022E50BDCFE4}"/>
    <cellStyle name="Percent 3 4 4" xfId="40742" xr:uid="{E080C9FD-C369-4311-9906-6AA3B23DA354}"/>
    <cellStyle name="Percent 3 4 4 2" xfId="40743" xr:uid="{8298014C-3E79-49BE-B39E-0911C2B1D8A8}"/>
    <cellStyle name="Percent 3 4 4 2 2" xfId="40744" xr:uid="{654B927E-53C4-4DC8-8C04-F8B1275E04D3}"/>
    <cellStyle name="Percent 3 4 4 2 2 2" xfId="40745" xr:uid="{55D186AC-3B29-4D58-97BB-B86D4977BA03}"/>
    <cellStyle name="Percent 3 4 4 2 2 2 2" xfId="40746" xr:uid="{F84B0606-231E-4373-B110-BD662AB8169B}"/>
    <cellStyle name="Percent 3 4 4 2 2 2 2 2" xfId="40747" xr:uid="{68AC71E8-DB2E-408A-9897-02794D7B6490}"/>
    <cellStyle name="Percent 3 4 4 2 2 2 3" xfId="40748" xr:uid="{D21401DE-9619-4316-93FF-79AD2AD852E8}"/>
    <cellStyle name="Percent 3 4 4 2 2 3" xfId="40749" xr:uid="{D38AC222-3DE1-4796-A564-3BF40F3519BE}"/>
    <cellStyle name="Percent 3 4 4 2 2 3 2" xfId="40750" xr:uid="{B2AAF615-18FB-4D8D-BE50-8D4E6803E246}"/>
    <cellStyle name="Percent 3 4 4 2 2 4" xfId="40751" xr:uid="{9B4B33DE-92F6-481D-89BD-6CCC4BE288B8}"/>
    <cellStyle name="Percent 3 4 4 2 3" xfId="40752" xr:uid="{ADEAA390-2A86-4472-93B7-9776D792FC89}"/>
    <cellStyle name="Percent 3 4 4 2 3 2" xfId="40753" xr:uid="{57D58B0E-8E94-451F-8ED2-A914D6361FDA}"/>
    <cellStyle name="Percent 3 4 4 2 3 2 2" xfId="40754" xr:uid="{2BA89FAD-9239-48FD-A231-4C26F3EF46BB}"/>
    <cellStyle name="Percent 3 4 4 2 3 2 2 2" xfId="40755" xr:uid="{3B82C81A-85CF-4E42-8A34-A26B0C59D53D}"/>
    <cellStyle name="Percent 3 4 4 2 3 2 3" xfId="40756" xr:uid="{82A56777-51EF-4E91-B4C5-B9AD11383B65}"/>
    <cellStyle name="Percent 3 4 4 2 3 3" xfId="40757" xr:uid="{FE703C6A-06F3-467C-B802-4659204048C3}"/>
    <cellStyle name="Percent 3 4 4 2 3 3 2" xfId="40758" xr:uid="{7DFB9EB6-3713-48C1-9276-DB54E859581F}"/>
    <cellStyle name="Percent 3 4 4 2 3 4" xfId="40759" xr:uid="{C58A73CB-AF4B-47D2-AEB3-6106B609E0EB}"/>
    <cellStyle name="Percent 3 4 4 2 4" xfId="40760" xr:uid="{B83D938A-C873-4EEE-A07A-B5D97F8B39BE}"/>
    <cellStyle name="Percent 3 4 4 2 4 2" xfId="40761" xr:uid="{9651AF60-9681-469C-B9DB-5CBF4B02EE93}"/>
    <cellStyle name="Percent 3 4 4 2 4 2 2" xfId="40762" xr:uid="{6BB20FD2-FB7F-4432-A0A6-A1398D6BDBBD}"/>
    <cellStyle name="Percent 3 4 4 2 4 3" xfId="40763" xr:uid="{4D709B5B-1475-4F36-AE24-D1757706CA97}"/>
    <cellStyle name="Percent 3 4 4 2 5" xfId="40764" xr:uid="{A0504EC1-6DC8-465E-9589-D46759AFC038}"/>
    <cellStyle name="Percent 3 4 4 2 5 2" xfId="40765" xr:uid="{D51A4AC9-7B6A-4802-91F3-EAFE24389B24}"/>
    <cellStyle name="Percent 3 4 4 2 6" xfId="40766" xr:uid="{86C9C3B8-1163-456C-BED7-F0C8F5DB41C8}"/>
    <cellStyle name="Percent 3 4 4 3" xfId="40767" xr:uid="{D2AE631D-DB49-4DC0-B72B-C0C965AA032A}"/>
    <cellStyle name="Percent 3 4 4 3 2" xfId="40768" xr:uid="{0783C678-5402-4168-AB17-E5F620AAB307}"/>
    <cellStyle name="Percent 3 4 4 3 2 2" xfId="40769" xr:uid="{59D617D7-5EBF-4981-8A9F-5DF2411B73D2}"/>
    <cellStyle name="Percent 3 4 4 3 2 2 2" xfId="40770" xr:uid="{2A9FB1A5-D34F-4D91-9F36-F1583CE4E93B}"/>
    <cellStyle name="Percent 3 4 4 3 2 3" xfId="40771" xr:uid="{F5D1676B-E4BF-4CE8-ACEE-B5EF15A4E91C}"/>
    <cellStyle name="Percent 3 4 4 3 3" xfId="40772" xr:uid="{51011C55-8F74-49D0-843B-B79D6C06B1E7}"/>
    <cellStyle name="Percent 3 4 4 3 3 2" xfId="40773" xr:uid="{2A2B59A3-0619-4888-BFE2-5B04CDD9313E}"/>
    <cellStyle name="Percent 3 4 4 3 4" xfId="40774" xr:uid="{1BF4400C-673C-4B6E-AA53-A226E9025B6C}"/>
    <cellStyle name="Percent 3 4 4 4" xfId="40775" xr:uid="{13828FF9-4CFF-4E07-BA02-1662C741B61A}"/>
    <cellStyle name="Percent 3 4 4 4 2" xfId="40776" xr:uid="{5A73E2AB-1E75-480E-8D32-5ECEF9203FF2}"/>
    <cellStyle name="Percent 3 4 4 4 2 2" xfId="40777" xr:uid="{E14EF6CC-3078-458C-A5C4-02216210072C}"/>
    <cellStyle name="Percent 3 4 4 4 2 2 2" xfId="40778" xr:uid="{8FA0D46C-E5C2-4B3D-BB7B-A523F6634892}"/>
    <cellStyle name="Percent 3 4 4 4 2 3" xfId="40779" xr:uid="{F3B1871E-D1F5-4E9E-BBAF-9EA93C08D268}"/>
    <cellStyle name="Percent 3 4 4 4 3" xfId="40780" xr:uid="{8B860B47-1ADF-44E8-B686-89EF08201A81}"/>
    <cellStyle name="Percent 3 4 4 4 3 2" xfId="40781" xr:uid="{502FF574-1DFB-4570-8A0E-94C5E5C0D628}"/>
    <cellStyle name="Percent 3 4 4 4 4" xfId="40782" xr:uid="{474A257B-2BAD-4A87-B803-1A4D5E4CA801}"/>
    <cellStyle name="Percent 3 4 4 5" xfId="40783" xr:uid="{CD821CA8-00DF-452B-9419-6D5CE41C2304}"/>
    <cellStyle name="Percent 3 4 4 5 2" xfId="40784" xr:uid="{4C166D30-676A-48B0-A184-45732647E463}"/>
    <cellStyle name="Percent 3 4 4 5 2 2" xfId="40785" xr:uid="{31450252-C021-4829-91C2-E8296F935268}"/>
    <cellStyle name="Percent 3 4 4 5 3" xfId="40786" xr:uid="{8C8BF02F-5D03-4421-B809-70954466DEF4}"/>
    <cellStyle name="Percent 3 4 4 6" xfId="40787" xr:uid="{213430A2-E957-402E-9AB2-7B1F87B8D9D0}"/>
    <cellStyle name="Percent 3 4 4 6 2" xfId="40788" xr:uid="{DBA2AF95-0EDC-4791-ADC3-13DF61D4DC84}"/>
    <cellStyle name="Percent 3 4 4 7" xfId="40789" xr:uid="{6ABE3BB9-4E68-47F2-A16A-713E1F6D6E21}"/>
    <cellStyle name="Percent 3 4 5" xfId="40790" xr:uid="{04498C16-84B4-4641-A60B-D7E2EB8A796C}"/>
    <cellStyle name="Percent 3 4 5 2" xfId="40791" xr:uid="{42225489-A403-481F-B900-9DBFC47F6FD0}"/>
    <cellStyle name="Percent 3 4 5 2 2" xfId="40792" xr:uid="{E05F97EF-910E-4647-8CA1-B12413EAB0C8}"/>
    <cellStyle name="Percent 3 4 5 2 2 2" xfId="40793" xr:uid="{A5AF65F6-AFC7-4C15-BCF2-685D05327142}"/>
    <cellStyle name="Percent 3 4 5 2 2 2 2" xfId="40794" xr:uid="{B4F901B9-6F1B-4CFA-AC8C-FFE7D2EC030D}"/>
    <cellStyle name="Percent 3 4 5 2 2 3" xfId="40795" xr:uid="{DFA403AB-7E6E-4C14-B63F-4DB4E373F50C}"/>
    <cellStyle name="Percent 3 4 5 2 3" xfId="40796" xr:uid="{CF7F7EEC-6530-4D91-87F8-7D0520190F99}"/>
    <cellStyle name="Percent 3 4 5 2 3 2" xfId="40797" xr:uid="{7123C311-C5C0-47A9-94D2-514AC3904599}"/>
    <cellStyle name="Percent 3 4 5 2 4" xfId="40798" xr:uid="{03E95936-CB47-44D1-9940-BE19F7044E74}"/>
    <cellStyle name="Percent 3 4 5 3" xfId="40799" xr:uid="{A45524E0-9324-4286-B1BC-1B6E4CF1243A}"/>
    <cellStyle name="Percent 3 4 5 3 2" xfId="40800" xr:uid="{6A13E0E7-C5B1-46E1-B71A-60A62D9BFEF8}"/>
    <cellStyle name="Percent 3 4 5 3 2 2" xfId="40801" xr:uid="{481D732D-E6B3-4D96-8537-65F0C4F51523}"/>
    <cellStyle name="Percent 3 4 5 3 2 2 2" xfId="40802" xr:uid="{D6731C12-432B-4842-9923-26BE45331B01}"/>
    <cellStyle name="Percent 3 4 5 3 2 3" xfId="40803" xr:uid="{B9C0519B-32E3-4BE2-9FE9-E1B6E8274F26}"/>
    <cellStyle name="Percent 3 4 5 3 3" xfId="40804" xr:uid="{33C1EC82-9E88-42CC-8682-EBD9DE969B31}"/>
    <cellStyle name="Percent 3 4 5 3 3 2" xfId="40805" xr:uid="{F24F41C2-DDA7-4860-8626-701ACA5F0F9C}"/>
    <cellStyle name="Percent 3 4 5 3 4" xfId="40806" xr:uid="{B0A1C53A-2CD8-4957-820D-193896F78835}"/>
    <cellStyle name="Percent 3 4 5 4" xfId="40807" xr:uid="{980537DD-7070-4B78-8D89-9F867F71073D}"/>
    <cellStyle name="Percent 3 4 5 4 2" xfId="40808" xr:uid="{F00CEB7E-E10F-4FE2-8824-963C882687ED}"/>
    <cellStyle name="Percent 3 4 5 4 2 2" xfId="40809" xr:uid="{7A205A05-1BC9-43EB-90FE-ABBF026418F6}"/>
    <cellStyle name="Percent 3 4 5 4 3" xfId="40810" xr:uid="{9EC2E160-8869-4EA8-8DF9-F1064FDFEB16}"/>
    <cellStyle name="Percent 3 4 5 5" xfId="40811" xr:uid="{306EA769-FA5F-4322-8C4F-237E7FB9E041}"/>
    <cellStyle name="Percent 3 4 5 5 2" xfId="40812" xr:uid="{FE2DB6E0-8914-4989-AFCD-FB8BE1358B41}"/>
    <cellStyle name="Percent 3 4 5 6" xfId="40813" xr:uid="{3B881090-BE5C-4D20-B8DE-F6713BB5B8D8}"/>
    <cellStyle name="Percent 3 4 6" xfId="40814" xr:uid="{46592111-486C-4CFF-B555-225A901B656F}"/>
    <cellStyle name="Percent 3 4 6 2" xfId="40815" xr:uid="{B5A05FD7-6B41-4159-8669-CF8DA165288D}"/>
    <cellStyle name="Percent 3 4 6 2 2" xfId="40816" xr:uid="{8AE17DCE-4C29-4F2B-B7ED-400E2DF016E9}"/>
    <cellStyle name="Percent 3 4 6 2 2 2" xfId="40817" xr:uid="{8670FB01-4CF7-4A71-8C32-1ABAB806DC62}"/>
    <cellStyle name="Percent 3 4 6 2 3" xfId="40818" xr:uid="{20E6DDEA-E9B9-429B-AE33-04756C24A604}"/>
    <cellStyle name="Percent 3 4 6 3" xfId="40819" xr:uid="{53532C33-7037-4FE0-9F90-5CC4FA40C3F3}"/>
    <cellStyle name="Percent 3 4 6 3 2" xfId="40820" xr:uid="{67A354FD-C045-4D2D-ABA8-02D49C50DADF}"/>
    <cellStyle name="Percent 3 4 6 4" xfId="40821" xr:uid="{78D11D35-5A83-4360-9D45-807169049477}"/>
    <cellStyle name="Percent 3 4 7" xfId="40822" xr:uid="{5B6E4754-7F33-4290-9A83-FE79E7F86481}"/>
    <cellStyle name="Percent 3 4 7 2" xfId="40823" xr:uid="{02825426-E266-4B00-A4D6-AA9CA9C402EB}"/>
    <cellStyle name="Percent 3 4 7 2 2" xfId="40824" xr:uid="{6E628825-319F-4B65-8DE6-8D3EE457A0E1}"/>
    <cellStyle name="Percent 3 4 7 2 2 2" xfId="40825" xr:uid="{A88FB07F-4B64-4A96-9E59-E3413DFD6BE6}"/>
    <cellStyle name="Percent 3 4 7 2 3" xfId="40826" xr:uid="{A603E63E-57A2-49F0-AB07-0C62F6D8D37E}"/>
    <cellStyle name="Percent 3 4 7 3" xfId="40827" xr:uid="{32959025-EC03-48F0-80A9-F26BC159BBBB}"/>
    <cellStyle name="Percent 3 4 7 3 2" xfId="40828" xr:uid="{C9E40522-4BD8-43D9-B8EC-51A243C8C390}"/>
    <cellStyle name="Percent 3 4 7 4" xfId="40829" xr:uid="{5065D603-4C5E-426B-A4D1-E31A065C57CA}"/>
    <cellStyle name="Percent 3 4 8" xfId="40830" xr:uid="{F9E578C6-7F9F-4976-B743-B07CD0A781E3}"/>
    <cellStyle name="Percent 3 4 8 2" xfId="40831" xr:uid="{3517ED09-77F8-4CC9-B783-10F649027970}"/>
    <cellStyle name="Percent 3 4 8 2 2" xfId="40832" xr:uid="{550E80E9-E7FF-47F0-943F-0D90540F7924}"/>
    <cellStyle name="Percent 3 4 8 3" xfId="40833" xr:uid="{C49FCB6D-A6CB-4B59-B60A-5638E0B7DC4D}"/>
    <cellStyle name="Percent 3 4 9" xfId="40834" xr:uid="{FE1CBFCB-4C83-4992-8AF4-2AD5C49C913C}"/>
    <cellStyle name="Percent 3 4 9 2" xfId="40835" xr:uid="{0CC24DC9-92F4-4DB8-95BD-70B8F19AA9A8}"/>
    <cellStyle name="Percent 3 5" xfId="40836" xr:uid="{2F2D97C0-C605-4F40-81F9-B1C42F0DD692}"/>
    <cellStyle name="Percent 3 5 2" xfId="40837" xr:uid="{8ED7D930-A69E-4570-84F2-50172245CC45}"/>
    <cellStyle name="Percent 3 5 2 2" xfId="40838" xr:uid="{2C3F044B-AE93-4263-AA04-83BA0BF2867F}"/>
    <cellStyle name="Percent 3 5 2 2 2" xfId="40839" xr:uid="{D830831D-E08C-43F5-B3CA-03C26FFE05F0}"/>
    <cellStyle name="Percent 3 5 2 2 2 2" xfId="40840" xr:uid="{3EF9D388-1F0A-4C9D-B468-A0EDC1992B98}"/>
    <cellStyle name="Percent 3 5 2 2 2 2 2" xfId="40841" xr:uid="{FC55A5B0-FB31-4992-9E7C-9B31C62324DE}"/>
    <cellStyle name="Percent 3 5 2 2 2 2 2 2" xfId="40842" xr:uid="{732FFCAE-6506-450A-84F8-F07886B0AB14}"/>
    <cellStyle name="Percent 3 5 2 2 2 2 3" xfId="40843" xr:uid="{BAC8B9B7-D985-4ED9-A2EE-429950AC142F}"/>
    <cellStyle name="Percent 3 5 2 2 2 3" xfId="40844" xr:uid="{B8F8A3E6-E4E2-41CB-972B-81E3FBA87BC8}"/>
    <cellStyle name="Percent 3 5 2 2 2 3 2" xfId="40845" xr:uid="{F6ED22A5-44A3-4372-BE86-8144935BDF20}"/>
    <cellStyle name="Percent 3 5 2 2 2 4" xfId="40846" xr:uid="{765DE375-B531-4BDC-ACBE-00C17440E1BD}"/>
    <cellStyle name="Percent 3 5 2 2 3" xfId="40847" xr:uid="{C267BD26-FC64-4DBD-A218-FED76A948F28}"/>
    <cellStyle name="Percent 3 5 2 2 3 2" xfId="40848" xr:uid="{5A81F8B3-422F-489B-9A65-E7A111558B90}"/>
    <cellStyle name="Percent 3 5 2 2 3 2 2" xfId="40849" xr:uid="{14E375C7-870E-47BA-8FF2-6FFD80E1739F}"/>
    <cellStyle name="Percent 3 5 2 2 3 2 2 2" xfId="40850" xr:uid="{F80CC1F2-0AEF-4867-9368-13588F217356}"/>
    <cellStyle name="Percent 3 5 2 2 3 2 3" xfId="40851" xr:uid="{270A583B-D7E6-4AD9-9B47-F0C49DD68EC6}"/>
    <cellStyle name="Percent 3 5 2 2 3 3" xfId="40852" xr:uid="{6DE3927E-8678-4F76-BF59-7A43C25203C3}"/>
    <cellStyle name="Percent 3 5 2 2 3 3 2" xfId="40853" xr:uid="{4AFB9C83-C535-4480-B66A-C98B4A8D92FE}"/>
    <cellStyle name="Percent 3 5 2 2 3 4" xfId="40854" xr:uid="{F536AF9A-532C-40A8-A36D-C91FC174CDB2}"/>
    <cellStyle name="Percent 3 5 2 2 4" xfId="40855" xr:uid="{790681E5-9D2B-463C-8DE6-2D5EEC68CFF7}"/>
    <cellStyle name="Percent 3 5 2 2 4 2" xfId="40856" xr:uid="{22DB99B2-7228-461B-B6F8-DF2EADC6A4C7}"/>
    <cellStyle name="Percent 3 5 2 2 4 2 2" xfId="40857" xr:uid="{A682CA56-B720-4F3D-B21E-FFABA869EAB4}"/>
    <cellStyle name="Percent 3 5 2 2 4 3" xfId="40858" xr:uid="{BB68172D-FF44-4BCD-91A7-9FA07324E236}"/>
    <cellStyle name="Percent 3 5 2 2 5" xfId="40859" xr:uid="{B236250A-29DD-49C1-9E3C-03D0A2ADFB7D}"/>
    <cellStyle name="Percent 3 5 2 2 5 2" xfId="40860" xr:uid="{364CB2A6-83FB-4286-AFDC-8B0DA9D000CB}"/>
    <cellStyle name="Percent 3 5 2 2 6" xfId="40861" xr:uid="{1F8AB763-D3ED-4468-A917-057013011A2A}"/>
    <cellStyle name="Percent 3 5 2 3" xfId="40862" xr:uid="{DCF7123D-2A4C-4541-AB19-1777DD9F23E0}"/>
    <cellStyle name="Percent 3 5 2 3 2" xfId="40863" xr:uid="{E8F6BC2F-B407-45CF-8596-2203D9BFA9A5}"/>
    <cellStyle name="Percent 3 5 2 3 2 2" xfId="40864" xr:uid="{610768A8-3B58-439F-AF4B-E2B28003AA3C}"/>
    <cellStyle name="Percent 3 5 2 3 2 2 2" xfId="40865" xr:uid="{22F1DD80-3128-41D4-BD5A-24F65A6E8EBD}"/>
    <cellStyle name="Percent 3 5 2 3 2 3" xfId="40866" xr:uid="{47F95B39-487F-4357-AADC-B5CDA451A3EF}"/>
    <cellStyle name="Percent 3 5 2 3 3" xfId="40867" xr:uid="{D63C490C-ADBF-4435-B658-14A2A50EAFAE}"/>
    <cellStyle name="Percent 3 5 2 3 3 2" xfId="40868" xr:uid="{3836026B-5499-48D6-BEA0-0C0B0BD20F06}"/>
    <cellStyle name="Percent 3 5 2 3 4" xfId="40869" xr:uid="{04DBF50E-639F-4B1A-95BD-ECAF57C5EEEC}"/>
    <cellStyle name="Percent 3 5 2 4" xfId="40870" xr:uid="{BBCC3975-55C9-42A3-80EC-2C2B07950E4E}"/>
    <cellStyle name="Percent 3 5 2 4 2" xfId="40871" xr:uid="{F430245B-8A30-4D10-B88B-C255980E0752}"/>
    <cellStyle name="Percent 3 5 2 4 2 2" xfId="40872" xr:uid="{B6ABCFC6-A7E9-4F38-976D-408BCB257BF5}"/>
    <cellStyle name="Percent 3 5 2 4 2 2 2" xfId="40873" xr:uid="{B1847EE1-AF6E-440B-8137-135E289AAE42}"/>
    <cellStyle name="Percent 3 5 2 4 2 3" xfId="40874" xr:uid="{915CC480-8284-4F5B-A09A-72BD60C8D9E1}"/>
    <cellStyle name="Percent 3 5 2 4 3" xfId="40875" xr:uid="{8DF13B6F-9329-45E8-8A11-A5A078B14F68}"/>
    <cellStyle name="Percent 3 5 2 4 3 2" xfId="40876" xr:uid="{1B6F2DF0-2C86-4868-AE77-31CA41C199DB}"/>
    <cellStyle name="Percent 3 5 2 4 4" xfId="40877" xr:uid="{D92F31F2-849D-4FD9-9857-E4C76DC24F1C}"/>
    <cellStyle name="Percent 3 5 2 5" xfId="40878" xr:uid="{F27E59E2-B008-4322-B55A-A660670E282F}"/>
    <cellStyle name="Percent 3 5 2 5 2" xfId="40879" xr:uid="{A2877D01-C6AA-4543-995C-C83953A99DCE}"/>
    <cellStyle name="Percent 3 5 2 5 2 2" xfId="40880" xr:uid="{5AEB6305-A82E-4162-80FF-34B584F26242}"/>
    <cellStyle name="Percent 3 5 2 5 3" xfId="40881" xr:uid="{53F756A0-0211-40D5-AEB0-3678D29ED459}"/>
    <cellStyle name="Percent 3 5 2 6" xfId="40882" xr:uid="{F898F70C-53EC-4C08-B18A-16BC714EC01B}"/>
    <cellStyle name="Percent 3 5 2 6 2" xfId="40883" xr:uid="{91840482-0DF4-4F22-A264-324157EA2F4F}"/>
    <cellStyle name="Percent 3 5 2 7" xfId="40884" xr:uid="{EC3604D7-DFAF-401D-84BC-B43D27ED82D1}"/>
    <cellStyle name="Percent 3 5 3" xfId="40885" xr:uid="{188032A2-BA0E-45AF-A498-FD5792065E00}"/>
    <cellStyle name="Percent 3 5 3 2" xfId="40886" xr:uid="{B5F3820C-4456-470E-849A-F063129E9E41}"/>
    <cellStyle name="Percent 3 5 3 2 2" xfId="40887" xr:uid="{19966064-05DF-4528-95CA-8EF2C00B2235}"/>
    <cellStyle name="Percent 3 5 3 2 2 2" xfId="40888" xr:uid="{00947FC1-71C5-462A-911C-B5DD030967BF}"/>
    <cellStyle name="Percent 3 5 3 2 2 2 2" xfId="40889" xr:uid="{4EB2A9BD-AC7D-44F3-B47C-A42DD720BF7E}"/>
    <cellStyle name="Percent 3 5 3 2 2 2 2 2" xfId="40890" xr:uid="{67802FBB-DE4C-4939-9816-669D7A57C4CD}"/>
    <cellStyle name="Percent 3 5 3 2 2 2 3" xfId="40891" xr:uid="{E9466683-8D51-4B0A-BCD6-DB54861F3556}"/>
    <cellStyle name="Percent 3 5 3 2 2 3" xfId="40892" xr:uid="{D55D23D8-87D1-4B31-A57D-4EDCB2E0070D}"/>
    <cellStyle name="Percent 3 5 3 2 2 3 2" xfId="40893" xr:uid="{90D9A6D3-CF23-4496-8AC0-A443C406BDBE}"/>
    <cellStyle name="Percent 3 5 3 2 2 4" xfId="40894" xr:uid="{04E4C101-3250-4CC5-B202-56DF00AEF64E}"/>
    <cellStyle name="Percent 3 5 3 2 3" xfId="40895" xr:uid="{A3DD68E7-8010-4893-ACD2-6DF702823AF0}"/>
    <cellStyle name="Percent 3 5 3 2 3 2" xfId="40896" xr:uid="{9DD06E52-973B-4CAF-8B3A-C4B7A9379B76}"/>
    <cellStyle name="Percent 3 5 3 2 3 2 2" xfId="40897" xr:uid="{7CA19684-8B43-4962-BD4C-D4F1F61FBE88}"/>
    <cellStyle name="Percent 3 5 3 2 3 2 2 2" xfId="40898" xr:uid="{807A91BD-9703-4073-B693-6A60901DC9E9}"/>
    <cellStyle name="Percent 3 5 3 2 3 2 3" xfId="40899" xr:uid="{2621A094-396C-491D-85A9-11565A977AD8}"/>
    <cellStyle name="Percent 3 5 3 2 3 3" xfId="40900" xr:uid="{9920F6AC-ED7E-4057-AE9D-BA38A3D47ADB}"/>
    <cellStyle name="Percent 3 5 3 2 3 3 2" xfId="40901" xr:uid="{6755A22D-87FB-45E7-A98A-510AADE82EF3}"/>
    <cellStyle name="Percent 3 5 3 2 3 4" xfId="40902" xr:uid="{CA5DCCDC-8CF0-4441-A345-58B1E7DED4EF}"/>
    <cellStyle name="Percent 3 5 3 2 4" xfId="40903" xr:uid="{8556E121-4E24-4B0B-80AE-F4F6F47BF19F}"/>
    <cellStyle name="Percent 3 5 3 2 4 2" xfId="40904" xr:uid="{D359D229-141B-4177-ADC6-B043A27C214D}"/>
    <cellStyle name="Percent 3 5 3 2 4 2 2" xfId="40905" xr:uid="{C0071413-0A43-45E7-8215-E84F0081AAFA}"/>
    <cellStyle name="Percent 3 5 3 2 4 3" xfId="40906" xr:uid="{FF00E122-E975-45F3-BC20-8753DB8368FD}"/>
    <cellStyle name="Percent 3 5 3 2 5" xfId="40907" xr:uid="{5DB98990-141E-49E5-8C53-AE72EF1EDB22}"/>
    <cellStyle name="Percent 3 5 3 2 5 2" xfId="40908" xr:uid="{1E2AF58F-BDA0-43F7-BB4C-8B8DAFD77531}"/>
    <cellStyle name="Percent 3 5 3 2 6" xfId="40909" xr:uid="{0B4B9B24-21CE-429D-9EC8-739431DF0F18}"/>
    <cellStyle name="Percent 3 5 3 3" xfId="40910" xr:uid="{102F034F-6975-4354-B2B6-748B104BF60D}"/>
    <cellStyle name="Percent 3 5 3 3 2" xfId="40911" xr:uid="{257A18B5-2E94-46F4-95AE-43B6E80600D3}"/>
    <cellStyle name="Percent 3 5 3 3 2 2" xfId="40912" xr:uid="{5F9448B3-C8D9-4B4E-9E3E-BB40D0430351}"/>
    <cellStyle name="Percent 3 5 3 3 2 2 2" xfId="40913" xr:uid="{DD0A2103-2193-4615-BC4F-14814E69F2BE}"/>
    <cellStyle name="Percent 3 5 3 3 2 3" xfId="40914" xr:uid="{1AF9A48C-E706-4BBF-837E-FAE24B16C874}"/>
    <cellStyle name="Percent 3 5 3 3 3" xfId="40915" xr:uid="{613EC7DF-7132-4817-8DE5-9908F4A7C718}"/>
    <cellStyle name="Percent 3 5 3 3 3 2" xfId="40916" xr:uid="{C36B1064-B302-4989-A979-D3B06561EA88}"/>
    <cellStyle name="Percent 3 5 3 3 4" xfId="40917" xr:uid="{25EDB36B-97DB-4EA2-A9BF-F117BEC918C6}"/>
    <cellStyle name="Percent 3 5 3 4" xfId="40918" xr:uid="{DE816B7D-A5DE-49E1-B3EB-2AFD7C757A23}"/>
    <cellStyle name="Percent 3 5 3 4 2" xfId="40919" xr:uid="{20E00EFB-D618-47DB-A8AD-2453BC4125A9}"/>
    <cellStyle name="Percent 3 5 3 4 2 2" xfId="40920" xr:uid="{02880A72-2F72-4562-85BD-E2DEDA66CF25}"/>
    <cellStyle name="Percent 3 5 3 4 2 2 2" xfId="40921" xr:uid="{4CCFD7C3-26E9-47B3-BD77-9CD8CBC8B15D}"/>
    <cellStyle name="Percent 3 5 3 4 2 3" xfId="40922" xr:uid="{D2D3C8F9-9552-4FBA-9E93-A1E65E65F8F1}"/>
    <cellStyle name="Percent 3 5 3 4 3" xfId="40923" xr:uid="{BEBE3426-249C-47FE-A485-0BC4E9D42BAF}"/>
    <cellStyle name="Percent 3 5 3 4 3 2" xfId="40924" xr:uid="{FB8BFB41-8BE7-4F77-921D-1237AA363707}"/>
    <cellStyle name="Percent 3 5 3 4 4" xfId="40925" xr:uid="{115C68F6-BB2E-4441-994F-601AFBFD4B7F}"/>
    <cellStyle name="Percent 3 5 3 5" xfId="40926" xr:uid="{C95DAABE-4A0F-45AC-9AC3-22A4491429CB}"/>
    <cellStyle name="Percent 3 5 3 5 2" xfId="40927" xr:uid="{7D7BDD33-BB9B-4745-B493-85483414FAF7}"/>
    <cellStyle name="Percent 3 5 3 5 2 2" xfId="40928" xr:uid="{F503B932-4000-491F-AC65-C0C706D4F4CA}"/>
    <cellStyle name="Percent 3 5 3 5 3" xfId="40929" xr:uid="{ED0C3B4D-9D61-405D-A1AF-83AFA6509DAC}"/>
    <cellStyle name="Percent 3 5 3 6" xfId="40930" xr:uid="{E8D936F7-0F54-4247-9CF9-223C8020F925}"/>
    <cellStyle name="Percent 3 5 3 6 2" xfId="40931" xr:uid="{30F6D448-2264-4DBB-B70A-3C1C4AF4DAFC}"/>
    <cellStyle name="Percent 3 5 3 7" xfId="40932" xr:uid="{5B34C42F-10DD-488C-BFAF-BF52C966FB1E}"/>
    <cellStyle name="Percent 3 5 4" xfId="40933" xr:uid="{9F35CE5D-9C88-4E29-B1A8-0FB1D8A935C9}"/>
    <cellStyle name="Percent 3 5 4 2" xfId="40934" xr:uid="{AABD7C37-0D9F-4B12-A7DA-EFC1ACE197E8}"/>
    <cellStyle name="Percent 3 5 4 2 2" xfId="40935" xr:uid="{535661CF-D633-471A-8A6A-1FAE677873D5}"/>
    <cellStyle name="Percent 3 5 4 2 2 2" xfId="40936" xr:uid="{3E725D0A-4A69-4D94-9341-0AEEF4BF9C60}"/>
    <cellStyle name="Percent 3 5 4 2 2 2 2" xfId="40937" xr:uid="{930689F0-0721-4CC5-BF22-283E8961B52D}"/>
    <cellStyle name="Percent 3 5 4 2 2 3" xfId="40938" xr:uid="{A8D1ED8F-B842-454C-81BD-9FC27334E315}"/>
    <cellStyle name="Percent 3 5 4 2 3" xfId="40939" xr:uid="{E5411532-D598-41B8-A736-19A21FC54CFB}"/>
    <cellStyle name="Percent 3 5 4 2 3 2" xfId="40940" xr:uid="{731E04BE-DBF9-4F04-B106-FC6A1CFB9F40}"/>
    <cellStyle name="Percent 3 5 4 2 4" xfId="40941" xr:uid="{C56EC84A-DF0C-4280-A312-3EA6721C0B4A}"/>
    <cellStyle name="Percent 3 5 4 3" xfId="40942" xr:uid="{4DB1C37C-75D1-4DE6-AD32-DF40537A7A42}"/>
    <cellStyle name="Percent 3 5 4 3 2" xfId="40943" xr:uid="{A29C018B-3480-4811-8E36-1B9F69235998}"/>
    <cellStyle name="Percent 3 5 4 3 2 2" xfId="40944" xr:uid="{17A68319-D5DC-4DC4-9F0A-FABAC2030B2F}"/>
    <cellStyle name="Percent 3 5 4 3 2 2 2" xfId="40945" xr:uid="{508B3A49-7701-4815-AD74-5989C89B4C70}"/>
    <cellStyle name="Percent 3 5 4 3 2 3" xfId="40946" xr:uid="{45F823C6-6250-471D-A6A1-8797C421CD85}"/>
    <cellStyle name="Percent 3 5 4 3 3" xfId="40947" xr:uid="{EB3D6392-D340-4491-8164-20710ACC9692}"/>
    <cellStyle name="Percent 3 5 4 3 3 2" xfId="40948" xr:uid="{C28D60E7-C934-4F3B-84AD-12EF97D0D64D}"/>
    <cellStyle name="Percent 3 5 4 3 4" xfId="40949" xr:uid="{095BB8C9-8EA7-45FC-8859-1DEA4CB331C5}"/>
    <cellStyle name="Percent 3 5 4 4" xfId="40950" xr:uid="{9F0AEBCE-9DC5-4697-BDEF-F59F71245274}"/>
    <cellStyle name="Percent 3 5 4 4 2" xfId="40951" xr:uid="{AB27C5AE-ECD2-4AE4-8F0A-73A12FA36897}"/>
    <cellStyle name="Percent 3 5 4 4 2 2" xfId="40952" xr:uid="{E98C222E-56B3-4B64-BC78-99E29F792F1F}"/>
    <cellStyle name="Percent 3 5 4 4 3" xfId="40953" xr:uid="{134099E4-91C9-4130-954A-C0750118A486}"/>
    <cellStyle name="Percent 3 5 4 5" xfId="40954" xr:uid="{E34D1A2E-A185-44D5-A1DB-6226362F2D06}"/>
    <cellStyle name="Percent 3 5 4 5 2" xfId="40955" xr:uid="{38E26D45-3DD2-4B2B-A11B-005DAF9790E4}"/>
    <cellStyle name="Percent 3 5 4 6" xfId="40956" xr:uid="{E347A0C4-BA14-449D-BD90-05C05ACCB0AD}"/>
    <cellStyle name="Percent 3 5 5" xfId="40957" xr:uid="{003CC0E4-84E0-412E-AAF7-3B3C2651C0FF}"/>
    <cellStyle name="Percent 3 5 5 2" xfId="40958" xr:uid="{3F3DD829-B081-4C80-9C6F-EC5C15C06998}"/>
    <cellStyle name="Percent 3 5 5 2 2" xfId="40959" xr:uid="{3D8E52D4-CB5A-4ED6-8CE1-0A73EA9A40BB}"/>
    <cellStyle name="Percent 3 5 5 2 2 2" xfId="40960" xr:uid="{DC9D10EE-7733-445E-AC03-025496576A70}"/>
    <cellStyle name="Percent 3 5 5 2 3" xfId="40961" xr:uid="{12A5E646-2C8A-44DF-A4FD-5E6F03311CD2}"/>
    <cellStyle name="Percent 3 5 5 3" xfId="40962" xr:uid="{7E08C0AE-EECE-412B-9322-2259061F462C}"/>
    <cellStyle name="Percent 3 5 5 3 2" xfId="40963" xr:uid="{6308F7E4-CC26-4761-A044-E8C05AC21D31}"/>
    <cellStyle name="Percent 3 5 5 4" xfId="40964" xr:uid="{665058A4-9C44-46B2-B04F-DF8D38E46A34}"/>
    <cellStyle name="Percent 3 5 6" xfId="40965" xr:uid="{C095AB3B-B8E5-4956-9B8E-649446BB3618}"/>
    <cellStyle name="Percent 3 5 6 2" xfId="40966" xr:uid="{9E64FADC-30D1-4ADE-9DA9-FD1A0C55D01C}"/>
    <cellStyle name="Percent 3 5 6 2 2" xfId="40967" xr:uid="{85790BE6-8602-4559-942F-500EC8C8ADF5}"/>
    <cellStyle name="Percent 3 5 6 2 2 2" xfId="40968" xr:uid="{11472517-F5BC-477D-A951-1A1CA6869D45}"/>
    <cellStyle name="Percent 3 5 6 2 3" xfId="40969" xr:uid="{596FF629-DAD1-40B7-BF75-114F5050D986}"/>
    <cellStyle name="Percent 3 5 6 3" xfId="40970" xr:uid="{96B78FA2-C580-40E9-A4E8-39C251C9C51F}"/>
    <cellStyle name="Percent 3 5 6 3 2" xfId="40971" xr:uid="{E032182B-F61F-4C8C-8EE7-AFE93D69E6FF}"/>
    <cellStyle name="Percent 3 5 6 4" xfId="40972" xr:uid="{1E1F7D86-FBD4-4219-B488-366B687269D1}"/>
    <cellStyle name="Percent 3 5 7" xfId="40973" xr:uid="{161E77D7-68B6-4950-ABB1-11DFE2AF99A9}"/>
    <cellStyle name="Percent 3 5 7 2" xfId="40974" xr:uid="{77CBDF75-9C9C-4539-87B3-2F577A0E8C00}"/>
    <cellStyle name="Percent 3 5 7 2 2" xfId="40975" xr:uid="{03824F2A-C7D1-4D22-A3C4-81C9F9BDCF2C}"/>
    <cellStyle name="Percent 3 5 7 3" xfId="40976" xr:uid="{6472B66E-C22E-4F34-8452-F1765C2C9F79}"/>
    <cellStyle name="Percent 3 5 8" xfId="40977" xr:uid="{DF87C709-3728-4A61-A9E0-6CE5960DC09C}"/>
    <cellStyle name="Percent 3 5 8 2" xfId="40978" xr:uid="{90DDC345-2383-4631-A997-E28C2A4E5F0B}"/>
    <cellStyle name="Percent 3 5 9" xfId="40979" xr:uid="{044A1437-EF7A-4BE7-A502-78A1CADD7D71}"/>
    <cellStyle name="Percent 3 6" xfId="40980" xr:uid="{914DBDFA-0789-4180-9442-42A83F4A9394}"/>
    <cellStyle name="Percent 3 6 2" xfId="40981" xr:uid="{EFB1C9D7-A084-4CD0-857D-C5AA26168431}"/>
    <cellStyle name="Percent 3 6 2 2" xfId="40982" xr:uid="{04FD35B0-21EA-4C35-9CF5-7DE8243C12F9}"/>
    <cellStyle name="Percent 3 6 2 2 2" xfId="40983" xr:uid="{B4D92094-3CED-4DF4-838B-5F32977F1726}"/>
    <cellStyle name="Percent 3 6 2 2 2 2" xfId="40984" xr:uid="{E1CAD50B-F675-4CB8-AB93-338DB9345D5F}"/>
    <cellStyle name="Percent 3 6 2 2 2 2 2" xfId="40985" xr:uid="{9DE9CDD7-6484-479F-8670-DF5CE96576BF}"/>
    <cellStyle name="Percent 3 6 2 2 2 3" xfId="40986" xr:uid="{C5B0DD78-E94B-4B65-BDBA-38AD674C02CE}"/>
    <cellStyle name="Percent 3 6 2 2 3" xfId="40987" xr:uid="{93EA8441-8133-4CA2-830B-823200AF0EE0}"/>
    <cellStyle name="Percent 3 6 2 2 3 2" xfId="40988" xr:uid="{4C95F77C-377C-4F3F-9C7E-5D00DEAFF146}"/>
    <cellStyle name="Percent 3 6 2 2 4" xfId="40989" xr:uid="{E89B4026-CA98-45DB-AB2C-7DB2FA399BBF}"/>
    <cellStyle name="Percent 3 6 2 3" xfId="40990" xr:uid="{EA4FFABE-381F-450E-93ED-9A420B913111}"/>
    <cellStyle name="Percent 3 6 2 3 2" xfId="40991" xr:uid="{58D4F0AD-2743-4108-8353-0825F4AB0F2E}"/>
    <cellStyle name="Percent 3 6 2 3 2 2" xfId="40992" xr:uid="{037C1C11-5F30-4412-8ADA-E0A20768C4A1}"/>
    <cellStyle name="Percent 3 6 2 3 2 2 2" xfId="40993" xr:uid="{F928CD79-6DEF-4251-B7DF-4C4743C5F82B}"/>
    <cellStyle name="Percent 3 6 2 3 2 3" xfId="40994" xr:uid="{34711DC6-9662-4431-8B74-4F8FB4FD144B}"/>
    <cellStyle name="Percent 3 6 2 3 3" xfId="40995" xr:uid="{88453721-D48D-44EF-9FC6-2EDD2897B800}"/>
    <cellStyle name="Percent 3 6 2 3 3 2" xfId="40996" xr:uid="{851690CB-62F4-4A5F-AEB7-80D255703AD3}"/>
    <cellStyle name="Percent 3 6 2 3 4" xfId="40997" xr:uid="{C4447EEB-07C4-452C-82DF-C10F9A70E43C}"/>
    <cellStyle name="Percent 3 6 2 4" xfId="40998" xr:uid="{5DDC4210-0E9F-488B-86A8-C42C4D5EC59D}"/>
    <cellStyle name="Percent 3 6 2 4 2" xfId="40999" xr:uid="{91DE3234-9424-477D-9618-2835AAA88D6B}"/>
    <cellStyle name="Percent 3 6 2 4 2 2" xfId="41000" xr:uid="{D2E89815-8B47-4264-90A1-F22697492793}"/>
    <cellStyle name="Percent 3 6 2 4 3" xfId="41001" xr:uid="{5CEE4442-53AC-46C4-8C6F-981C46C8F861}"/>
    <cellStyle name="Percent 3 6 2 5" xfId="41002" xr:uid="{56E47A44-ADB6-4303-B702-A24DBD1D84CD}"/>
    <cellStyle name="Percent 3 6 2 5 2" xfId="41003" xr:uid="{5959D908-F88D-4461-9747-425D7FE9C724}"/>
    <cellStyle name="Percent 3 6 2 6" xfId="41004" xr:uid="{1F35C98F-54A2-4067-A52F-F6D4808E9E4B}"/>
    <cellStyle name="Percent 3 6 3" xfId="41005" xr:uid="{9B46FA47-A651-466D-9CEA-747F5003874E}"/>
    <cellStyle name="Percent 3 6 3 2" xfId="41006" xr:uid="{BDFD2378-6188-49EE-9766-1588BF51BE2C}"/>
    <cellStyle name="Percent 3 6 3 2 2" xfId="41007" xr:uid="{05ECE1CE-5418-4563-8BB7-E924FF3548D7}"/>
    <cellStyle name="Percent 3 6 3 2 2 2" xfId="41008" xr:uid="{300B2A46-DB50-4CDA-A850-99508AF25A9B}"/>
    <cellStyle name="Percent 3 6 3 2 3" xfId="41009" xr:uid="{20AC9DD8-20F3-42EA-AB14-0ACF4FD3F13F}"/>
    <cellStyle name="Percent 3 6 3 3" xfId="41010" xr:uid="{02A13F35-E466-4F39-A951-2E3C5FD73EB8}"/>
    <cellStyle name="Percent 3 6 3 3 2" xfId="41011" xr:uid="{A5B563CA-0906-4960-B964-4679AA62CCC1}"/>
    <cellStyle name="Percent 3 6 3 4" xfId="41012" xr:uid="{D2507F2F-9746-49C0-A921-88BA906BEAFD}"/>
    <cellStyle name="Percent 3 6 4" xfId="41013" xr:uid="{BF52CA80-5EB0-4F78-AD44-780514247A0F}"/>
    <cellStyle name="Percent 3 6 4 2" xfId="41014" xr:uid="{DADB3D61-0A9F-43E5-B97E-410A454DE182}"/>
    <cellStyle name="Percent 3 6 4 2 2" xfId="41015" xr:uid="{14BD1A24-7405-4FE4-A926-C8D2A3446C4E}"/>
    <cellStyle name="Percent 3 6 4 2 2 2" xfId="41016" xr:uid="{A47E12F5-EBE4-4C77-B5CF-1AED067CFF12}"/>
    <cellStyle name="Percent 3 6 4 2 3" xfId="41017" xr:uid="{26F856F3-691B-4794-8AB0-91BDB69BC520}"/>
    <cellStyle name="Percent 3 6 4 3" xfId="41018" xr:uid="{1D5A95C6-2E8E-4439-852A-E3CB50D4AECC}"/>
    <cellStyle name="Percent 3 6 4 3 2" xfId="41019" xr:uid="{7732108D-22E8-4189-B8A9-3EDE09C7604B}"/>
    <cellStyle name="Percent 3 6 4 4" xfId="41020" xr:uid="{7F69A74F-2A7E-4379-A934-98AA59A161E2}"/>
    <cellStyle name="Percent 3 6 5" xfId="41021" xr:uid="{78A161C9-32C9-4C02-8B84-658432A389FA}"/>
    <cellStyle name="Percent 3 6 5 2" xfId="41022" xr:uid="{A6A44D69-DA28-4768-BB3D-D0992F584849}"/>
    <cellStyle name="Percent 3 6 5 2 2" xfId="41023" xr:uid="{A22274F0-8996-4084-B53F-E92EABB5207A}"/>
    <cellStyle name="Percent 3 6 5 3" xfId="41024" xr:uid="{056822C8-CC1E-4114-9FF6-AC571A99252E}"/>
    <cellStyle name="Percent 3 6 6" xfId="41025" xr:uid="{DE5601D2-1E80-46A5-8B99-D6B5932CD29F}"/>
    <cellStyle name="Percent 3 6 6 2" xfId="41026" xr:uid="{D08FB1B8-426C-460E-AC75-37045826BAA0}"/>
    <cellStyle name="Percent 3 6 7" xfId="41027" xr:uid="{5E9F3F63-DEB9-4D1C-87A0-86CBC451E52A}"/>
    <cellStyle name="Percent 3 7" xfId="41028" xr:uid="{1558B6CA-AE8B-4BF6-9846-75712617297A}"/>
    <cellStyle name="Percent 3 7 2" xfId="41029" xr:uid="{701D9E00-26F9-45C6-AE65-7AAAFD4821FA}"/>
    <cellStyle name="Percent 3 7 2 2" xfId="41030" xr:uid="{F984EE99-823A-46DB-8779-9D8839BD01CE}"/>
    <cellStyle name="Percent 3 7 2 2 2" xfId="41031" xr:uid="{498AB473-1978-4158-AAB7-3FD393B4F222}"/>
    <cellStyle name="Percent 3 7 2 2 2 2" xfId="41032" xr:uid="{7D2F105E-6F2E-4427-BFE3-65AAE98C84E4}"/>
    <cellStyle name="Percent 3 7 2 2 2 2 2" xfId="41033" xr:uid="{0C7C8F30-0838-4F2C-AA4C-4469E5C61DB2}"/>
    <cellStyle name="Percent 3 7 2 2 2 3" xfId="41034" xr:uid="{1A4E7D07-DB21-4447-9093-20B7166ADF1F}"/>
    <cellStyle name="Percent 3 7 2 2 3" xfId="41035" xr:uid="{78F5D15B-EB79-43D2-B7C3-057B567D8F9E}"/>
    <cellStyle name="Percent 3 7 2 2 3 2" xfId="41036" xr:uid="{83ED87D3-860F-43DF-B046-CD2168754E35}"/>
    <cellStyle name="Percent 3 7 2 2 4" xfId="41037" xr:uid="{96A07C6F-85AF-4242-B4FE-6490DBD92ABA}"/>
    <cellStyle name="Percent 3 7 2 3" xfId="41038" xr:uid="{18FCE36B-EDAD-4FA3-8324-3384ACC1416F}"/>
    <cellStyle name="Percent 3 7 2 3 2" xfId="41039" xr:uid="{AF1B38C9-FE64-4795-9FC2-993D1CC97A9C}"/>
    <cellStyle name="Percent 3 7 2 3 2 2" xfId="41040" xr:uid="{52F6B477-1B9A-471D-B272-3FE70A08B58E}"/>
    <cellStyle name="Percent 3 7 2 3 2 2 2" xfId="41041" xr:uid="{8CD889E4-216B-44B2-A74F-02186D76B136}"/>
    <cellStyle name="Percent 3 7 2 3 2 3" xfId="41042" xr:uid="{60D84378-CAF6-4C54-A56B-E853978DA0BA}"/>
    <cellStyle name="Percent 3 7 2 3 3" xfId="41043" xr:uid="{9C36F074-6A67-4810-8C71-FB385BB16D70}"/>
    <cellStyle name="Percent 3 7 2 3 3 2" xfId="41044" xr:uid="{834E39AC-1148-4CD1-BF73-1AC9029EEFCD}"/>
    <cellStyle name="Percent 3 7 2 3 4" xfId="41045" xr:uid="{D6C23F36-C03A-4E76-8F1B-12550C0CB2E8}"/>
    <cellStyle name="Percent 3 7 2 4" xfId="41046" xr:uid="{6D4A6548-1D53-4B02-B462-6550473B74C4}"/>
    <cellStyle name="Percent 3 7 2 4 2" xfId="41047" xr:uid="{5FEA8465-F16E-49E5-975E-684A7BF569F1}"/>
    <cellStyle name="Percent 3 7 2 4 2 2" xfId="41048" xr:uid="{7D7B7750-C845-498A-A8D3-7F2121483939}"/>
    <cellStyle name="Percent 3 7 2 4 3" xfId="41049" xr:uid="{3DDE8F9C-A8FB-4080-B02A-6B0325065082}"/>
    <cellStyle name="Percent 3 7 2 5" xfId="41050" xr:uid="{27C18EAF-A5EE-45D8-B9DA-F72109C01C46}"/>
    <cellStyle name="Percent 3 7 2 5 2" xfId="41051" xr:uid="{8EB48CBA-48D5-43CC-AF82-DC422225767D}"/>
    <cellStyle name="Percent 3 7 2 6" xfId="41052" xr:uid="{65C229BD-E73B-4393-A0CF-C3456BD3CCCF}"/>
    <cellStyle name="Percent 3 7 3" xfId="41053" xr:uid="{B23306D2-544E-4C8C-AAAD-4B3645A21D75}"/>
    <cellStyle name="Percent 3 7 3 2" xfId="41054" xr:uid="{FC80E982-6061-4C68-9B89-E82B7E153355}"/>
    <cellStyle name="Percent 3 7 3 2 2" xfId="41055" xr:uid="{B574CC82-44DC-4D36-910F-0DC96780C4E9}"/>
    <cellStyle name="Percent 3 7 3 2 2 2" xfId="41056" xr:uid="{9FC5440A-85B9-43BE-AE43-4728DC8093B9}"/>
    <cellStyle name="Percent 3 7 3 2 3" xfId="41057" xr:uid="{A3C7D7BB-A99A-40F5-8CD9-B6D8A92C6F65}"/>
    <cellStyle name="Percent 3 7 3 3" xfId="41058" xr:uid="{52501107-52C8-4BC7-88BE-E5EA7689A25D}"/>
    <cellStyle name="Percent 3 7 3 3 2" xfId="41059" xr:uid="{9BBF13D8-4B9E-40ED-B1A9-DE5713CDB55E}"/>
    <cellStyle name="Percent 3 7 3 4" xfId="41060" xr:uid="{5BD4FCD4-3E2B-4008-A4E9-C05DE72169DF}"/>
    <cellStyle name="Percent 3 7 4" xfId="41061" xr:uid="{9516B1E0-DFD8-4621-AC66-106B159BAEEC}"/>
    <cellStyle name="Percent 3 7 4 2" xfId="41062" xr:uid="{136DD396-D945-47A5-B954-88B14E738378}"/>
    <cellStyle name="Percent 3 7 4 2 2" xfId="41063" xr:uid="{5B14DF85-8C01-4B02-B303-6824073620BD}"/>
    <cellStyle name="Percent 3 7 4 2 2 2" xfId="41064" xr:uid="{E1BB39B1-D1AA-4CAD-94CF-8A1ED1D7720D}"/>
    <cellStyle name="Percent 3 7 4 2 3" xfId="41065" xr:uid="{55740B34-0F9B-494D-BA55-C564AF30DF51}"/>
    <cellStyle name="Percent 3 7 4 3" xfId="41066" xr:uid="{09D683E8-8F5C-4F2B-B3E3-62B975308695}"/>
    <cellStyle name="Percent 3 7 4 3 2" xfId="41067" xr:uid="{072B89F0-DEF4-4033-ACFB-9B7EBB3D62B8}"/>
    <cellStyle name="Percent 3 7 4 4" xfId="41068" xr:uid="{8534F681-AD52-4221-9E37-04F0133FF61F}"/>
    <cellStyle name="Percent 3 7 5" xfId="41069" xr:uid="{211915A5-97F7-43DA-8455-75B4BF815A0B}"/>
    <cellStyle name="Percent 3 7 5 2" xfId="41070" xr:uid="{C0A1A5C8-06F6-46BD-A93B-CADD09355AFF}"/>
    <cellStyle name="Percent 3 7 5 2 2" xfId="41071" xr:uid="{13652B47-1251-4378-AFE8-15C2DF892DD2}"/>
    <cellStyle name="Percent 3 7 5 3" xfId="41072" xr:uid="{96804EE2-C8C0-45C4-8591-0F86A4962F62}"/>
    <cellStyle name="Percent 3 7 6" xfId="41073" xr:uid="{72C9FEB4-C754-46D6-8465-9134DB3A4832}"/>
    <cellStyle name="Percent 3 7 6 2" xfId="41074" xr:uid="{92A02A75-89FC-460C-BADC-92415AE89C1A}"/>
    <cellStyle name="Percent 3 7 7" xfId="41075" xr:uid="{66EB941E-9525-4890-B7FC-ADA6CA6D6759}"/>
    <cellStyle name="Percent 3 8" xfId="41076" xr:uid="{240103AE-5227-4729-882C-DC34AAC8CA5F}"/>
    <cellStyle name="Percent 3 8 2" xfId="41077" xr:uid="{99961FDD-821C-477D-B322-7205C3CB049D}"/>
    <cellStyle name="Percent 3 8 2 2" xfId="41078" xr:uid="{A54A6B9F-53CC-4146-8E13-451323565C7C}"/>
    <cellStyle name="Percent 3 8 2 2 2" xfId="41079" xr:uid="{37B015FC-B413-4F39-915C-29537FE92AB6}"/>
    <cellStyle name="Percent 3 8 2 2 2 2" xfId="41080" xr:uid="{30481F59-9924-41A6-8E24-5853DC628C29}"/>
    <cellStyle name="Percent 3 8 2 2 2 2 2" xfId="41081" xr:uid="{C0C73827-F68F-4779-8E65-75CD431E88E9}"/>
    <cellStyle name="Percent 3 8 2 2 2 3" xfId="41082" xr:uid="{F1049271-4615-4DA7-ABB0-DACEFEE47D31}"/>
    <cellStyle name="Percent 3 8 2 2 3" xfId="41083" xr:uid="{F55967DB-F58A-4481-96DE-45ED0429237C}"/>
    <cellStyle name="Percent 3 8 2 2 3 2" xfId="41084" xr:uid="{C3C70E7D-AC93-4200-93D3-88EEDAFB25FD}"/>
    <cellStyle name="Percent 3 8 2 2 4" xfId="41085" xr:uid="{2F19EB06-B4EC-4342-9E60-04E2E4D47AED}"/>
    <cellStyle name="Percent 3 8 2 3" xfId="41086" xr:uid="{9CB00751-8A74-493D-9AE3-0AC327B182CA}"/>
    <cellStyle name="Percent 3 8 2 3 2" xfId="41087" xr:uid="{065A8CCC-A173-480A-84E7-056E5E382852}"/>
    <cellStyle name="Percent 3 8 2 3 2 2" xfId="41088" xr:uid="{3F97782E-873A-4611-9C3D-DBD9DF82BA07}"/>
    <cellStyle name="Percent 3 8 2 3 2 2 2" xfId="41089" xr:uid="{1D97D3C6-BCD4-476E-BDD0-FEB180326736}"/>
    <cellStyle name="Percent 3 8 2 3 2 3" xfId="41090" xr:uid="{1514E436-3A04-4FC1-8C28-62C57CFD3AED}"/>
    <cellStyle name="Percent 3 8 2 3 3" xfId="41091" xr:uid="{529FAB3D-5E18-46AB-9DEA-AAF9803A30BA}"/>
    <cellStyle name="Percent 3 8 2 3 3 2" xfId="41092" xr:uid="{BCED2412-9531-453E-B7D9-EDE4C81FDECC}"/>
    <cellStyle name="Percent 3 8 2 3 4" xfId="41093" xr:uid="{CE951FDB-79D2-4AD6-A428-C4AFCA214E99}"/>
    <cellStyle name="Percent 3 8 2 4" xfId="41094" xr:uid="{7FE63032-B683-464C-853B-08F036B3267F}"/>
    <cellStyle name="Percent 3 8 2 4 2" xfId="41095" xr:uid="{1E0DF9AA-3A17-45CF-93BC-D45B18076D61}"/>
    <cellStyle name="Percent 3 8 2 4 2 2" xfId="41096" xr:uid="{D8487A0D-F532-44A2-AFF0-1F09326FBA36}"/>
    <cellStyle name="Percent 3 8 2 4 3" xfId="41097" xr:uid="{E2C59D30-C7E8-48F3-A5F5-0DCBF8930DBA}"/>
    <cellStyle name="Percent 3 8 2 5" xfId="41098" xr:uid="{22767461-466F-4AB6-B235-F37320A644E7}"/>
    <cellStyle name="Percent 3 8 2 5 2" xfId="41099" xr:uid="{8CEBCF1E-21B0-4E27-8057-F9730DDF8341}"/>
    <cellStyle name="Percent 3 8 2 6" xfId="41100" xr:uid="{E2B8F75A-E8E2-4909-9FF3-1683008F5AB2}"/>
    <cellStyle name="Percent 3 8 3" xfId="41101" xr:uid="{20C39B21-C0A4-4FFF-B3A1-AC6899758990}"/>
    <cellStyle name="Percent 3 8 3 2" xfId="41102" xr:uid="{4D49684C-6F87-42D1-A7E0-A205DDAF5CC1}"/>
    <cellStyle name="Percent 3 8 3 2 2" xfId="41103" xr:uid="{CDAC21E9-5CED-43CF-9AEA-5CC47A4070D1}"/>
    <cellStyle name="Percent 3 8 3 2 2 2" xfId="41104" xr:uid="{A92FD856-7BC2-4C9A-88C0-364624707D05}"/>
    <cellStyle name="Percent 3 8 3 2 3" xfId="41105" xr:uid="{5929CD77-6FFA-40FF-B711-9835F2E13957}"/>
    <cellStyle name="Percent 3 8 3 3" xfId="41106" xr:uid="{86D617CE-824C-48F1-BF5E-0257E1D3F195}"/>
    <cellStyle name="Percent 3 8 3 3 2" xfId="41107" xr:uid="{25A6E0E7-B09E-4E74-A911-097DC6A3EB46}"/>
    <cellStyle name="Percent 3 8 3 4" xfId="41108" xr:uid="{19300C26-46D9-4369-87C5-61BB209A2D85}"/>
    <cellStyle name="Percent 3 8 4" xfId="41109" xr:uid="{078A7CAF-400C-4F4A-B28E-24792BA94583}"/>
    <cellStyle name="Percent 3 8 4 2" xfId="41110" xr:uid="{73D45892-5E81-43ED-B6D4-4DB86F1B2164}"/>
    <cellStyle name="Percent 3 8 4 2 2" xfId="41111" xr:uid="{CA18D116-82AE-4CCE-882E-5D8ECB28F568}"/>
    <cellStyle name="Percent 3 8 4 2 2 2" xfId="41112" xr:uid="{A7AD9369-A8F4-4C05-ADF7-8DB7EB890D94}"/>
    <cellStyle name="Percent 3 8 4 2 3" xfId="41113" xr:uid="{531B1A1C-5FFE-4785-AA46-33A42B6A5406}"/>
    <cellStyle name="Percent 3 8 4 3" xfId="41114" xr:uid="{7A458ACE-573F-426B-A528-1623CA7D8A19}"/>
    <cellStyle name="Percent 3 8 4 3 2" xfId="41115" xr:uid="{05B96354-54E5-45A7-9F23-FF88BAD3F5ED}"/>
    <cellStyle name="Percent 3 8 4 4" xfId="41116" xr:uid="{73823B29-072D-4380-8226-2470EEC479A0}"/>
    <cellStyle name="Percent 3 8 5" xfId="41117" xr:uid="{1B797BF1-3A97-42AF-8E17-02AF806D99C3}"/>
    <cellStyle name="Percent 3 8 5 2" xfId="41118" xr:uid="{C3318050-FDF7-4C98-91C5-F0F4EFFAAE83}"/>
    <cellStyle name="Percent 3 8 5 2 2" xfId="41119" xr:uid="{1BC56F26-9837-45B6-A565-0B35BB8948AD}"/>
    <cellStyle name="Percent 3 8 5 3" xfId="41120" xr:uid="{135F2312-F8B4-4B1A-AF4B-40E67DDD07C1}"/>
    <cellStyle name="Percent 3 8 6" xfId="41121" xr:uid="{20543C1C-7AF9-4134-9039-1C2E8481DB2B}"/>
    <cellStyle name="Percent 3 8 6 2" xfId="41122" xr:uid="{A7C4C2FB-0EF2-4787-B276-B0C1BB08E070}"/>
    <cellStyle name="Percent 3 8 7" xfId="41123" xr:uid="{0AF3B35D-37BB-447D-9506-79ACCA50A768}"/>
    <cellStyle name="Percent 3 9" xfId="41124" xr:uid="{4AC74837-8B20-4357-BE5F-C26E38CFEFB4}"/>
    <cellStyle name="Percent 30" xfId="41125" xr:uid="{D4191BF1-C420-4600-A40A-8BD57E029C9D}"/>
    <cellStyle name="Percent 31" xfId="41126" xr:uid="{70154CC8-9560-495A-A8AD-7D072C9FA259}"/>
    <cellStyle name="Percent 32" xfId="41127" xr:uid="{67961304-5325-49FD-A5A7-D9847441BF73}"/>
    <cellStyle name="Percent 33" xfId="41128" xr:uid="{B6996BF1-7CE5-425A-ADFA-AE709FB7CF7D}"/>
    <cellStyle name="Percent 34" xfId="41129" xr:uid="{FBAEE244-A5DB-4C7C-9436-B279F78E81D8}"/>
    <cellStyle name="Percent 35" xfId="41130" xr:uid="{9184B242-E142-4539-BFF1-A888F4F09C24}"/>
    <cellStyle name="Percent 36" xfId="41131" xr:uid="{3D46EF11-23D3-4A9E-8860-C5336BA1E790}"/>
    <cellStyle name="Percent 37" xfId="41132" xr:uid="{4F59B9AE-C303-4ACB-87F9-A1763A9075C0}"/>
    <cellStyle name="Percent 38" xfId="41133" xr:uid="{0FED6DC7-1F62-44D3-9C92-F834CA5D14BF}"/>
    <cellStyle name="Percent 39" xfId="41134" xr:uid="{5A790F1C-A3BA-4F59-8F86-E72E8E26669D}"/>
    <cellStyle name="Percent 4" xfId="41135" xr:uid="{4B5CCDA3-4843-4EC4-BAFF-E2BDFED4ABDC}"/>
    <cellStyle name="Percent 4 10" xfId="41136" xr:uid="{7442F584-4E66-4E51-BA18-8672EA4189F6}"/>
    <cellStyle name="Percent 4 10 2" xfId="41137" xr:uid="{66D4D1E1-FFA8-442B-98C4-1AEF5BC1A04B}"/>
    <cellStyle name="Percent 4 10 2 2" xfId="41138" xr:uid="{B663663E-FDA3-4D66-AAE9-642255D9E8C2}"/>
    <cellStyle name="Percent 4 10 2 2 2" xfId="41139" xr:uid="{E6040BD9-BC8F-4E6C-AA0F-4AC9C67122A8}"/>
    <cellStyle name="Percent 4 10 2 3" xfId="41140" xr:uid="{D6D1838E-3FE6-4EC2-B5FB-6EA3A1F2C3A2}"/>
    <cellStyle name="Percent 4 10 3" xfId="41141" xr:uid="{C37D0BEB-2487-4531-9FEA-5E540BF45B26}"/>
    <cellStyle name="Percent 4 10 3 2" xfId="41142" xr:uid="{64BC24C7-69F6-45B1-9FF6-8E345F601CDF}"/>
    <cellStyle name="Percent 4 10 4" xfId="41143" xr:uid="{ECEC1D4A-84FE-4CC1-950A-C871824F8307}"/>
    <cellStyle name="Percent 4 11" xfId="41144" xr:uid="{F817EB3B-7561-4177-A4DA-BBF9D7BE2909}"/>
    <cellStyle name="Percent 4 11 2" xfId="41145" xr:uid="{AFA1479B-05B0-4452-A86F-237836BFE3C7}"/>
    <cellStyle name="Percent 4 11 2 2" xfId="41146" xr:uid="{0B4D97A1-EABB-4CC7-8663-8D5C170AEF78}"/>
    <cellStyle name="Percent 4 11 3" xfId="41147" xr:uid="{419EFE54-C944-4F6F-B364-64E178175312}"/>
    <cellStyle name="Percent 4 12" xfId="41148" xr:uid="{03B2DE57-DB31-433D-B6ED-C9D42B691E58}"/>
    <cellStyle name="Percent 4 12 2" xfId="41149" xr:uid="{A0AE20D0-AF8D-4F70-9D14-54726444852C}"/>
    <cellStyle name="Percent 4 13" xfId="41150" xr:uid="{3296779B-28A3-4067-978A-DAA614B4FB35}"/>
    <cellStyle name="Percent 4 13 2" xfId="41151" xr:uid="{85266045-F1BC-4583-9EC5-C019A9D4B4CE}"/>
    <cellStyle name="Percent 4 2" xfId="41152" xr:uid="{2A2EBA63-FFD4-4E36-BB94-0090FD8AE22E}"/>
    <cellStyle name="Percent 4 2 2" xfId="41153" xr:uid="{ECAE7536-D2C7-400A-B577-3844CBB44A89}"/>
    <cellStyle name="Percent 4 2 2 2" xfId="41154" xr:uid="{111AB5EE-E847-4149-A726-05E6FDDCC2E6}"/>
    <cellStyle name="Percent 4 2 2 2 2" xfId="41155" xr:uid="{CFD1A4A6-B6F9-4167-8AA8-D2266EA6FE18}"/>
    <cellStyle name="Percent 4 2 2 2 2 2" xfId="41156" xr:uid="{83ED8B54-54B9-45FA-8B48-CC84BD15B316}"/>
    <cellStyle name="Percent 4 2 2 2 2 2 2" xfId="41157" xr:uid="{EED8C053-B38A-4944-A85C-FD5108D9B8AD}"/>
    <cellStyle name="Percent 4 2 2 2 2 2 2 2" xfId="41158" xr:uid="{6DD1F98E-00AF-4813-B8B7-FB76B24CFFDD}"/>
    <cellStyle name="Percent 4 2 2 2 2 2 2 2 2" xfId="41159" xr:uid="{B1119B83-4312-483D-A24F-E5EC5AEC0D67}"/>
    <cellStyle name="Percent 4 2 2 2 2 2 2 2 2 2" xfId="41160" xr:uid="{DDC3F786-112E-42BE-B349-E5C0CF8F6456}"/>
    <cellStyle name="Percent 4 2 2 2 2 2 2 2 3" xfId="41161" xr:uid="{1A8CED41-01EC-4028-8224-C647EAA34C43}"/>
    <cellStyle name="Percent 4 2 2 2 2 2 2 3" xfId="41162" xr:uid="{F6CDE74A-7F81-456B-9140-FD504F9FE0B7}"/>
    <cellStyle name="Percent 4 2 2 2 2 2 2 3 2" xfId="41163" xr:uid="{D44C6BA9-B89B-4F8C-A612-A356ACCF60DE}"/>
    <cellStyle name="Percent 4 2 2 2 2 2 2 4" xfId="41164" xr:uid="{8CECE3A1-A237-41C6-848A-326B1DCD0E78}"/>
    <cellStyle name="Percent 4 2 2 2 2 2 3" xfId="41165" xr:uid="{225D2BB0-1815-4A42-A8B4-AF41580FF046}"/>
    <cellStyle name="Percent 4 2 2 2 2 2 3 2" xfId="41166" xr:uid="{BBDA3D94-60C9-4CDB-9476-6400E4018DF5}"/>
    <cellStyle name="Percent 4 2 2 2 2 2 3 2 2" xfId="41167" xr:uid="{369B5FE9-DF52-49E9-9214-8CA8CEE29EAA}"/>
    <cellStyle name="Percent 4 2 2 2 2 2 3 2 2 2" xfId="41168" xr:uid="{8AE92681-C2E5-47FF-A99E-B113435E47E5}"/>
    <cellStyle name="Percent 4 2 2 2 2 2 3 2 3" xfId="41169" xr:uid="{6B27F510-A895-4A36-9FC9-E11F1173A23B}"/>
    <cellStyle name="Percent 4 2 2 2 2 2 3 3" xfId="41170" xr:uid="{B2623F5E-5421-4618-B869-AB49D8325F4E}"/>
    <cellStyle name="Percent 4 2 2 2 2 2 3 3 2" xfId="41171" xr:uid="{B634E9C6-0C65-4B4A-B618-FBE88B076A10}"/>
    <cellStyle name="Percent 4 2 2 2 2 2 3 4" xfId="41172" xr:uid="{05B032B2-F405-41B9-903D-944921E09A31}"/>
    <cellStyle name="Percent 4 2 2 2 2 2 4" xfId="41173" xr:uid="{74515E45-B6F1-4CDA-8511-F8E5D7215B3A}"/>
    <cellStyle name="Percent 4 2 2 2 2 2 4 2" xfId="41174" xr:uid="{06975778-D8D9-436E-9639-6D5CDA9E6FF2}"/>
    <cellStyle name="Percent 4 2 2 2 2 2 4 2 2" xfId="41175" xr:uid="{3E031590-F865-4200-8748-63D52B652BDE}"/>
    <cellStyle name="Percent 4 2 2 2 2 2 4 3" xfId="41176" xr:uid="{DFE321D1-C33D-4528-9250-65E2CF5C3BD6}"/>
    <cellStyle name="Percent 4 2 2 2 2 2 5" xfId="41177" xr:uid="{5C872780-5A0A-42B1-8DEB-12C00545DE10}"/>
    <cellStyle name="Percent 4 2 2 2 2 2 5 2" xfId="41178" xr:uid="{8E50AC77-A584-40BE-8F65-6FE64B0A0644}"/>
    <cellStyle name="Percent 4 2 2 2 2 2 6" xfId="41179" xr:uid="{CAB591A4-5243-4E22-A6FF-05DA9963B813}"/>
    <cellStyle name="Percent 4 2 2 2 2 3" xfId="41180" xr:uid="{8FD11CCB-FF38-44D3-936A-57705873A0EA}"/>
    <cellStyle name="Percent 4 2 2 2 2 3 2" xfId="41181" xr:uid="{F874C0B3-428E-4F8D-B026-9DE3FBEDE0C1}"/>
    <cellStyle name="Percent 4 2 2 2 2 3 2 2" xfId="41182" xr:uid="{966A64FD-B73A-4A11-9C7F-4561B50144A9}"/>
    <cellStyle name="Percent 4 2 2 2 2 3 2 2 2" xfId="41183" xr:uid="{9ED7CD2A-24B2-4E3E-875F-FA1841CA9215}"/>
    <cellStyle name="Percent 4 2 2 2 2 3 2 3" xfId="41184" xr:uid="{1911C18C-5A75-4F46-9F1F-C226AF21529E}"/>
    <cellStyle name="Percent 4 2 2 2 2 3 3" xfId="41185" xr:uid="{04A6B46C-CC3A-4AD2-8098-686BCD904E19}"/>
    <cellStyle name="Percent 4 2 2 2 2 3 3 2" xfId="41186" xr:uid="{01FDD447-6463-41C5-9082-9F0664A9F467}"/>
    <cellStyle name="Percent 4 2 2 2 2 3 4" xfId="41187" xr:uid="{4F3BFD17-E941-43CE-86AA-71BBB48FC941}"/>
    <cellStyle name="Percent 4 2 2 2 2 4" xfId="41188" xr:uid="{2F3D3AA8-ED46-4EC1-8A4F-A0DA39A8C3C8}"/>
    <cellStyle name="Percent 4 2 2 2 2 4 2" xfId="41189" xr:uid="{9FB01CC8-C43C-48E5-90E6-AE0D9A76DB3B}"/>
    <cellStyle name="Percent 4 2 2 2 2 4 2 2" xfId="41190" xr:uid="{A8EC67E4-09B7-47F2-B731-57590C20C054}"/>
    <cellStyle name="Percent 4 2 2 2 2 4 2 2 2" xfId="41191" xr:uid="{FB68D1B3-061E-4142-9346-7FC452D1204F}"/>
    <cellStyle name="Percent 4 2 2 2 2 4 2 3" xfId="41192" xr:uid="{E38BA89F-330B-4B92-B6D8-9FFCE9A38DC5}"/>
    <cellStyle name="Percent 4 2 2 2 2 4 3" xfId="41193" xr:uid="{B5178AE8-43EF-4636-BD2A-ADC9570A8202}"/>
    <cellStyle name="Percent 4 2 2 2 2 4 3 2" xfId="41194" xr:uid="{23B5C2FE-0346-41B7-947D-A16471A46847}"/>
    <cellStyle name="Percent 4 2 2 2 2 4 4" xfId="41195" xr:uid="{F0CFE0D9-B4E5-493D-B474-15C1E61BD223}"/>
    <cellStyle name="Percent 4 2 2 2 2 5" xfId="41196" xr:uid="{5C642257-1AF6-40B5-B25D-C52E9182422E}"/>
    <cellStyle name="Percent 4 2 2 2 2 5 2" xfId="41197" xr:uid="{C47FB45A-45D3-4EC7-8618-47193C6D4431}"/>
    <cellStyle name="Percent 4 2 2 2 2 5 2 2" xfId="41198" xr:uid="{4C0A1711-1B60-4855-8E43-4BF037FD90C9}"/>
    <cellStyle name="Percent 4 2 2 2 2 5 3" xfId="41199" xr:uid="{78BD38B3-CF33-4A13-BB6C-EA5676D14BD4}"/>
    <cellStyle name="Percent 4 2 2 2 2 6" xfId="41200" xr:uid="{F1633234-F39C-4F70-B326-017FA8096460}"/>
    <cellStyle name="Percent 4 2 2 2 2 6 2" xfId="41201" xr:uid="{E8F26258-9B7A-42AD-96A3-BA74749C48AF}"/>
    <cellStyle name="Percent 4 2 2 2 2 7" xfId="41202" xr:uid="{068E7EB2-28FD-4DA0-B636-8B4B99695830}"/>
    <cellStyle name="Percent 4 2 2 2 3" xfId="41203" xr:uid="{1EB6F118-7E1B-484D-BE63-29525E186F5B}"/>
    <cellStyle name="Percent 4 2 2 2 3 2" xfId="41204" xr:uid="{75361EFC-F571-4E98-AD93-88E076066A09}"/>
    <cellStyle name="Percent 4 2 2 2 3 2 2" xfId="41205" xr:uid="{6C9F871A-2C16-4434-9949-7523EFC74FFD}"/>
    <cellStyle name="Percent 4 2 2 2 3 2 2 2" xfId="41206" xr:uid="{37C29ABC-27A1-407B-8E71-977BF30C8B17}"/>
    <cellStyle name="Percent 4 2 2 2 3 2 2 2 2" xfId="41207" xr:uid="{A4D7B108-6905-4AA2-94B1-5634AF6FF323}"/>
    <cellStyle name="Percent 4 2 2 2 3 2 2 3" xfId="41208" xr:uid="{084681C4-4BB4-4A5D-A6D9-16B2BCF53409}"/>
    <cellStyle name="Percent 4 2 2 2 3 2 3" xfId="41209" xr:uid="{B8C378A2-846F-4F8A-B577-D98EA2918DEF}"/>
    <cellStyle name="Percent 4 2 2 2 3 2 3 2" xfId="41210" xr:uid="{8E6AAC8E-29E2-44B6-A7CC-E35815D620BC}"/>
    <cellStyle name="Percent 4 2 2 2 3 2 4" xfId="41211" xr:uid="{471FBBFF-E21B-42E6-8648-AA712FA29ADB}"/>
    <cellStyle name="Percent 4 2 2 2 3 3" xfId="41212" xr:uid="{6AE4FA5C-5EAE-48DC-ACB3-800DA6866E45}"/>
    <cellStyle name="Percent 4 2 2 2 3 3 2" xfId="41213" xr:uid="{FF81D55B-E589-477E-BE39-CC3BA645891B}"/>
    <cellStyle name="Percent 4 2 2 2 3 3 2 2" xfId="41214" xr:uid="{A0763F97-B8EA-42DA-977C-E10B3DE5CAA9}"/>
    <cellStyle name="Percent 4 2 2 2 3 3 2 2 2" xfId="41215" xr:uid="{80BDE744-3957-45E8-8063-C63E322193C7}"/>
    <cellStyle name="Percent 4 2 2 2 3 3 2 3" xfId="41216" xr:uid="{CA0DBCEA-A78B-4821-B1AB-291E7E4EA9A7}"/>
    <cellStyle name="Percent 4 2 2 2 3 3 3" xfId="41217" xr:uid="{2E813D8F-F412-47E1-A853-B411C15D5FDC}"/>
    <cellStyle name="Percent 4 2 2 2 3 3 3 2" xfId="41218" xr:uid="{FA72B81B-4C0C-408C-9DDD-F96116959851}"/>
    <cellStyle name="Percent 4 2 2 2 3 3 4" xfId="41219" xr:uid="{509B8A6A-3749-4D5F-AC43-993D1EC9839A}"/>
    <cellStyle name="Percent 4 2 2 2 3 4" xfId="41220" xr:uid="{D5F55C4A-8378-4E62-AF9C-379CA2844B00}"/>
    <cellStyle name="Percent 4 2 2 2 3 4 2" xfId="41221" xr:uid="{8BBCAC59-A132-4D2A-A59E-3A1FE529E8FF}"/>
    <cellStyle name="Percent 4 2 2 2 3 4 2 2" xfId="41222" xr:uid="{B213C734-2D2D-42F8-B708-9C6B7970F603}"/>
    <cellStyle name="Percent 4 2 2 2 3 4 3" xfId="41223" xr:uid="{A96744CC-3DAC-4303-AA8B-1057DCF120D4}"/>
    <cellStyle name="Percent 4 2 2 2 3 5" xfId="41224" xr:uid="{83E1BE84-C30A-4285-901A-E7C17B711890}"/>
    <cellStyle name="Percent 4 2 2 2 3 5 2" xfId="41225" xr:uid="{FF4F76CB-38BA-44E6-B18F-888B40066B5F}"/>
    <cellStyle name="Percent 4 2 2 2 3 6" xfId="41226" xr:uid="{E6EFDCB7-070D-4753-83DC-EBAC23BB277F}"/>
    <cellStyle name="Percent 4 2 2 2 4" xfId="41227" xr:uid="{F9043998-24F4-4FEA-880B-89FA3A4BB3F3}"/>
    <cellStyle name="Percent 4 2 2 2 4 2" xfId="41228" xr:uid="{23153078-038C-4A81-BE8A-A5AEDFDCBA85}"/>
    <cellStyle name="Percent 4 2 2 2 4 2 2" xfId="41229" xr:uid="{61D5E858-8725-4935-A01E-5867543F33B0}"/>
    <cellStyle name="Percent 4 2 2 2 4 2 2 2" xfId="41230" xr:uid="{B7DE2E12-ACAC-4FA5-8C9E-DF55517FA065}"/>
    <cellStyle name="Percent 4 2 2 2 4 2 3" xfId="41231" xr:uid="{DFEF4F79-21F9-4CCE-9690-F533D3087EA0}"/>
    <cellStyle name="Percent 4 2 2 2 4 3" xfId="41232" xr:uid="{4EE5BA96-ABA7-4504-B4D4-2947C4C5A7E8}"/>
    <cellStyle name="Percent 4 2 2 2 4 3 2" xfId="41233" xr:uid="{EFD6A26C-159D-4CAB-94A6-B1CC5193BEF2}"/>
    <cellStyle name="Percent 4 2 2 2 4 4" xfId="41234" xr:uid="{09623A39-D801-4534-A898-2507CBFC9048}"/>
    <cellStyle name="Percent 4 2 2 2 5" xfId="41235" xr:uid="{A628EBC4-89CA-43E3-BE9C-B58AF11FBE22}"/>
    <cellStyle name="Percent 4 2 2 2 5 2" xfId="41236" xr:uid="{67168F7E-1C20-4DFA-9FC1-6F497980E71C}"/>
    <cellStyle name="Percent 4 2 2 2 5 2 2" xfId="41237" xr:uid="{C4C976EE-6F10-4DC2-9A3F-AF34E6209917}"/>
    <cellStyle name="Percent 4 2 2 2 5 2 2 2" xfId="41238" xr:uid="{61A3DBC7-6F9E-45F3-B692-808D7029CDA5}"/>
    <cellStyle name="Percent 4 2 2 2 5 2 3" xfId="41239" xr:uid="{99FC2737-12FF-4BEF-A9AF-456C04BB2847}"/>
    <cellStyle name="Percent 4 2 2 2 5 3" xfId="41240" xr:uid="{9BDABB2D-A7FA-4326-B332-28A635C344BE}"/>
    <cellStyle name="Percent 4 2 2 2 5 3 2" xfId="41241" xr:uid="{AC21E739-8476-4FC6-AC03-4E2D8F76D7E8}"/>
    <cellStyle name="Percent 4 2 2 2 5 4" xfId="41242" xr:uid="{B636286D-B7A0-4533-9E43-B04EFC291B7A}"/>
    <cellStyle name="Percent 4 2 2 2 6" xfId="41243" xr:uid="{77C81F0A-F40D-49E1-BD60-C2772F04A9AA}"/>
    <cellStyle name="Percent 4 2 2 2 6 2" xfId="41244" xr:uid="{75D43F2B-B5EB-44EA-A282-D645B107AA87}"/>
    <cellStyle name="Percent 4 2 2 2 6 2 2" xfId="41245" xr:uid="{DB065298-1C26-4963-B8D2-6F61408535EC}"/>
    <cellStyle name="Percent 4 2 2 2 6 3" xfId="41246" xr:uid="{428D0A04-8A26-46F9-938F-E3EB004D1685}"/>
    <cellStyle name="Percent 4 2 2 2 7" xfId="41247" xr:uid="{1287846B-3D0A-451A-83CE-E13412B8C27B}"/>
    <cellStyle name="Percent 4 2 2 2 7 2" xfId="41248" xr:uid="{F1B55D27-CDE0-41F3-8B98-B2E4ED2D7F1B}"/>
    <cellStyle name="Percent 4 2 2 2 8" xfId="41249" xr:uid="{A87ED162-009A-4DFA-A205-FE42CF95E755}"/>
    <cellStyle name="Percent 4 2 3" xfId="41250" xr:uid="{6C6FB814-A46C-490F-B013-F57FF7DD9587}"/>
    <cellStyle name="Percent 4 2 3 2" xfId="41251" xr:uid="{4446560A-3546-437A-857D-9BD1BBC1F01F}"/>
    <cellStyle name="Percent 4 2 3 2 2" xfId="41252" xr:uid="{749A6571-B303-40B2-A254-4FF37C785DCD}"/>
    <cellStyle name="Percent 4 2 3 2 2 2" xfId="41253" xr:uid="{CFF14799-AF50-4A8C-9348-AD7FCB0E8292}"/>
    <cellStyle name="Percent 4 2 3 2 2 2 2" xfId="41254" xr:uid="{DFF20FB1-4A69-466A-AC5E-47401B2BE590}"/>
    <cellStyle name="Percent 4 2 3 2 2 2 2 2" xfId="41255" xr:uid="{06E9B739-0266-49C8-805E-AED09D86C448}"/>
    <cellStyle name="Percent 4 2 3 2 2 2 2 2 2" xfId="41256" xr:uid="{2D2CE76F-DE54-47E5-A1B9-D223C97B19D6}"/>
    <cellStyle name="Percent 4 2 3 2 2 2 2 3" xfId="41257" xr:uid="{9F59D9EB-7A64-4711-9349-79B26E6DF8E6}"/>
    <cellStyle name="Percent 4 2 3 2 2 2 3" xfId="41258" xr:uid="{719CFA69-FA57-432A-AE41-76383B315333}"/>
    <cellStyle name="Percent 4 2 3 2 2 2 3 2" xfId="41259" xr:uid="{ED0200FB-F68E-4016-BB78-D977F30B8F80}"/>
    <cellStyle name="Percent 4 2 3 2 2 2 4" xfId="41260" xr:uid="{C25DCBF7-3C02-4934-9F8C-A9734CFA4F87}"/>
    <cellStyle name="Percent 4 2 3 2 2 3" xfId="41261" xr:uid="{EDFFEB82-DFBD-438E-907B-374E9C05F6E4}"/>
    <cellStyle name="Percent 4 2 3 2 2 3 2" xfId="41262" xr:uid="{87F38AE2-B916-4C2E-9324-181B559DAC2B}"/>
    <cellStyle name="Percent 4 2 3 2 2 3 2 2" xfId="41263" xr:uid="{655B905D-48CA-4FF1-B85C-894636274983}"/>
    <cellStyle name="Percent 4 2 3 2 2 3 2 2 2" xfId="41264" xr:uid="{0CF4B429-2734-49FA-8A6D-640C7F7E3EA3}"/>
    <cellStyle name="Percent 4 2 3 2 2 3 2 3" xfId="41265" xr:uid="{13B15EE2-0C5C-4026-95A6-ACA8063508BF}"/>
    <cellStyle name="Percent 4 2 3 2 2 3 3" xfId="41266" xr:uid="{7CFB647A-F5AA-4BA4-A330-BE648487BFC6}"/>
    <cellStyle name="Percent 4 2 3 2 2 3 3 2" xfId="41267" xr:uid="{47F56FD4-19DF-4BCD-B6E4-4AA9CED2E944}"/>
    <cellStyle name="Percent 4 2 3 2 2 3 4" xfId="41268" xr:uid="{A6A13EB9-AE36-40F8-881E-7C11A8FF0CFF}"/>
    <cellStyle name="Percent 4 2 3 2 2 4" xfId="41269" xr:uid="{81CB819E-9F23-4E1C-B5B5-12F3C871A332}"/>
    <cellStyle name="Percent 4 2 3 2 2 4 2" xfId="41270" xr:uid="{24AC2323-099B-4B99-9928-15F85C3BAFE7}"/>
    <cellStyle name="Percent 4 2 3 2 2 4 2 2" xfId="41271" xr:uid="{2C69D427-1D85-48A1-9A5A-BFD2BFC3E644}"/>
    <cellStyle name="Percent 4 2 3 2 2 4 3" xfId="41272" xr:uid="{30F3C045-5B3E-4FD3-9B1F-F97DBF3D901B}"/>
    <cellStyle name="Percent 4 2 3 2 2 5" xfId="41273" xr:uid="{3502B443-808E-4192-B20B-F4A159FD3D95}"/>
    <cellStyle name="Percent 4 2 3 2 2 5 2" xfId="41274" xr:uid="{973D2E2C-644C-4AC9-9F93-5C9F9EFDCE6F}"/>
    <cellStyle name="Percent 4 2 3 2 2 6" xfId="41275" xr:uid="{82B16A03-40C3-4EC0-9258-AA8876C82978}"/>
    <cellStyle name="Percent 4 2 3 2 3" xfId="41276" xr:uid="{9462AE5C-5504-4E55-9E8D-FAA1374E1635}"/>
    <cellStyle name="Percent 4 2 3 2 3 2" xfId="41277" xr:uid="{6DDF2F3C-BB2F-4352-93F1-0CCE58DB63C1}"/>
    <cellStyle name="Percent 4 2 3 2 3 2 2" xfId="41278" xr:uid="{15A9A746-B7D9-4637-8AF1-66C4D8B596E8}"/>
    <cellStyle name="Percent 4 2 3 2 3 2 2 2" xfId="41279" xr:uid="{8F83C774-6F53-44EB-B168-A8FB029418FE}"/>
    <cellStyle name="Percent 4 2 3 2 3 2 3" xfId="41280" xr:uid="{42C03249-8131-4CFE-8EC0-5E57B505C102}"/>
    <cellStyle name="Percent 4 2 3 2 3 3" xfId="41281" xr:uid="{05D27D46-20D8-4913-8F5B-2D1A2B753F04}"/>
    <cellStyle name="Percent 4 2 3 2 3 3 2" xfId="41282" xr:uid="{EF50D019-8778-49AA-8A1B-0D4BDF6F3A76}"/>
    <cellStyle name="Percent 4 2 3 2 3 4" xfId="41283" xr:uid="{A1ADEFAF-9AEB-444C-8136-59B93548AD7B}"/>
    <cellStyle name="Percent 4 2 3 2 4" xfId="41284" xr:uid="{E0344637-B862-49A9-B33B-D5D7CD41533C}"/>
    <cellStyle name="Percent 4 2 3 2 4 2" xfId="41285" xr:uid="{D708D2D6-A0B3-4BE2-AA3E-AFDB84CB2830}"/>
    <cellStyle name="Percent 4 2 3 2 4 2 2" xfId="41286" xr:uid="{930CF4FF-2B76-4A33-839D-DF74109614CA}"/>
    <cellStyle name="Percent 4 2 3 2 4 2 2 2" xfId="41287" xr:uid="{90D025E3-34BE-4092-8156-808771610E2B}"/>
    <cellStyle name="Percent 4 2 3 2 4 2 3" xfId="41288" xr:uid="{D8EDD1C3-0DAD-41C1-8030-0717FBFF65A4}"/>
    <cellStyle name="Percent 4 2 3 2 4 3" xfId="41289" xr:uid="{21FD827F-D713-4572-8AFA-02E4DEB80A8F}"/>
    <cellStyle name="Percent 4 2 3 2 4 3 2" xfId="41290" xr:uid="{D420A874-11A8-44A6-9C68-4786CC2C2A46}"/>
    <cellStyle name="Percent 4 2 3 2 4 4" xfId="41291" xr:uid="{4F808725-0132-41EB-9F06-FC5AF73C295F}"/>
    <cellStyle name="Percent 4 2 3 2 5" xfId="41292" xr:uid="{A2A55976-C962-460B-8D9C-1AC3DD848B47}"/>
    <cellStyle name="Percent 4 2 3 2 5 2" xfId="41293" xr:uid="{F892F93B-B3AA-48AD-8A16-2D9A32488481}"/>
    <cellStyle name="Percent 4 2 3 2 5 2 2" xfId="41294" xr:uid="{8E8D4B3C-FB9A-40F0-813D-373E4D16FDFE}"/>
    <cellStyle name="Percent 4 2 3 2 5 3" xfId="41295" xr:uid="{2F67C32C-36D6-44FE-A33E-FCAA581D890C}"/>
    <cellStyle name="Percent 4 2 3 2 6" xfId="41296" xr:uid="{A6254F83-CEEF-48AB-821F-A4C89E0E23C1}"/>
    <cellStyle name="Percent 4 2 3 2 6 2" xfId="41297" xr:uid="{C8A5D8DD-B72F-4DA3-A86D-259E9178157A}"/>
    <cellStyle name="Percent 4 2 3 2 7" xfId="41298" xr:uid="{8E3FF511-108F-4055-82B5-6462E57C38FA}"/>
    <cellStyle name="Percent 4 2 3 3" xfId="41299" xr:uid="{87B70797-2060-4F76-A814-DDFA42986321}"/>
    <cellStyle name="Percent 4 2 3 3 2" xfId="41300" xr:uid="{0E8B0CE7-25DB-4D6D-ADD9-1D772A3D72F1}"/>
    <cellStyle name="Percent 4 2 3 3 2 2" xfId="41301" xr:uid="{A87845F6-2A67-4542-96C5-59D6A71D6AE1}"/>
    <cellStyle name="Percent 4 2 3 3 2 2 2" xfId="41302" xr:uid="{FAD1DF91-8997-40AC-AFFF-18FAA6501ADE}"/>
    <cellStyle name="Percent 4 2 3 3 2 2 2 2" xfId="41303" xr:uid="{CFCDFB76-317D-471F-B1BD-E52620B3C648}"/>
    <cellStyle name="Percent 4 2 3 3 2 2 3" xfId="41304" xr:uid="{07696F59-5CB5-4DFC-9ABC-65A41D2E0FCD}"/>
    <cellStyle name="Percent 4 2 3 3 2 3" xfId="41305" xr:uid="{44B5AFF7-BDC4-4029-9DCD-E1FF94BF705A}"/>
    <cellStyle name="Percent 4 2 3 3 2 3 2" xfId="41306" xr:uid="{190548A2-6E3D-424D-9BE7-30B737900964}"/>
    <cellStyle name="Percent 4 2 3 3 2 4" xfId="41307" xr:uid="{AD4ACE51-1BF2-44EE-98ED-DBF870289821}"/>
    <cellStyle name="Percent 4 2 3 3 3" xfId="41308" xr:uid="{32946986-660B-4D9C-B963-F9D296EA1046}"/>
    <cellStyle name="Percent 4 2 3 3 3 2" xfId="41309" xr:uid="{C6FBD6EE-8052-484A-86BA-B8F0041CD0FE}"/>
    <cellStyle name="Percent 4 2 3 3 3 2 2" xfId="41310" xr:uid="{7C85011B-73CF-4941-AB27-A9EBD3933FEC}"/>
    <cellStyle name="Percent 4 2 3 3 3 2 2 2" xfId="41311" xr:uid="{67C7DA80-AD1A-47D6-B252-BF03D7584A13}"/>
    <cellStyle name="Percent 4 2 3 3 3 2 3" xfId="41312" xr:uid="{033EA7F1-5E48-4D21-A0B8-46C019551EA5}"/>
    <cellStyle name="Percent 4 2 3 3 3 3" xfId="41313" xr:uid="{E5F3E1DD-95B1-4480-870D-741E57BCD3B4}"/>
    <cellStyle name="Percent 4 2 3 3 3 3 2" xfId="41314" xr:uid="{61639EA0-4F07-47CE-9235-F81BFAE506E5}"/>
    <cellStyle name="Percent 4 2 3 3 3 4" xfId="41315" xr:uid="{8F42F29B-0AB5-4B44-A590-AE63DC033C2B}"/>
    <cellStyle name="Percent 4 2 3 3 4" xfId="41316" xr:uid="{E2AE0BD8-F721-44E2-AB62-B4EF2BF83C7C}"/>
    <cellStyle name="Percent 4 2 3 3 4 2" xfId="41317" xr:uid="{81C93D05-67AA-41B1-A070-3CFBD2758761}"/>
    <cellStyle name="Percent 4 2 3 3 4 2 2" xfId="41318" xr:uid="{EEF32148-6E06-4E98-8A84-C0D92579BD49}"/>
    <cellStyle name="Percent 4 2 3 3 4 3" xfId="41319" xr:uid="{2AE2DCAB-1D04-483B-AA13-F9CE34B532D6}"/>
    <cellStyle name="Percent 4 2 3 3 5" xfId="41320" xr:uid="{175D0E98-97AA-4B10-B342-1557A9109D13}"/>
    <cellStyle name="Percent 4 2 3 3 5 2" xfId="41321" xr:uid="{C0BA42FC-93A3-4AF4-8639-B1BD3F2C5995}"/>
    <cellStyle name="Percent 4 2 3 3 6" xfId="41322" xr:uid="{4750ECDB-15D2-4E61-93D4-2AFC5E1870DB}"/>
    <cellStyle name="Percent 4 2 3 4" xfId="41323" xr:uid="{98F8A215-80E5-4CA5-B4CE-1F08E70B3035}"/>
    <cellStyle name="Percent 4 2 3 4 2" xfId="41324" xr:uid="{CF5DED01-BEC9-412A-BA91-F788DC720642}"/>
    <cellStyle name="Percent 4 2 3 4 2 2" xfId="41325" xr:uid="{5ABCC74F-7C8C-4EBD-80BD-38DF914E0556}"/>
    <cellStyle name="Percent 4 2 3 4 2 2 2" xfId="41326" xr:uid="{4354E44F-0C05-414A-8B23-2F9AF68D9AEA}"/>
    <cellStyle name="Percent 4 2 3 4 2 3" xfId="41327" xr:uid="{74E77C2C-3BD0-4367-BD87-6710CA8604F9}"/>
    <cellStyle name="Percent 4 2 3 4 3" xfId="41328" xr:uid="{6BD99101-DE07-4EE5-A3AF-EC0075A03925}"/>
    <cellStyle name="Percent 4 2 3 4 3 2" xfId="41329" xr:uid="{98985A63-DDAC-48B6-BF20-E7E9CC16A86A}"/>
    <cellStyle name="Percent 4 2 3 4 4" xfId="41330" xr:uid="{BCE2B1EF-4636-43AF-A879-850071EA8EDC}"/>
    <cellStyle name="Percent 4 2 3 5" xfId="41331" xr:uid="{EE8F68E2-E826-48B4-8680-C713F8479599}"/>
    <cellStyle name="Percent 4 2 3 5 2" xfId="41332" xr:uid="{AB3786CB-7D6A-4F46-A12C-C3780DE4055E}"/>
    <cellStyle name="Percent 4 2 3 5 2 2" xfId="41333" xr:uid="{2F16FA20-E037-4624-9C64-5B1E8B489869}"/>
    <cellStyle name="Percent 4 2 3 5 2 2 2" xfId="41334" xr:uid="{A16982A8-8E7E-415A-91E5-2CC315F72CB6}"/>
    <cellStyle name="Percent 4 2 3 5 2 3" xfId="41335" xr:uid="{09C522B0-9C1A-4398-AA7D-C14CF087B3A6}"/>
    <cellStyle name="Percent 4 2 3 5 3" xfId="41336" xr:uid="{93B6FBE2-253A-4727-BBD7-1366863F43E1}"/>
    <cellStyle name="Percent 4 2 3 5 3 2" xfId="41337" xr:uid="{9DA75AC4-5B76-4C8E-8145-6B19782CF5BD}"/>
    <cellStyle name="Percent 4 2 3 5 4" xfId="41338" xr:uid="{3E9F4D43-5AF7-41CD-B399-FB9176809930}"/>
    <cellStyle name="Percent 4 2 3 6" xfId="41339" xr:uid="{F4A96232-3CF8-4DA3-A1B1-443168383689}"/>
    <cellStyle name="Percent 4 2 3 6 2" xfId="41340" xr:uid="{428D8456-6CD0-45E2-A00A-D8291FDEB80C}"/>
    <cellStyle name="Percent 4 2 3 6 2 2" xfId="41341" xr:uid="{20344D03-B475-4B33-AEFB-9AA251769866}"/>
    <cellStyle name="Percent 4 2 3 6 3" xfId="41342" xr:uid="{F571AEF7-CB9C-4283-A77C-0BF3E9EA3116}"/>
    <cellStyle name="Percent 4 2 3 7" xfId="41343" xr:uid="{7996971F-0B57-47B3-BBC3-CE7E352E94D6}"/>
    <cellStyle name="Percent 4 2 3 7 2" xfId="41344" xr:uid="{EF694A49-A305-4B38-9FFF-F84D7A4BA125}"/>
    <cellStyle name="Percent 4 2 3 8" xfId="41345" xr:uid="{CEC4C079-2673-4F9E-878E-7F7F157A9319}"/>
    <cellStyle name="Percent 4 2 4" xfId="41346" xr:uid="{629A8487-71B6-4E51-B0BB-E2F5E06E5F4F}"/>
    <cellStyle name="Percent 4 2 4 2" xfId="41347" xr:uid="{7C3145E9-5504-46CE-A42C-2A91A866DC9F}"/>
    <cellStyle name="Percent 4 2 4 2 2" xfId="41348" xr:uid="{621201B0-93ED-47BF-8093-81EB438984E2}"/>
    <cellStyle name="Percent 4 3" xfId="41349" xr:uid="{E64F3069-8997-4B9A-B5BA-034A16E0D851}"/>
    <cellStyle name="Percent 4 4" xfId="41350" xr:uid="{39A6F10B-8D48-4293-8EE4-913A75058222}"/>
    <cellStyle name="Percent 4 4 2" xfId="41351" xr:uid="{314B1CE3-E5A1-4AC3-8E03-CB28EEA1FF39}"/>
    <cellStyle name="Percent 4 4 2 2" xfId="41352" xr:uid="{774D79F4-857E-4D9B-BE10-322F47F9B360}"/>
    <cellStyle name="Percent 4 4 2 2 2" xfId="41353" xr:uid="{9FD9FB80-AB09-46CD-89FC-FCD4062883CC}"/>
    <cellStyle name="Percent 4 4 2 2 2 2" xfId="41354" xr:uid="{CB6CB8CE-2C31-4B7F-AB09-96D1AE76FC6D}"/>
    <cellStyle name="Percent 4 4 2 2 2 2 2" xfId="41355" xr:uid="{7FFCD31D-7542-42FC-9717-2AD1226308EA}"/>
    <cellStyle name="Percent 4 4 2 2 2 2 2 2" xfId="41356" xr:uid="{848F1A0A-5152-4327-BC2B-F7EB2F5401B2}"/>
    <cellStyle name="Percent 4 4 2 2 2 2 2 2 2" xfId="41357" xr:uid="{84DA9811-8685-4D7B-8F65-DFDEFF167184}"/>
    <cellStyle name="Percent 4 4 2 2 2 2 2 3" xfId="41358" xr:uid="{7DD30E3F-0142-415F-B07F-6337529ABF0C}"/>
    <cellStyle name="Percent 4 4 2 2 2 2 3" xfId="41359" xr:uid="{C10C6622-BE06-47F5-AC8A-9F1F9CD56BF3}"/>
    <cellStyle name="Percent 4 4 2 2 2 2 3 2" xfId="41360" xr:uid="{22CB8D8A-2D15-4BDC-BCF4-8CE1C3F8CC2F}"/>
    <cellStyle name="Percent 4 4 2 2 2 2 4" xfId="41361" xr:uid="{DED70FB1-2C97-441B-B602-88192BB3C013}"/>
    <cellStyle name="Percent 4 4 2 2 2 3" xfId="41362" xr:uid="{5B21E47A-48FA-4E28-AF78-C08C8788A132}"/>
    <cellStyle name="Percent 4 4 2 2 2 3 2" xfId="41363" xr:uid="{6488B84E-A816-45EA-A39F-AF363E5AB69C}"/>
    <cellStyle name="Percent 4 4 2 2 2 3 2 2" xfId="41364" xr:uid="{4805FC89-BDC8-4257-AFEA-5E3FE92B8956}"/>
    <cellStyle name="Percent 4 4 2 2 2 3 2 2 2" xfId="41365" xr:uid="{C9C761DE-D575-4113-B6AA-A56EAEE877D1}"/>
    <cellStyle name="Percent 4 4 2 2 2 3 2 3" xfId="41366" xr:uid="{2CDEF867-8489-495B-AD5C-0E347E014314}"/>
    <cellStyle name="Percent 4 4 2 2 2 3 3" xfId="41367" xr:uid="{6BB05A3E-95BB-4629-9144-9FE6150702EB}"/>
    <cellStyle name="Percent 4 4 2 2 2 3 3 2" xfId="41368" xr:uid="{ECA35800-83B0-4D9D-8F7C-8A2E417FB89A}"/>
    <cellStyle name="Percent 4 4 2 2 2 3 4" xfId="41369" xr:uid="{D37E9192-B264-451D-A4C4-DC2C591D42DA}"/>
    <cellStyle name="Percent 4 4 2 2 2 4" xfId="41370" xr:uid="{E215DCE4-26CB-468B-96C7-6E65B6673EFF}"/>
    <cellStyle name="Percent 4 4 2 2 2 4 2" xfId="41371" xr:uid="{965B532E-A7BA-4786-B33C-44C5074A20DF}"/>
    <cellStyle name="Percent 4 4 2 2 2 4 2 2" xfId="41372" xr:uid="{2BD2A484-B2FA-4D86-9669-069043A8CE69}"/>
    <cellStyle name="Percent 4 4 2 2 2 4 3" xfId="41373" xr:uid="{A7670012-4CC8-4B0C-BE04-9ED54943EE28}"/>
    <cellStyle name="Percent 4 4 2 2 2 5" xfId="41374" xr:uid="{7D170356-88D5-4A4B-9631-A6933C2C34E6}"/>
    <cellStyle name="Percent 4 4 2 2 2 5 2" xfId="41375" xr:uid="{0A185B85-26CB-4ECB-82CF-ABB8C4FC3172}"/>
    <cellStyle name="Percent 4 4 2 2 2 6" xfId="41376" xr:uid="{4FEBCDEC-4E01-4F79-B380-9E47C3D1E9CF}"/>
    <cellStyle name="Percent 4 4 2 2 3" xfId="41377" xr:uid="{FCE7275F-5A5E-4C6D-AEFC-CAA33813877C}"/>
    <cellStyle name="Percent 4 4 2 2 3 2" xfId="41378" xr:uid="{E2BFF6F8-8978-4216-AB57-0811B42A17D6}"/>
    <cellStyle name="Percent 4 4 2 2 3 2 2" xfId="41379" xr:uid="{FE722B8A-E79E-4509-86D8-DC8F55AAB39A}"/>
    <cellStyle name="Percent 4 4 2 2 3 2 2 2" xfId="41380" xr:uid="{8DE2C68A-354A-44BA-83D3-C43886F8D4BF}"/>
    <cellStyle name="Percent 4 4 2 2 3 2 3" xfId="41381" xr:uid="{0062FE5F-44BB-43EF-9BA8-0FEB36CF7E3C}"/>
    <cellStyle name="Percent 4 4 2 2 3 3" xfId="41382" xr:uid="{50812665-F768-4EAE-A8E7-DD43053D2959}"/>
    <cellStyle name="Percent 4 4 2 2 3 3 2" xfId="41383" xr:uid="{C4C5A34B-F7AE-4A68-B37D-0067E53B9B2C}"/>
    <cellStyle name="Percent 4 4 2 2 3 4" xfId="41384" xr:uid="{E6662A3F-8251-43B7-AB4D-096EE4C79726}"/>
    <cellStyle name="Percent 4 4 2 2 4" xfId="41385" xr:uid="{81404FA2-A36D-4C49-AC1C-055DC65BC4C1}"/>
    <cellStyle name="Percent 4 4 2 2 4 2" xfId="41386" xr:uid="{3C2403E3-66CF-48B3-ADED-9A27C2108E34}"/>
    <cellStyle name="Percent 4 4 2 2 4 2 2" xfId="41387" xr:uid="{9ECAD620-90A2-4BC2-9FEE-844DB7EB4621}"/>
    <cellStyle name="Percent 4 4 2 2 4 2 2 2" xfId="41388" xr:uid="{9C6863F0-D1A9-479D-B4E1-C31EF48648C0}"/>
    <cellStyle name="Percent 4 4 2 2 4 2 3" xfId="41389" xr:uid="{20127B84-7839-429B-B633-0C6E54BC06E6}"/>
    <cellStyle name="Percent 4 4 2 2 4 3" xfId="41390" xr:uid="{8AA3DCC5-F2C8-4CD4-9F1C-58C44E47D947}"/>
    <cellStyle name="Percent 4 4 2 2 4 3 2" xfId="41391" xr:uid="{0C5C8BDF-5CC4-425D-9A5A-15118326AF49}"/>
    <cellStyle name="Percent 4 4 2 2 4 4" xfId="41392" xr:uid="{291134B7-5B8B-4A83-AB2E-5F18553EADF8}"/>
    <cellStyle name="Percent 4 4 2 2 5" xfId="41393" xr:uid="{53DD3402-6536-4A92-9268-EC74D0E51015}"/>
    <cellStyle name="Percent 4 4 2 2 5 2" xfId="41394" xr:uid="{E57048A1-1FBF-4BC5-91DD-8ADCE929F285}"/>
    <cellStyle name="Percent 4 4 2 2 5 2 2" xfId="41395" xr:uid="{18823475-B87C-4551-A525-C5DDEA17A92B}"/>
    <cellStyle name="Percent 4 4 2 2 5 3" xfId="41396" xr:uid="{93591C47-DFF7-44D8-8E2A-FFE783B4A85E}"/>
    <cellStyle name="Percent 4 4 2 2 6" xfId="41397" xr:uid="{BF50AA90-A32D-460C-8D82-477192C1C950}"/>
    <cellStyle name="Percent 4 4 2 2 6 2" xfId="41398" xr:uid="{092FE89B-4463-4081-9846-0D4E145BCC8C}"/>
    <cellStyle name="Percent 4 4 2 2 7" xfId="41399" xr:uid="{CDEB6B66-8CF8-483D-A37E-85195366B4A9}"/>
    <cellStyle name="Percent 4 4 2 3" xfId="41400" xr:uid="{AD0ADB5B-22A0-4B24-BDAB-91AAE4E9CA97}"/>
    <cellStyle name="Percent 4 4 2 3 2" xfId="41401" xr:uid="{3CA3E4F4-07C4-407C-BD62-C7669FFAB6A4}"/>
    <cellStyle name="Percent 4 4 2 3 2 2" xfId="41402" xr:uid="{8CCC557A-C88F-4BAE-9174-E02D166B24F7}"/>
    <cellStyle name="Percent 4 4 2 3 2 2 2" xfId="41403" xr:uid="{C330215C-8EB4-473A-8B42-93B9A199337F}"/>
    <cellStyle name="Percent 4 4 2 3 2 2 2 2" xfId="41404" xr:uid="{8878FF6F-D8D6-418B-9B73-AF322DD36524}"/>
    <cellStyle name="Percent 4 4 2 3 2 2 3" xfId="41405" xr:uid="{951435BD-CED3-4C35-BA1B-AE5DBFF41889}"/>
    <cellStyle name="Percent 4 4 2 3 2 3" xfId="41406" xr:uid="{47A2AE28-5010-4098-BC75-E45EA404FC27}"/>
    <cellStyle name="Percent 4 4 2 3 2 3 2" xfId="41407" xr:uid="{E34E6B71-98A4-495A-A1C0-15A5F4EC7E9A}"/>
    <cellStyle name="Percent 4 4 2 3 2 4" xfId="41408" xr:uid="{4D9745C5-F52D-4EB9-83CF-D9B7461774EF}"/>
    <cellStyle name="Percent 4 4 2 3 3" xfId="41409" xr:uid="{ADD56B50-7420-4CF9-84A8-93C9C41F7388}"/>
    <cellStyle name="Percent 4 4 2 3 3 2" xfId="41410" xr:uid="{463E11EA-78B7-4D80-BA4A-D7726752E5CB}"/>
    <cellStyle name="Percent 4 4 2 3 3 2 2" xfId="41411" xr:uid="{A115E974-E001-4FD6-B19D-F3019ABE6586}"/>
    <cellStyle name="Percent 4 4 2 3 3 2 2 2" xfId="41412" xr:uid="{B74D5309-1A6C-4ED3-B013-4C3581709F71}"/>
    <cellStyle name="Percent 4 4 2 3 3 2 3" xfId="41413" xr:uid="{37AE8ADF-3B28-4E14-9E48-7BB525544DAF}"/>
    <cellStyle name="Percent 4 4 2 3 3 3" xfId="41414" xr:uid="{3C7AB2C2-E900-49BC-AE18-C5F032BA2483}"/>
    <cellStyle name="Percent 4 4 2 3 3 3 2" xfId="41415" xr:uid="{267BA72A-BD52-407C-A703-219F3DF3E111}"/>
    <cellStyle name="Percent 4 4 2 3 3 4" xfId="41416" xr:uid="{DF11FD89-0F74-4C11-93AB-59E28CB8CFBE}"/>
    <cellStyle name="Percent 4 4 2 3 4" xfId="41417" xr:uid="{733A5F30-25E5-4199-B59E-170769788A81}"/>
    <cellStyle name="Percent 4 4 2 3 4 2" xfId="41418" xr:uid="{2EA261B8-3AAC-4B82-8809-289CECBB932A}"/>
    <cellStyle name="Percent 4 4 2 3 4 2 2" xfId="41419" xr:uid="{FD3736F6-1F37-4D62-BE29-4688F3C05C3B}"/>
    <cellStyle name="Percent 4 4 2 3 4 3" xfId="41420" xr:uid="{24FF8A58-ACAF-46D8-8D53-B0016040B149}"/>
    <cellStyle name="Percent 4 4 2 3 5" xfId="41421" xr:uid="{AC858A7C-17AF-47F6-8FF1-4803184DA956}"/>
    <cellStyle name="Percent 4 4 2 3 5 2" xfId="41422" xr:uid="{A1D1A7B7-FB2D-44AD-93E2-7AADD8DD7309}"/>
    <cellStyle name="Percent 4 4 2 3 6" xfId="41423" xr:uid="{89BE8B37-D2F1-4246-98A9-DF538E920D7C}"/>
    <cellStyle name="Percent 4 4 2 4" xfId="41424" xr:uid="{F58FDD15-DFEB-4723-B1E1-1C3E22785BDB}"/>
    <cellStyle name="Percent 4 4 2 4 2" xfId="41425" xr:uid="{4967E06A-11DE-46EB-A094-C9C25EEBE05E}"/>
    <cellStyle name="Percent 4 4 2 4 2 2" xfId="41426" xr:uid="{62180B96-75FF-47BE-85E2-EDED94356698}"/>
    <cellStyle name="Percent 4 4 2 4 2 2 2" xfId="41427" xr:uid="{E06F4E19-60F2-407D-9891-899D9743D830}"/>
    <cellStyle name="Percent 4 4 2 4 2 3" xfId="41428" xr:uid="{9A1B963F-ABFD-4B06-8D60-F3D360FA6B2C}"/>
    <cellStyle name="Percent 4 4 2 4 3" xfId="41429" xr:uid="{7F3C1BAD-57FE-47FF-9CC5-11A990382705}"/>
    <cellStyle name="Percent 4 4 2 4 3 2" xfId="41430" xr:uid="{65B57683-6E94-4973-8F66-62A3D5C746B9}"/>
    <cellStyle name="Percent 4 4 2 4 4" xfId="41431" xr:uid="{842AEA65-7C3A-4F65-98BE-FF5136C5C06A}"/>
    <cellStyle name="Percent 4 4 2 5" xfId="41432" xr:uid="{2F625181-F79C-448E-AD2B-7C32E180DD5F}"/>
    <cellStyle name="Percent 4 4 2 5 2" xfId="41433" xr:uid="{B4010815-4833-4A9B-A98F-3EC40AC7B406}"/>
    <cellStyle name="Percent 4 4 2 5 2 2" xfId="41434" xr:uid="{65B4FC4C-8506-4713-B345-6D8031993A16}"/>
    <cellStyle name="Percent 4 4 2 5 2 2 2" xfId="41435" xr:uid="{68CFD6BA-92E1-40F8-A2AE-D869E2C1EE2F}"/>
    <cellStyle name="Percent 4 4 2 5 2 3" xfId="41436" xr:uid="{33D1559E-3A68-4FBD-B005-7665AC13AA14}"/>
    <cellStyle name="Percent 4 4 2 5 3" xfId="41437" xr:uid="{DD6B1455-6819-4BB1-B064-64836C165AED}"/>
    <cellStyle name="Percent 4 4 2 5 3 2" xfId="41438" xr:uid="{159F5C8D-51CC-4472-81E8-1448D9EAB041}"/>
    <cellStyle name="Percent 4 4 2 5 4" xfId="41439" xr:uid="{D6A856F3-7407-4FD7-8DFC-591F85D7B819}"/>
    <cellStyle name="Percent 4 4 2 6" xfId="41440" xr:uid="{C6850DAB-E8C3-4C60-98BD-68BD0299CD27}"/>
    <cellStyle name="Percent 4 4 2 6 2" xfId="41441" xr:uid="{E7EE798C-DAFC-41B7-B2DD-E19F309AEC6C}"/>
    <cellStyle name="Percent 4 4 2 6 2 2" xfId="41442" xr:uid="{216FD37B-8FFC-45D5-AD08-9D34D741C157}"/>
    <cellStyle name="Percent 4 4 2 6 3" xfId="41443" xr:uid="{7B77B382-631E-4998-9A3A-E6A5B4EDA66C}"/>
    <cellStyle name="Percent 4 4 2 7" xfId="41444" xr:uid="{F0E014ED-79B0-44DA-978C-8FBE7C2970B5}"/>
    <cellStyle name="Percent 4 4 2 7 2" xfId="41445" xr:uid="{D5D9F1BF-D3CC-4EC8-A3C5-302B0EA047C2}"/>
    <cellStyle name="Percent 4 4 2 8" xfId="41446" xr:uid="{AB629769-6A4D-4007-8466-73AC613D137C}"/>
    <cellStyle name="Percent 4 4 3" xfId="41447" xr:uid="{588A9908-61BF-47E9-A8DB-CE97E03DD2A7}"/>
    <cellStyle name="Percent 4 4 3 2" xfId="41448" xr:uid="{9EA61BF0-D7B4-4931-A8AD-D12D141E421D}"/>
    <cellStyle name="Percent 4 4 3 2 2" xfId="41449" xr:uid="{8781080F-8438-4E09-AB47-14BE5CEA578C}"/>
    <cellStyle name="Percent 4 4 3 2 2 2" xfId="41450" xr:uid="{4A367716-54C5-4E0B-B09C-838DAE6F3664}"/>
    <cellStyle name="Percent 4 4 3 2 2 2 2" xfId="41451" xr:uid="{5329442E-E163-433E-A2C7-B44FCAC97993}"/>
    <cellStyle name="Percent 4 4 3 2 2 2 2 2" xfId="41452" xr:uid="{6ECCFF62-63DF-4AD5-B69D-1C0582210E5A}"/>
    <cellStyle name="Percent 4 4 3 2 2 2 3" xfId="41453" xr:uid="{9354BAD0-4301-4FE5-9AF3-5F817A5B3EDB}"/>
    <cellStyle name="Percent 4 4 3 2 2 3" xfId="41454" xr:uid="{A1EC07B7-BA64-4C25-A1C5-1B2768EA9AA9}"/>
    <cellStyle name="Percent 4 4 3 2 2 3 2" xfId="41455" xr:uid="{8D72A73D-D4AC-48A1-8FAB-CB2B5DCCA561}"/>
    <cellStyle name="Percent 4 4 3 2 2 4" xfId="41456" xr:uid="{DF441D97-3BE8-4829-A4C2-8B9AD57E3129}"/>
    <cellStyle name="Percent 4 4 3 2 3" xfId="41457" xr:uid="{99AC4C2A-58FA-4298-A002-56038D4E5F84}"/>
    <cellStyle name="Percent 4 4 3 2 3 2" xfId="41458" xr:uid="{516FE53F-8E1F-411F-A35F-E5E3525B22E9}"/>
    <cellStyle name="Percent 4 4 3 2 3 2 2" xfId="41459" xr:uid="{4D5122AC-401F-4B21-AA09-7BCFBF7DF3DD}"/>
    <cellStyle name="Percent 4 4 3 2 3 2 2 2" xfId="41460" xr:uid="{5EF5CEB0-27BE-4672-809A-CADA33043EF5}"/>
    <cellStyle name="Percent 4 4 3 2 3 2 3" xfId="41461" xr:uid="{CB9B1F1C-B5A0-46C7-8863-0BB7351B051F}"/>
    <cellStyle name="Percent 4 4 3 2 3 3" xfId="41462" xr:uid="{21DD8FE6-F023-4AAE-8B8C-502B1DA62B7E}"/>
    <cellStyle name="Percent 4 4 3 2 3 3 2" xfId="41463" xr:uid="{F70669DC-995F-4D1E-9C33-9B48A45C74F3}"/>
    <cellStyle name="Percent 4 4 3 2 3 4" xfId="41464" xr:uid="{ED8A0306-7F25-4BDA-8AC0-5FEC0EF8E078}"/>
    <cellStyle name="Percent 4 4 3 2 4" xfId="41465" xr:uid="{A071676D-AD8E-4D02-B591-292D13E768A7}"/>
    <cellStyle name="Percent 4 4 3 2 4 2" xfId="41466" xr:uid="{4DE2FFFB-B34F-4AC5-918B-6DEE653DF640}"/>
    <cellStyle name="Percent 4 4 3 2 4 2 2" xfId="41467" xr:uid="{774D37F0-8E6C-4F3B-8DCB-50620653C116}"/>
    <cellStyle name="Percent 4 4 3 2 4 3" xfId="41468" xr:uid="{3AFD9036-D32B-47F5-810A-B27B99DE8B91}"/>
    <cellStyle name="Percent 4 4 3 2 5" xfId="41469" xr:uid="{EE97FC78-8628-411A-97C1-3CAC5FAD32E7}"/>
    <cellStyle name="Percent 4 4 3 2 5 2" xfId="41470" xr:uid="{DAF9F8A4-D719-4263-B457-D579D08D3E25}"/>
    <cellStyle name="Percent 4 4 3 2 6" xfId="41471" xr:uid="{388B3A7D-3EF0-4AEC-99C7-96734BD8DD0D}"/>
    <cellStyle name="Percent 4 4 3 3" xfId="41472" xr:uid="{F659F3DA-D391-4965-BE44-92F518B19DFA}"/>
    <cellStyle name="Percent 4 4 3 3 2" xfId="41473" xr:uid="{EF9FF7E6-E509-4937-9050-D07C45A42819}"/>
    <cellStyle name="Percent 4 4 3 3 2 2" xfId="41474" xr:uid="{949C330D-EC75-41B1-A098-05D21DA89B98}"/>
    <cellStyle name="Percent 4 4 3 3 2 2 2" xfId="41475" xr:uid="{71486595-289F-4E91-9347-56890C63DBBD}"/>
    <cellStyle name="Percent 4 4 3 3 2 3" xfId="41476" xr:uid="{1D444EB5-0320-490E-ABF2-43AE6965F3E2}"/>
    <cellStyle name="Percent 4 4 3 3 3" xfId="41477" xr:uid="{92939DA2-DED1-4385-88D7-5276BC024F34}"/>
    <cellStyle name="Percent 4 4 3 3 3 2" xfId="41478" xr:uid="{46A7AE6B-AD5A-473F-BF7B-92CBD3E19D75}"/>
    <cellStyle name="Percent 4 4 3 3 4" xfId="41479" xr:uid="{53C92714-2857-4D46-A489-D35F041B59C7}"/>
    <cellStyle name="Percent 4 4 3 4" xfId="41480" xr:uid="{3BCADDF3-2C62-4618-8519-A6FD84336508}"/>
    <cellStyle name="Percent 4 4 3 4 2" xfId="41481" xr:uid="{8B7DFA02-1403-481E-AAA1-BF3163FBD61D}"/>
    <cellStyle name="Percent 4 4 3 4 2 2" xfId="41482" xr:uid="{0D678FE3-B2F8-4E97-B0E1-1429846E7566}"/>
    <cellStyle name="Percent 4 4 3 4 2 2 2" xfId="41483" xr:uid="{00335AFD-ABEC-4049-A781-6F72454E9091}"/>
    <cellStyle name="Percent 4 4 3 4 2 3" xfId="41484" xr:uid="{80B3121C-9E68-4C0A-BFED-6D3BE668CBA4}"/>
    <cellStyle name="Percent 4 4 3 4 3" xfId="41485" xr:uid="{9DE525E5-169C-4CAA-B3FE-C23D28329209}"/>
    <cellStyle name="Percent 4 4 3 4 3 2" xfId="41486" xr:uid="{747855F5-71DD-4C26-AF2E-67F9053A3FD6}"/>
    <cellStyle name="Percent 4 4 3 4 4" xfId="41487" xr:uid="{B533738C-A515-4BA6-9752-EC83C2E8057E}"/>
    <cellStyle name="Percent 4 4 3 5" xfId="41488" xr:uid="{50685617-13D9-48B9-82AA-F1BC3975C498}"/>
    <cellStyle name="Percent 4 4 3 5 2" xfId="41489" xr:uid="{29E8B79A-E2AC-4E75-84EB-F853DD70AB68}"/>
    <cellStyle name="Percent 4 4 3 5 2 2" xfId="41490" xr:uid="{AAACFC65-B2A3-4274-98B9-17FAD9EB5E88}"/>
    <cellStyle name="Percent 4 4 3 5 3" xfId="41491" xr:uid="{8CA4BBE2-1475-4D27-8B1F-6B7244BB8333}"/>
    <cellStyle name="Percent 4 4 3 6" xfId="41492" xr:uid="{18EF9A7B-BCF1-41CD-8731-C81251C846D2}"/>
    <cellStyle name="Percent 4 4 3 6 2" xfId="41493" xr:uid="{6D852A4A-5984-4AD0-817E-3B7B12B9BEBD}"/>
    <cellStyle name="Percent 4 4 3 7" xfId="41494" xr:uid="{862D1AC2-5B5F-4104-9597-7E0939E0A723}"/>
    <cellStyle name="Percent 4 4 4" xfId="41495" xr:uid="{5A172F73-EF78-4047-87FD-9B3F37A29201}"/>
    <cellStyle name="Percent 4 4 4 2" xfId="41496" xr:uid="{A67CE754-9E5C-4E10-A598-DEB265DECB85}"/>
    <cellStyle name="Percent 4 4 4 2 2" xfId="41497" xr:uid="{905E19FC-60F3-4CDD-9518-334FBF1FDDF9}"/>
    <cellStyle name="Percent 4 4 4 2 2 2" xfId="41498" xr:uid="{4A228395-8D77-449A-948B-26C40456E014}"/>
    <cellStyle name="Percent 4 4 4 2 2 2 2" xfId="41499" xr:uid="{7D446659-E3AC-4391-AB84-8C750D32DBEC}"/>
    <cellStyle name="Percent 4 4 4 2 2 3" xfId="41500" xr:uid="{F062ED76-A1F4-43F8-AB27-0E93B43A50A5}"/>
    <cellStyle name="Percent 4 4 4 2 3" xfId="41501" xr:uid="{F6EC6E5E-9023-4A15-A5C8-514540F28CA3}"/>
    <cellStyle name="Percent 4 4 4 2 3 2" xfId="41502" xr:uid="{371C1F9C-8525-4008-A5E6-058E76BADDB5}"/>
    <cellStyle name="Percent 4 4 4 2 4" xfId="41503" xr:uid="{E6D0F490-0F6D-4069-B15E-8C9F3B32D086}"/>
    <cellStyle name="Percent 4 4 4 3" xfId="41504" xr:uid="{CCE0D7AB-BC43-411C-93FA-E8D150B6B195}"/>
    <cellStyle name="Percent 4 4 4 3 2" xfId="41505" xr:uid="{E0063D9B-10E9-4E47-AE8A-220D9AE36AE6}"/>
    <cellStyle name="Percent 4 4 4 3 2 2" xfId="41506" xr:uid="{4FD9C5D8-7D6B-438F-93F4-DB67205100CC}"/>
    <cellStyle name="Percent 4 4 4 3 2 2 2" xfId="41507" xr:uid="{1282BFF6-70F9-49B8-91EF-FB12CD1899A7}"/>
    <cellStyle name="Percent 4 4 4 3 2 3" xfId="41508" xr:uid="{8E24B23D-C4D3-4395-91FE-B5FB065E9ED4}"/>
    <cellStyle name="Percent 4 4 4 3 3" xfId="41509" xr:uid="{79ED27F8-4CDA-4A20-BD3D-A8E3D592931C}"/>
    <cellStyle name="Percent 4 4 4 3 3 2" xfId="41510" xr:uid="{15C03453-F0E3-4B76-A6A4-0DCE66BB8BD7}"/>
    <cellStyle name="Percent 4 4 4 3 4" xfId="41511" xr:uid="{19581404-5C81-480F-B1D1-B99DC055C1B1}"/>
    <cellStyle name="Percent 4 4 4 4" xfId="41512" xr:uid="{513B8A5E-88B9-4720-8BA2-0FEBB9FFAAA9}"/>
    <cellStyle name="Percent 4 4 4 4 2" xfId="41513" xr:uid="{3B50B625-1DA1-435B-B627-751F268FEF48}"/>
    <cellStyle name="Percent 4 4 4 4 2 2" xfId="41514" xr:uid="{33954280-FBF4-4786-AD12-BB8D2801DA44}"/>
    <cellStyle name="Percent 4 4 4 4 3" xfId="41515" xr:uid="{3EDA10B0-0553-411C-948B-8B7CEF324A13}"/>
    <cellStyle name="Percent 4 4 4 5" xfId="41516" xr:uid="{C1427766-2911-4CD5-A43F-73D31315845C}"/>
    <cellStyle name="Percent 4 4 4 5 2" xfId="41517" xr:uid="{ADAF0D45-EECA-4BAB-935A-8DAD86621A7E}"/>
    <cellStyle name="Percent 4 4 4 6" xfId="41518" xr:uid="{9E42DB13-0151-42DB-B056-DC3370715BE8}"/>
    <cellStyle name="Percent 4 4 5" xfId="41519" xr:uid="{3BCB2ABF-111B-416F-9E3F-B20E62199B88}"/>
    <cellStyle name="Percent 4 4 5 2" xfId="41520" xr:uid="{14CB3D99-5FCA-44D8-8248-53781E7C2F86}"/>
    <cellStyle name="Percent 4 4 5 2 2" xfId="41521" xr:uid="{463494E6-8121-40FE-AD18-171997821EB7}"/>
    <cellStyle name="Percent 4 4 5 2 2 2" xfId="41522" xr:uid="{8AE5DDC1-F745-4F73-92C5-02F914E3F018}"/>
    <cellStyle name="Percent 4 4 5 2 3" xfId="41523" xr:uid="{9EC90AF8-4237-4EF6-887C-6467DD4AF83C}"/>
    <cellStyle name="Percent 4 4 5 3" xfId="41524" xr:uid="{F619AFBD-1FDA-4ECA-9C8F-9AB90F7AEC8B}"/>
    <cellStyle name="Percent 4 4 5 3 2" xfId="41525" xr:uid="{494A3012-44FD-497D-AE1B-CD8B7E786F35}"/>
    <cellStyle name="Percent 4 4 5 4" xfId="41526" xr:uid="{1EF1C2E0-D801-429C-A095-560C1BAD39D2}"/>
    <cellStyle name="Percent 4 4 6" xfId="41527" xr:uid="{65126B93-78C6-46DF-AD57-7281A8D78B76}"/>
    <cellStyle name="Percent 4 4 6 2" xfId="41528" xr:uid="{D1AFE988-646C-4AA3-932C-0AF3CE402403}"/>
    <cellStyle name="Percent 4 4 6 2 2" xfId="41529" xr:uid="{ACBF1F3A-F7B6-4812-B79B-1795F6F57F36}"/>
    <cellStyle name="Percent 4 4 6 2 2 2" xfId="41530" xr:uid="{8CD40ADD-B7E1-48CB-84E1-FAF170388959}"/>
    <cellStyle name="Percent 4 4 6 2 3" xfId="41531" xr:uid="{178CDC40-53DE-4EBE-A69F-36E4D0B1A563}"/>
    <cellStyle name="Percent 4 4 6 3" xfId="41532" xr:uid="{970DF143-FA2A-4591-B8C6-8A319B8EC1DD}"/>
    <cellStyle name="Percent 4 4 6 3 2" xfId="41533" xr:uid="{72E2A558-A2C6-49D2-B2AE-8789DE416301}"/>
    <cellStyle name="Percent 4 4 6 4" xfId="41534" xr:uid="{47D2C081-A68C-4415-9499-51FFDD60D6F2}"/>
    <cellStyle name="Percent 4 4 7" xfId="41535" xr:uid="{6CAB2BCB-5910-42A7-A868-E5FF8E85A3C7}"/>
    <cellStyle name="Percent 4 4 7 2" xfId="41536" xr:uid="{130D577E-43BE-4D49-8F62-1C9969BC6198}"/>
    <cellStyle name="Percent 4 4 7 2 2" xfId="41537" xr:uid="{A93C54F0-CB58-47B2-86D9-18FC2484EA08}"/>
    <cellStyle name="Percent 4 4 7 3" xfId="41538" xr:uid="{6482B39A-1CA1-4037-910D-B7014BAC5AE5}"/>
    <cellStyle name="Percent 4 4 8" xfId="41539" xr:uid="{016585BB-D8C2-4917-8C5F-B57D0C5FDD0A}"/>
    <cellStyle name="Percent 4 4 8 2" xfId="41540" xr:uid="{EA72CEEE-A5DF-49D5-986F-40DA3F1826BC}"/>
    <cellStyle name="Percent 4 4 9" xfId="41541" xr:uid="{550BA5A7-9144-4650-895D-DFB4D01DE541}"/>
    <cellStyle name="Percent 4 5" xfId="41542" xr:uid="{5FFF1C06-AB61-4494-9D06-92D901C01611}"/>
    <cellStyle name="Percent 4 6" xfId="41543" xr:uid="{6F300704-B3AF-49E9-A985-438B0D1537D5}"/>
    <cellStyle name="Percent 4 6 2" xfId="41544" xr:uid="{D2191901-D6DA-4C43-B899-9BF3FDFF695C}"/>
    <cellStyle name="Percent 4 6 2 2" xfId="41545" xr:uid="{416B68DE-4DB9-4458-977D-6A02C4848791}"/>
    <cellStyle name="Percent 4 6 2 2 2" xfId="41546" xr:uid="{E68585D9-9ED9-46F3-85C9-25C239AA00E5}"/>
    <cellStyle name="Percent 4 6 2 2 2 2" xfId="41547" xr:uid="{DE1E823A-A951-41D1-B342-80F34DF42B7C}"/>
    <cellStyle name="Percent 4 6 2 2 2 2 2" xfId="41548" xr:uid="{44E4279A-345C-4998-9AFA-E1B413670CFC}"/>
    <cellStyle name="Percent 4 6 2 2 2 2 2 2" xfId="41549" xr:uid="{9EFFE0FA-C6EE-498F-8971-3312FA87A924}"/>
    <cellStyle name="Percent 4 6 2 2 2 2 3" xfId="41550" xr:uid="{BEF2C68C-8B67-4DAF-BBBB-451346C5B26B}"/>
    <cellStyle name="Percent 4 6 2 2 2 3" xfId="41551" xr:uid="{5AB23500-2197-45B5-ACC1-5C4D7ADF736F}"/>
    <cellStyle name="Percent 4 6 2 2 2 3 2" xfId="41552" xr:uid="{607FA2C3-96E3-4C17-AFBD-EE6672B49D4E}"/>
    <cellStyle name="Percent 4 6 2 2 2 4" xfId="41553" xr:uid="{F70F9511-6F5B-4143-8F21-3C1FDC570A31}"/>
    <cellStyle name="Percent 4 6 2 2 3" xfId="41554" xr:uid="{8B611728-DC83-4E0A-9BDF-56D50AF8992A}"/>
    <cellStyle name="Percent 4 6 2 2 3 2" xfId="41555" xr:uid="{B94253E2-76CC-4AB1-B683-84773F3C3D77}"/>
    <cellStyle name="Percent 4 6 2 2 3 2 2" xfId="41556" xr:uid="{5F5D6F75-33BA-4B7B-9841-CCE3B768368D}"/>
    <cellStyle name="Percent 4 6 2 2 3 2 2 2" xfId="41557" xr:uid="{0F3AF798-6595-4553-A223-C7E7154BE1CF}"/>
    <cellStyle name="Percent 4 6 2 2 3 2 3" xfId="41558" xr:uid="{C4FDA6AF-6967-4303-8B21-5F80898A6AD4}"/>
    <cellStyle name="Percent 4 6 2 2 3 3" xfId="41559" xr:uid="{F20B2635-2AF0-4D72-A40A-E420712A2C29}"/>
    <cellStyle name="Percent 4 6 2 2 3 3 2" xfId="41560" xr:uid="{D99FB327-AA79-4A31-80CA-60CB76B50582}"/>
    <cellStyle name="Percent 4 6 2 2 3 4" xfId="41561" xr:uid="{DA7EBCB1-5129-48F7-B800-4B728CF3E2C2}"/>
    <cellStyle name="Percent 4 6 2 2 4" xfId="41562" xr:uid="{383A96BD-37CA-42A1-803D-BB858AB0A13F}"/>
    <cellStyle name="Percent 4 6 2 2 4 2" xfId="41563" xr:uid="{2866312E-4040-4A6C-9B62-06C600DD2F30}"/>
    <cellStyle name="Percent 4 6 2 2 4 2 2" xfId="41564" xr:uid="{7BFBFB67-B6EA-4350-A05F-C051D7508FF5}"/>
    <cellStyle name="Percent 4 6 2 2 4 3" xfId="41565" xr:uid="{BF8519DE-D00A-463B-85A5-4F3BC2A82A08}"/>
    <cellStyle name="Percent 4 6 2 2 5" xfId="41566" xr:uid="{66C1C508-2E76-47FF-8401-91198BC9BD8E}"/>
    <cellStyle name="Percent 4 6 2 2 5 2" xfId="41567" xr:uid="{98B586EE-3FBA-4F9E-9A80-A87F856C2B8B}"/>
    <cellStyle name="Percent 4 6 2 2 6" xfId="41568" xr:uid="{213FB9A2-8927-4DD8-80C4-1DB534B237D8}"/>
    <cellStyle name="Percent 4 6 2 3" xfId="41569" xr:uid="{169C08EB-C4F7-4762-88E2-DE8331D40B80}"/>
    <cellStyle name="Percent 4 6 2 3 2" xfId="41570" xr:uid="{8F6E6979-0D5B-428C-BC9E-F63381351256}"/>
    <cellStyle name="Percent 4 6 2 3 2 2" xfId="41571" xr:uid="{211E613C-A8B1-4733-9F89-9BB3DF5F6AB8}"/>
    <cellStyle name="Percent 4 6 2 3 2 2 2" xfId="41572" xr:uid="{6EABDA91-F3D6-4BBA-B09E-25E17BA02A2D}"/>
    <cellStyle name="Percent 4 6 2 3 2 3" xfId="41573" xr:uid="{E3DC1732-71A2-414F-B055-0DEE2A0ADCA0}"/>
    <cellStyle name="Percent 4 6 2 3 3" xfId="41574" xr:uid="{231BC27C-549E-4193-B5E2-F8BA3C7A498E}"/>
    <cellStyle name="Percent 4 6 2 3 3 2" xfId="41575" xr:uid="{DE0E6377-8C22-42FC-B807-3FB19E2465A0}"/>
    <cellStyle name="Percent 4 6 2 3 4" xfId="41576" xr:uid="{A3914FB7-5C41-4B35-87AE-36E8B344BB54}"/>
    <cellStyle name="Percent 4 6 2 4" xfId="41577" xr:uid="{9A887929-8565-42FC-BF9A-476D210A8050}"/>
    <cellStyle name="Percent 4 6 2 4 2" xfId="41578" xr:uid="{87A82BB9-6777-46AE-BF8B-8C47D4DB45A3}"/>
    <cellStyle name="Percent 4 6 2 4 2 2" xfId="41579" xr:uid="{69DE85B2-72B8-47DB-9472-D11ED8F0E56E}"/>
    <cellStyle name="Percent 4 6 2 4 2 2 2" xfId="41580" xr:uid="{AD8D3A66-EEC0-4315-A33E-18C45DC0892B}"/>
    <cellStyle name="Percent 4 6 2 4 2 3" xfId="41581" xr:uid="{6D43A734-23DA-415D-A1CD-64015F9B77E5}"/>
    <cellStyle name="Percent 4 6 2 4 3" xfId="41582" xr:uid="{DA8CA35B-8B26-44AD-9FC2-5D52A297AD15}"/>
    <cellStyle name="Percent 4 6 2 4 3 2" xfId="41583" xr:uid="{E9C32885-ED3E-47BB-9820-B57062D09821}"/>
    <cellStyle name="Percent 4 6 2 4 4" xfId="41584" xr:uid="{17DE42F6-3CFC-42DE-BFB3-82DC3A427C07}"/>
    <cellStyle name="Percent 4 6 2 5" xfId="41585" xr:uid="{AD555F52-8913-42DE-BDB3-7A366BDD6924}"/>
    <cellStyle name="Percent 4 6 2 5 2" xfId="41586" xr:uid="{466B4705-82B2-4B41-B788-E008029CDE04}"/>
    <cellStyle name="Percent 4 6 2 5 2 2" xfId="41587" xr:uid="{EA6F81D9-8117-4E4C-BD52-97FEA7C5721E}"/>
    <cellStyle name="Percent 4 6 2 5 3" xfId="41588" xr:uid="{9EB0EF07-6392-41DE-B298-FE1087927670}"/>
    <cellStyle name="Percent 4 6 2 6" xfId="41589" xr:uid="{A3BC81F0-D18C-40F0-A314-CF2339FF2B1C}"/>
    <cellStyle name="Percent 4 6 2 6 2" xfId="41590" xr:uid="{9B322C74-8F6B-41C5-B123-B7BF64687B60}"/>
    <cellStyle name="Percent 4 6 2 7" xfId="41591" xr:uid="{27A27C56-666C-4647-A203-7A63ABFA1108}"/>
    <cellStyle name="Percent 4 6 3" xfId="41592" xr:uid="{82411075-4B01-493D-8D3E-A94A92E85298}"/>
    <cellStyle name="Percent 4 6 3 2" xfId="41593" xr:uid="{BF03F5AA-E394-4437-8A70-867C0060DD68}"/>
    <cellStyle name="Percent 4 6 3 2 2" xfId="41594" xr:uid="{9B518E6A-3327-4759-B959-CC91AC386F9E}"/>
    <cellStyle name="Percent 4 6 3 2 2 2" xfId="41595" xr:uid="{1997AA96-9D07-4CC0-9F01-F54617675979}"/>
    <cellStyle name="Percent 4 6 3 2 2 2 2" xfId="41596" xr:uid="{17CB74C2-5F6D-4E17-A75D-6A16DF606C65}"/>
    <cellStyle name="Percent 4 6 3 2 2 3" xfId="41597" xr:uid="{EC330E89-5C8F-405C-82D5-A25420873A68}"/>
    <cellStyle name="Percent 4 6 3 2 3" xfId="41598" xr:uid="{D8CDF213-C9D5-45DB-B7BE-674AEB798657}"/>
    <cellStyle name="Percent 4 6 3 2 3 2" xfId="41599" xr:uid="{BC378F48-4CFA-4964-9083-8AFD60BFB935}"/>
    <cellStyle name="Percent 4 6 3 2 4" xfId="41600" xr:uid="{144C8996-730F-4C4B-8E37-14FD26E12AAA}"/>
    <cellStyle name="Percent 4 6 3 3" xfId="41601" xr:uid="{374BAA61-49E5-404C-AFD0-B38E795B5ADE}"/>
    <cellStyle name="Percent 4 6 3 3 2" xfId="41602" xr:uid="{F31619CD-6759-4A22-A10C-0CC43BC5B634}"/>
    <cellStyle name="Percent 4 6 3 3 2 2" xfId="41603" xr:uid="{2EC1ED8E-1576-4AD0-8798-2C4F06699398}"/>
    <cellStyle name="Percent 4 6 3 3 2 2 2" xfId="41604" xr:uid="{5880301C-DC3E-4483-AAC4-5704E9F206E4}"/>
    <cellStyle name="Percent 4 6 3 3 2 3" xfId="41605" xr:uid="{9765DF1C-EC02-4543-80DE-C5643367E31E}"/>
    <cellStyle name="Percent 4 6 3 3 3" xfId="41606" xr:uid="{64C989A8-E81E-44A8-8FA9-E35154957458}"/>
    <cellStyle name="Percent 4 6 3 3 3 2" xfId="41607" xr:uid="{D43CD2FA-0658-4CFB-9F53-51EA56E620FE}"/>
    <cellStyle name="Percent 4 6 3 3 4" xfId="41608" xr:uid="{040EE58A-CB2C-42BB-8AB5-264B29FCE805}"/>
    <cellStyle name="Percent 4 6 3 4" xfId="41609" xr:uid="{84DF4BDC-C466-4256-8163-FDBE505A349E}"/>
    <cellStyle name="Percent 4 6 3 4 2" xfId="41610" xr:uid="{BBE02993-B9AC-4A80-ADFF-BCBB28608FA2}"/>
    <cellStyle name="Percent 4 6 3 4 2 2" xfId="41611" xr:uid="{9F2493CF-22AD-4DF9-83C3-23F13852A527}"/>
    <cellStyle name="Percent 4 6 3 4 3" xfId="41612" xr:uid="{27E56043-E93C-435A-A54A-8E83947F4915}"/>
    <cellStyle name="Percent 4 6 3 5" xfId="41613" xr:uid="{6BF73BBE-1B44-4157-94D0-7544602F805F}"/>
    <cellStyle name="Percent 4 6 3 5 2" xfId="41614" xr:uid="{5EBDB0D9-F72F-468E-A048-61B33F0502CA}"/>
    <cellStyle name="Percent 4 6 3 6" xfId="41615" xr:uid="{CCCF6E65-912E-4EA1-ACF6-1208560E89A4}"/>
    <cellStyle name="Percent 4 6 4" xfId="41616" xr:uid="{616A7DD1-148D-401E-A482-0CC2255D7E38}"/>
    <cellStyle name="Percent 4 6 4 2" xfId="41617" xr:uid="{F00A58DC-98C6-41BB-A0FF-4C8F7256115E}"/>
    <cellStyle name="Percent 4 6 4 2 2" xfId="41618" xr:uid="{3860779F-97C3-4D42-A3B3-31E2768815AC}"/>
    <cellStyle name="Percent 4 6 4 2 2 2" xfId="41619" xr:uid="{8155F21B-FB91-4DF0-8124-81BD26D896EA}"/>
    <cellStyle name="Percent 4 6 4 2 3" xfId="41620" xr:uid="{E04BF73B-32E8-4207-B16D-2C115684270F}"/>
    <cellStyle name="Percent 4 6 4 3" xfId="41621" xr:uid="{9D7D28D6-04F2-43F1-B08C-3379299203B3}"/>
    <cellStyle name="Percent 4 6 4 3 2" xfId="41622" xr:uid="{882D7C84-5D7A-4C6A-95E4-D7025E4A4F1A}"/>
    <cellStyle name="Percent 4 6 4 4" xfId="41623" xr:uid="{3D5D2801-78B2-4328-BB04-3FB0CB4948C0}"/>
    <cellStyle name="Percent 4 6 5" xfId="41624" xr:uid="{0B0B29B0-259B-416A-A56E-B3FA7E14E62D}"/>
    <cellStyle name="Percent 4 6 5 2" xfId="41625" xr:uid="{EBD1B858-7DA7-46DA-B9C0-7972ED28B61D}"/>
    <cellStyle name="Percent 4 6 5 2 2" xfId="41626" xr:uid="{8FF58A6B-F5D7-41C7-B2CA-99518D9352F4}"/>
    <cellStyle name="Percent 4 6 5 2 2 2" xfId="41627" xr:uid="{7E09F20C-8CDE-4ADD-9351-EBE1E0D8B570}"/>
    <cellStyle name="Percent 4 6 5 2 3" xfId="41628" xr:uid="{A14EC7A4-1EEB-410B-9862-3530A22E4769}"/>
    <cellStyle name="Percent 4 6 5 3" xfId="41629" xr:uid="{CE9C2606-9472-4575-A238-62121D4161EA}"/>
    <cellStyle name="Percent 4 6 5 3 2" xfId="41630" xr:uid="{F8A503F1-E0DD-4CAF-9A15-8C1A9E1BEC13}"/>
    <cellStyle name="Percent 4 6 5 4" xfId="41631" xr:uid="{269DED62-536C-4B94-80D8-8570225F2BE4}"/>
    <cellStyle name="Percent 4 6 6" xfId="41632" xr:uid="{D2D10240-81EB-4A79-A2FD-EC30655A054A}"/>
    <cellStyle name="Percent 4 6 6 2" xfId="41633" xr:uid="{DF274758-0C07-4D11-A825-47C31D457DFD}"/>
    <cellStyle name="Percent 4 6 6 2 2" xfId="41634" xr:uid="{21ABA588-64C7-49EF-8923-8608432BF38C}"/>
    <cellStyle name="Percent 4 6 6 3" xfId="41635" xr:uid="{F6F5DCF2-5C84-4C24-8D25-DBF382B56195}"/>
    <cellStyle name="Percent 4 6 7" xfId="41636" xr:uid="{E0D5E7DF-621B-44E5-93AB-8A1D48685DF4}"/>
    <cellStyle name="Percent 4 6 7 2" xfId="41637" xr:uid="{74B6E687-DB3A-4A6C-B3E8-167BDF18E06C}"/>
    <cellStyle name="Percent 4 6 8" xfId="41638" xr:uid="{6E4D6871-824F-4FF1-A9F9-672B7B237032}"/>
    <cellStyle name="Percent 4 7" xfId="41639" xr:uid="{CAF2E061-408E-4CC1-A2EB-D52C7F6E8C79}"/>
    <cellStyle name="Percent 4 8" xfId="41640" xr:uid="{88E0202A-7EAA-4DD7-A8B3-0FA8581AF468}"/>
    <cellStyle name="Percent 4 8 2" xfId="41641" xr:uid="{EF7BF9E4-FC7E-45D5-84B2-1BAC2BE4CC76}"/>
    <cellStyle name="Percent 4 8 2 2" xfId="41642" xr:uid="{8A892CE3-FB92-4825-9E4F-E2B1457DB12D}"/>
    <cellStyle name="Percent 4 8 2 2 2" xfId="41643" xr:uid="{07CE2207-A129-43AD-BBF9-7624B626F41A}"/>
    <cellStyle name="Percent 4 8 2 2 2 2" xfId="41644" xr:uid="{0315B65E-0133-479F-BD9C-984F169CE2BE}"/>
    <cellStyle name="Percent 4 8 2 2 3" xfId="41645" xr:uid="{FA22DAFD-68B5-4820-B995-1F5ADDCE9186}"/>
    <cellStyle name="Percent 4 8 2 3" xfId="41646" xr:uid="{A53E41B9-B27A-4D28-ACAF-235C1DE52B20}"/>
    <cellStyle name="Percent 4 8 2 3 2" xfId="41647" xr:uid="{B9CDDA54-C6EE-4A5A-9E07-05B8850A65E3}"/>
    <cellStyle name="Percent 4 8 2 4" xfId="41648" xr:uid="{B5270841-3764-48F4-8534-70AE976C946A}"/>
    <cellStyle name="Percent 4 8 3" xfId="41649" xr:uid="{D3B32392-24E9-4AE6-9D92-E11EC2252CB4}"/>
    <cellStyle name="Percent 4 8 3 2" xfId="41650" xr:uid="{01E3FBD9-025D-438D-961E-EBF20F09FBC0}"/>
    <cellStyle name="Percent 4 8 3 2 2" xfId="41651" xr:uid="{4D3A2D9C-0C95-457F-8E3B-296CFC1122DC}"/>
    <cellStyle name="Percent 4 8 3 2 2 2" xfId="41652" xr:uid="{664B0561-2582-417B-A7AF-6F9F297792A2}"/>
    <cellStyle name="Percent 4 8 3 2 3" xfId="41653" xr:uid="{4A5D8710-E398-4DBF-8A90-221135869537}"/>
    <cellStyle name="Percent 4 8 3 3" xfId="41654" xr:uid="{BF972169-9ACD-4A0F-BD0D-EA07E7EF8D55}"/>
    <cellStyle name="Percent 4 8 3 3 2" xfId="41655" xr:uid="{44746AC7-1B36-4AAD-9965-73CCAF771FEF}"/>
    <cellStyle name="Percent 4 8 3 4" xfId="41656" xr:uid="{AB32A6FB-CBD0-4842-A467-BBD401F18130}"/>
    <cellStyle name="Percent 4 8 4" xfId="41657" xr:uid="{0EC2FC6F-F896-478B-A8BD-7A6EC68C415A}"/>
    <cellStyle name="Percent 4 8 4 2" xfId="41658" xr:uid="{42A884E5-8CED-466E-B81E-8690874EF809}"/>
    <cellStyle name="Percent 4 8 4 2 2" xfId="41659" xr:uid="{28A03022-0B58-4A16-B293-E7E6C80A685B}"/>
    <cellStyle name="Percent 4 8 4 3" xfId="41660" xr:uid="{13C75C6B-FD00-4E85-A036-0DD9A7FBAEBD}"/>
    <cellStyle name="Percent 4 8 5" xfId="41661" xr:uid="{ABF5A23D-8DD3-466A-AA2B-E84CCD8A7835}"/>
    <cellStyle name="Percent 4 8 5 2" xfId="41662" xr:uid="{75DA7C2A-1240-415E-B07E-2C77CF902F28}"/>
    <cellStyle name="Percent 4 8 6" xfId="41663" xr:uid="{3DD4AFD9-F282-4C9A-BD60-C8E5C793E0AB}"/>
    <cellStyle name="Percent 4 9" xfId="41664" xr:uid="{6CA8A870-DF6D-4141-8121-1B07ED922798}"/>
    <cellStyle name="Percent 4 9 2" xfId="41665" xr:uid="{0D0E1B82-4008-4443-96DB-4FA89B19FD60}"/>
    <cellStyle name="Percent 4 9 2 2" xfId="41666" xr:uid="{D7BD2B67-4635-46F0-9F8E-E0A5C573AFC3}"/>
    <cellStyle name="Percent 4 9 2 2 2" xfId="41667" xr:uid="{AA8EBFFF-3332-49DC-B452-CB631E205121}"/>
    <cellStyle name="Percent 4 9 2 3" xfId="41668" xr:uid="{68CCAF46-DBF0-416E-9E5A-2FEEAF09C8A8}"/>
    <cellStyle name="Percent 4 9 3" xfId="41669" xr:uid="{1D424298-77EF-4CB9-94F1-DB4AD1BE3EC6}"/>
    <cellStyle name="Percent 4 9 3 2" xfId="41670" xr:uid="{E392DF89-3C07-4C09-A40A-D6B51284F668}"/>
    <cellStyle name="Percent 4 9 4" xfId="41671" xr:uid="{92589E52-4BD0-4286-9802-D8DCB6CD3626}"/>
    <cellStyle name="Percent 40" xfId="41672" xr:uid="{12A487A9-8C5F-4080-82AF-D9DA4C44EF8F}"/>
    <cellStyle name="Percent 41" xfId="41673" xr:uid="{BB79FBC0-510D-49F9-8CEC-6D5B0F35AC60}"/>
    <cellStyle name="Percent 42" xfId="41674" xr:uid="{3B494EFC-2C6F-4C09-BFEC-08AC26A8E2EB}"/>
    <cellStyle name="Percent 43" xfId="41675" xr:uid="{6E86FAEB-F3FE-4D07-AAD7-7D35DFAA3A0F}"/>
    <cellStyle name="Percent 44" xfId="41676" xr:uid="{D4BB4EF9-352A-4199-B630-EA661A1C549C}"/>
    <cellStyle name="Percent 45" xfId="41677" xr:uid="{F645FE93-5995-4EC3-8B54-F8ECD597D84E}"/>
    <cellStyle name="Percent 46" xfId="41678" xr:uid="{40F881DA-D243-4B32-829C-DAC77FEE01BE}"/>
    <cellStyle name="Percent 47" xfId="41679" xr:uid="{4B2D8E38-6FE0-4354-8E63-8841170012ED}"/>
    <cellStyle name="Percent 48" xfId="41680" xr:uid="{B42A6E16-8DFE-4336-8E7B-807851801F4B}"/>
    <cellStyle name="Percent 49" xfId="41681" xr:uid="{680053D2-572C-4C42-A4CF-1BE7F119B399}"/>
    <cellStyle name="Percent 5" xfId="41682" xr:uid="{946CC32F-FA4C-4A45-9E75-50526BCE0A75}"/>
    <cellStyle name="Percent 5 2" xfId="41683" xr:uid="{81E13A9B-7693-49A2-BAB6-BD8A88E64BC8}"/>
    <cellStyle name="Percent 5 2 2" xfId="41684" xr:uid="{37D63FD2-83AF-47AE-A246-3F24BA0DD0B4}"/>
    <cellStyle name="Percent 5 2 3" xfId="41685" xr:uid="{CA4949DF-5174-46BB-8474-386CBE73550A}"/>
    <cellStyle name="Percent 5 2 3 2" xfId="41686" xr:uid="{2B740286-CD94-4820-8E8C-DABDD8A1F09B}"/>
    <cellStyle name="Percent 5 2 3 2 2" xfId="41687" xr:uid="{078B86A9-5E3B-4A13-BD74-20DA066B2BB6}"/>
    <cellStyle name="Percent 5 2 3 2 2 2" xfId="41688" xr:uid="{22CAB463-0BE0-4D71-9B5A-D1C988FAD9E6}"/>
    <cellStyle name="Percent 5 2 3 2 2 2 2" xfId="41689" xr:uid="{7B5DD4A5-7D48-4427-A009-06B4D4046DD6}"/>
    <cellStyle name="Percent 5 2 3 2 2 2 2 2" xfId="41690" xr:uid="{CD38E589-411A-4035-BA9F-2056174F25B7}"/>
    <cellStyle name="Percent 5 2 3 2 2 2 2 2 2" xfId="41691" xr:uid="{714E5B41-C1FB-433A-983E-0A2A5292DD76}"/>
    <cellStyle name="Percent 5 2 3 2 2 2 2 3" xfId="41692" xr:uid="{8877ACAF-0602-4B83-B92E-262A2FD08F22}"/>
    <cellStyle name="Percent 5 2 3 2 2 2 3" xfId="41693" xr:uid="{30EBA03E-E8AC-4ACD-9DBA-F889B0ADBCC2}"/>
    <cellStyle name="Percent 5 2 3 2 2 2 3 2" xfId="41694" xr:uid="{83A6FAC7-1280-4635-BFE5-6C0DF943C97C}"/>
    <cellStyle name="Percent 5 2 3 2 2 2 4" xfId="41695" xr:uid="{EFA40241-D767-48F1-9E48-400C4D50F41A}"/>
    <cellStyle name="Percent 5 2 3 2 2 3" xfId="41696" xr:uid="{363DC5FD-599B-499A-992B-619F72EB213F}"/>
    <cellStyle name="Percent 5 2 3 2 2 3 2" xfId="41697" xr:uid="{2A3FBC0D-3DE7-4046-BE5A-0ECA6857BC3A}"/>
    <cellStyle name="Percent 5 2 3 2 2 3 2 2" xfId="41698" xr:uid="{76D3B341-E8C1-4951-9349-4ADBB5EF0599}"/>
    <cellStyle name="Percent 5 2 3 2 2 3 2 2 2" xfId="41699" xr:uid="{8B8B3894-94A5-45B5-88F6-BCDD4F86A757}"/>
    <cellStyle name="Percent 5 2 3 2 2 3 2 3" xfId="41700" xr:uid="{7935E3EF-715A-4A1A-980A-5E79CB0227BF}"/>
    <cellStyle name="Percent 5 2 3 2 2 3 3" xfId="41701" xr:uid="{C23F7470-A31B-43D1-B90E-2E8D21714C22}"/>
    <cellStyle name="Percent 5 2 3 2 2 3 3 2" xfId="41702" xr:uid="{CEBD7300-A6F4-4BAD-92B3-E4D708C51E99}"/>
    <cellStyle name="Percent 5 2 3 2 2 3 4" xfId="41703" xr:uid="{BEFF15EE-927F-43AC-9826-E971085FA9F5}"/>
    <cellStyle name="Percent 5 2 3 2 2 4" xfId="41704" xr:uid="{67A7838E-8C97-4D5F-ADC4-071096677D82}"/>
    <cellStyle name="Percent 5 2 3 2 2 4 2" xfId="41705" xr:uid="{95F7AA55-8089-4366-AE74-A941D06F457E}"/>
    <cellStyle name="Percent 5 2 3 2 2 4 2 2" xfId="41706" xr:uid="{BEF5BB7D-33F3-4547-8592-60C309BFA4DF}"/>
    <cellStyle name="Percent 5 2 3 2 2 4 3" xfId="41707" xr:uid="{6FDA4AB9-8FFF-48F6-9CE7-9941A547FA72}"/>
    <cellStyle name="Percent 5 2 3 2 2 5" xfId="41708" xr:uid="{37139289-4FDA-4C97-B9C9-248D5F1469A8}"/>
    <cellStyle name="Percent 5 2 3 2 2 5 2" xfId="41709" xr:uid="{232148D1-8212-4136-A211-6979FDC50B00}"/>
    <cellStyle name="Percent 5 2 3 2 2 6" xfId="41710" xr:uid="{B934EECA-855E-43E2-80D2-184DA03566E4}"/>
    <cellStyle name="Percent 5 2 3 2 3" xfId="41711" xr:uid="{6BFDD879-7695-4D54-8289-A00F90DDAE05}"/>
    <cellStyle name="Percent 5 2 3 2 3 2" xfId="41712" xr:uid="{06EE086F-5E80-4D10-9411-870FE3C1E334}"/>
    <cellStyle name="Percent 5 2 3 2 3 2 2" xfId="41713" xr:uid="{605301BE-F09E-45B0-A351-8C111F017D43}"/>
    <cellStyle name="Percent 5 2 3 2 3 2 2 2" xfId="41714" xr:uid="{698D3142-1F6F-470F-9443-4229065974D2}"/>
    <cellStyle name="Percent 5 2 3 2 3 2 3" xfId="41715" xr:uid="{8FAFDD30-CD9A-420D-B256-A211D6EACED2}"/>
    <cellStyle name="Percent 5 2 3 2 3 3" xfId="41716" xr:uid="{EB30D59B-8E32-43C6-8B8D-2F65166434A0}"/>
    <cellStyle name="Percent 5 2 3 2 3 3 2" xfId="41717" xr:uid="{A221EC59-742F-4685-A712-259929D1AAA8}"/>
    <cellStyle name="Percent 5 2 3 2 3 4" xfId="41718" xr:uid="{21FFEEC4-C33A-4020-85D0-700A4AD66F3A}"/>
    <cellStyle name="Percent 5 2 3 2 4" xfId="41719" xr:uid="{F115237D-2FB6-41AE-9D87-5F145EAF5B15}"/>
    <cellStyle name="Percent 5 2 3 2 4 2" xfId="41720" xr:uid="{DAA2D744-50A5-48DC-9226-1B4994002175}"/>
    <cellStyle name="Percent 5 2 3 2 4 2 2" xfId="41721" xr:uid="{8AC3DFBD-BB5B-4FB2-A0CF-66B85BA868C0}"/>
    <cellStyle name="Percent 5 2 3 2 4 2 2 2" xfId="41722" xr:uid="{AD414716-9D78-46E8-8999-BF7E43A5A060}"/>
    <cellStyle name="Percent 5 2 3 2 4 2 3" xfId="41723" xr:uid="{4ABDC7C1-81E9-4D3A-9997-4B51414716A2}"/>
    <cellStyle name="Percent 5 2 3 2 4 3" xfId="41724" xr:uid="{D1303584-04D5-47FB-825C-79A35D64AC7D}"/>
    <cellStyle name="Percent 5 2 3 2 4 3 2" xfId="41725" xr:uid="{E177D349-1967-4ACC-8693-DCE19EDFF999}"/>
    <cellStyle name="Percent 5 2 3 2 4 4" xfId="41726" xr:uid="{331A299A-BA37-4BF9-9F81-CA99344E269E}"/>
    <cellStyle name="Percent 5 2 3 2 5" xfId="41727" xr:uid="{A44AE296-3478-4069-922C-61C8914E6EBA}"/>
    <cellStyle name="Percent 5 2 3 2 5 2" xfId="41728" xr:uid="{5EE79F49-4C99-4D71-AF95-909CF65A1413}"/>
    <cellStyle name="Percent 5 2 3 2 5 2 2" xfId="41729" xr:uid="{73B8DF96-68D4-40BA-850A-32E5ACD6E9E5}"/>
    <cellStyle name="Percent 5 2 3 2 5 3" xfId="41730" xr:uid="{780C6BA5-D456-43B3-8FB1-78DA571CAB23}"/>
    <cellStyle name="Percent 5 2 3 2 6" xfId="41731" xr:uid="{F369984E-F3B2-436C-938D-F96374C954D6}"/>
    <cellStyle name="Percent 5 2 3 2 6 2" xfId="41732" xr:uid="{EEFF9ACB-5AB9-4BBF-82F7-B11BF027DF71}"/>
    <cellStyle name="Percent 5 2 3 2 7" xfId="41733" xr:uid="{EC9D0EF6-56F7-47B8-9392-55501C2FE482}"/>
    <cellStyle name="Percent 5 2 3 3" xfId="41734" xr:uid="{0AEBA107-6FDF-4132-BAA4-9DE30606FC6A}"/>
    <cellStyle name="Percent 5 2 3 3 2" xfId="41735" xr:uid="{50204ADE-A7A6-4247-8484-031821A63E51}"/>
    <cellStyle name="Percent 5 2 3 3 2 2" xfId="41736" xr:uid="{981A67EB-8E0C-422E-8162-5C625FBEE79B}"/>
    <cellStyle name="Percent 5 2 3 3 2 2 2" xfId="41737" xr:uid="{726B1512-2751-46C2-856A-F5E6BBEE34A9}"/>
    <cellStyle name="Percent 5 2 3 3 2 2 2 2" xfId="41738" xr:uid="{E360DA4F-E23A-4784-9140-229942B65820}"/>
    <cellStyle name="Percent 5 2 3 3 2 2 3" xfId="41739" xr:uid="{435E07BF-838C-405E-9E05-0C2A7D2320A7}"/>
    <cellStyle name="Percent 5 2 3 3 2 3" xfId="41740" xr:uid="{901F8285-6F77-457E-BE36-6A6C4F0DDEDA}"/>
    <cellStyle name="Percent 5 2 3 3 2 3 2" xfId="41741" xr:uid="{798525B3-3703-4DB5-8384-1D6E5B4C10C7}"/>
    <cellStyle name="Percent 5 2 3 3 2 4" xfId="41742" xr:uid="{ABE9B2F5-8B30-40B8-9382-F1B283A566C1}"/>
    <cellStyle name="Percent 5 2 3 3 3" xfId="41743" xr:uid="{1EC0F418-51EA-4B7E-BAA6-218B06617234}"/>
    <cellStyle name="Percent 5 2 3 3 3 2" xfId="41744" xr:uid="{F59DFF02-8D90-447F-8899-0EBA8D44EE95}"/>
    <cellStyle name="Percent 5 2 3 3 3 2 2" xfId="41745" xr:uid="{1D03A760-C5D2-47F0-9491-6F75E7154B1F}"/>
    <cellStyle name="Percent 5 2 3 3 3 2 2 2" xfId="41746" xr:uid="{026CC820-4E0E-413F-B4F5-79E112F4AD00}"/>
    <cellStyle name="Percent 5 2 3 3 3 2 3" xfId="41747" xr:uid="{7385EE2F-BB75-4891-9345-9778FA7A7AFA}"/>
    <cellStyle name="Percent 5 2 3 3 3 3" xfId="41748" xr:uid="{496B0470-9E86-4853-8368-D4FA2031BEC7}"/>
    <cellStyle name="Percent 5 2 3 3 3 3 2" xfId="41749" xr:uid="{1BA7D770-465C-44B0-BE44-F8E84ACB52FA}"/>
    <cellStyle name="Percent 5 2 3 3 3 4" xfId="41750" xr:uid="{E11FB095-2743-4007-93D7-79A405A63DD0}"/>
    <cellStyle name="Percent 5 2 3 3 4" xfId="41751" xr:uid="{7A41377A-8DCE-467F-B8D4-094C34197EE3}"/>
    <cellStyle name="Percent 5 2 3 3 4 2" xfId="41752" xr:uid="{7F8E20D5-BEC4-4933-973E-0A641645D45F}"/>
    <cellStyle name="Percent 5 2 3 3 4 2 2" xfId="41753" xr:uid="{F1E2B138-7727-476F-9369-0ADB74392844}"/>
    <cellStyle name="Percent 5 2 3 3 4 3" xfId="41754" xr:uid="{5C77F853-09B7-436F-9286-88AA6E530525}"/>
    <cellStyle name="Percent 5 2 3 3 5" xfId="41755" xr:uid="{23C084F9-D5CF-4453-A2C3-F9CF4ADED752}"/>
    <cellStyle name="Percent 5 2 3 3 5 2" xfId="41756" xr:uid="{92678EFD-67D8-40E1-A158-5246FBC06EAC}"/>
    <cellStyle name="Percent 5 2 3 3 6" xfId="41757" xr:uid="{4AD10E6E-CAEF-45C0-9989-BC709E9AB8E5}"/>
    <cellStyle name="Percent 5 2 3 4" xfId="41758" xr:uid="{D201DB3D-9397-437A-A3FD-EC387342144B}"/>
    <cellStyle name="Percent 5 2 3 4 2" xfId="41759" xr:uid="{9B06461B-05EA-4594-917F-D91FAEFD51C0}"/>
    <cellStyle name="Percent 5 2 3 4 2 2" xfId="41760" xr:uid="{5A266B6D-6E57-48A5-9B20-152D58D41943}"/>
    <cellStyle name="Percent 5 2 3 4 2 2 2" xfId="41761" xr:uid="{84F6A993-8559-492B-AFC8-E37081B8D7F2}"/>
    <cellStyle name="Percent 5 2 3 4 2 3" xfId="41762" xr:uid="{6939BD11-14A6-46FE-8571-C4DBEC10FD2D}"/>
    <cellStyle name="Percent 5 2 3 4 3" xfId="41763" xr:uid="{26346DCD-BABC-4689-B7C7-F99AB13D3E56}"/>
    <cellStyle name="Percent 5 2 3 4 3 2" xfId="41764" xr:uid="{2E266277-EA1E-4F77-80F3-E41CF479AC1F}"/>
    <cellStyle name="Percent 5 2 3 4 4" xfId="41765" xr:uid="{FE654C0F-9C8D-495C-A87B-1011148592EA}"/>
    <cellStyle name="Percent 5 2 3 5" xfId="41766" xr:uid="{0CD6660E-6C95-4DDC-BF8D-8592ACD502D5}"/>
    <cellStyle name="Percent 5 2 3 5 2" xfId="41767" xr:uid="{9F30A928-D878-48CA-ABE9-32322F25DE0F}"/>
    <cellStyle name="Percent 5 2 3 5 2 2" xfId="41768" xr:uid="{8AFCD211-94A5-4830-87D8-0EADB2EBCB8F}"/>
    <cellStyle name="Percent 5 2 3 5 2 2 2" xfId="41769" xr:uid="{D1BAA354-2D82-42F3-8264-EF5A5E592877}"/>
    <cellStyle name="Percent 5 2 3 5 2 3" xfId="41770" xr:uid="{EBE6FFDA-E915-4D09-B3EC-076628B869B7}"/>
    <cellStyle name="Percent 5 2 3 5 3" xfId="41771" xr:uid="{3AE202AF-221A-4B7F-9D27-552DAB3FEA6C}"/>
    <cellStyle name="Percent 5 2 3 5 3 2" xfId="41772" xr:uid="{19825D8E-B696-4333-AE93-B373592A075A}"/>
    <cellStyle name="Percent 5 2 3 5 4" xfId="41773" xr:uid="{3CB20DB0-1E40-4514-AFBE-00A6A4272BC1}"/>
    <cellStyle name="Percent 5 2 3 6" xfId="41774" xr:uid="{E90666A2-7808-412D-BB41-88A4732B18BB}"/>
    <cellStyle name="Percent 5 2 3 6 2" xfId="41775" xr:uid="{5ADB52F2-5488-44CB-B768-6908FBBD88C9}"/>
    <cellStyle name="Percent 5 2 3 6 2 2" xfId="41776" xr:uid="{C28FB5A6-5B91-471D-9C8A-6B42AC7C8056}"/>
    <cellStyle name="Percent 5 2 3 6 3" xfId="41777" xr:uid="{D8EC2E2A-EEF3-4FEB-9FD1-D71FC7587415}"/>
    <cellStyle name="Percent 5 2 3 7" xfId="41778" xr:uid="{82DAABD2-0FE2-478E-9A1A-E6ECA168F6B8}"/>
    <cellStyle name="Percent 5 2 3 7 2" xfId="41779" xr:uid="{15F4280B-70B4-4B3B-848A-82262C526298}"/>
    <cellStyle name="Percent 5 2 3 8" xfId="41780" xr:uid="{54A4FE89-5917-4B1C-9754-1CAFF055B8D0}"/>
    <cellStyle name="Percent 5 2 4" xfId="41781" xr:uid="{4E5DB019-BCCC-49E6-8808-0DE1CB7AC3E3}"/>
    <cellStyle name="Percent 5 2 4 2" xfId="41782" xr:uid="{92CAC4B8-E83E-42D6-A7F3-993054D36FD0}"/>
    <cellStyle name="Percent 5 2 4 2 2" xfId="41783" xr:uid="{FCBF922A-D6A7-44BB-A20D-8A5B71AE2114}"/>
    <cellStyle name="Percent 5 3" xfId="41784" xr:uid="{1C6D470F-D95D-42FA-A050-738852060E53}"/>
    <cellStyle name="Percent 5 4" xfId="41785" xr:uid="{E0C2FB4E-5969-4FDA-A5F6-9E45B14A0054}"/>
    <cellStyle name="Percent 5 4 2" xfId="41786" xr:uid="{779CA623-F461-4773-A8A8-ACACA682ED31}"/>
    <cellStyle name="Percent 5 4 2 2" xfId="41787" xr:uid="{6520ECBE-AB4B-41E0-A088-4551C6039857}"/>
    <cellStyle name="Percent 5 4 2 2 2" xfId="41788" xr:uid="{18D7DC1C-A8D9-4BAA-9406-96C1BC891AB2}"/>
    <cellStyle name="Percent 5 4 2 2 2 2" xfId="41789" xr:uid="{A43F21EF-CD35-40F1-A1E7-9FB7D27FDCFD}"/>
    <cellStyle name="Percent 5 4 2 2 2 2 2" xfId="41790" xr:uid="{F77C6EDA-A44C-4F15-861F-0A8CBD9C9BFA}"/>
    <cellStyle name="Percent 5 4 2 2 2 2 2 2" xfId="41791" xr:uid="{3C2FA750-3B22-443C-9E09-27D459E40726}"/>
    <cellStyle name="Percent 5 4 2 2 2 2 2 2 2" xfId="41792" xr:uid="{55AFBAAD-83EE-4016-B1BA-13E79EABDDC7}"/>
    <cellStyle name="Percent 5 4 2 2 2 2 2 3" xfId="41793" xr:uid="{8E0199C9-0CBA-4D3E-9319-F657E9D3DFCF}"/>
    <cellStyle name="Percent 5 4 2 2 2 2 3" xfId="41794" xr:uid="{0458DD75-A037-47A1-AB29-41B85113D135}"/>
    <cellStyle name="Percent 5 4 2 2 2 2 3 2" xfId="41795" xr:uid="{23F7D19F-BB2A-42D2-A8C2-948A5FB223E0}"/>
    <cellStyle name="Percent 5 4 2 2 2 2 4" xfId="41796" xr:uid="{21EB4E9C-7FAD-4179-8934-DF6A5DB39B49}"/>
    <cellStyle name="Percent 5 4 2 2 2 3" xfId="41797" xr:uid="{728F6E7F-18E0-4E54-9CC1-BEE2C1A98B69}"/>
    <cellStyle name="Percent 5 4 2 2 2 3 2" xfId="41798" xr:uid="{11DBD77C-7B13-4322-BF68-3EB74C9CE0CE}"/>
    <cellStyle name="Percent 5 4 2 2 2 3 2 2" xfId="41799" xr:uid="{29AE61F5-6966-4E05-BC01-386AF11F15C6}"/>
    <cellStyle name="Percent 5 4 2 2 2 3 2 2 2" xfId="41800" xr:uid="{D584F3F3-9A28-4F81-8058-59AD6AE05A72}"/>
    <cellStyle name="Percent 5 4 2 2 2 3 2 3" xfId="41801" xr:uid="{B13B6808-973E-4E7B-B993-CFFA8A256683}"/>
    <cellStyle name="Percent 5 4 2 2 2 3 3" xfId="41802" xr:uid="{E2545F7C-A835-4222-8164-788187B2D2A2}"/>
    <cellStyle name="Percent 5 4 2 2 2 3 3 2" xfId="41803" xr:uid="{F4C30A4C-0BAC-46A0-92A4-09DE5CA63AA0}"/>
    <cellStyle name="Percent 5 4 2 2 2 3 4" xfId="41804" xr:uid="{C1ACD891-B0B0-4668-B757-D458710EDBD6}"/>
    <cellStyle name="Percent 5 4 2 2 2 4" xfId="41805" xr:uid="{3F2666D1-F9D5-47E6-9C4E-829D5E5F6A8C}"/>
    <cellStyle name="Percent 5 4 2 2 2 4 2" xfId="41806" xr:uid="{766806AB-E2FB-4113-9889-E846EB598BDB}"/>
    <cellStyle name="Percent 5 4 2 2 2 4 2 2" xfId="41807" xr:uid="{6582FB37-7F51-4A79-9E0B-85C072ED20DC}"/>
    <cellStyle name="Percent 5 4 2 2 2 4 3" xfId="41808" xr:uid="{369A8BD1-D196-4539-BBB3-44125BEC5015}"/>
    <cellStyle name="Percent 5 4 2 2 2 5" xfId="41809" xr:uid="{18F743D1-225E-4D96-ADDD-0ADBA0525DA2}"/>
    <cellStyle name="Percent 5 4 2 2 2 5 2" xfId="41810" xr:uid="{BDFFF034-1C7E-472D-93E1-49B09161434D}"/>
    <cellStyle name="Percent 5 4 2 2 2 6" xfId="41811" xr:uid="{285D9DC5-683D-4591-8278-A0F01087A5F6}"/>
    <cellStyle name="Percent 5 4 2 2 3" xfId="41812" xr:uid="{418EF5BC-E4D3-4999-B0DA-ACDA3D5DA3EC}"/>
    <cellStyle name="Percent 5 4 2 2 3 2" xfId="41813" xr:uid="{9C63F464-ACD3-402B-AD5E-C9D0974901F7}"/>
    <cellStyle name="Percent 5 4 2 2 3 2 2" xfId="41814" xr:uid="{E080EDF6-7866-4DDB-A428-1F4F16EFC771}"/>
    <cellStyle name="Percent 5 4 2 2 3 2 2 2" xfId="41815" xr:uid="{35484472-4F66-46EE-A632-FE2955A7372D}"/>
    <cellStyle name="Percent 5 4 2 2 3 2 3" xfId="41816" xr:uid="{5E55FA25-8028-49FA-8F5F-5D1E09CAEDA0}"/>
    <cellStyle name="Percent 5 4 2 2 3 3" xfId="41817" xr:uid="{A478426F-2247-4D0C-9F82-EA5721D748B6}"/>
    <cellStyle name="Percent 5 4 2 2 3 3 2" xfId="41818" xr:uid="{6774CC43-1F70-4B63-980A-3F888668A56C}"/>
    <cellStyle name="Percent 5 4 2 2 3 4" xfId="41819" xr:uid="{AA02BFA2-7A56-4008-8E2D-7FC8B72217E2}"/>
    <cellStyle name="Percent 5 4 2 2 4" xfId="41820" xr:uid="{2C89C960-C4C3-44B4-AF6B-C5B2F10EFD83}"/>
    <cellStyle name="Percent 5 4 2 2 4 2" xfId="41821" xr:uid="{607E9A16-F682-482E-882B-40A9AB46593C}"/>
    <cellStyle name="Percent 5 4 2 2 4 2 2" xfId="41822" xr:uid="{479127A3-1E5E-43EC-ADA6-B972E237FCA1}"/>
    <cellStyle name="Percent 5 4 2 2 4 2 2 2" xfId="41823" xr:uid="{1241D2C7-272B-47D4-9D9E-CDCC565A9DBC}"/>
    <cellStyle name="Percent 5 4 2 2 4 2 3" xfId="41824" xr:uid="{A134114E-1477-47C5-8867-A1BA4D0B97C8}"/>
    <cellStyle name="Percent 5 4 2 2 4 3" xfId="41825" xr:uid="{3F366B4A-04DE-40E3-B60E-52F2E12FA7BF}"/>
    <cellStyle name="Percent 5 4 2 2 4 3 2" xfId="41826" xr:uid="{6448BB4D-5695-4F60-BEE4-AB80468DE5DA}"/>
    <cellStyle name="Percent 5 4 2 2 4 4" xfId="41827" xr:uid="{E257B478-9FDE-42FE-991E-37CEAC36AF54}"/>
    <cellStyle name="Percent 5 4 2 2 5" xfId="41828" xr:uid="{1E38590A-E563-43CB-B874-DFEBA7FD4B32}"/>
    <cellStyle name="Percent 5 4 2 2 5 2" xfId="41829" xr:uid="{BA0B0BCD-675B-4053-848E-944E456F0B29}"/>
    <cellStyle name="Percent 5 4 2 2 5 2 2" xfId="41830" xr:uid="{DEAD9123-321C-418D-8D27-07663822F21A}"/>
    <cellStyle name="Percent 5 4 2 2 5 3" xfId="41831" xr:uid="{4811C749-ADA3-49F2-91E8-17A0BE7D4FB5}"/>
    <cellStyle name="Percent 5 4 2 2 6" xfId="41832" xr:uid="{BE2E66C5-2008-4969-A4C0-7EA78D0495C1}"/>
    <cellStyle name="Percent 5 4 2 2 6 2" xfId="41833" xr:uid="{303AD692-160A-46B2-AF7F-FD6C2ED641A9}"/>
    <cellStyle name="Percent 5 4 2 2 7" xfId="41834" xr:uid="{3012EB9E-0919-4090-9419-09EFCD8F8683}"/>
    <cellStyle name="Percent 5 4 2 3" xfId="41835" xr:uid="{0EF05144-BB3E-49DD-A8C7-BB1B0628B4F4}"/>
    <cellStyle name="Percent 5 4 2 3 2" xfId="41836" xr:uid="{AB72F815-7CDF-4201-B536-EF0005246522}"/>
    <cellStyle name="Percent 5 4 2 3 2 2" xfId="41837" xr:uid="{FE7DBCA7-D0B7-453C-8E1B-C9C572E5AC56}"/>
    <cellStyle name="Percent 5 4 2 3 2 2 2" xfId="41838" xr:uid="{E394EAC9-7E84-4BF5-BD75-1D15B50C51F4}"/>
    <cellStyle name="Percent 5 4 2 3 2 2 2 2" xfId="41839" xr:uid="{4ECD8119-EF53-4487-857F-D0C00F4A401A}"/>
    <cellStyle name="Percent 5 4 2 3 2 2 3" xfId="41840" xr:uid="{7BF89C26-9868-448F-8EED-E72F161A1BF6}"/>
    <cellStyle name="Percent 5 4 2 3 2 3" xfId="41841" xr:uid="{3F3AB4DE-13B7-443E-8264-66E77E072171}"/>
    <cellStyle name="Percent 5 4 2 3 2 3 2" xfId="41842" xr:uid="{E4E4F1C8-4E03-4B79-AD1B-08AF00BB33FE}"/>
    <cellStyle name="Percent 5 4 2 3 2 4" xfId="41843" xr:uid="{A88D6BCE-82A4-4CEA-A44E-3E97D0ED27D8}"/>
    <cellStyle name="Percent 5 4 2 3 3" xfId="41844" xr:uid="{BA2DC685-081F-4AB7-B94E-395FFF5F1DC8}"/>
    <cellStyle name="Percent 5 4 2 3 3 2" xfId="41845" xr:uid="{6273C318-308E-4786-BDBE-DE43E595C7B9}"/>
    <cellStyle name="Percent 5 4 2 3 3 2 2" xfId="41846" xr:uid="{C1B04EB1-5C64-438E-B4D2-00C2CBC3D964}"/>
    <cellStyle name="Percent 5 4 2 3 3 2 2 2" xfId="41847" xr:uid="{38E30621-352A-45DB-815A-5F031C0D1E69}"/>
    <cellStyle name="Percent 5 4 2 3 3 2 3" xfId="41848" xr:uid="{6D0B1A2B-8490-4D23-8B48-37C28214A2AC}"/>
    <cellStyle name="Percent 5 4 2 3 3 3" xfId="41849" xr:uid="{DA256D58-2459-47B8-8349-1B757E03F559}"/>
    <cellStyle name="Percent 5 4 2 3 3 3 2" xfId="41850" xr:uid="{63596465-EEB0-42C5-839E-6993D29D60F6}"/>
    <cellStyle name="Percent 5 4 2 3 3 4" xfId="41851" xr:uid="{A0850955-3391-4940-BC15-D828D340C52B}"/>
    <cellStyle name="Percent 5 4 2 3 4" xfId="41852" xr:uid="{FEDD4178-3AE2-4CE7-AA59-F0D09401ACD4}"/>
    <cellStyle name="Percent 5 4 2 3 4 2" xfId="41853" xr:uid="{6BA41D07-1394-4353-AF34-6A1AF2885852}"/>
    <cellStyle name="Percent 5 4 2 3 4 2 2" xfId="41854" xr:uid="{D532631F-C6AD-4092-A4FA-5819381AEE92}"/>
    <cellStyle name="Percent 5 4 2 3 4 3" xfId="41855" xr:uid="{67F5882C-F676-4CB4-84EE-99D5B39C3A8F}"/>
    <cellStyle name="Percent 5 4 2 3 5" xfId="41856" xr:uid="{FC3EC77C-DA8D-486E-A85F-6EA7CE126472}"/>
    <cellStyle name="Percent 5 4 2 3 5 2" xfId="41857" xr:uid="{F125A2A7-EEEA-4422-8AB5-BBCE158E47ED}"/>
    <cellStyle name="Percent 5 4 2 3 6" xfId="41858" xr:uid="{C3BE136B-DD39-46E4-A4BD-01383F3590D6}"/>
    <cellStyle name="Percent 5 4 2 4" xfId="41859" xr:uid="{3549AD17-C584-4EA7-B5DD-4377960F21B1}"/>
    <cellStyle name="Percent 5 4 2 4 2" xfId="41860" xr:uid="{2E2E9B1C-8ABF-4C12-A4B4-92BA4D581568}"/>
    <cellStyle name="Percent 5 4 2 4 2 2" xfId="41861" xr:uid="{56DF4F31-359D-47FC-8004-FFAB1D5437D4}"/>
    <cellStyle name="Percent 5 4 2 4 2 2 2" xfId="41862" xr:uid="{F46EA82D-4378-4DB7-BE55-D35B4C15C8AC}"/>
    <cellStyle name="Percent 5 4 2 4 2 3" xfId="41863" xr:uid="{4260BF37-97EF-4110-9811-CEA82B09F03D}"/>
    <cellStyle name="Percent 5 4 2 4 3" xfId="41864" xr:uid="{30202A0E-4BB1-4835-AA2E-737A92015885}"/>
    <cellStyle name="Percent 5 4 2 4 3 2" xfId="41865" xr:uid="{762C287C-A774-4825-96E4-5DE5B85228DD}"/>
    <cellStyle name="Percent 5 4 2 4 4" xfId="41866" xr:uid="{E8A678C6-F3E3-4671-8194-82D8FA5270AE}"/>
    <cellStyle name="Percent 5 4 2 5" xfId="41867" xr:uid="{6E018546-D440-4FB3-997D-CEA3BFD79097}"/>
    <cellStyle name="Percent 5 4 2 5 2" xfId="41868" xr:uid="{E22AC95A-CB51-4D9E-902E-1F143EF0EA96}"/>
    <cellStyle name="Percent 5 4 2 5 2 2" xfId="41869" xr:uid="{D888F46C-6FFE-4635-A4D8-4599D2E9CEFB}"/>
    <cellStyle name="Percent 5 4 2 5 2 2 2" xfId="41870" xr:uid="{BF35E0E4-6C83-48AE-A639-AEE038E8FA2E}"/>
    <cellStyle name="Percent 5 4 2 5 2 3" xfId="41871" xr:uid="{CA990868-55D6-4486-8FCE-80A8902110DD}"/>
    <cellStyle name="Percent 5 4 2 5 3" xfId="41872" xr:uid="{75FFF352-5D1C-4803-86B8-0C799973C5DB}"/>
    <cellStyle name="Percent 5 4 2 5 3 2" xfId="41873" xr:uid="{B6F080C8-640D-4465-B9A4-FF7D56E08C16}"/>
    <cellStyle name="Percent 5 4 2 5 4" xfId="41874" xr:uid="{05988DA2-1776-4E7C-958A-1CDF23FBF191}"/>
    <cellStyle name="Percent 5 4 2 6" xfId="41875" xr:uid="{A813BC42-5310-4CF5-8877-C3AAC6E9B425}"/>
    <cellStyle name="Percent 5 4 2 6 2" xfId="41876" xr:uid="{113B98C6-BE9B-40F9-8CD0-0974541CC61E}"/>
    <cellStyle name="Percent 5 4 2 6 2 2" xfId="41877" xr:uid="{D3B6FBFF-8BAE-4655-B979-1CCA1F3B8519}"/>
    <cellStyle name="Percent 5 4 2 6 3" xfId="41878" xr:uid="{738125C7-9138-4887-89A9-82B9E706A5A7}"/>
    <cellStyle name="Percent 5 4 2 7" xfId="41879" xr:uid="{E62BB3F1-FD1F-48DA-9716-25B89B4678C9}"/>
    <cellStyle name="Percent 5 4 2 7 2" xfId="41880" xr:uid="{832EF9CE-FEC7-4334-8BE6-DE879293F0D6}"/>
    <cellStyle name="Percent 5 4 2 8" xfId="41881" xr:uid="{F042A790-2DB8-4DAD-BFEE-1F835CA94294}"/>
    <cellStyle name="Percent 5 4 3" xfId="41882" xr:uid="{BDB1F628-CACC-4BC4-ADBB-653184685C58}"/>
    <cellStyle name="Percent 5 4 3 2" xfId="41883" xr:uid="{27A48229-DD9A-40DC-9E0B-F82AC95AEA03}"/>
    <cellStyle name="Percent 5 4 3 2 2" xfId="41884" xr:uid="{1328FF10-4C66-42E2-8E49-6468E77D0961}"/>
    <cellStyle name="Percent 5 4 3 2 2 2" xfId="41885" xr:uid="{BB46EF83-06C8-4F8E-AE4B-3F931DBC4CDF}"/>
    <cellStyle name="Percent 5 4 3 2 2 2 2" xfId="41886" xr:uid="{F6735062-A61B-4555-BEBA-B85C7A4E9AE9}"/>
    <cellStyle name="Percent 5 4 3 2 2 2 2 2" xfId="41887" xr:uid="{5CCF47D2-0D81-407D-A57F-A1CDA9873DD9}"/>
    <cellStyle name="Percent 5 4 3 2 2 2 3" xfId="41888" xr:uid="{245FFAE0-E3A2-4CFC-9A63-D1F0DB498B97}"/>
    <cellStyle name="Percent 5 4 3 2 2 3" xfId="41889" xr:uid="{165BAEB8-28DB-4BAB-AD5E-6B554F65ADC2}"/>
    <cellStyle name="Percent 5 4 3 2 2 3 2" xfId="41890" xr:uid="{254F886F-8F9E-4EA8-B96A-6B0EA53F4F26}"/>
    <cellStyle name="Percent 5 4 3 2 2 4" xfId="41891" xr:uid="{A80912F8-4590-4662-9734-F47473718246}"/>
    <cellStyle name="Percent 5 4 3 2 3" xfId="41892" xr:uid="{775717DB-FBA2-49CF-9EE4-C92C77D4E30A}"/>
    <cellStyle name="Percent 5 4 3 2 3 2" xfId="41893" xr:uid="{F8081C9A-6366-4C5E-9DB2-A0B5A2350D90}"/>
    <cellStyle name="Percent 5 4 3 2 3 2 2" xfId="41894" xr:uid="{B4357EF5-1BF5-4BA4-AC05-995F92F3BE5C}"/>
    <cellStyle name="Percent 5 4 3 2 3 2 2 2" xfId="41895" xr:uid="{4631CDBD-6DF5-4F4D-A041-40A2CAE6AE3B}"/>
    <cellStyle name="Percent 5 4 3 2 3 2 3" xfId="41896" xr:uid="{4FE91CC2-5BA4-456F-B788-411DD5F5C940}"/>
    <cellStyle name="Percent 5 4 3 2 3 3" xfId="41897" xr:uid="{2CBAE84A-D27A-45EB-A429-AB08B36A3FEF}"/>
    <cellStyle name="Percent 5 4 3 2 3 3 2" xfId="41898" xr:uid="{4450A048-4FE7-48FB-8B3C-41F25A75025F}"/>
    <cellStyle name="Percent 5 4 3 2 3 4" xfId="41899" xr:uid="{596FA764-E47A-4691-9E8D-1C1B0BCA027B}"/>
    <cellStyle name="Percent 5 4 3 2 4" xfId="41900" xr:uid="{AB86E7F3-6533-4D33-80C2-3FA379C7F787}"/>
    <cellStyle name="Percent 5 4 3 2 4 2" xfId="41901" xr:uid="{A1599311-FFBD-4697-ACEB-AED0B28913EA}"/>
    <cellStyle name="Percent 5 4 3 2 4 2 2" xfId="41902" xr:uid="{88233245-8C27-473C-A0E4-8889202D0FB1}"/>
    <cellStyle name="Percent 5 4 3 2 4 3" xfId="41903" xr:uid="{EEA0A969-7A16-4FB3-8552-CF35A0216E84}"/>
    <cellStyle name="Percent 5 4 3 2 5" xfId="41904" xr:uid="{161A094F-AABB-4FCD-BCA5-D3E852A40264}"/>
    <cellStyle name="Percent 5 4 3 2 5 2" xfId="41905" xr:uid="{9D0DAD2E-7050-4ECB-8033-18B94A81FD40}"/>
    <cellStyle name="Percent 5 4 3 2 6" xfId="41906" xr:uid="{3C7FCEBA-08F4-48CB-83F8-ADCD4CA332FC}"/>
    <cellStyle name="Percent 5 4 3 3" xfId="41907" xr:uid="{BB60ECFC-4E65-43D4-98F5-961D7CD41880}"/>
    <cellStyle name="Percent 5 4 3 3 2" xfId="41908" xr:uid="{D7929D15-4F1A-4D63-B3AD-31E4ECF1DCB0}"/>
    <cellStyle name="Percent 5 4 3 3 2 2" xfId="41909" xr:uid="{D9CC582C-69AF-4696-9064-BDCFE09FC8BF}"/>
    <cellStyle name="Percent 5 4 3 3 2 2 2" xfId="41910" xr:uid="{08F11132-A2B2-434F-BFFF-0260019AC1FF}"/>
    <cellStyle name="Percent 5 4 3 3 2 3" xfId="41911" xr:uid="{E72A516A-60E4-48B3-848C-3DEAB5AA934F}"/>
    <cellStyle name="Percent 5 4 3 3 3" xfId="41912" xr:uid="{AAD4CE65-C6E8-4E60-B73D-21D1931BBA08}"/>
    <cellStyle name="Percent 5 4 3 3 3 2" xfId="41913" xr:uid="{38B33CEE-131B-4EDA-8F62-9B2A8615DDE8}"/>
    <cellStyle name="Percent 5 4 3 3 4" xfId="41914" xr:uid="{F231D0C3-5049-4C44-A151-45CCEA6B3B2B}"/>
    <cellStyle name="Percent 5 4 3 4" xfId="41915" xr:uid="{D07C7B47-3BF3-469C-BC81-F511E4E19232}"/>
    <cellStyle name="Percent 5 4 3 4 2" xfId="41916" xr:uid="{237EC927-18CD-47F0-AB56-BCA4BB0FFEA6}"/>
    <cellStyle name="Percent 5 4 3 4 2 2" xfId="41917" xr:uid="{EAE95E3C-C690-4166-A901-FB18EA8BAACF}"/>
    <cellStyle name="Percent 5 4 3 4 2 2 2" xfId="41918" xr:uid="{D046FA64-5ECA-4298-B2AE-602F5422563B}"/>
    <cellStyle name="Percent 5 4 3 4 2 3" xfId="41919" xr:uid="{6B842ECD-1245-4C2D-85C1-41CEA06DB8AD}"/>
    <cellStyle name="Percent 5 4 3 4 3" xfId="41920" xr:uid="{0C3CF7B8-C86B-4847-A2F8-64E3FAEF5A3F}"/>
    <cellStyle name="Percent 5 4 3 4 3 2" xfId="41921" xr:uid="{A3FCB6FE-E26A-405C-9F31-CB48CE6942AE}"/>
    <cellStyle name="Percent 5 4 3 4 4" xfId="41922" xr:uid="{0E1DF4E1-CD7F-45B7-8948-F5177E1F4EBD}"/>
    <cellStyle name="Percent 5 4 3 5" xfId="41923" xr:uid="{5848025C-730D-4C55-804D-5D286E84FD2F}"/>
    <cellStyle name="Percent 5 4 3 5 2" xfId="41924" xr:uid="{9C1EABD2-ECB2-4FEE-A0DA-D69A25B53275}"/>
    <cellStyle name="Percent 5 4 3 5 2 2" xfId="41925" xr:uid="{C626B8FB-82E2-4544-B9DC-BFA1CEB5209A}"/>
    <cellStyle name="Percent 5 4 3 5 3" xfId="41926" xr:uid="{D0F857EB-9D37-4043-859A-67CB792D73B9}"/>
    <cellStyle name="Percent 5 4 3 6" xfId="41927" xr:uid="{ACDEDD6E-732B-416A-A9D2-709730BCE694}"/>
    <cellStyle name="Percent 5 4 3 6 2" xfId="41928" xr:uid="{F1883804-3EC1-428F-A6C9-9955F28B808E}"/>
    <cellStyle name="Percent 5 4 3 7" xfId="41929" xr:uid="{66077DE6-1845-42E9-A027-82A630C09C5E}"/>
    <cellStyle name="Percent 5 4 4" xfId="41930" xr:uid="{1237A850-E94E-45FA-A8BE-96734A894A17}"/>
    <cellStyle name="Percent 5 4 4 2" xfId="41931" xr:uid="{130EC676-483D-4472-98B4-00DA27588C10}"/>
    <cellStyle name="Percent 5 4 4 2 2" xfId="41932" xr:uid="{1DEEE8CC-60B7-4CF2-86B8-DE088F3AA209}"/>
    <cellStyle name="Percent 5 4 4 2 2 2" xfId="41933" xr:uid="{521A1D51-841E-470E-822B-A47328EEBA2F}"/>
    <cellStyle name="Percent 5 4 4 2 2 2 2" xfId="41934" xr:uid="{9C115E7B-82FD-486A-A5E2-21C901639B48}"/>
    <cellStyle name="Percent 5 4 4 2 2 3" xfId="41935" xr:uid="{3B054C79-3A84-4358-9BF3-EACE85995F15}"/>
    <cellStyle name="Percent 5 4 4 2 3" xfId="41936" xr:uid="{58A57A18-A59E-4DFD-A645-0839AE49E3A4}"/>
    <cellStyle name="Percent 5 4 4 2 3 2" xfId="41937" xr:uid="{C88DE301-4838-4398-BDC9-0CF5763B0AD2}"/>
    <cellStyle name="Percent 5 4 4 2 4" xfId="41938" xr:uid="{9B82C42C-906E-4C05-8A99-525282305162}"/>
    <cellStyle name="Percent 5 4 4 3" xfId="41939" xr:uid="{FB4A708A-739B-4733-B33A-2EEFC40BD868}"/>
    <cellStyle name="Percent 5 4 4 3 2" xfId="41940" xr:uid="{3AD9382F-E4EF-4C5D-BB15-BE10E0130675}"/>
    <cellStyle name="Percent 5 4 4 3 2 2" xfId="41941" xr:uid="{780DFB01-1D07-426C-AA6F-F8823D61597E}"/>
    <cellStyle name="Percent 5 4 4 3 2 2 2" xfId="41942" xr:uid="{126117D1-55BC-47E9-BD3C-BFADCB875709}"/>
    <cellStyle name="Percent 5 4 4 3 2 3" xfId="41943" xr:uid="{B87C4449-06B5-4268-BE73-63C7AE3E547C}"/>
    <cellStyle name="Percent 5 4 4 3 3" xfId="41944" xr:uid="{8ADE2BA9-E46C-4E51-ABA2-2BD746AF29BC}"/>
    <cellStyle name="Percent 5 4 4 3 3 2" xfId="41945" xr:uid="{A4224608-4B07-41C9-8CFB-36B099DA3C62}"/>
    <cellStyle name="Percent 5 4 4 3 4" xfId="41946" xr:uid="{A997704D-5DBA-40D0-8A56-87211506FAB9}"/>
    <cellStyle name="Percent 5 4 4 4" xfId="41947" xr:uid="{708FBB2C-41A6-4D6D-9CC6-E59E4A091334}"/>
    <cellStyle name="Percent 5 4 4 4 2" xfId="41948" xr:uid="{BB51FDAB-EC18-44B5-B50D-C0609AE0AA78}"/>
    <cellStyle name="Percent 5 4 4 4 2 2" xfId="41949" xr:uid="{77672915-03E1-4BE3-9941-D2A54F516343}"/>
    <cellStyle name="Percent 5 4 4 4 3" xfId="41950" xr:uid="{0FD3160F-61D5-4682-8995-610404F8EBC8}"/>
    <cellStyle name="Percent 5 4 4 5" xfId="41951" xr:uid="{94CA7501-E065-4E7C-A34D-267A8DF70ED0}"/>
    <cellStyle name="Percent 5 4 4 5 2" xfId="41952" xr:uid="{6E1689F4-939D-4D00-8E4A-4ED6DA8A6A58}"/>
    <cellStyle name="Percent 5 4 4 6" xfId="41953" xr:uid="{22851D83-0FCC-40CC-A5CA-3A24BDD8E761}"/>
    <cellStyle name="Percent 5 4 5" xfId="41954" xr:uid="{569884F8-535B-4D89-B317-066C0F3C3E76}"/>
    <cellStyle name="Percent 5 4 5 2" xfId="41955" xr:uid="{293707FD-D7CB-4BED-986C-4720A390AEC7}"/>
    <cellStyle name="Percent 5 4 5 2 2" xfId="41956" xr:uid="{9A8CE3A5-19F0-453B-AE6A-0A053F9740F5}"/>
    <cellStyle name="Percent 5 4 5 2 2 2" xfId="41957" xr:uid="{D9AF29C7-483C-4D73-8389-A6C4AEC8BD29}"/>
    <cellStyle name="Percent 5 4 5 2 3" xfId="41958" xr:uid="{2A6A6F09-E4EE-4746-A398-7A22AC1042DE}"/>
    <cellStyle name="Percent 5 4 5 3" xfId="41959" xr:uid="{40423BA7-B238-48DF-82F0-87028CC27D0B}"/>
    <cellStyle name="Percent 5 4 5 3 2" xfId="41960" xr:uid="{B5B84C6A-95E7-4AAC-B023-F6BFAF918F31}"/>
    <cellStyle name="Percent 5 4 5 4" xfId="41961" xr:uid="{EA948557-C453-4797-8B90-E17594919F66}"/>
    <cellStyle name="Percent 5 4 6" xfId="41962" xr:uid="{4CA448B7-F620-4101-AD01-6170B121E29D}"/>
    <cellStyle name="Percent 5 4 6 2" xfId="41963" xr:uid="{1E786FF7-C673-4470-9491-2E8399D322AF}"/>
    <cellStyle name="Percent 5 4 6 2 2" xfId="41964" xr:uid="{00D11E76-A0F3-48AB-A56D-64C13A2E75A8}"/>
    <cellStyle name="Percent 5 4 6 2 2 2" xfId="41965" xr:uid="{C16B9AFE-D65C-4A42-A40F-0827876996DC}"/>
    <cellStyle name="Percent 5 4 6 2 3" xfId="41966" xr:uid="{3FE96E14-F190-4922-AA16-6802806AA20D}"/>
    <cellStyle name="Percent 5 4 6 3" xfId="41967" xr:uid="{ECED7E55-06A8-4F79-AE1A-DD492778AEE5}"/>
    <cellStyle name="Percent 5 4 6 3 2" xfId="41968" xr:uid="{86D725DE-BF65-4169-B471-1E4E2AF983F1}"/>
    <cellStyle name="Percent 5 4 6 4" xfId="41969" xr:uid="{58228A88-1933-400E-9172-788049E9A2A9}"/>
    <cellStyle name="Percent 5 4 7" xfId="41970" xr:uid="{2C01D250-B96A-4201-ABD8-023CEF2D4F27}"/>
    <cellStyle name="Percent 5 4 7 2" xfId="41971" xr:uid="{2E64D179-DAFD-4765-BB45-E294232486FE}"/>
    <cellStyle name="Percent 5 4 7 2 2" xfId="41972" xr:uid="{92FD4E69-4047-4836-AEF7-5BF4A76D72A4}"/>
    <cellStyle name="Percent 5 4 7 3" xfId="41973" xr:uid="{BD04AB10-AEBD-4C77-987C-7D43D6C24707}"/>
    <cellStyle name="Percent 5 4 8" xfId="41974" xr:uid="{60E84173-F421-45E8-A469-EB858489722D}"/>
    <cellStyle name="Percent 5 4 8 2" xfId="41975" xr:uid="{8D37D047-D364-4E8D-B96B-DA81ACA91992}"/>
    <cellStyle name="Percent 5 4 9" xfId="41976" xr:uid="{25CC5D10-737D-4CF2-ACA2-8EAF2191E212}"/>
    <cellStyle name="Percent 5 5" xfId="41977" xr:uid="{778172F9-B9C8-4BEF-9F38-52F3517FE4DB}"/>
    <cellStyle name="Percent 5 6" xfId="41978" xr:uid="{E2637CB7-6AB4-4CEA-9F28-A985028681A8}"/>
    <cellStyle name="Percent 5 6 2" xfId="41979" xr:uid="{7C7B15C9-CAA1-438D-A250-CC6B1C6929E3}"/>
    <cellStyle name="Percent 5 6 2 2" xfId="41980" xr:uid="{67690A71-F7F2-4B64-828F-ADEBB99A0F53}"/>
    <cellStyle name="Percent 5 6 2 2 2" xfId="41981" xr:uid="{0DBA60E5-6ABE-49F1-B5ED-A9D5A5208A91}"/>
    <cellStyle name="Percent 5 6 2 2 2 2" xfId="41982" xr:uid="{596D59E8-A565-4D34-BD1A-4B49EF4EA37B}"/>
    <cellStyle name="Percent 5 6 2 2 2 2 2" xfId="41983" xr:uid="{B8ECCF8A-E100-498B-9355-2C53CB249943}"/>
    <cellStyle name="Percent 5 6 2 2 2 2 2 2" xfId="41984" xr:uid="{C3A64D59-D7A6-48D8-8105-1759EB2FA411}"/>
    <cellStyle name="Percent 5 6 2 2 2 2 3" xfId="41985" xr:uid="{64BB8CEB-D0E3-41F2-8295-301DA638BD5A}"/>
    <cellStyle name="Percent 5 6 2 2 2 3" xfId="41986" xr:uid="{E0FC38EF-D0A6-4FB8-959F-E1B70D7FC8BA}"/>
    <cellStyle name="Percent 5 6 2 2 2 3 2" xfId="41987" xr:uid="{5F6208C8-7978-464B-924E-378C57B1ED0B}"/>
    <cellStyle name="Percent 5 6 2 2 2 4" xfId="41988" xr:uid="{041CE4BC-191D-4F4E-A8E7-03E79C5E282A}"/>
    <cellStyle name="Percent 5 6 2 2 3" xfId="41989" xr:uid="{E3ED2688-B18F-4C69-936C-9F5683E46CE6}"/>
    <cellStyle name="Percent 5 6 2 2 3 2" xfId="41990" xr:uid="{E79793AB-9F7C-4DBC-9CAE-47085126464A}"/>
    <cellStyle name="Percent 5 6 2 2 3 2 2" xfId="41991" xr:uid="{7EABA445-0F96-43A7-8E09-78814F17E976}"/>
    <cellStyle name="Percent 5 6 2 2 3 2 2 2" xfId="41992" xr:uid="{D6CB86C6-30D2-40E7-A906-C07F646FBFB7}"/>
    <cellStyle name="Percent 5 6 2 2 3 2 3" xfId="41993" xr:uid="{F6513216-F513-43B5-954A-162D80B7A3CD}"/>
    <cellStyle name="Percent 5 6 2 2 3 3" xfId="41994" xr:uid="{7A27CD0B-642D-4016-8DA4-8CC3A109615D}"/>
    <cellStyle name="Percent 5 6 2 2 3 3 2" xfId="41995" xr:uid="{7752ACCC-6BB6-469D-BABD-7B93D3A0F8D0}"/>
    <cellStyle name="Percent 5 6 2 2 3 4" xfId="41996" xr:uid="{A6EAC8AD-3733-4DC2-AAC4-2716FF1EB38B}"/>
    <cellStyle name="Percent 5 6 2 2 4" xfId="41997" xr:uid="{A083B97C-5A20-41D8-8E96-76B192DACABF}"/>
    <cellStyle name="Percent 5 6 2 2 4 2" xfId="41998" xr:uid="{10AB9EDF-BD3A-4046-A933-315B520E95CE}"/>
    <cellStyle name="Percent 5 6 2 2 4 2 2" xfId="41999" xr:uid="{FC6CBDBA-EFA4-414B-9630-061C5C56AF11}"/>
    <cellStyle name="Percent 5 6 2 2 4 3" xfId="42000" xr:uid="{BF78F93A-8351-4887-BF3C-7F61F6B4BDE1}"/>
    <cellStyle name="Percent 5 6 2 2 5" xfId="42001" xr:uid="{2C90DD0E-0893-4AAD-9258-9A507CDFC1D0}"/>
    <cellStyle name="Percent 5 6 2 2 5 2" xfId="42002" xr:uid="{3730453D-EBFD-4A1D-823C-A91C0DA3F418}"/>
    <cellStyle name="Percent 5 6 2 2 6" xfId="42003" xr:uid="{49E464F1-3BDA-4C92-AC63-A345FD58C461}"/>
    <cellStyle name="Percent 5 6 2 3" xfId="42004" xr:uid="{F4269422-3CAA-4D45-9261-6814D97E4B82}"/>
    <cellStyle name="Percent 5 6 2 3 2" xfId="42005" xr:uid="{0EC0BFC7-6432-4AB1-B303-C404A5746A83}"/>
    <cellStyle name="Percent 5 6 2 3 2 2" xfId="42006" xr:uid="{3F38059D-69BD-4576-A823-EB41B06BBEF2}"/>
    <cellStyle name="Percent 5 6 2 3 2 2 2" xfId="42007" xr:uid="{35EE720E-776C-4E10-97D0-07A893DC7B88}"/>
    <cellStyle name="Percent 5 6 2 3 2 3" xfId="42008" xr:uid="{330EB96E-B92A-4AFA-9F06-FEF013FB9150}"/>
    <cellStyle name="Percent 5 6 2 3 3" xfId="42009" xr:uid="{9DCFBC97-114B-4E41-9EB3-760B6D9F178A}"/>
    <cellStyle name="Percent 5 6 2 3 3 2" xfId="42010" xr:uid="{585A17AE-7007-49A6-A66C-45CC87B2D9E3}"/>
    <cellStyle name="Percent 5 6 2 3 4" xfId="42011" xr:uid="{F026E54D-F2A8-476A-ADE8-68C2F17DFD08}"/>
    <cellStyle name="Percent 5 6 2 4" xfId="42012" xr:uid="{D97B9B3A-41EC-470D-A8AF-8E767630B3DF}"/>
    <cellStyle name="Percent 5 6 2 4 2" xfId="42013" xr:uid="{16260878-52DA-42E8-818A-9EF4806E5ABF}"/>
    <cellStyle name="Percent 5 6 2 4 2 2" xfId="42014" xr:uid="{9404A695-9559-47FD-BF4E-35646D5BC9EB}"/>
    <cellStyle name="Percent 5 6 2 4 2 2 2" xfId="42015" xr:uid="{87F194B2-19B0-4E85-A8E1-E9D2243B2E7C}"/>
    <cellStyle name="Percent 5 6 2 4 2 3" xfId="42016" xr:uid="{F2ABCD88-B1A8-4EE8-9D31-4A7ACDAA4E8B}"/>
    <cellStyle name="Percent 5 6 2 4 3" xfId="42017" xr:uid="{0C431A61-2851-408A-A6BE-CAEE897B4B63}"/>
    <cellStyle name="Percent 5 6 2 4 3 2" xfId="42018" xr:uid="{95358118-6BE9-4573-BA1A-6BCD3B7C1320}"/>
    <cellStyle name="Percent 5 6 2 4 4" xfId="42019" xr:uid="{9DE16EE9-A07C-41BB-866B-5D04281A4C67}"/>
    <cellStyle name="Percent 5 6 2 5" xfId="42020" xr:uid="{C24BB900-9E50-4702-8C5E-F0B47CEE5DD4}"/>
    <cellStyle name="Percent 5 6 2 5 2" xfId="42021" xr:uid="{54905F13-3B1A-492F-95D5-F891FD032747}"/>
    <cellStyle name="Percent 5 6 2 5 2 2" xfId="42022" xr:uid="{24E61FAD-3210-4FB6-B9DC-9AA375CC8D98}"/>
    <cellStyle name="Percent 5 6 2 5 3" xfId="42023" xr:uid="{F519A94F-9C33-47A0-98A7-A801E49A94E9}"/>
    <cellStyle name="Percent 5 6 2 6" xfId="42024" xr:uid="{F5A7C3A3-CFCA-46A2-9E5B-292F243824F8}"/>
    <cellStyle name="Percent 5 6 2 6 2" xfId="42025" xr:uid="{215AC421-78A0-4D5F-8C10-3197A72D0841}"/>
    <cellStyle name="Percent 5 6 2 7" xfId="42026" xr:uid="{8266FCE2-7F2E-4422-882B-D98132791FFF}"/>
    <cellStyle name="Percent 5 6 3" xfId="42027" xr:uid="{08ADF3A5-1935-4B71-82F2-C23970318153}"/>
    <cellStyle name="Percent 5 6 3 2" xfId="42028" xr:uid="{D4248A51-E642-47E0-AA5E-52E1A7A49F09}"/>
    <cellStyle name="Percent 5 6 3 2 2" xfId="42029" xr:uid="{343E6ECD-43AA-4D63-899D-AF9B75AFF196}"/>
    <cellStyle name="Percent 5 6 3 2 2 2" xfId="42030" xr:uid="{7BAC39DE-7388-4558-90CE-031D8CA00113}"/>
    <cellStyle name="Percent 5 6 3 2 2 2 2" xfId="42031" xr:uid="{5D0D840A-04CA-4FE9-8362-9744BB1A129B}"/>
    <cellStyle name="Percent 5 6 3 2 2 3" xfId="42032" xr:uid="{FB559B11-1E65-42F3-98F3-179F5631E4B3}"/>
    <cellStyle name="Percent 5 6 3 2 3" xfId="42033" xr:uid="{7E164F9F-7941-4AEC-904E-1042A007AB91}"/>
    <cellStyle name="Percent 5 6 3 2 3 2" xfId="42034" xr:uid="{D3C10824-D49A-4FFE-9865-3735B8E48BF4}"/>
    <cellStyle name="Percent 5 6 3 2 4" xfId="42035" xr:uid="{C8DEF6C9-E252-4968-BAE3-52235697CF71}"/>
    <cellStyle name="Percent 5 6 3 3" xfId="42036" xr:uid="{3EAC0DC8-311D-4DE2-9124-DF7C36A91CB7}"/>
    <cellStyle name="Percent 5 6 3 3 2" xfId="42037" xr:uid="{38E442D1-59C5-49DD-807D-415A91C14895}"/>
    <cellStyle name="Percent 5 6 3 3 2 2" xfId="42038" xr:uid="{04594677-86DF-445D-8E3B-2E0653F2DFB1}"/>
    <cellStyle name="Percent 5 6 3 3 2 2 2" xfId="42039" xr:uid="{DA4C4B45-DE05-49FA-B2BA-D586EAE7A8FF}"/>
    <cellStyle name="Percent 5 6 3 3 2 3" xfId="42040" xr:uid="{A0CDAD74-ABBD-4A73-8503-0FD5BA7E6E85}"/>
    <cellStyle name="Percent 5 6 3 3 3" xfId="42041" xr:uid="{3523D170-949F-4DF6-953E-3D11EB8664F6}"/>
    <cellStyle name="Percent 5 6 3 3 3 2" xfId="42042" xr:uid="{0D76CEE5-C7A7-4C61-B646-6C2F5135283D}"/>
    <cellStyle name="Percent 5 6 3 3 4" xfId="42043" xr:uid="{C11E0136-B126-46E7-B8D0-D99C4FD39B63}"/>
    <cellStyle name="Percent 5 6 3 4" xfId="42044" xr:uid="{9251CFAC-5761-4966-BC4F-A9D5B0DC2316}"/>
    <cellStyle name="Percent 5 6 3 4 2" xfId="42045" xr:uid="{9964601C-8928-4383-AEAB-E208EDC87F4C}"/>
    <cellStyle name="Percent 5 6 3 4 2 2" xfId="42046" xr:uid="{BA7A69DD-F671-4613-8AFB-6DFF33A83835}"/>
    <cellStyle name="Percent 5 6 3 4 3" xfId="42047" xr:uid="{B5C5B435-0D07-4621-9D28-F39EE53CBC33}"/>
    <cellStyle name="Percent 5 6 3 5" xfId="42048" xr:uid="{23E42FEF-3A0D-4CB8-8D5F-66BF1E700BC2}"/>
    <cellStyle name="Percent 5 6 3 5 2" xfId="42049" xr:uid="{37A0A6A6-E645-4225-91B5-3F551EFE2969}"/>
    <cellStyle name="Percent 5 6 3 6" xfId="42050" xr:uid="{12628025-E9FC-4B0A-ACD2-B124FDDD70D8}"/>
    <cellStyle name="Percent 5 6 4" xfId="42051" xr:uid="{08A9747C-D7DF-4985-B609-99E09268B870}"/>
    <cellStyle name="Percent 5 6 4 2" xfId="42052" xr:uid="{9B9617D3-C852-43DB-AFA0-AF2A3430B978}"/>
    <cellStyle name="Percent 5 6 4 2 2" xfId="42053" xr:uid="{3E21647E-4350-4E28-B068-B295B1BC78EA}"/>
    <cellStyle name="Percent 5 6 4 2 2 2" xfId="42054" xr:uid="{1EFF5D5E-6F17-4A02-ACE8-F31D2F742DFA}"/>
    <cellStyle name="Percent 5 6 4 2 3" xfId="42055" xr:uid="{4D1A8D49-3A09-4799-985F-18CD899A0051}"/>
    <cellStyle name="Percent 5 6 4 3" xfId="42056" xr:uid="{3C3F982A-A1F8-4EE9-AEF2-9858AEAED2D4}"/>
    <cellStyle name="Percent 5 6 4 3 2" xfId="42057" xr:uid="{424AC17F-5F74-4139-8886-1681B4E24891}"/>
    <cellStyle name="Percent 5 6 4 4" xfId="42058" xr:uid="{3158C605-F3A3-4F98-80AF-A8444F4943D0}"/>
    <cellStyle name="Percent 5 6 5" xfId="42059" xr:uid="{CD835617-8DFD-4FD5-8A90-65919EC3BA87}"/>
    <cellStyle name="Percent 5 6 5 2" xfId="42060" xr:uid="{7A836444-BE44-4407-B320-C9FA74586730}"/>
    <cellStyle name="Percent 5 6 5 2 2" xfId="42061" xr:uid="{3C3A8BDC-31E2-40C7-99E4-9B4AA549A2FA}"/>
    <cellStyle name="Percent 5 6 5 2 2 2" xfId="42062" xr:uid="{34D85CA1-2D9E-4134-B383-15C2B86A3954}"/>
    <cellStyle name="Percent 5 6 5 2 3" xfId="42063" xr:uid="{AE711AA4-EAA5-45D3-BAA5-9B4032853F0C}"/>
    <cellStyle name="Percent 5 6 5 3" xfId="42064" xr:uid="{DFDD5DBB-B9F5-42B6-BD30-08829362C4A8}"/>
    <cellStyle name="Percent 5 6 5 3 2" xfId="42065" xr:uid="{47BD6908-FFCB-4730-97A5-0199CDABF440}"/>
    <cellStyle name="Percent 5 6 5 4" xfId="42066" xr:uid="{8FD3E134-163C-4376-B36A-D613325D3A00}"/>
    <cellStyle name="Percent 5 6 6" xfId="42067" xr:uid="{416FAC13-5BEF-4536-A405-E673804AAB26}"/>
    <cellStyle name="Percent 5 6 6 2" xfId="42068" xr:uid="{232ACE01-53EB-42E7-B170-FB325F3A4127}"/>
    <cellStyle name="Percent 5 6 6 2 2" xfId="42069" xr:uid="{6EFB85C2-BE0E-4845-B770-86A38273A19C}"/>
    <cellStyle name="Percent 5 6 6 3" xfId="42070" xr:uid="{D04BE95C-B694-40AD-93DE-288F5027C2B3}"/>
    <cellStyle name="Percent 5 6 7" xfId="42071" xr:uid="{6E3FD6EC-DDC9-4E8B-B04F-1EA18DCB9AA4}"/>
    <cellStyle name="Percent 5 6 7 2" xfId="42072" xr:uid="{3A697716-EC38-4741-AFD5-5599A634977E}"/>
    <cellStyle name="Percent 5 6 8" xfId="42073" xr:uid="{128EF06B-6581-4F88-A4AE-250DE0A28F16}"/>
    <cellStyle name="Percent 5 7" xfId="42074" xr:uid="{5F415277-3B5B-496C-85A7-96182EDC1AAC}"/>
    <cellStyle name="Percent 5 7 2" xfId="42075" xr:uid="{F84051DF-B4F4-44D3-8617-54A704534AD2}"/>
    <cellStyle name="Percent 5 7 2 2" xfId="42076" xr:uid="{76467406-41A0-4188-933C-4547AAEEF9E6}"/>
    <cellStyle name="Percent 5 7 2 2 2" xfId="42077" xr:uid="{85D6FD31-A9E0-4E93-9AA1-E35B874A9065}"/>
    <cellStyle name="Percent 5 7 2 2 2 2" xfId="42078" xr:uid="{5B9921B6-A4F8-4A4F-9A41-9AA7FC1A5E25}"/>
    <cellStyle name="Percent 5 7 2 2 2 2 2" xfId="42079" xr:uid="{1D39DA5D-9CD5-45EC-9765-EB076DEECFFA}"/>
    <cellStyle name="Percent 5 7 2 2 2 2 2 2" xfId="42080" xr:uid="{3D48E8C2-F035-48AB-9CCF-87FAF06A54D3}"/>
    <cellStyle name="Percent 5 7 2 2 2 2 3" xfId="42081" xr:uid="{5930A014-CF62-4845-8511-90A2BF45AC1A}"/>
    <cellStyle name="Percent 5 7 2 2 2 3" xfId="42082" xr:uid="{9DE0C937-2D5B-4C3A-942A-D204800B9661}"/>
    <cellStyle name="Percent 5 7 2 2 2 3 2" xfId="42083" xr:uid="{6823BD42-87AD-437F-8D56-9F0C6CA2778A}"/>
    <cellStyle name="Percent 5 7 2 2 2 4" xfId="42084" xr:uid="{81F4EBD7-84C9-4103-B4A2-832C5AB151F9}"/>
    <cellStyle name="Percent 5 7 2 2 3" xfId="42085" xr:uid="{0B8509E2-3574-4950-A81A-C3F282003BA8}"/>
    <cellStyle name="Percent 5 7 2 2 3 2" xfId="42086" xr:uid="{824E7BED-F9F1-4B5C-AC78-DE043FF03243}"/>
    <cellStyle name="Percent 5 7 2 2 3 2 2" xfId="42087" xr:uid="{C716CD85-869A-4625-9A0E-DD6333B75208}"/>
    <cellStyle name="Percent 5 7 2 2 3 2 2 2" xfId="42088" xr:uid="{0346A468-45BA-4BA1-9471-51C5CF10CF63}"/>
    <cellStyle name="Percent 5 7 2 2 3 2 3" xfId="42089" xr:uid="{44963188-EBAC-4E13-9311-E9153B096B11}"/>
    <cellStyle name="Percent 5 7 2 2 3 3" xfId="42090" xr:uid="{CAF0790A-5533-4758-AFA5-3936E82C004D}"/>
    <cellStyle name="Percent 5 7 2 2 3 3 2" xfId="42091" xr:uid="{99400560-7C5A-4F50-9FEF-A00F8071D98B}"/>
    <cellStyle name="Percent 5 7 2 2 3 4" xfId="42092" xr:uid="{31AF5463-9E0C-4528-8501-0C1AD39D3BD6}"/>
    <cellStyle name="Percent 5 7 2 2 4" xfId="42093" xr:uid="{1F8D74FF-CD81-4C41-9033-34C847947842}"/>
    <cellStyle name="Percent 5 7 2 2 4 2" xfId="42094" xr:uid="{F8905564-AF3C-43FF-BAE6-FF16B2B3CF73}"/>
    <cellStyle name="Percent 5 7 2 2 4 2 2" xfId="42095" xr:uid="{C45DED92-F433-4127-8788-D607FAACF544}"/>
    <cellStyle name="Percent 5 7 2 2 4 3" xfId="42096" xr:uid="{B70F48EF-3D60-43B0-8CCE-A5F67B638F7B}"/>
    <cellStyle name="Percent 5 7 2 2 5" xfId="42097" xr:uid="{07805750-884F-4219-8466-24728AA6199B}"/>
    <cellStyle name="Percent 5 7 2 2 5 2" xfId="42098" xr:uid="{49B35F3F-363D-4CC7-A672-5E6A1DD367EC}"/>
    <cellStyle name="Percent 5 7 2 2 6" xfId="42099" xr:uid="{E15CC40E-BF3A-432E-BBBE-31258DA47744}"/>
    <cellStyle name="Percent 5 7 2 3" xfId="42100" xr:uid="{3B1C4A00-66A6-4334-AA2B-D580993D4039}"/>
    <cellStyle name="Percent 5 7 2 3 2" xfId="42101" xr:uid="{411400F0-E912-4550-B8DE-E922B4E78E4C}"/>
    <cellStyle name="Percent 5 7 2 3 2 2" xfId="42102" xr:uid="{9354B2FD-D731-4FA9-AB6F-09BC8FAD94BB}"/>
    <cellStyle name="Percent 5 7 2 3 2 2 2" xfId="42103" xr:uid="{E356F00E-25BE-49EE-A1AC-D9EE4A083D86}"/>
    <cellStyle name="Percent 5 7 2 3 2 3" xfId="42104" xr:uid="{1881E896-1438-4F2C-91A8-B600153DC31A}"/>
    <cellStyle name="Percent 5 7 2 3 3" xfId="42105" xr:uid="{35468FB8-AF97-4B31-9699-BB436EF18E20}"/>
    <cellStyle name="Percent 5 7 2 3 3 2" xfId="42106" xr:uid="{4565AF17-510E-43F1-B293-66F8D2EF7990}"/>
    <cellStyle name="Percent 5 7 2 3 4" xfId="42107" xr:uid="{36411036-2058-4402-B460-3EE657B6540A}"/>
    <cellStyle name="Percent 5 7 2 4" xfId="42108" xr:uid="{A8AEF45E-BC90-4457-8630-2F07F0F631FD}"/>
    <cellStyle name="Percent 5 7 2 4 2" xfId="42109" xr:uid="{AB524F1F-EBA5-412B-B793-EE4FC5B0FBD9}"/>
    <cellStyle name="Percent 5 7 2 4 2 2" xfId="42110" xr:uid="{EB2322F9-1233-4B64-97A5-45A7FE94E305}"/>
    <cellStyle name="Percent 5 7 2 4 2 2 2" xfId="42111" xr:uid="{999E5BC7-E149-4A06-BE53-1251F837834B}"/>
    <cellStyle name="Percent 5 7 2 4 2 3" xfId="42112" xr:uid="{2E953DC9-7128-41F4-A8EA-32EF3E3AF2AC}"/>
    <cellStyle name="Percent 5 7 2 4 3" xfId="42113" xr:uid="{2A294193-BC20-425E-AB4A-4EF28EB793D5}"/>
    <cellStyle name="Percent 5 7 2 4 3 2" xfId="42114" xr:uid="{D20ED89E-D89F-4FE9-85C3-B6E640349AC3}"/>
    <cellStyle name="Percent 5 7 2 4 4" xfId="42115" xr:uid="{A109F959-B509-439B-993E-A4FA5E437184}"/>
    <cellStyle name="Percent 5 7 2 5" xfId="42116" xr:uid="{71AC74AB-351D-468D-803B-D415F1D67870}"/>
    <cellStyle name="Percent 5 7 2 5 2" xfId="42117" xr:uid="{D2906731-9422-4F28-B63C-0616C3EF5241}"/>
    <cellStyle name="Percent 5 7 2 5 2 2" xfId="42118" xr:uid="{18C09334-FB91-4A81-9382-1F73E0AD33F1}"/>
    <cellStyle name="Percent 5 7 2 5 3" xfId="42119" xr:uid="{0CC0166A-4A21-4740-A7CD-55B99357FEC1}"/>
    <cellStyle name="Percent 5 7 2 6" xfId="42120" xr:uid="{D6AA02E4-4A48-4BEC-8049-4814EC78BEFA}"/>
    <cellStyle name="Percent 5 7 2 6 2" xfId="42121" xr:uid="{C685055A-4FC1-4D58-A9FD-885697AFF03B}"/>
    <cellStyle name="Percent 5 7 2 7" xfId="42122" xr:uid="{45E386F5-91E7-4573-AA9A-7590AB966878}"/>
    <cellStyle name="Percent 5 7 3" xfId="42123" xr:uid="{272A5BFE-9356-4591-A111-C50A43CD989D}"/>
    <cellStyle name="Percent 5 7 3 2" xfId="42124" xr:uid="{F576E1E9-7CA1-439B-A102-189257B8E436}"/>
    <cellStyle name="Percent 5 7 3 2 2" xfId="42125" xr:uid="{8EC7E545-62FA-4D49-B248-7FCB04CCB43C}"/>
    <cellStyle name="Percent 5 7 3 2 2 2" xfId="42126" xr:uid="{E4FFD0D7-F5E4-4093-8A73-658F64168315}"/>
    <cellStyle name="Percent 5 7 3 2 2 2 2" xfId="42127" xr:uid="{0AD78B26-799F-4B49-99F8-2921CDD249A5}"/>
    <cellStyle name="Percent 5 7 3 2 2 3" xfId="42128" xr:uid="{5EEFC816-0403-4A68-9C9E-ADC6139352FE}"/>
    <cellStyle name="Percent 5 7 3 2 3" xfId="42129" xr:uid="{2D12F899-BCC4-4EA4-AA13-335CB3EA8440}"/>
    <cellStyle name="Percent 5 7 3 2 3 2" xfId="42130" xr:uid="{FE94B3DB-8FE1-4310-BD9C-69C30D146090}"/>
    <cellStyle name="Percent 5 7 3 2 4" xfId="42131" xr:uid="{7EB45AE5-6575-43B2-80D1-A2F862418416}"/>
    <cellStyle name="Percent 5 7 3 3" xfId="42132" xr:uid="{6305ACAB-C334-4FD8-BA55-2E9DD70BFF63}"/>
    <cellStyle name="Percent 5 7 3 3 2" xfId="42133" xr:uid="{3BE772B1-5B1F-4E16-9808-4F8EF6AA2258}"/>
    <cellStyle name="Percent 5 7 3 3 2 2" xfId="42134" xr:uid="{4EB33AFB-36DD-4792-BEE1-AB93AA585588}"/>
    <cellStyle name="Percent 5 7 3 3 2 2 2" xfId="42135" xr:uid="{3B041BE5-68AF-49AF-943C-017199F32A1C}"/>
    <cellStyle name="Percent 5 7 3 3 2 3" xfId="42136" xr:uid="{AE9BF639-DC28-4AB9-AD57-F015FA0BBE3D}"/>
    <cellStyle name="Percent 5 7 3 3 3" xfId="42137" xr:uid="{8D3C7E14-79F8-4321-A333-277245928D23}"/>
    <cellStyle name="Percent 5 7 3 3 3 2" xfId="42138" xr:uid="{C9A744EF-BEE0-4541-9EDC-543B8CC7327B}"/>
    <cellStyle name="Percent 5 7 3 3 4" xfId="42139" xr:uid="{D072E38C-832C-4B71-8BCA-770C9C4D2CA1}"/>
    <cellStyle name="Percent 5 7 3 4" xfId="42140" xr:uid="{98B9580D-806B-4C52-944A-09290BEAA1AB}"/>
    <cellStyle name="Percent 5 7 3 4 2" xfId="42141" xr:uid="{6EAAC9D0-06E0-43FA-A8D1-DAF0B7C92CD3}"/>
    <cellStyle name="Percent 5 7 3 4 2 2" xfId="42142" xr:uid="{581EE4E2-735A-4242-A9AE-62CC2A2E5762}"/>
    <cellStyle name="Percent 5 7 3 4 3" xfId="42143" xr:uid="{0B6C8880-94A1-4271-9313-1507D92B5CB1}"/>
    <cellStyle name="Percent 5 7 3 5" xfId="42144" xr:uid="{62CBB4E6-1FEB-4D8A-A259-A3F88912ED53}"/>
    <cellStyle name="Percent 5 7 3 5 2" xfId="42145" xr:uid="{448B9814-F749-43C9-A3EB-4758132E4129}"/>
    <cellStyle name="Percent 5 7 3 6" xfId="42146" xr:uid="{AA034F23-4C87-4ED5-A46C-75FA7A299C9B}"/>
    <cellStyle name="Percent 5 7 4" xfId="42147" xr:uid="{4CF51B1C-7C90-4B21-A236-C45621DD6AAC}"/>
    <cellStyle name="Percent 5 7 4 2" xfId="42148" xr:uid="{2FE21ADA-72C1-4A44-9AC4-3A2326CDEC21}"/>
    <cellStyle name="Percent 5 7 4 2 2" xfId="42149" xr:uid="{596E53D1-88B5-4F18-95C4-DE2D40E21818}"/>
    <cellStyle name="Percent 5 7 4 2 2 2" xfId="42150" xr:uid="{6D6F0AA8-3CBA-4CC1-B050-235B74F7F9EA}"/>
    <cellStyle name="Percent 5 7 4 2 3" xfId="42151" xr:uid="{E4650D89-0B7E-4BD5-AF20-C09D77DE0F95}"/>
    <cellStyle name="Percent 5 7 4 3" xfId="42152" xr:uid="{9307D222-6DA9-4E1B-816D-852FFBAF8A58}"/>
    <cellStyle name="Percent 5 7 4 3 2" xfId="42153" xr:uid="{C1DC7F83-0334-41DD-991B-F2575A57D607}"/>
    <cellStyle name="Percent 5 7 4 4" xfId="42154" xr:uid="{D5657D9C-A911-4165-9FCE-8CD488C97D9B}"/>
    <cellStyle name="Percent 5 7 5" xfId="42155" xr:uid="{F4FC1F96-4407-4E9A-84B7-5A41AB15D165}"/>
    <cellStyle name="Percent 5 7 5 2" xfId="42156" xr:uid="{F55ABE0F-6FD4-4D82-8278-B7CCFB5D1A28}"/>
    <cellStyle name="Percent 5 7 5 2 2" xfId="42157" xr:uid="{E150619A-114A-43F6-996F-3DEEE4CC981F}"/>
    <cellStyle name="Percent 5 7 5 2 2 2" xfId="42158" xr:uid="{A8A5FA74-FCEE-4350-AE06-C517C985BAF0}"/>
    <cellStyle name="Percent 5 7 5 2 3" xfId="42159" xr:uid="{0283D597-18A9-48D7-858D-5A0760801E4E}"/>
    <cellStyle name="Percent 5 7 5 3" xfId="42160" xr:uid="{395E767B-6A55-4386-A366-E9868822656C}"/>
    <cellStyle name="Percent 5 7 5 3 2" xfId="42161" xr:uid="{4D521B1E-E315-458E-9D84-A6D3A46B0B82}"/>
    <cellStyle name="Percent 5 7 5 4" xfId="42162" xr:uid="{52BDC38B-BEEA-451B-A377-5495EDE15637}"/>
    <cellStyle name="Percent 5 7 6" xfId="42163" xr:uid="{95A0E7AD-919C-42F5-80C8-E1585E993652}"/>
    <cellStyle name="Percent 5 7 6 2" xfId="42164" xr:uid="{DDE2A2B8-63C8-47F3-B927-5C924E8CC5CC}"/>
    <cellStyle name="Percent 5 7 6 2 2" xfId="42165" xr:uid="{8A6A3650-085B-4695-B79C-9089DCFA8838}"/>
    <cellStyle name="Percent 5 7 6 3" xfId="42166" xr:uid="{0057EA6A-9949-4792-AE93-7A328F5CC27F}"/>
    <cellStyle name="Percent 5 7 7" xfId="42167" xr:uid="{99EB0525-4ED9-4507-96F7-B6DB32A6DCB8}"/>
    <cellStyle name="Percent 5 7 7 2" xfId="42168" xr:uid="{0BFB2BD4-F1B2-42F6-B755-F8B8331DDA4D}"/>
    <cellStyle name="Percent 5 7 8" xfId="42169" xr:uid="{40F6C3CA-9D21-4E35-B29C-79B4B4DFAC6A}"/>
    <cellStyle name="Percent 50" xfId="42170" xr:uid="{AE6C5865-260D-4133-A5B2-3934FF6B53B5}"/>
    <cellStyle name="Percent 51" xfId="42171" xr:uid="{629BD1B3-F01E-4684-BEEA-126A07A038D4}"/>
    <cellStyle name="Percent 52" xfId="42172" xr:uid="{5F9D7867-BC05-41B8-9632-9105E840AB74}"/>
    <cellStyle name="Percent 53" xfId="42173" xr:uid="{25958C0B-0266-4946-8F19-B213740E127E}"/>
    <cellStyle name="Percent 54" xfId="42174" xr:uid="{F9579A81-6BD4-4ED7-8EA4-25343975863E}"/>
    <cellStyle name="Percent 55" xfId="42175" xr:uid="{8D4628E6-6E86-4947-9BFA-118BE4E297BB}"/>
    <cellStyle name="Percent 56" xfId="42176" xr:uid="{FF58752A-DB8F-40F2-A270-D289CC50E5B4}"/>
    <cellStyle name="Percent 57" xfId="42177" xr:uid="{3AA95A5A-532D-469B-8DD3-18D35A792E2E}"/>
    <cellStyle name="Percent 58" xfId="42178" xr:uid="{914F7E53-9BD9-4575-886E-CEFCA9D4E15D}"/>
    <cellStyle name="Percent 59" xfId="42179" xr:uid="{9C895453-A5CA-4E2D-A157-764D972A2C42}"/>
    <cellStyle name="Percent 6" xfId="42180" xr:uid="{28C4F798-F1A4-456A-A898-502018E15CDA}"/>
    <cellStyle name="Percent 6 2" xfId="42181" xr:uid="{3924CC0C-E14F-4FAE-90D7-93D7AC82F4B2}"/>
    <cellStyle name="Percent 6 2 2" xfId="42182" xr:uid="{CB1D0ABB-ECF7-46FB-B65B-E2C6949ECFF3}"/>
    <cellStyle name="Percent 6 2 2 2" xfId="42183" xr:uid="{F8916593-E6F1-4D49-BA81-C37232DAFED3}"/>
    <cellStyle name="Percent 6 2 2 3" xfId="42184" xr:uid="{F79EFD1C-8AB0-4BC6-ABB7-4EB2DE296175}"/>
    <cellStyle name="Percent 6 2 2 3 2" xfId="42185" xr:uid="{59B4CC0F-7B94-429F-9891-AF09123FBAEB}"/>
    <cellStyle name="Percent 6 2 2 3 2 2" xfId="42186" xr:uid="{35B73710-6E95-4C9E-BFBD-3D2B927A905B}"/>
    <cellStyle name="Percent 6 2 2 3 2 2 2" xfId="42187" xr:uid="{EFC2BC22-2070-4DA3-8617-57657B4C8602}"/>
    <cellStyle name="Percent 6 2 2 3 2 2 2 2" xfId="42188" xr:uid="{50B2FDAA-4A6D-4B7B-9B21-F96684D5536D}"/>
    <cellStyle name="Percent 6 2 2 3 2 2 3" xfId="42189" xr:uid="{B3B90483-A436-4F2E-B817-547E4F809CAC}"/>
    <cellStyle name="Percent 6 2 2 3 2 3" xfId="42190" xr:uid="{6697B0C9-C91C-400F-A89C-0F2A134E22BC}"/>
    <cellStyle name="Percent 6 2 2 3 2 3 2" xfId="42191" xr:uid="{D0E12266-8B8C-4580-A0B6-2C031B13E74C}"/>
    <cellStyle name="Percent 6 2 2 3 2 4" xfId="42192" xr:uid="{6695F218-6DBD-4D2A-A51C-D968E9278064}"/>
    <cellStyle name="Percent 6 2 2 3 3" xfId="42193" xr:uid="{F74A2C9C-D0CA-4951-8BAF-E554413CEB38}"/>
    <cellStyle name="Percent 6 2 2 3 3 2" xfId="42194" xr:uid="{650F17CB-F6AA-4EF8-9D43-0EE9481AE811}"/>
    <cellStyle name="Percent 6 2 2 3 3 2 2" xfId="42195" xr:uid="{0CE85448-4B4F-4FEB-88B0-47EE468A9847}"/>
    <cellStyle name="Percent 6 2 2 3 3 2 2 2" xfId="42196" xr:uid="{61E5351A-4569-4A84-963C-9D32941F73E7}"/>
    <cellStyle name="Percent 6 2 2 3 3 2 3" xfId="42197" xr:uid="{BABD17BF-405E-4E25-8366-04D420F7CA03}"/>
    <cellStyle name="Percent 6 2 2 3 3 3" xfId="42198" xr:uid="{46468F3B-EC94-434C-A1D7-708479E161A6}"/>
    <cellStyle name="Percent 6 2 2 3 3 3 2" xfId="42199" xr:uid="{3AC49E1C-DBF8-4E1A-8FA2-AA998046CF85}"/>
    <cellStyle name="Percent 6 2 2 3 3 4" xfId="42200" xr:uid="{68BFDE89-4398-4D32-8535-6BD9D2A098A5}"/>
    <cellStyle name="Percent 6 2 2 3 4" xfId="42201" xr:uid="{C690E667-6C4C-4360-B9EC-194B9497AECF}"/>
    <cellStyle name="Percent 6 2 2 3 4 2" xfId="42202" xr:uid="{13865C14-CA3F-4E88-8F4C-593C80E9BD90}"/>
    <cellStyle name="Percent 6 2 2 3 4 2 2" xfId="42203" xr:uid="{80B8D806-5711-4F29-A29B-11EE212A98C2}"/>
    <cellStyle name="Percent 6 2 2 3 4 3" xfId="42204" xr:uid="{E1355AF5-27BF-432D-AFA0-849F5298A765}"/>
    <cellStyle name="Percent 6 2 2 3 5" xfId="42205" xr:uid="{8D4D7C14-9D8D-414D-95D4-4BF36F3992D5}"/>
    <cellStyle name="Percent 6 2 2 3 5 2" xfId="42206" xr:uid="{34843E09-E585-41F8-9DD2-65307F95E357}"/>
    <cellStyle name="Percent 6 2 2 3 6" xfId="42207" xr:uid="{53C85392-CE7B-4120-BD20-EC4388134FFA}"/>
    <cellStyle name="Percent 6 2 2 4" xfId="42208" xr:uid="{CF85AECC-1C0C-43D6-ABCC-D8F18CBB1292}"/>
    <cellStyle name="Percent 6 2 2 4 2" xfId="42209" xr:uid="{FD5439B5-6F2D-4E76-8644-46FB240D83FD}"/>
    <cellStyle name="Percent 6 2 2 4 2 2" xfId="42210" xr:uid="{2D742225-46AC-4659-BF46-C2AF82A9E705}"/>
    <cellStyle name="Percent 6 2 2 4 2 2 2" xfId="42211" xr:uid="{55478A1F-E8A4-4E75-A16E-E4B21FB0101C}"/>
    <cellStyle name="Percent 6 2 2 4 2 3" xfId="42212" xr:uid="{1F9E7F6E-CE19-4B3A-B832-041213324169}"/>
    <cellStyle name="Percent 6 2 2 4 3" xfId="42213" xr:uid="{6E83FC06-985D-4CB0-9A8F-B0FB815BECC0}"/>
    <cellStyle name="Percent 6 2 2 4 3 2" xfId="42214" xr:uid="{5C4E60D3-0983-42C5-86B2-AA3E3D06409E}"/>
    <cellStyle name="Percent 6 2 2 4 4" xfId="42215" xr:uid="{FFF7CCA3-6263-45B7-854A-3856698897F8}"/>
    <cellStyle name="Percent 6 2 2 5" xfId="42216" xr:uid="{5DC68CAD-05CC-46C4-A2F5-9C237CCC9024}"/>
    <cellStyle name="Percent 6 2 2 5 2" xfId="42217" xr:uid="{684564CE-7A96-4C07-B2E8-9B2D5900F639}"/>
    <cellStyle name="Percent 6 2 2 5 2 2" xfId="42218" xr:uid="{F61D7E61-F540-4DC7-9528-52758FC4928B}"/>
    <cellStyle name="Percent 6 2 2 5 2 2 2" xfId="42219" xr:uid="{A6CBA1AB-9B9B-440B-8298-E0564442ADAA}"/>
    <cellStyle name="Percent 6 2 2 5 2 3" xfId="42220" xr:uid="{48647B5C-4E36-4259-8AF7-351E8081BB25}"/>
    <cellStyle name="Percent 6 2 2 5 3" xfId="42221" xr:uid="{1A7061C8-C418-4359-AF1C-C90033FE35F0}"/>
    <cellStyle name="Percent 6 2 2 5 3 2" xfId="42222" xr:uid="{DAC1BA3A-9C00-45F3-9E58-1DB6B9D893F9}"/>
    <cellStyle name="Percent 6 2 2 5 4" xfId="42223" xr:uid="{BA925D37-C1A1-4AE1-843B-AE298DCA0679}"/>
    <cellStyle name="Percent 6 2 2 6" xfId="42224" xr:uid="{B221453B-A39A-4423-B6FE-C1E8928D4C22}"/>
    <cellStyle name="Percent 6 2 2 6 2" xfId="42225" xr:uid="{C868D876-5B59-4FA0-A293-3BA36EB363FA}"/>
    <cellStyle name="Percent 6 2 2 6 2 2" xfId="42226" xr:uid="{8309F520-58FC-4166-ACDA-52DDEDF8F96D}"/>
    <cellStyle name="Percent 6 2 2 6 3" xfId="42227" xr:uid="{1921EAE5-FFA6-4444-99CC-41CBD05D8CED}"/>
    <cellStyle name="Percent 6 2 2 7" xfId="42228" xr:uid="{9DE61588-63AC-4CB6-AC52-9D543CB674CF}"/>
    <cellStyle name="Percent 6 2 2 7 2" xfId="42229" xr:uid="{9930DB9B-C193-4DCD-90E3-EFD92AAB4099}"/>
    <cellStyle name="Percent 6 2 2 8" xfId="42230" xr:uid="{2B6F2AF4-DD79-4F7D-8C6E-3529D485F0AD}"/>
    <cellStyle name="Percent 6 2 3" xfId="42231" xr:uid="{21202EAD-9E60-4562-B6BB-53AAC356F0BE}"/>
    <cellStyle name="Percent 6 2 3 2" xfId="42232" xr:uid="{B62F9A0E-F1E0-46CD-919D-BFA6260B33B3}"/>
    <cellStyle name="Percent 6 2 3 2 2" xfId="42233" xr:uid="{D1CD3732-0DAF-4E13-9391-9A91FE76FBAA}"/>
    <cellStyle name="Percent 6 2 4" xfId="42234" xr:uid="{DC816704-0DDB-4CAE-9E4E-934ABBC90620}"/>
    <cellStyle name="Percent 6 2 4 2" xfId="42235" xr:uid="{D57E7702-D68F-49A1-B575-4D6E81F9ED9C}"/>
    <cellStyle name="Percent 6 2 4 2 2" xfId="42236" xr:uid="{DC8645AF-5434-4BD6-9D4E-28C35F9B9824}"/>
    <cellStyle name="Percent 6 2 4 2 2 2" xfId="42237" xr:uid="{0729C6A2-9C87-4364-8A6A-5136851F4FD2}"/>
    <cellStyle name="Percent 6 2 4 2 2 2 2" xfId="42238" xr:uid="{F822FC65-637B-4394-B8FA-5C6A7F3062D4}"/>
    <cellStyle name="Percent 6 2 4 2 2 3" xfId="42239" xr:uid="{9BBD7707-F840-4D4F-BA04-CE82D5934862}"/>
    <cellStyle name="Percent 6 2 4 2 3" xfId="42240" xr:uid="{92DC7765-7E54-46F4-8731-0334814DBC57}"/>
    <cellStyle name="Percent 6 2 4 2 3 2" xfId="42241" xr:uid="{A6E8A689-7BE9-4B04-A00D-17EC4E0DB741}"/>
    <cellStyle name="Percent 6 2 4 2 4" xfId="42242" xr:uid="{FD556E9E-DCBF-446F-A0BA-A5D6D5E0178F}"/>
    <cellStyle name="Percent 6 2 4 3" xfId="42243" xr:uid="{E302AB67-7634-4A6E-9E52-F1C72C40AF30}"/>
    <cellStyle name="Percent 6 2 4 3 2" xfId="42244" xr:uid="{030B9B3A-292C-41DE-A5DA-7EB14FB329AE}"/>
    <cellStyle name="Percent 6 2 4 3 2 2" xfId="42245" xr:uid="{9D6F7D3A-1C04-4043-9CB7-BDED2203DAE1}"/>
    <cellStyle name="Percent 6 2 4 3 2 2 2" xfId="42246" xr:uid="{1BBD4B5E-555B-4156-868B-FBE90D06C747}"/>
    <cellStyle name="Percent 6 2 4 3 2 3" xfId="42247" xr:uid="{84AF2256-2276-4931-879B-C8CEC83D4661}"/>
    <cellStyle name="Percent 6 2 4 3 3" xfId="42248" xr:uid="{713BA41E-4B31-40F6-9C71-451144B39410}"/>
    <cellStyle name="Percent 6 2 4 3 3 2" xfId="42249" xr:uid="{A5E5A89E-D726-4A16-8BDB-8831485DF3FB}"/>
    <cellStyle name="Percent 6 2 4 3 4" xfId="42250" xr:uid="{8A6D8E1E-6E75-4B46-99D0-382B8B9ED40A}"/>
    <cellStyle name="Percent 6 2 4 4" xfId="42251" xr:uid="{AC169488-8204-4858-90FA-29A78133FCF7}"/>
    <cellStyle name="Percent 6 2 4 4 2" xfId="42252" xr:uid="{3006B613-9FED-43D0-B17C-B775798BFB4C}"/>
    <cellStyle name="Percent 6 2 4 4 2 2" xfId="42253" xr:uid="{41E534FC-77E7-4ABD-AC88-9E8CA3E8866C}"/>
    <cellStyle name="Percent 6 2 4 4 3" xfId="42254" xr:uid="{D2E43D16-7335-4A71-8B9D-9C99F1F9D5E9}"/>
    <cellStyle name="Percent 6 2 4 5" xfId="42255" xr:uid="{DFF1EE14-4F96-4ECF-8629-F93BEA19522A}"/>
    <cellStyle name="Percent 6 2 4 5 2" xfId="42256" xr:uid="{2DFE1B87-38FA-4804-A5C3-B93F762F2C6C}"/>
    <cellStyle name="Percent 6 2 4 6" xfId="42257" xr:uid="{60290E3A-4FA0-47D8-AC77-736F289B4162}"/>
    <cellStyle name="Percent 6 2 5" xfId="42258" xr:uid="{4045A567-BAAC-4061-946F-3189E3990B47}"/>
    <cellStyle name="Percent 6 2 5 2" xfId="42259" xr:uid="{AF119609-D6D7-4E41-B88F-1025A6145C51}"/>
    <cellStyle name="Percent 6 2 5 2 2" xfId="42260" xr:uid="{C7661950-FC88-4F0A-B572-1351FA2D7A4E}"/>
    <cellStyle name="Percent 6 2 5 2 2 2" xfId="42261" xr:uid="{3DE5D6D4-B876-4DD9-8D6F-C52D500C0F2B}"/>
    <cellStyle name="Percent 6 2 5 2 3" xfId="42262" xr:uid="{A40EBD81-1AB9-40B6-B0C1-F64FC3DBEB29}"/>
    <cellStyle name="Percent 6 2 5 3" xfId="42263" xr:uid="{3168F88B-C1EE-4C81-946F-8B7F5191CACE}"/>
    <cellStyle name="Percent 6 2 5 3 2" xfId="42264" xr:uid="{2B56834B-511E-429D-84ED-7FF1ECF22FEF}"/>
    <cellStyle name="Percent 6 2 5 4" xfId="42265" xr:uid="{C69898C2-89DF-4D18-84FC-D3DBF716CC55}"/>
    <cellStyle name="Percent 6 2 6" xfId="42266" xr:uid="{0C35AFD1-5AF0-4CB5-AE7E-8A2175F000AA}"/>
    <cellStyle name="Percent 6 2 6 2" xfId="42267" xr:uid="{067D84B7-3618-410D-B9A6-2C12B44875F3}"/>
    <cellStyle name="Percent 6 2 6 2 2" xfId="42268" xr:uid="{BFA45766-5677-4C10-8AEB-0EBD8B3897B3}"/>
    <cellStyle name="Percent 6 2 6 2 2 2" xfId="42269" xr:uid="{C7DD8025-BC63-49CB-BC75-14F6657CEBBF}"/>
    <cellStyle name="Percent 6 2 6 2 3" xfId="42270" xr:uid="{DE33679F-C26C-4EB4-B7CD-8839F7BBEF85}"/>
    <cellStyle name="Percent 6 2 6 3" xfId="42271" xr:uid="{DA2CC9CE-533B-44B5-9B28-3A88FE2FEB8A}"/>
    <cellStyle name="Percent 6 2 6 3 2" xfId="42272" xr:uid="{1C9C1271-2AF4-40C2-8FB1-A15CD01D4825}"/>
    <cellStyle name="Percent 6 2 6 4" xfId="42273" xr:uid="{F5E4732A-444B-4E7B-B2F2-F87B28226148}"/>
    <cellStyle name="Percent 6 2 7" xfId="42274" xr:uid="{5F2DC627-A257-4DB2-AB0C-50964E12BC9F}"/>
    <cellStyle name="Percent 6 2 7 2" xfId="42275" xr:uid="{0515F682-E38A-406B-A732-D0C0F9B5ABB8}"/>
    <cellStyle name="Percent 6 2 7 2 2" xfId="42276" xr:uid="{C01F81C1-00C0-4238-B35F-F0034060A06A}"/>
    <cellStyle name="Percent 6 2 7 3" xfId="42277" xr:uid="{EF706B2F-FBC4-49D8-87D9-C0516FBF8C3E}"/>
    <cellStyle name="Percent 6 2 8" xfId="42278" xr:uid="{D168D725-5329-440F-9290-C38B129B2634}"/>
    <cellStyle name="Percent 6 2 8 2" xfId="42279" xr:uid="{232E5211-940F-46E2-9794-F9EBBC76E77F}"/>
    <cellStyle name="Percent 6 2 9" xfId="42280" xr:uid="{74429DE6-7457-4F62-B9F9-BC2A2A5791B7}"/>
    <cellStyle name="Percent 6 3" xfId="42281" xr:uid="{8DCAF0B6-DB7B-4216-89E9-38B42D1CE2F7}"/>
    <cellStyle name="Percent 6 3 2" xfId="42282" xr:uid="{B5FA039E-BE47-46AF-BBA3-ED081E4208C0}"/>
    <cellStyle name="Percent 6 3 2 2" xfId="42283" xr:uid="{2B919C6D-6F33-41C0-A580-049F45EC98BE}"/>
    <cellStyle name="Percent 6 3 2 2 2" xfId="42284" xr:uid="{A1D7F49C-45F8-42C1-8C55-A2B393BED6BA}"/>
    <cellStyle name="Percent 6 3 2 2 2 2" xfId="42285" xr:uid="{E0A698D5-19C8-407F-A7B8-BE2319EB5697}"/>
    <cellStyle name="Percent 6 3 2 2 2 2 2" xfId="42286" xr:uid="{02F8FB88-4ADD-453C-9F2D-725F3D1D43D7}"/>
    <cellStyle name="Percent 6 3 2 2 2 2 2 2" xfId="42287" xr:uid="{3853D632-7EB5-4365-93BA-250A47496CAB}"/>
    <cellStyle name="Percent 6 3 2 2 2 2 3" xfId="42288" xr:uid="{C8DAE085-1AAE-4D42-ABE1-A79B070A32F9}"/>
    <cellStyle name="Percent 6 3 2 2 2 3" xfId="42289" xr:uid="{E5664E22-310C-4829-9AA6-D0EE2914A7F0}"/>
    <cellStyle name="Percent 6 3 2 2 2 3 2" xfId="42290" xr:uid="{D6C8B3E5-5FBF-4F05-9BE4-20D12684E2B1}"/>
    <cellStyle name="Percent 6 3 2 2 2 4" xfId="42291" xr:uid="{3A3E615A-E6AA-49D7-96A8-8BCF7C2A27FE}"/>
    <cellStyle name="Percent 6 3 2 2 3" xfId="42292" xr:uid="{9FB5C60C-C5FB-4E3A-8DF9-5E7BB070C328}"/>
    <cellStyle name="Percent 6 3 2 2 3 2" xfId="42293" xr:uid="{1C2C9955-08E6-452B-9F6A-43709FC497BE}"/>
    <cellStyle name="Percent 6 3 2 2 3 2 2" xfId="42294" xr:uid="{0FF434C3-9836-40FD-8158-BF21CA8A64FF}"/>
    <cellStyle name="Percent 6 3 2 2 3 2 2 2" xfId="42295" xr:uid="{5CC9B6AF-0EE0-4E6B-A0E7-5882412CE2CB}"/>
    <cellStyle name="Percent 6 3 2 2 3 2 3" xfId="42296" xr:uid="{9F1A19FE-8F50-4D5C-BA45-7B3712A15942}"/>
    <cellStyle name="Percent 6 3 2 2 3 3" xfId="42297" xr:uid="{1665CB77-6068-4B9D-97A5-8DB47735CD4D}"/>
    <cellStyle name="Percent 6 3 2 2 3 3 2" xfId="42298" xr:uid="{C1383030-AF4A-467A-AE41-76EA688A08C3}"/>
    <cellStyle name="Percent 6 3 2 2 3 4" xfId="42299" xr:uid="{147D1C1A-C317-4235-A862-4171615771D2}"/>
    <cellStyle name="Percent 6 3 2 2 4" xfId="42300" xr:uid="{99486995-739B-46F3-9A82-2BBDEDA8AE2F}"/>
    <cellStyle name="Percent 6 3 2 2 4 2" xfId="42301" xr:uid="{18FB98E1-A24F-4264-90E4-2E02551B8433}"/>
    <cellStyle name="Percent 6 3 2 2 4 2 2" xfId="42302" xr:uid="{D9C053CD-756B-4F36-9CBC-41796A13B7EA}"/>
    <cellStyle name="Percent 6 3 2 2 4 3" xfId="42303" xr:uid="{F9778B40-7C0F-4356-9759-63135E89D168}"/>
    <cellStyle name="Percent 6 3 2 2 5" xfId="42304" xr:uid="{9476B74F-AF9A-4E7A-A589-70759B3D46D2}"/>
    <cellStyle name="Percent 6 3 2 2 5 2" xfId="42305" xr:uid="{63EEB46D-A903-43AD-8E25-04B0C103BAC4}"/>
    <cellStyle name="Percent 6 3 2 2 6" xfId="42306" xr:uid="{EF30BFCA-85D4-476A-8E13-07A3A7E08B57}"/>
    <cellStyle name="Percent 6 3 2 3" xfId="42307" xr:uid="{CD6BC0AA-D90B-4F22-895F-AC3D4D29E070}"/>
    <cellStyle name="Percent 6 3 2 3 2" xfId="42308" xr:uid="{0F051965-9D4F-4C5C-B262-CAE666C3DD62}"/>
    <cellStyle name="Percent 6 3 2 3 2 2" xfId="42309" xr:uid="{D8D2B967-0E16-4ABC-AFB9-79338A0F15DF}"/>
    <cellStyle name="Percent 6 3 2 3 2 2 2" xfId="42310" xr:uid="{19A22D99-5354-4F40-8FCD-848A79591CF9}"/>
    <cellStyle name="Percent 6 3 2 3 2 3" xfId="42311" xr:uid="{DB95B565-79C6-47F3-A580-F82D6629FEAB}"/>
    <cellStyle name="Percent 6 3 2 3 3" xfId="42312" xr:uid="{29AB6A7B-320E-405B-8B24-B41EF2792AA6}"/>
    <cellStyle name="Percent 6 3 2 3 3 2" xfId="42313" xr:uid="{8AD7798A-2F2A-49F3-BD08-5878A9C43C99}"/>
    <cellStyle name="Percent 6 3 2 3 4" xfId="42314" xr:uid="{D904D10D-F3AD-438D-A224-60CF8E73F3C3}"/>
    <cellStyle name="Percent 6 3 2 4" xfId="42315" xr:uid="{3EC58BFC-84CE-4AC5-A611-B0BB68DEA19F}"/>
    <cellStyle name="Percent 6 3 2 4 2" xfId="42316" xr:uid="{61AF60BF-C03B-4293-8939-DC227C41DAB8}"/>
    <cellStyle name="Percent 6 3 2 4 2 2" xfId="42317" xr:uid="{056615C9-4D7C-4EE0-A018-975FC295D290}"/>
    <cellStyle name="Percent 6 3 2 4 2 2 2" xfId="42318" xr:uid="{04181E07-5D80-4C72-90AB-A99012F57839}"/>
    <cellStyle name="Percent 6 3 2 4 2 3" xfId="42319" xr:uid="{45BE5107-5AEA-47E2-80D7-8560834F44E8}"/>
    <cellStyle name="Percent 6 3 2 4 3" xfId="42320" xr:uid="{CB3018A3-D318-41AE-8BB0-CA71DED9B929}"/>
    <cellStyle name="Percent 6 3 2 4 3 2" xfId="42321" xr:uid="{D7D8EB26-7B8D-4CF5-AF89-61707C05D73C}"/>
    <cellStyle name="Percent 6 3 2 4 4" xfId="42322" xr:uid="{F0C84566-B2EC-4E36-9935-C1134B79EE50}"/>
    <cellStyle name="Percent 6 3 2 5" xfId="42323" xr:uid="{40717462-DB23-4361-BD1E-21D3E751DF6E}"/>
    <cellStyle name="Percent 6 3 2 5 2" xfId="42324" xr:uid="{EC9AC329-D650-4D90-A1CF-C8E716DCD39A}"/>
    <cellStyle name="Percent 6 3 2 5 2 2" xfId="42325" xr:uid="{4BCFA6E7-DCEE-47AF-A476-D70012A40C74}"/>
    <cellStyle name="Percent 6 3 2 5 3" xfId="42326" xr:uid="{2DDA722B-A72C-4D25-9EC8-0FEC17B7256A}"/>
    <cellStyle name="Percent 6 3 2 6" xfId="42327" xr:uid="{A7D0E7C9-E36C-4162-9BA9-A2AD7B21ACBB}"/>
    <cellStyle name="Percent 6 3 2 6 2" xfId="42328" xr:uid="{1AD82705-9337-4F77-8C8E-EB85B6568836}"/>
    <cellStyle name="Percent 6 3 2 7" xfId="42329" xr:uid="{5C36F936-74EB-416E-AB68-D6AC82B15728}"/>
    <cellStyle name="Percent 6 3 3" xfId="42330" xr:uid="{F778BA50-1035-42F5-B8AF-DD3BC64E5A5F}"/>
    <cellStyle name="Percent 6 3 3 2" xfId="42331" xr:uid="{009A1552-4E74-4421-901A-042007BB6D68}"/>
    <cellStyle name="Percent 6 3 3 2 2" xfId="42332" xr:uid="{0FA3A7C2-B811-4DF3-ADF8-5980C8581CBD}"/>
    <cellStyle name="Percent 6 3 3 2 2 2" xfId="42333" xr:uid="{B28BC984-2E1C-4E32-8489-02C6B2A7FADE}"/>
    <cellStyle name="Percent 6 3 3 2 2 2 2" xfId="42334" xr:uid="{858AF679-518E-4A7B-ACC9-9B20FFEE87A3}"/>
    <cellStyle name="Percent 6 3 3 2 2 3" xfId="42335" xr:uid="{A177E44C-7611-4E32-8C93-E2007E38D9C7}"/>
    <cellStyle name="Percent 6 3 3 2 3" xfId="42336" xr:uid="{14A004D8-B942-49D2-8BB5-D3AD34F6CBA1}"/>
    <cellStyle name="Percent 6 3 3 2 3 2" xfId="42337" xr:uid="{D40E73D9-1E71-4AB1-879B-D608EFE8366E}"/>
    <cellStyle name="Percent 6 3 3 2 4" xfId="42338" xr:uid="{C6CF5B6C-ECF8-41CA-AF9D-156F2027A266}"/>
    <cellStyle name="Percent 6 3 3 3" xfId="42339" xr:uid="{830A5AF7-9F01-4E5A-8115-4B1F2F65BC8C}"/>
    <cellStyle name="Percent 6 3 3 3 2" xfId="42340" xr:uid="{236891B3-1B1D-4054-9D04-6D4E4E8BD7C3}"/>
    <cellStyle name="Percent 6 3 3 3 2 2" xfId="42341" xr:uid="{E21BDEB4-F43A-43AA-92C1-758025CAE18F}"/>
    <cellStyle name="Percent 6 3 3 3 2 2 2" xfId="42342" xr:uid="{72267B91-5918-4302-9187-D7CE50371252}"/>
    <cellStyle name="Percent 6 3 3 3 2 3" xfId="42343" xr:uid="{896BD20C-785D-4A6D-83A3-FBCC12BD6CEB}"/>
    <cellStyle name="Percent 6 3 3 3 3" xfId="42344" xr:uid="{15B54F28-DBE7-478C-AB86-6E3CA517FAF2}"/>
    <cellStyle name="Percent 6 3 3 3 3 2" xfId="42345" xr:uid="{8DA51F93-75AB-409F-842D-4ACAC314FEC7}"/>
    <cellStyle name="Percent 6 3 3 3 4" xfId="42346" xr:uid="{460323D8-49B1-46F7-9EA0-2F941CE651CA}"/>
    <cellStyle name="Percent 6 3 3 4" xfId="42347" xr:uid="{45C35124-ADF2-4309-9381-5A3A364AD8DC}"/>
    <cellStyle name="Percent 6 3 3 4 2" xfId="42348" xr:uid="{09C01D26-9071-4635-99ED-AF25D75A37A3}"/>
    <cellStyle name="Percent 6 3 3 4 2 2" xfId="42349" xr:uid="{EBEF251B-C412-4670-932F-EEF221615F4D}"/>
    <cellStyle name="Percent 6 3 3 4 3" xfId="42350" xr:uid="{9DF98886-5A03-4C2F-924C-CC58899E69F7}"/>
    <cellStyle name="Percent 6 3 3 5" xfId="42351" xr:uid="{6E5B8B80-CFCC-4F92-8728-90F998EF8A0C}"/>
    <cellStyle name="Percent 6 3 3 5 2" xfId="42352" xr:uid="{4EB8B094-44E1-48F3-B8FF-55A16196EA39}"/>
    <cellStyle name="Percent 6 3 3 6" xfId="42353" xr:uid="{44DE4432-1E2D-4E47-BDEE-CDEE9ECD4E55}"/>
    <cellStyle name="Percent 6 3 4" xfId="42354" xr:uid="{800E59B2-BD20-4EA6-A52C-F79977CD7334}"/>
    <cellStyle name="Percent 6 3 4 2" xfId="42355" xr:uid="{397C44FC-428F-421E-8FC4-EE7B4A074FD7}"/>
    <cellStyle name="Percent 6 3 4 2 2" xfId="42356" xr:uid="{EAC5351E-9EBA-4049-A4D8-B8C53AD3C3AE}"/>
    <cellStyle name="Percent 6 3 4 2 2 2" xfId="42357" xr:uid="{EE5FEA60-D8F8-4D75-BAFB-A7FB97735B8F}"/>
    <cellStyle name="Percent 6 3 4 2 3" xfId="42358" xr:uid="{E2FF9ADB-42E5-4824-8B09-FAD48486DBE5}"/>
    <cellStyle name="Percent 6 3 4 3" xfId="42359" xr:uid="{F25914E5-F5E1-4100-B411-21545BE01D5D}"/>
    <cellStyle name="Percent 6 3 4 3 2" xfId="42360" xr:uid="{C03CCDD4-4F14-46FC-BBA3-A0590B3283BF}"/>
    <cellStyle name="Percent 6 3 4 4" xfId="42361" xr:uid="{099FB5BD-7221-456F-B652-6807826D5738}"/>
    <cellStyle name="Percent 6 3 5" xfId="42362" xr:uid="{E6FC15FA-9BA3-4140-8355-71AE2B7AD11B}"/>
    <cellStyle name="Percent 6 3 5 2" xfId="42363" xr:uid="{2E20078D-70D2-4FCC-8123-8FDF2100B266}"/>
    <cellStyle name="Percent 6 3 5 2 2" xfId="42364" xr:uid="{2FC3F073-3908-49D3-8D9F-E8830168EE65}"/>
    <cellStyle name="Percent 6 3 5 2 2 2" xfId="42365" xr:uid="{011BEB5D-06E1-4912-B87C-36494E66BAD9}"/>
    <cellStyle name="Percent 6 3 5 2 3" xfId="42366" xr:uid="{1A67EB7A-F3FC-466B-83CB-28D7563EDE4A}"/>
    <cellStyle name="Percent 6 3 5 3" xfId="42367" xr:uid="{A86DD76F-1B38-4438-AD91-1975379D34B2}"/>
    <cellStyle name="Percent 6 3 5 3 2" xfId="42368" xr:uid="{125CD78B-887F-4AF0-8515-E3B61ABCE52A}"/>
    <cellStyle name="Percent 6 3 5 4" xfId="42369" xr:uid="{508CBE99-09E4-4BB2-840D-28E3F12ED500}"/>
    <cellStyle name="Percent 6 3 6" xfId="42370" xr:uid="{97BD8BA9-A691-44D8-910E-26FC4DCD0C2A}"/>
    <cellStyle name="Percent 6 3 6 2" xfId="42371" xr:uid="{8DDB6EC3-8BC3-4B98-81CD-8D62996F079A}"/>
    <cellStyle name="Percent 6 3 6 2 2" xfId="42372" xr:uid="{52D958F1-392A-4365-9787-13DEDBF32565}"/>
    <cellStyle name="Percent 6 3 6 3" xfId="42373" xr:uid="{11377305-4167-49D7-91B3-410EBBF9C2B9}"/>
    <cellStyle name="Percent 6 3 7" xfId="42374" xr:uid="{AF540DCC-A609-4449-B969-1D0E0B32F0C3}"/>
    <cellStyle name="Percent 6 3 7 2" xfId="42375" xr:uid="{14FEC781-ACC5-4DD1-90F1-49475ADD72A1}"/>
    <cellStyle name="Percent 6 3 8" xfId="42376" xr:uid="{DF0362DB-42D6-4208-96D0-CF91016802F2}"/>
    <cellStyle name="Percent 60" xfId="42377" xr:uid="{0D6DD2C4-2682-426A-BB0E-48D96453E1ED}"/>
    <cellStyle name="Percent 61" xfId="42378" xr:uid="{BE1853DC-D0F2-4C37-A95B-DDF924752452}"/>
    <cellStyle name="Percent 62" xfId="42379" xr:uid="{778E243F-9945-4EE1-A2A7-3FC4202E4BCB}"/>
    <cellStyle name="Percent 63" xfId="42380" xr:uid="{5896FD35-3AD1-479B-B24A-02998F037661}"/>
    <cellStyle name="Percent 63 2" xfId="42381" xr:uid="{01117E7A-D56E-4AF4-B405-54881A1107D9}"/>
    <cellStyle name="Percent 63 2 2" xfId="42382" xr:uid="{BA0DDBE3-7ABB-44D6-8E23-9EEF845F2E01}"/>
    <cellStyle name="Percent 63 2 2 2" xfId="42383" xr:uid="{00FBE839-C859-4C39-A10C-3F5CF8FC2981}"/>
    <cellStyle name="Percent 63 2 2 2 2" xfId="42384" xr:uid="{358D201E-0592-4AF3-83FA-C4E4F2685EC0}"/>
    <cellStyle name="Percent 63 2 2 2 2 2" xfId="42385" xr:uid="{8FAE1F03-0859-4A6D-A064-2378E57A851E}"/>
    <cellStyle name="Percent 63 2 2 2 2 2 2" xfId="42386" xr:uid="{1C7F47D6-23F7-4A04-B925-1C32798492E2}"/>
    <cellStyle name="Percent 63 2 2 2 2 3" xfId="42387" xr:uid="{8965C029-D9C4-44D4-9655-8AE06BEDF42E}"/>
    <cellStyle name="Percent 63 2 2 2 3" xfId="42388" xr:uid="{A3DCBCBC-5B42-4931-8721-63E51D8C63F8}"/>
    <cellStyle name="Percent 63 2 2 2 3 2" xfId="42389" xr:uid="{47535D54-B39D-4247-B4DF-8F7FAC32B9D5}"/>
    <cellStyle name="Percent 63 2 2 2 4" xfId="42390" xr:uid="{7A8677F2-021E-4E21-8D74-CBB9B7DA5DE0}"/>
    <cellStyle name="Percent 63 2 2 3" xfId="42391" xr:uid="{9CC33D49-DD0B-4A55-887B-2E75E1D3D36C}"/>
    <cellStyle name="Percent 63 2 2 3 2" xfId="42392" xr:uid="{52DBCDBD-F96C-40EB-8FAD-10553BA94D91}"/>
    <cellStyle name="Percent 63 2 2 3 2 2" xfId="42393" xr:uid="{C614EAF6-713C-4B04-B99E-B3204D0C73E4}"/>
    <cellStyle name="Percent 63 2 2 3 2 2 2" xfId="42394" xr:uid="{662FEFC1-5378-45D5-8515-7F64FCEB45BD}"/>
    <cellStyle name="Percent 63 2 2 3 2 3" xfId="42395" xr:uid="{EC845F4B-1CC0-40F1-9161-4B37821CC019}"/>
    <cellStyle name="Percent 63 2 2 3 3" xfId="42396" xr:uid="{FF65B487-ED6C-4F2D-9F01-816C3F4AD4C9}"/>
    <cellStyle name="Percent 63 2 2 3 3 2" xfId="42397" xr:uid="{795B516D-7304-4A52-9B87-3CAAFEB58F5F}"/>
    <cellStyle name="Percent 63 2 2 3 4" xfId="42398" xr:uid="{ECBA1896-2EE9-4224-BA32-FC172BEEAF3C}"/>
    <cellStyle name="Percent 63 2 2 4" xfId="42399" xr:uid="{FE081113-298A-4BBB-BA11-8BD04ACE4D41}"/>
    <cellStyle name="Percent 63 2 2 4 2" xfId="42400" xr:uid="{0BD05775-2F8C-46A0-9308-453435BD353E}"/>
    <cellStyle name="Percent 63 2 2 4 2 2" xfId="42401" xr:uid="{7B3DE452-052B-4860-AC0A-6DC04BDCAA57}"/>
    <cellStyle name="Percent 63 2 2 4 3" xfId="42402" xr:uid="{E893C800-B4FF-4E1E-8AB7-D86D4A51AA96}"/>
    <cellStyle name="Percent 63 2 2 5" xfId="42403" xr:uid="{54A0D286-33C7-4B4B-B179-1A3D887D1753}"/>
    <cellStyle name="Percent 63 2 2 5 2" xfId="42404" xr:uid="{1D00EF9A-FD46-4B32-88E0-82E52BE749DE}"/>
    <cellStyle name="Percent 63 2 2 6" xfId="42405" xr:uid="{F41FFA9F-11A1-41E2-901A-52773F3CEFEC}"/>
    <cellStyle name="Percent 63 2 3" xfId="42406" xr:uid="{EA4DE186-BBB3-49FA-B6E5-8A4A6816B872}"/>
    <cellStyle name="Percent 63 2 3 2" xfId="42407" xr:uid="{B27A1045-28D0-4403-8965-418242F4C400}"/>
    <cellStyle name="Percent 63 2 3 2 2" xfId="42408" xr:uid="{41B6DC11-52B4-4663-86B3-D93CA18D8736}"/>
    <cellStyle name="Percent 63 2 3 2 2 2" xfId="42409" xr:uid="{24993CCA-DB4E-4002-B745-52ECA35FB35F}"/>
    <cellStyle name="Percent 63 2 3 2 3" xfId="42410" xr:uid="{426257A5-8EC1-4FF2-B07E-AFEE9219F75F}"/>
    <cellStyle name="Percent 63 2 3 3" xfId="42411" xr:uid="{EE7D1E74-93E3-4E1E-95D8-5D79F25D3DDE}"/>
    <cellStyle name="Percent 63 2 3 3 2" xfId="42412" xr:uid="{AC26FC10-A145-45ED-B050-4BF937A99DC7}"/>
    <cellStyle name="Percent 63 2 3 4" xfId="42413" xr:uid="{A89D2F06-8EF1-4ADB-A33C-61B113A51DC0}"/>
    <cellStyle name="Percent 63 2 4" xfId="42414" xr:uid="{2C3C7003-4F16-41A3-A3E8-7F85FF5774F2}"/>
    <cellStyle name="Percent 63 2 4 2" xfId="42415" xr:uid="{94A4791C-7160-4549-979A-B0D8B1A92D9F}"/>
    <cellStyle name="Percent 63 2 4 2 2" xfId="42416" xr:uid="{6C4777CA-CAC5-45F5-8F91-1AA4842F921B}"/>
    <cellStyle name="Percent 63 2 4 2 2 2" xfId="42417" xr:uid="{FF1B7913-7329-44FE-8CE1-56EFE990F6BB}"/>
    <cellStyle name="Percent 63 2 4 2 3" xfId="42418" xr:uid="{262EBDDB-1865-47EE-A9C7-ADE8325DEC34}"/>
    <cellStyle name="Percent 63 2 4 3" xfId="42419" xr:uid="{9E33E4F1-CF77-4579-959D-7879566AD5CB}"/>
    <cellStyle name="Percent 63 2 4 3 2" xfId="42420" xr:uid="{975D8349-245A-4621-B70A-BBD0717A8310}"/>
    <cellStyle name="Percent 63 2 4 4" xfId="42421" xr:uid="{1AEF6221-0C53-4DBC-9D34-0DDE954BAD3A}"/>
    <cellStyle name="Percent 63 2 5" xfId="42422" xr:uid="{9433BD60-C166-456D-8E84-F8F7B27EE5AC}"/>
    <cellStyle name="Percent 63 2 5 2" xfId="42423" xr:uid="{EFF72527-F90F-4DDE-A00D-446D59ADB510}"/>
    <cellStyle name="Percent 63 2 5 2 2" xfId="42424" xr:uid="{3C9E2E4B-4351-44B2-9518-73531AD93D9E}"/>
    <cellStyle name="Percent 63 2 5 3" xfId="42425" xr:uid="{B93BCF88-B9A7-4FA5-8D3C-1106E9941892}"/>
    <cellStyle name="Percent 63 2 6" xfId="42426" xr:uid="{7C30822B-3A4D-4151-B0DF-CCA2C8A31722}"/>
    <cellStyle name="Percent 63 2 6 2" xfId="42427" xr:uid="{A92CA21D-AE58-44BD-899D-F3F656DEDE48}"/>
    <cellStyle name="Percent 63 2 7" xfId="42428" xr:uid="{375ADEE6-4FA0-48EB-80BD-ED6DD42C6AC5}"/>
    <cellStyle name="Percent 63 3" xfId="42429" xr:uid="{A259A4AA-4F19-4394-BCF0-53013533C3BF}"/>
    <cellStyle name="Percent 63 3 2" xfId="42430" xr:uid="{F185D549-896A-473E-AC1C-5D79B5F0304C}"/>
    <cellStyle name="Percent 63 3 2 2" xfId="42431" xr:uid="{7CD67AAA-EBD0-4A09-B948-90E4539E0F29}"/>
    <cellStyle name="Percent 63 3 2 2 2" xfId="42432" xr:uid="{DA3D5944-9DC5-42A4-B33E-F55F5B319707}"/>
    <cellStyle name="Percent 63 3 2 2 2 2" xfId="42433" xr:uid="{5A1DEB20-432D-4F3E-8118-633B69E76B27}"/>
    <cellStyle name="Percent 63 3 2 2 3" xfId="42434" xr:uid="{4160C690-5170-450F-86DF-603E4B5E8C44}"/>
    <cellStyle name="Percent 63 3 2 3" xfId="42435" xr:uid="{A5FF6AE4-0A35-4EE2-8068-6D42C3875819}"/>
    <cellStyle name="Percent 63 3 2 3 2" xfId="42436" xr:uid="{C6FA490A-5FA2-441C-A167-899EC5636CD6}"/>
    <cellStyle name="Percent 63 3 2 4" xfId="42437" xr:uid="{EF574185-AF38-48B0-963D-55FB6A0345D1}"/>
    <cellStyle name="Percent 63 3 3" xfId="42438" xr:uid="{B8D48CAF-5BD2-4882-892D-7F302C0570B3}"/>
    <cellStyle name="Percent 63 3 3 2" xfId="42439" xr:uid="{9FD5412E-7191-473F-BDEC-C005A40B03AA}"/>
    <cellStyle name="Percent 63 3 3 2 2" xfId="42440" xr:uid="{BC3133E5-B6FF-49CB-9258-D04D460C6D34}"/>
    <cellStyle name="Percent 63 3 3 2 2 2" xfId="42441" xr:uid="{EF6A1CCB-82FC-483C-AB36-E0FC5328E43D}"/>
    <cellStyle name="Percent 63 3 3 2 3" xfId="42442" xr:uid="{5E68BCC5-6C65-412F-9F19-B94540BF287A}"/>
    <cellStyle name="Percent 63 3 3 3" xfId="42443" xr:uid="{DA1500BD-3756-42A7-887E-A28AA4353D84}"/>
    <cellStyle name="Percent 63 3 3 3 2" xfId="42444" xr:uid="{2D5EC91A-4033-4EA7-A1C8-271D9E4B6E41}"/>
    <cellStyle name="Percent 63 3 3 4" xfId="42445" xr:uid="{B81C4657-3EBB-4B30-ABAD-9D993625AF71}"/>
    <cellStyle name="Percent 63 3 4" xfId="42446" xr:uid="{E1E9884B-2E27-446E-B0BC-BB5882C2F74E}"/>
    <cellStyle name="Percent 63 3 4 2" xfId="42447" xr:uid="{09D671DE-7362-4826-8C86-A1805990C9B9}"/>
    <cellStyle name="Percent 63 3 4 2 2" xfId="42448" xr:uid="{A9235FD1-136B-4BAE-8A0F-29E5CBFC92F5}"/>
    <cellStyle name="Percent 63 3 4 3" xfId="42449" xr:uid="{D3881EFD-EEF1-4015-AA82-18A95BEE500E}"/>
    <cellStyle name="Percent 63 3 5" xfId="42450" xr:uid="{4AF359B8-39B1-44BF-A737-856DDE13AC88}"/>
    <cellStyle name="Percent 63 3 5 2" xfId="42451" xr:uid="{7EEFD1D4-59E5-4DF9-93FB-02957FA2FE26}"/>
    <cellStyle name="Percent 63 3 6" xfId="42452" xr:uid="{12CDDC7F-DDEE-4A52-97E3-071ED173F156}"/>
    <cellStyle name="Percent 63 4" xfId="42453" xr:uid="{18E52C73-5214-49C2-B25D-8A59B6D46136}"/>
    <cellStyle name="Percent 63 4 2" xfId="42454" xr:uid="{916BBADA-F430-4AF3-89E9-A74B89E6A31D}"/>
    <cellStyle name="Percent 63 4 2 2" xfId="42455" xr:uid="{00A3EA3A-BD1F-47C6-9405-1082E8749234}"/>
    <cellStyle name="Percent 63 4 2 2 2" xfId="42456" xr:uid="{22748E78-7154-491D-9E36-5E46CECE1D97}"/>
    <cellStyle name="Percent 63 4 2 3" xfId="42457" xr:uid="{7186DE5A-D8F3-4742-A158-F527C4C11A82}"/>
    <cellStyle name="Percent 63 4 3" xfId="42458" xr:uid="{BA4D2D10-7EA9-4495-9A63-865FF3EACD47}"/>
    <cellStyle name="Percent 63 4 3 2" xfId="42459" xr:uid="{BED91C2D-F152-486D-B27E-09A4288006CA}"/>
    <cellStyle name="Percent 63 4 4" xfId="42460" xr:uid="{38102917-89B3-4FAF-9323-920D54A9EFD3}"/>
    <cellStyle name="Percent 63 5" xfId="42461" xr:uid="{944393E5-D745-4781-8D6F-1D6E5899A1AC}"/>
    <cellStyle name="Percent 63 5 2" xfId="42462" xr:uid="{4BEEA159-D203-4889-9E9C-E1FC11E56472}"/>
    <cellStyle name="Percent 63 5 2 2" xfId="42463" xr:uid="{D4388131-548E-4E4C-9DB4-354E85A608AD}"/>
    <cellStyle name="Percent 63 5 2 2 2" xfId="42464" xr:uid="{B1EC2152-F16D-4381-AA52-7EC9C2D9F1CD}"/>
    <cellStyle name="Percent 63 5 2 3" xfId="42465" xr:uid="{588B0EC3-BAEF-437E-A604-187124EE02E1}"/>
    <cellStyle name="Percent 63 5 3" xfId="42466" xr:uid="{C1003A8C-E523-44F8-9583-1E60941F77F0}"/>
    <cellStyle name="Percent 63 5 3 2" xfId="42467" xr:uid="{61286A41-6E4D-4C16-A230-E14077A9230D}"/>
    <cellStyle name="Percent 63 5 4" xfId="42468" xr:uid="{0FD895FB-C588-4B76-A6B7-E03E4D6D1766}"/>
    <cellStyle name="Percent 63 6" xfId="42469" xr:uid="{0B584FBE-6720-4AE6-AB92-257B1BF39177}"/>
    <cellStyle name="Percent 63 6 2" xfId="42470" xr:uid="{90C56610-B41E-491A-B2EE-278320890996}"/>
    <cellStyle name="Percent 63 6 2 2" xfId="42471" xr:uid="{AF9C8031-C64B-4B91-BE9B-21B79C1466C6}"/>
    <cellStyle name="Percent 63 6 3" xfId="42472" xr:uid="{83065670-5222-481C-93EF-3F6AE1984711}"/>
    <cellStyle name="Percent 63 7" xfId="42473" xr:uid="{BFD6044E-5729-4F79-8612-D645C8BC63CC}"/>
    <cellStyle name="Percent 63 7 2" xfId="42474" xr:uid="{77AA75CA-6207-4191-8E4F-CB03E334D57D}"/>
    <cellStyle name="Percent 63 8" xfId="42475" xr:uid="{7F6D5031-AD4B-4383-893F-176ED66B1367}"/>
    <cellStyle name="Percent 64" xfId="42476" xr:uid="{60825477-22A9-4C5A-91D6-F408FCBEC5B7}"/>
    <cellStyle name="Percent 64 2" xfId="42477" xr:uid="{06A3EB7F-A57C-4B44-9FD2-6EDFE8E9EBBF}"/>
    <cellStyle name="Percent 64 2 2" xfId="42478" xr:uid="{A8629CB7-3446-4814-82DA-95AB514A0E3B}"/>
    <cellStyle name="Percent 64 2 2 2" xfId="42479" xr:uid="{3A224A4A-1420-48E8-9ECE-8524DBC7704C}"/>
    <cellStyle name="Percent 64 2 2 2 2" xfId="42480" xr:uid="{A295359F-420A-4EB5-B10A-C222263C8DC4}"/>
    <cellStyle name="Percent 64 2 2 2 2 2" xfId="42481" xr:uid="{D5C01F5E-09E9-4A8E-ACF3-8BA62DA1DE49}"/>
    <cellStyle name="Percent 64 2 2 2 2 2 2" xfId="42482" xr:uid="{33CC0914-FABE-45E0-855B-85D41C8033C6}"/>
    <cellStyle name="Percent 64 2 2 2 2 3" xfId="42483" xr:uid="{CE40189C-648A-4749-89A4-864E9C6AD38A}"/>
    <cellStyle name="Percent 64 2 2 2 3" xfId="42484" xr:uid="{F101F845-9088-4A45-8F49-34EA20E994F9}"/>
    <cellStyle name="Percent 64 2 2 2 3 2" xfId="42485" xr:uid="{D2216A04-B405-4CCA-AA37-FD1FDF36A727}"/>
    <cellStyle name="Percent 64 2 2 2 4" xfId="42486" xr:uid="{EA709026-59B0-409E-B78B-CA05AE0D2FFD}"/>
    <cellStyle name="Percent 64 2 2 3" xfId="42487" xr:uid="{1C9A9CAC-2C42-45FA-8196-9A40A94DCA50}"/>
    <cellStyle name="Percent 64 2 2 3 2" xfId="42488" xr:uid="{CC72259C-7B94-448D-8310-B74B5CAB1DC5}"/>
    <cellStyle name="Percent 64 2 2 3 2 2" xfId="42489" xr:uid="{2CCB8BE5-7405-4E53-884A-1F604CA8763E}"/>
    <cellStyle name="Percent 64 2 2 3 2 2 2" xfId="42490" xr:uid="{DCA132AB-AF0B-41BD-A540-9EA7DAA195CF}"/>
    <cellStyle name="Percent 64 2 2 3 2 3" xfId="42491" xr:uid="{7AF10031-AF61-45B4-91CE-5B9217FC965A}"/>
    <cellStyle name="Percent 64 2 2 3 3" xfId="42492" xr:uid="{D627CEFC-8429-4809-8B32-6213E6C3567E}"/>
    <cellStyle name="Percent 64 2 2 3 3 2" xfId="42493" xr:uid="{27343036-4F0B-4EA4-B998-94967B20E23D}"/>
    <cellStyle name="Percent 64 2 2 3 4" xfId="42494" xr:uid="{20FF6AF6-1160-49AA-8FFE-CD9625C9A8AD}"/>
    <cellStyle name="Percent 64 2 2 4" xfId="42495" xr:uid="{FD18D1CA-299F-4F61-8C28-33D5117E98CF}"/>
    <cellStyle name="Percent 64 2 2 4 2" xfId="42496" xr:uid="{A7987727-BAC9-4197-BC88-13B64F86048F}"/>
    <cellStyle name="Percent 64 2 2 4 2 2" xfId="42497" xr:uid="{12486197-1542-49E8-BFEA-02715DD15021}"/>
    <cellStyle name="Percent 64 2 2 4 3" xfId="42498" xr:uid="{E2C68782-3B4F-4EBA-B205-ADC77FC94E9D}"/>
    <cellStyle name="Percent 64 2 2 5" xfId="42499" xr:uid="{D87540DD-3876-441E-9A8E-F4D24CC96B60}"/>
    <cellStyle name="Percent 64 2 2 5 2" xfId="42500" xr:uid="{F3FBE6E7-FD33-4437-8C3C-1A0806BB0068}"/>
    <cellStyle name="Percent 64 2 2 6" xfId="42501" xr:uid="{1482EF07-B0CA-4170-8535-F1CC47D7300B}"/>
    <cellStyle name="Percent 64 2 3" xfId="42502" xr:uid="{C1679C34-9388-4D00-B8D9-A09858866E19}"/>
    <cellStyle name="Percent 64 2 3 2" xfId="42503" xr:uid="{CD10218D-B1D1-4D0F-994D-B3FAAA4383A9}"/>
    <cellStyle name="Percent 64 2 3 2 2" xfId="42504" xr:uid="{D4D8116C-7038-489F-8126-D3FA0B199C17}"/>
    <cellStyle name="Percent 64 2 3 2 2 2" xfId="42505" xr:uid="{E20BA9B6-242F-40D2-AE7A-354D16B6AF4B}"/>
    <cellStyle name="Percent 64 2 3 2 3" xfId="42506" xr:uid="{099DEC25-DD8A-4C6A-AA5A-C01A40FC81BF}"/>
    <cellStyle name="Percent 64 2 3 3" xfId="42507" xr:uid="{3CFF2893-3102-4749-AC26-93328984614E}"/>
    <cellStyle name="Percent 64 2 3 3 2" xfId="42508" xr:uid="{C3D88D55-BE83-407E-BF99-D5358A39A791}"/>
    <cellStyle name="Percent 64 2 3 4" xfId="42509" xr:uid="{F22399DC-0621-4F31-8465-E4AD60AEA016}"/>
    <cellStyle name="Percent 64 2 4" xfId="42510" xr:uid="{EEA8CA9F-24B4-4E2C-B211-E8E3765944C4}"/>
    <cellStyle name="Percent 64 2 4 2" xfId="42511" xr:uid="{E3ACFFD2-990F-4830-AB04-DC02A37C7C1F}"/>
    <cellStyle name="Percent 64 2 4 2 2" xfId="42512" xr:uid="{A726AC7D-BBD1-47F4-A80D-3BE073DF53E2}"/>
    <cellStyle name="Percent 64 2 4 2 2 2" xfId="42513" xr:uid="{F6CB6E99-8346-41E3-865D-B70B3A61BD7F}"/>
    <cellStyle name="Percent 64 2 4 2 3" xfId="42514" xr:uid="{D2F834CF-A84D-434B-8ADA-4249FB4AEDC8}"/>
    <cellStyle name="Percent 64 2 4 3" xfId="42515" xr:uid="{B2A641E5-5EBD-49B7-AFE5-1BC4B0C05B07}"/>
    <cellStyle name="Percent 64 2 4 3 2" xfId="42516" xr:uid="{497C3238-CB63-467D-BEE5-61F437C6C1FA}"/>
    <cellStyle name="Percent 64 2 4 4" xfId="42517" xr:uid="{6B228403-018D-47F9-8FB1-8FBFE9283CB4}"/>
    <cellStyle name="Percent 64 2 5" xfId="42518" xr:uid="{4E427729-CD80-4CE4-8646-AF7F6E4DD156}"/>
    <cellStyle name="Percent 64 2 5 2" xfId="42519" xr:uid="{7B174934-2B20-4696-A87E-15577481269C}"/>
    <cellStyle name="Percent 64 2 5 2 2" xfId="42520" xr:uid="{FE60C6A1-84EA-4D91-9D6F-5368C918744E}"/>
    <cellStyle name="Percent 64 2 5 3" xfId="42521" xr:uid="{F2BC4317-2252-400B-9812-A0681E67CC03}"/>
    <cellStyle name="Percent 64 2 6" xfId="42522" xr:uid="{62427DBB-7D8A-44C4-824D-723A078CD203}"/>
    <cellStyle name="Percent 64 2 6 2" xfId="42523" xr:uid="{525B16B6-0D37-4521-BDF7-EABC6D3D7B89}"/>
    <cellStyle name="Percent 64 2 7" xfId="42524" xr:uid="{1169C2A2-924B-4913-BE34-1886CFC94986}"/>
    <cellStyle name="Percent 64 3" xfId="42525" xr:uid="{AE621923-909D-4569-94C6-258AAF280FA5}"/>
    <cellStyle name="Percent 64 3 2" xfId="42526" xr:uid="{ED6BE744-38F3-4214-A64C-2AFDCEED4F9B}"/>
    <cellStyle name="Percent 64 3 2 2" xfId="42527" xr:uid="{16DA314F-717D-4014-A0D1-A4E580CD7653}"/>
    <cellStyle name="Percent 64 3 2 2 2" xfId="42528" xr:uid="{B106C42D-A0B1-4192-95BC-3970B5A53DEA}"/>
    <cellStyle name="Percent 64 3 2 2 2 2" xfId="42529" xr:uid="{6AB01D8A-6D7C-4137-94E4-7A41CE465E79}"/>
    <cellStyle name="Percent 64 3 2 2 3" xfId="42530" xr:uid="{7CB29D30-C294-4E1D-8C44-C4C7359D604E}"/>
    <cellStyle name="Percent 64 3 2 3" xfId="42531" xr:uid="{B24E442C-84A4-4042-8336-5264219A1B5B}"/>
    <cellStyle name="Percent 64 3 2 3 2" xfId="42532" xr:uid="{BEA651E1-4F08-4A0B-9B1D-3025282758F4}"/>
    <cellStyle name="Percent 64 3 2 4" xfId="42533" xr:uid="{F56B21E1-3BCB-4602-93BE-C36E9C1FD821}"/>
    <cellStyle name="Percent 64 3 3" xfId="42534" xr:uid="{60C7C081-78FF-41FE-9596-CAC730587DA0}"/>
    <cellStyle name="Percent 64 3 3 2" xfId="42535" xr:uid="{BD3393A6-9F5B-4B13-9E7C-DE5EF9C69136}"/>
    <cellStyle name="Percent 64 3 3 2 2" xfId="42536" xr:uid="{FDDEF472-5C77-4DF5-8EA7-3E2F3E7BEA81}"/>
    <cellStyle name="Percent 64 3 3 2 2 2" xfId="42537" xr:uid="{A2E717D3-0147-4107-95A0-D46251EE9ECC}"/>
    <cellStyle name="Percent 64 3 3 2 3" xfId="42538" xr:uid="{D1A289A8-B782-444D-891D-FAA18196898D}"/>
    <cellStyle name="Percent 64 3 3 3" xfId="42539" xr:uid="{B2D4CD8E-3F16-4CE0-BDB3-B42FB7023C1C}"/>
    <cellStyle name="Percent 64 3 3 3 2" xfId="42540" xr:uid="{E49C0AB6-D6B9-407D-B0BC-5DE1C758F8A9}"/>
    <cellStyle name="Percent 64 3 3 4" xfId="42541" xr:uid="{71EBD012-FB33-4260-B82E-25F5EA08C06B}"/>
    <cellStyle name="Percent 64 3 4" xfId="42542" xr:uid="{B28A5BCA-E65B-4455-BC11-76678E0F4115}"/>
    <cellStyle name="Percent 64 3 4 2" xfId="42543" xr:uid="{1A7F72D2-FE36-426E-AFE7-E185AEC5BCEA}"/>
    <cellStyle name="Percent 64 3 4 2 2" xfId="42544" xr:uid="{D7F89A90-B3BF-4DB8-96D4-BDF241BE138C}"/>
    <cellStyle name="Percent 64 3 4 3" xfId="42545" xr:uid="{DC0290C2-F59F-4D62-81FA-405173ABCD92}"/>
    <cellStyle name="Percent 64 3 5" xfId="42546" xr:uid="{0DA19EAB-BE49-4C79-A5C3-8B91D79E6484}"/>
    <cellStyle name="Percent 64 3 5 2" xfId="42547" xr:uid="{117C6672-FD0E-450B-96B6-06DA4DD42B0B}"/>
    <cellStyle name="Percent 64 3 6" xfId="42548" xr:uid="{1B4F93D3-8F7C-48A1-9766-10476F1D9C73}"/>
    <cellStyle name="Percent 64 4" xfId="42549" xr:uid="{4BC36610-0F64-4F82-A864-F86737FF4DE1}"/>
    <cellStyle name="Percent 64 4 2" xfId="42550" xr:uid="{E5CC0257-49B0-4193-8921-A3842ADDB498}"/>
    <cellStyle name="Percent 64 4 2 2" xfId="42551" xr:uid="{E2B7A596-9454-4062-AA90-C30BFF0F7F25}"/>
    <cellStyle name="Percent 64 4 2 2 2" xfId="42552" xr:uid="{B8116375-A107-45F5-91F3-EC4972C02D20}"/>
    <cellStyle name="Percent 64 4 2 3" xfId="42553" xr:uid="{01844CDD-3A73-46EE-B520-59FB77A3E970}"/>
    <cellStyle name="Percent 64 4 3" xfId="42554" xr:uid="{7B15F998-8B2C-488D-94D7-C0B08CF3BD93}"/>
    <cellStyle name="Percent 64 4 3 2" xfId="42555" xr:uid="{D6CBBA45-4C3F-4957-BBAC-8B1A8CA3618A}"/>
    <cellStyle name="Percent 64 4 4" xfId="42556" xr:uid="{C5272778-1388-45CE-9ACF-62983DB9E9F8}"/>
    <cellStyle name="Percent 64 5" xfId="42557" xr:uid="{C8B45F02-6F4D-4686-91B0-62F17978F6D1}"/>
    <cellStyle name="Percent 64 5 2" xfId="42558" xr:uid="{333145B6-61B6-4477-BC52-FF14DA2D0BAF}"/>
    <cellStyle name="Percent 64 5 2 2" xfId="42559" xr:uid="{5E9D580F-A674-4B23-9750-A92FBBCB0A84}"/>
    <cellStyle name="Percent 64 5 2 2 2" xfId="42560" xr:uid="{4BA217DC-730B-4E64-939B-D398A5B2D08E}"/>
    <cellStyle name="Percent 64 5 2 3" xfId="42561" xr:uid="{2B06921F-3217-47C2-9533-10D50901DBBF}"/>
    <cellStyle name="Percent 64 5 3" xfId="42562" xr:uid="{D340CC04-E2B4-46A4-B9B6-59A243A73E16}"/>
    <cellStyle name="Percent 64 5 3 2" xfId="42563" xr:uid="{7FC8E186-17D5-4B7B-BA3B-19B1894F6123}"/>
    <cellStyle name="Percent 64 5 4" xfId="42564" xr:uid="{6820FACB-7FF7-4067-8B08-DEA63DD4B13F}"/>
    <cellStyle name="Percent 64 6" xfId="42565" xr:uid="{9E5B9CF1-C11C-4A25-AAA9-ECAFDB630C94}"/>
    <cellStyle name="Percent 64 6 2" xfId="42566" xr:uid="{7441E302-749B-4544-AA74-EA5E417888DB}"/>
    <cellStyle name="Percent 64 6 2 2" xfId="42567" xr:uid="{B274DE65-09D6-4491-940A-4E278B0D99A3}"/>
    <cellStyle name="Percent 64 6 3" xfId="42568" xr:uid="{D6E6B454-2479-4D82-879B-BA5DA1F3720A}"/>
    <cellStyle name="Percent 64 7" xfId="42569" xr:uid="{13401239-1D7B-43B6-9DF4-A3C958DC8E56}"/>
    <cellStyle name="Percent 64 7 2" xfId="42570" xr:uid="{FD40FBCA-E587-4732-838C-705A98FDBA06}"/>
    <cellStyle name="Percent 64 8" xfId="42571" xr:uid="{4AF6E740-B947-4BB4-9A5D-06F6D90F9ACE}"/>
    <cellStyle name="Percent 65" xfId="42572" xr:uid="{82EFA1F2-CDF2-4188-A925-91C925F3BAA8}"/>
    <cellStyle name="Percent 65 2" xfId="42573" xr:uid="{F22DA61D-D066-4AB8-BF77-F6A91168E2AB}"/>
    <cellStyle name="Percent 65 2 2" xfId="42574" xr:uid="{69868A7F-6297-48C2-8F97-11674E2AF835}"/>
    <cellStyle name="Percent 65 2 2 2" xfId="42575" xr:uid="{A4676D65-EB55-412F-A647-6E7BDA814BFA}"/>
    <cellStyle name="Percent 65 2 2 2 2" xfId="42576" xr:uid="{9E003D2B-EF26-412F-935C-E33734C1E3D9}"/>
    <cellStyle name="Percent 65 2 2 2 2 2" xfId="42577" xr:uid="{3F5C75C4-74B5-4A5A-A359-2C1DBC9D5B8A}"/>
    <cellStyle name="Percent 65 2 2 2 2 2 2" xfId="42578" xr:uid="{7577B950-E9A6-446F-854B-00D95593EB73}"/>
    <cellStyle name="Percent 65 2 2 2 2 3" xfId="42579" xr:uid="{56628139-D909-4C18-98CC-9E3FAFB5BB16}"/>
    <cellStyle name="Percent 65 2 2 2 3" xfId="42580" xr:uid="{FA0F9B21-341E-4E60-92D6-2EA1C6DD06F2}"/>
    <cellStyle name="Percent 65 2 2 2 3 2" xfId="42581" xr:uid="{6C70D0FB-91DA-4F99-9011-FBACBBBF4286}"/>
    <cellStyle name="Percent 65 2 2 2 4" xfId="42582" xr:uid="{5181782F-B55D-4684-9942-524B48E635A0}"/>
    <cellStyle name="Percent 65 2 2 3" xfId="42583" xr:uid="{82A3CB1A-9237-46F9-985D-B91FDAB61352}"/>
    <cellStyle name="Percent 65 2 2 3 2" xfId="42584" xr:uid="{BEF5D112-298E-4856-A3C2-49205532957F}"/>
    <cellStyle name="Percent 65 2 2 3 2 2" xfId="42585" xr:uid="{02DEDA20-1009-4D72-A6D2-B8799E441887}"/>
    <cellStyle name="Percent 65 2 2 3 2 2 2" xfId="42586" xr:uid="{CE75AF20-419B-4328-8284-0E580B87225F}"/>
    <cellStyle name="Percent 65 2 2 3 2 3" xfId="42587" xr:uid="{BB663CDD-C362-48E5-B679-0966F57D6458}"/>
    <cellStyle name="Percent 65 2 2 3 3" xfId="42588" xr:uid="{B78F73B7-E228-4F93-86BC-D53075423BDF}"/>
    <cellStyle name="Percent 65 2 2 3 3 2" xfId="42589" xr:uid="{D94DD0FC-8B0A-45C7-BB6E-159E8E65B5A3}"/>
    <cellStyle name="Percent 65 2 2 3 4" xfId="42590" xr:uid="{DC98056C-7BD3-4B82-9258-13C8339D799D}"/>
    <cellStyle name="Percent 65 2 2 4" xfId="42591" xr:uid="{D4CA2C65-48C8-4F4F-A73D-A36BD7D0C746}"/>
    <cellStyle name="Percent 65 2 2 4 2" xfId="42592" xr:uid="{AC315358-EA3F-477B-A2CE-3399A3D9EB5F}"/>
    <cellStyle name="Percent 65 2 2 4 2 2" xfId="42593" xr:uid="{5F68B4C6-C9D4-42D1-AFE1-D215AB0A641E}"/>
    <cellStyle name="Percent 65 2 2 4 3" xfId="42594" xr:uid="{3F79373D-2B47-4910-AD5A-448277FA3DBB}"/>
    <cellStyle name="Percent 65 2 2 5" xfId="42595" xr:uid="{A8152D23-2542-41BF-95F7-FB6F707429AB}"/>
    <cellStyle name="Percent 65 2 2 5 2" xfId="42596" xr:uid="{E528FACA-1ADA-49A0-80B4-FDF743103206}"/>
    <cellStyle name="Percent 65 2 2 6" xfId="42597" xr:uid="{E0C708E8-026F-41D2-8F8E-3779521B0AA9}"/>
    <cellStyle name="Percent 65 2 3" xfId="42598" xr:uid="{6669570F-7CB1-4F5C-9785-9FB0FCCFEEF0}"/>
    <cellStyle name="Percent 65 2 3 2" xfId="42599" xr:uid="{301ECF06-ADC2-4995-934E-534424A71661}"/>
    <cellStyle name="Percent 65 2 3 2 2" xfId="42600" xr:uid="{66C059D8-5ADE-4754-A682-B01390EB5AB2}"/>
    <cellStyle name="Percent 65 2 3 2 2 2" xfId="42601" xr:uid="{B2D73761-D55F-4838-AE85-48328A88E7FE}"/>
    <cellStyle name="Percent 65 2 3 2 3" xfId="42602" xr:uid="{22188ED5-89BF-413E-AEA4-864CC063A56C}"/>
    <cellStyle name="Percent 65 2 3 3" xfId="42603" xr:uid="{105D50DC-1DB6-4ADE-98D8-3495D1A98F41}"/>
    <cellStyle name="Percent 65 2 3 3 2" xfId="42604" xr:uid="{8D905F51-025A-4603-846E-563012686E14}"/>
    <cellStyle name="Percent 65 2 3 4" xfId="42605" xr:uid="{E9EA7984-B771-415F-B3FE-8C67656D745B}"/>
    <cellStyle name="Percent 65 2 4" xfId="42606" xr:uid="{5549613B-6324-48A0-B522-176DD03662D7}"/>
    <cellStyle name="Percent 65 2 4 2" xfId="42607" xr:uid="{0297BA49-AD71-4CF5-8DAF-E42BF3121808}"/>
    <cellStyle name="Percent 65 2 4 2 2" xfId="42608" xr:uid="{218BE0B1-4032-48C1-8CFE-1DC5DCC800B6}"/>
    <cellStyle name="Percent 65 2 4 2 2 2" xfId="42609" xr:uid="{A4043FE9-AD1E-4A4A-B49D-833E41A2AAAD}"/>
    <cellStyle name="Percent 65 2 4 2 3" xfId="42610" xr:uid="{94324BDD-8D31-4E51-80F9-11AD35732D1A}"/>
    <cellStyle name="Percent 65 2 4 3" xfId="42611" xr:uid="{6C41C404-27CE-4FFD-8CBB-C8DE71EA7D76}"/>
    <cellStyle name="Percent 65 2 4 3 2" xfId="42612" xr:uid="{C35EDE24-2A6A-4331-9771-64A3763772E1}"/>
    <cellStyle name="Percent 65 2 4 4" xfId="42613" xr:uid="{65740717-0AF1-4D06-ADE2-94D85FCFFD1F}"/>
    <cellStyle name="Percent 65 2 5" xfId="42614" xr:uid="{47C262C7-9CD4-41EE-9254-60934EE3536D}"/>
    <cellStyle name="Percent 65 2 5 2" xfId="42615" xr:uid="{BC222704-10E3-4F0B-A170-CB00498B98A1}"/>
    <cellStyle name="Percent 65 2 5 2 2" xfId="42616" xr:uid="{524921FA-D786-4B79-9FA6-663C5234B9A7}"/>
    <cellStyle name="Percent 65 2 5 3" xfId="42617" xr:uid="{DCCB269B-1E2B-466B-B2DD-A6B1629FE6A9}"/>
    <cellStyle name="Percent 65 2 6" xfId="42618" xr:uid="{598DEE98-B099-43F9-B67B-707DD4D8FA4A}"/>
    <cellStyle name="Percent 65 2 6 2" xfId="42619" xr:uid="{F3D40933-1222-4369-B493-CBE7E2EC28BE}"/>
    <cellStyle name="Percent 65 2 7" xfId="42620" xr:uid="{0B067128-2F19-429A-81AB-63BC7C4CD354}"/>
    <cellStyle name="Percent 65 3" xfId="42621" xr:uid="{D476BF83-76B2-432A-B8A6-322ABCDE311F}"/>
    <cellStyle name="Percent 65 3 2" xfId="42622" xr:uid="{62E0C721-E822-4F4B-B654-D91204D141BE}"/>
    <cellStyle name="Percent 65 3 2 2" xfId="42623" xr:uid="{6A911C06-81BE-4BCA-B97F-45B6E46F9210}"/>
    <cellStyle name="Percent 65 3 2 2 2" xfId="42624" xr:uid="{D0FA977A-4D27-4507-B801-8C34F9066C03}"/>
    <cellStyle name="Percent 65 3 2 2 2 2" xfId="42625" xr:uid="{33C14617-62FB-41C8-9B95-F3C1EBAEF594}"/>
    <cellStyle name="Percent 65 3 2 2 3" xfId="42626" xr:uid="{D4D1A732-7543-4F0C-94F3-C01724F0D330}"/>
    <cellStyle name="Percent 65 3 2 3" xfId="42627" xr:uid="{710B4C3E-0E6C-4614-B302-606BA35B11CB}"/>
    <cellStyle name="Percent 65 3 2 3 2" xfId="42628" xr:uid="{1DA5F822-EFFB-4AFB-98B3-C73558E7D406}"/>
    <cellStyle name="Percent 65 3 2 4" xfId="42629" xr:uid="{08D055D1-DDCC-4EAF-A89A-FD8A5E9AFC3D}"/>
    <cellStyle name="Percent 65 3 3" xfId="42630" xr:uid="{18269089-F83D-43DE-AC97-05F7A65FED7A}"/>
    <cellStyle name="Percent 65 3 3 2" xfId="42631" xr:uid="{58C26B6E-A604-4E34-95A6-D8C239B216DB}"/>
    <cellStyle name="Percent 65 3 3 2 2" xfId="42632" xr:uid="{A7CFAD4A-EA90-488D-8194-25FB3B3DE948}"/>
    <cellStyle name="Percent 65 3 3 2 2 2" xfId="42633" xr:uid="{6F2C6BA6-B5A9-4D29-BC35-12D49C1A7BBA}"/>
    <cellStyle name="Percent 65 3 3 2 3" xfId="42634" xr:uid="{7F89F17B-18AD-426C-A31B-DCB4F3094E96}"/>
    <cellStyle name="Percent 65 3 3 3" xfId="42635" xr:uid="{2440661A-8E79-43D5-BE0D-1DF8F6425BF8}"/>
    <cellStyle name="Percent 65 3 3 3 2" xfId="42636" xr:uid="{05105FFD-36DB-4C9C-B9CF-3BFD59FDC60D}"/>
    <cellStyle name="Percent 65 3 3 4" xfId="42637" xr:uid="{49D3516E-37F6-41F0-BA56-CE68C7FAB7E3}"/>
    <cellStyle name="Percent 65 3 4" xfId="42638" xr:uid="{CA20BE88-871F-48B9-8310-66C05C98B2CB}"/>
    <cellStyle name="Percent 65 3 4 2" xfId="42639" xr:uid="{71005423-A95C-4CEB-8D63-95924E6D8FA6}"/>
    <cellStyle name="Percent 65 3 4 2 2" xfId="42640" xr:uid="{55FBE893-9721-4E24-88A8-375211E4D547}"/>
    <cellStyle name="Percent 65 3 4 3" xfId="42641" xr:uid="{CE289B72-5975-4EB0-BAF6-900796886F88}"/>
    <cellStyle name="Percent 65 3 5" xfId="42642" xr:uid="{A3DFDEC3-1B9F-4F7E-AF09-90F39FC27DA7}"/>
    <cellStyle name="Percent 65 3 5 2" xfId="42643" xr:uid="{957F0692-7D02-422B-A0D0-997C9A82B9AC}"/>
    <cellStyle name="Percent 65 3 6" xfId="42644" xr:uid="{C195A7B1-29BD-4604-8D89-1427CC973541}"/>
    <cellStyle name="Percent 65 4" xfId="42645" xr:uid="{1579CE02-061C-40D7-8531-FB1E593596AF}"/>
    <cellStyle name="Percent 65 4 2" xfId="42646" xr:uid="{5D5B8B88-CA21-4093-A61C-FF6E68EABB74}"/>
    <cellStyle name="Percent 65 4 2 2" xfId="42647" xr:uid="{86FABAF5-A8AD-4B12-8864-F6C43BB33FFE}"/>
    <cellStyle name="Percent 65 4 2 2 2" xfId="42648" xr:uid="{BBF9DD50-71E1-4D66-A1E7-D00A68A9B846}"/>
    <cellStyle name="Percent 65 4 2 3" xfId="42649" xr:uid="{F5DDE2EE-E237-4D15-B4F4-F157FA69E1CA}"/>
    <cellStyle name="Percent 65 4 3" xfId="42650" xr:uid="{822C618D-96DB-48CD-A9BA-B25230213581}"/>
    <cellStyle name="Percent 65 4 3 2" xfId="42651" xr:uid="{83ABE5C0-FB91-475E-9C76-777E0DDDB813}"/>
    <cellStyle name="Percent 65 4 4" xfId="42652" xr:uid="{60A58B77-E477-4EDF-AA5B-39C7A51DFC36}"/>
    <cellStyle name="Percent 65 5" xfId="42653" xr:uid="{A2F17678-E36F-490A-BE22-0EA2992D2BB1}"/>
    <cellStyle name="Percent 65 5 2" xfId="42654" xr:uid="{58450095-A16D-45EB-AB45-D0FA76AF7388}"/>
    <cellStyle name="Percent 65 5 2 2" xfId="42655" xr:uid="{05AA4EC9-FBE3-46EB-ADD4-2F478A1F4B63}"/>
    <cellStyle name="Percent 65 5 2 2 2" xfId="42656" xr:uid="{CA3FB2F6-9707-4CA6-9561-96BD15C117E3}"/>
    <cellStyle name="Percent 65 5 2 3" xfId="42657" xr:uid="{939E0C05-BC8C-42A6-9400-9B399554EC0D}"/>
    <cellStyle name="Percent 65 5 3" xfId="42658" xr:uid="{950D8DD7-78FF-4BF6-862E-42835A2591D9}"/>
    <cellStyle name="Percent 65 5 3 2" xfId="42659" xr:uid="{4E66C8B7-CA74-45C1-9201-FE2A8F1BB716}"/>
    <cellStyle name="Percent 65 5 4" xfId="42660" xr:uid="{0FBDCE37-7906-44DD-87FA-13447B720F1E}"/>
    <cellStyle name="Percent 65 6" xfId="42661" xr:uid="{05FD9FA3-E6C4-4ADB-BAC5-416173E4CBE0}"/>
    <cellStyle name="Percent 65 6 2" xfId="42662" xr:uid="{5829F9AA-9B00-43F7-81C7-07CB47704587}"/>
    <cellStyle name="Percent 65 6 2 2" xfId="42663" xr:uid="{4F02AAA8-4429-42B2-A9AB-374F6E3B5E2C}"/>
    <cellStyle name="Percent 65 6 3" xfId="42664" xr:uid="{2B3048E8-B309-40EC-BC08-8F2DED8B8564}"/>
    <cellStyle name="Percent 65 7" xfId="42665" xr:uid="{F3956090-EC18-4164-A419-E57E4BCF63C2}"/>
    <cellStyle name="Percent 65 7 2" xfId="42666" xr:uid="{8A792BC9-08EA-4C04-8F27-6952DB55A74F}"/>
    <cellStyle name="Percent 65 8" xfId="42667" xr:uid="{435AF27D-E8F7-43C1-8853-3615AC1596B9}"/>
    <cellStyle name="Percent 66" xfId="42668" xr:uid="{B7F63574-EA51-4C4B-99DC-AEA5C0A95CAA}"/>
    <cellStyle name="Percent 67" xfId="42669" xr:uid="{D460B110-2E45-4C74-A4A7-91386959E90C}"/>
    <cellStyle name="Percent 68" xfId="42670" xr:uid="{00A154CA-8E89-4F2D-AAFE-3572BF1C0D72}"/>
    <cellStyle name="Percent 69" xfId="42671" xr:uid="{A29AD4C4-37C7-4DAB-AD6E-45AB628BEAE2}"/>
    <cellStyle name="Percent 7" xfId="42672" xr:uid="{504F581D-F3D9-4A13-9E7F-A8FE34AA81C6}"/>
    <cellStyle name="Percent 7 2" xfId="42673" xr:uid="{C398C1C6-F6FB-43C1-8F86-C420A52A4493}"/>
    <cellStyle name="Percent 7 2 2" xfId="42674" xr:uid="{8AC24834-BEBB-41B3-9E3E-6089290CAF50}"/>
    <cellStyle name="Percent 7 2 2 2" xfId="42675" xr:uid="{27A0E078-C3F3-44BC-8C18-917CE1C24E26}"/>
    <cellStyle name="Percent 7 2 2 3" xfId="42676" xr:uid="{4E943821-A045-4A8A-BD79-558939072262}"/>
    <cellStyle name="Percent 7 2 2 3 2" xfId="42677" xr:uid="{E25B3A59-4297-447F-8D57-DC58D296FE63}"/>
    <cellStyle name="Percent 7 2 2 3 2 2" xfId="42678" xr:uid="{8EAB5889-4E1F-425D-A21E-CAB89A8CFCAD}"/>
    <cellStyle name="Percent 7 2 2 3 2 2 2" xfId="42679" xr:uid="{E4E84C3A-3270-41AD-B93E-843D12A48044}"/>
    <cellStyle name="Percent 7 2 2 3 2 2 2 2" xfId="42680" xr:uid="{727C84BD-3FE1-4060-9EB3-2E423F5EDD6F}"/>
    <cellStyle name="Percent 7 2 2 3 2 2 3" xfId="42681" xr:uid="{23E7C625-66EE-4602-A549-898FD651C7A4}"/>
    <cellStyle name="Percent 7 2 2 3 2 3" xfId="42682" xr:uid="{1EBBD51A-DD47-484C-8395-66E821BED187}"/>
    <cellStyle name="Percent 7 2 2 3 2 3 2" xfId="42683" xr:uid="{E723DAF8-6BDE-4E35-9B85-EBC726E7BBBE}"/>
    <cellStyle name="Percent 7 2 2 3 2 4" xfId="42684" xr:uid="{0DF470D4-13A4-40BA-96AB-E97882C1137B}"/>
    <cellStyle name="Percent 7 2 2 3 3" xfId="42685" xr:uid="{0F192268-EB2F-40B0-9348-77FD74BC75EA}"/>
    <cellStyle name="Percent 7 2 2 3 3 2" xfId="42686" xr:uid="{1839EBCA-86EC-43FF-9AB8-94076BA89123}"/>
    <cellStyle name="Percent 7 2 2 3 3 2 2" xfId="42687" xr:uid="{0AC4807A-F098-4D62-8C59-061311782687}"/>
    <cellStyle name="Percent 7 2 2 3 3 2 2 2" xfId="42688" xr:uid="{4F3E203B-C16F-4CD0-B001-01E49BA28A37}"/>
    <cellStyle name="Percent 7 2 2 3 3 2 3" xfId="42689" xr:uid="{C749ECFF-419B-49E4-B524-AB5AB045415D}"/>
    <cellStyle name="Percent 7 2 2 3 3 3" xfId="42690" xr:uid="{F0E3B3DF-A33F-4D4C-9D77-497C1A489DEE}"/>
    <cellStyle name="Percent 7 2 2 3 3 3 2" xfId="42691" xr:uid="{BAAAFE20-08D3-4FDC-B43E-F946902067CF}"/>
    <cellStyle name="Percent 7 2 2 3 3 4" xfId="42692" xr:uid="{355E5BA7-65D0-42EA-9DAC-7A9F4314AA9D}"/>
    <cellStyle name="Percent 7 2 2 3 4" xfId="42693" xr:uid="{2BADBBBC-005D-4C80-B4DE-D98C2722A3AA}"/>
    <cellStyle name="Percent 7 2 2 3 4 2" xfId="42694" xr:uid="{B4A592C1-042D-4764-8FC4-82A52A7C58A4}"/>
    <cellStyle name="Percent 7 2 2 3 4 2 2" xfId="42695" xr:uid="{B6F9005D-9A31-4417-9BA8-F0A41A6EEFC3}"/>
    <cellStyle name="Percent 7 2 2 3 4 3" xfId="42696" xr:uid="{BBD5FF0B-7E09-4E32-8AAE-B6AEC51D2D0B}"/>
    <cellStyle name="Percent 7 2 2 3 5" xfId="42697" xr:uid="{340EA82F-8711-4B53-80CF-E841346F7F1A}"/>
    <cellStyle name="Percent 7 2 2 3 5 2" xfId="42698" xr:uid="{CCCC2BFE-E251-4242-A946-25247FC35A66}"/>
    <cellStyle name="Percent 7 2 2 3 6" xfId="42699" xr:uid="{B51773EE-C71F-4404-9A83-0900F1D5C25D}"/>
    <cellStyle name="Percent 7 2 2 4" xfId="42700" xr:uid="{D7F15DD3-A17B-4806-B853-C962EF34681A}"/>
    <cellStyle name="Percent 7 2 2 4 2" xfId="42701" xr:uid="{356B1439-E99B-49A7-A496-E518EEAE30E0}"/>
    <cellStyle name="Percent 7 2 2 4 2 2" xfId="42702" xr:uid="{1AFDA8AA-05FB-42AA-A5D3-B7CC584BFF03}"/>
    <cellStyle name="Percent 7 2 2 4 2 2 2" xfId="42703" xr:uid="{19E6414E-6289-495E-AD42-9BB996F114BA}"/>
    <cellStyle name="Percent 7 2 2 4 2 3" xfId="42704" xr:uid="{983C7593-B081-4E65-8FF5-1309BE4C457A}"/>
    <cellStyle name="Percent 7 2 2 4 3" xfId="42705" xr:uid="{13387D6A-DB4B-42AD-8065-7A759D1B21CB}"/>
    <cellStyle name="Percent 7 2 2 4 3 2" xfId="42706" xr:uid="{6B593382-CE1A-427D-94C8-1748D2670891}"/>
    <cellStyle name="Percent 7 2 2 4 4" xfId="42707" xr:uid="{EE753BE5-488B-4081-9267-86C3B2F03893}"/>
    <cellStyle name="Percent 7 2 2 5" xfId="42708" xr:uid="{43EB9B94-33B1-402F-9D25-E6D4F71D8AD7}"/>
    <cellStyle name="Percent 7 2 2 5 2" xfId="42709" xr:uid="{96B997C9-B6C4-4F54-B5D2-6696EC2BC157}"/>
    <cellStyle name="Percent 7 2 2 5 2 2" xfId="42710" xr:uid="{159AFB53-DDC1-46BB-8F61-DB2957FB4033}"/>
    <cellStyle name="Percent 7 2 2 5 2 2 2" xfId="42711" xr:uid="{26CED2FE-727D-4AB8-88F5-BE66A62E63D7}"/>
    <cellStyle name="Percent 7 2 2 5 2 3" xfId="42712" xr:uid="{1F75187D-FF76-4745-9BA3-72621A46130E}"/>
    <cellStyle name="Percent 7 2 2 5 3" xfId="42713" xr:uid="{3B26C7D5-FF8F-4B11-A7C4-D1C7121EBE77}"/>
    <cellStyle name="Percent 7 2 2 5 3 2" xfId="42714" xr:uid="{668F1B55-5432-450E-ADAF-8DC187214039}"/>
    <cellStyle name="Percent 7 2 2 5 4" xfId="42715" xr:uid="{38796E28-1A2B-4D0B-B0F3-DA48BC322D21}"/>
    <cellStyle name="Percent 7 2 2 6" xfId="42716" xr:uid="{C653D344-CCA8-4CEC-B064-EF7B17F79841}"/>
    <cellStyle name="Percent 7 2 2 6 2" xfId="42717" xr:uid="{77611DB5-FB32-4A7C-9036-E755236F1242}"/>
    <cellStyle name="Percent 7 2 2 6 2 2" xfId="42718" xr:uid="{F03C12F2-2A81-45D3-AFEF-A5ED63FB3EDA}"/>
    <cellStyle name="Percent 7 2 2 6 3" xfId="42719" xr:uid="{CC318A31-C2EF-4078-8AAB-B76B242985AA}"/>
    <cellStyle name="Percent 7 2 2 7" xfId="42720" xr:uid="{516D9EB0-E98A-4341-8915-D927BC7B86E9}"/>
    <cellStyle name="Percent 7 2 2 7 2" xfId="42721" xr:uid="{7E670062-585B-427D-A180-D2979E6782D0}"/>
    <cellStyle name="Percent 7 2 2 8" xfId="42722" xr:uid="{3828E3FA-50FB-469A-8FCA-5DA1441FA43B}"/>
    <cellStyle name="Percent 7 2 3" xfId="42723" xr:uid="{194F86B5-C30E-42B2-8ED6-F7969DC77D53}"/>
    <cellStyle name="Percent 7 2 3 2" xfId="42724" xr:uid="{8AE4E397-77B3-489C-A15C-8E385CDD2759}"/>
    <cellStyle name="Percent 7 2 3 2 2" xfId="42725" xr:uid="{06B49347-8FDF-433C-AFFD-68D6D095DEA2}"/>
    <cellStyle name="Percent 7 2 4" xfId="42726" xr:uid="{359C23EF-6F61-447A-B0D7-A1634F0428EF}"/>
    <cellStyle name="Percent 7 2 4 2" xfId="42727" xr:uid="{7892C15A-ED7F-4969-ACCD-572B223B27CD}"/>
    <cellStyle name="Percent 7 2 4 2 2" xfId="42728" xr:uid="{7D172F31-76D8-4F7E-A6BB-6EF4F7A0B579}"/>
    <cellStyle name="Percent 7 2 4 2 2 2" xfId="42729" xr:uid="{8D158D7A-5A84-44B5-AE2C-ADA250152ACC}"/>
    <cellStyle name="Percent 7 2 4 2 2 2 2" xfId="42730" xr:uid="{7DFB06B4-DAD9-46D1-8BCC-BEC1D969A278}"/>
    <cellStyle name="Percent 7 2 4 2 2 3" xfId="42731" xr:uid="{9EE87FC6-5DBA-4645-AC4D-ABE1823C1FEB}"/>
    <cellStyle name="Percent 7 2 4 2 3" xfId="42732" xr:uid="{613BFB02-8A6D-4687-9613-2E50F434F8F7}"/>
    <cellStyle name="Percent 7 2 4 2 3 2" xfId="42733" xr:uid="{2DF66241-BEA4-4942-ADB4-423F3479466E}"/>
    <cellStyle name="Percent 7 2 4 2 4" xfId="42734" xr:uid="{A48DF73C-6D22-4592-A1EA-4CF1F9E7A616}"/>
    <cellStyle name="Percent 7 2 4 3" xfId="42735" xr:uid="{7D5353FE-55F2-44F6-B551-B2AC99525B57}"/>
    <cellStyle name="Percent 7 2 4 3 2" xfId="42736" xr:uid="{F4639A18-132C-4695-A4F1-BB7009A549EA}"/>
    <cellStyle name="Percent 7 2 4 3 2 2" xfId="42737" xr:uid="{6D7ED3DA-0A49-49AE-88BC-E8F43E5C10D7}"/>
    <cellStyle name="Percent 7 2 4 3 2 2 2" xfId="42738" xr:uid="{832B9749-8A8B-412D-869D-6E74DBD2A8D1}"/>
    <cellStyle name="Percent 7 2 4 3 2 3" xfId="42739" xr:uid="{092351B2-7A71-4BB7-96EB-0A06A5F26F97}"/>
    <cellStyle name="Percent 7 2 4 3 3" xfId="42740" xr:uid="{98CF524C-CD4E-42F2-B250-89C8598F92EB}"/>
    <cellStyle name="Percent 7 2 4 3 3 2" xfId="42741" xr:uid="{46293CCB-A3F2-477A-BEFF-EEEC97E769D0}"/>
    <cellStyle name="Percent 7 2 4 3 4" xfId="42742" xr:uid="{1FAAC50A-E661-493E-9092-87E7EF248B8D}"/>
    <cellStyle name="Percent 7 2 4 4" xfId="42743" xr:uid="{30620138-BDB1-401B-81AA-0B311AD2B601}"/>
    <cellStyle name="Percent 7 2 4 4 2" xfId="42744" xr:uid="{CD536CA3-E4FF-40F1-9F9B-E95122068F7A}"/>
    <cellStyle name="Percent 7 2 4 4 2 2" xfId="42745" xr:uid="{777DF4B3-8BA9-4006-921A-91DF32061CF5}"/>
    <cellStyle name="Percent 7 2 4 4 3" xfId="42746" xr:uid="{61BEC7F6-39B6-4805-8F32-EFFB1BEAAD45}"/>
    <cellStyle name="Percent 7 2 4 5" xfId="42747" xr:uid="{2DD7B8C4-2CE2-4937-B3B3-A767D318AF28}"/>
    <cellStyle name="Percent 7 2 4 5 2" xfId="42748" xr:uid="{327907B7-DB11-4EC6-8D92-AD62F285343F}"/>
    <cellStyle name="Percent 7 2 4 6" xfId="42749" xr:uid="{1AEC869D-8020-4989-AE80-B759898C2011}"/>
    <cellStyle name="Percent 7 2 5" xfId="42750" xr:uid="{875E879B-9ECC-499C-9D8E-FCEDD9E96276}"/>
    <cellStyle name="Percent 7 2 5 2" xfId="42751" xr:uid="{8A8CF107-4AA4-4D35-9271-F523B1C9CC72}"/>
    <cellStyle name="Percent 7 2 5 2 2" xfId="42752" xr:uid="{9559034D-0F59-40D8-97AA-AA7A3AB2A700}"/>
    <cellStyle name="Percent 7 2 5 2 2 2" xfId="42753" xr:uid="{852C1305-3AC5-48DA-A5F9-7A9A663E91D2}"/>
    <cellStyle name="Percent 7 2 5 2 3" xfId="42754" xr:uid="{4915970C-B412-4A60-BD49-11271569849D}"/>
    <cellStyle name="Percent 7 2 5 3" xfId="42755" xr:uid="{4484C986-35C1-4380-A5F0-11DD7E6FB4BD}"/>
    <cellStyle name="Percent 7 2 5 3 2" xfId="42756" xr:uid="{425E4DCD-943A-4AC1-96F3-BE98C390D18A}"/>
    <cellStyle name="Percent 7 2 5 4" xfId="42757" xr:uid="{D4101542-F9D4-4969-9F87-86E63B9FAAFD}"/>
    <cellStyle name="Percent 7 2 6" xfId="42758" xr:uid="{8D154547-EC3A-4302-9C7D-823A6B8D3835}"/>
    <cellStyle name="Percent 7 2 6 2" xfId="42759" xr:uid="{DA5399F9-5A5C-49CB-A16A-3D1F7EB950F7}"/>
    <cellStyle name="Percent 7 2 6 2 2" xfId="42760" xr:uid="{296D797E-9B92-4F6D-87DE-71E4BCA07253}"/>
    <cellStyle name="Percent 7 2 6 2 2 2" xfId="42761" xr:uid="{0604DC58-866A-4B8E-B5B2-81055D7C9F3A}"/>
    <cellStyle name="Percent 7 2 6 2 3" xfId="42762" xr:uid="{9D8505C4-9B46-41AC-904F-E05A07574FA2}"/>
    <cellStyle name="Percent 7 2 6 3" xfId="42763" xr:uid="{743D17B2-FD34-4983-9E5A-842D420B1F03}"/>
    <cellStyle name="Percent 7 2 6 3 2" xfId="42764" xr:uid="{5DE07145-B278-4F26-AC43-6197560A336A}"/>
    <cellStyle name="Percent 7 2 6 4" xfId="42765" xr:uid="{6E60768D-4B10-47DE-938C-CE36A7A25226}"/>
    <cellStyle name="Percent 7 2 7" xfId="42766" xr:uid="{79887B7C-47C0-414C-95AA-2B41B90F4BDF}"/>
    <cellStyle name="Percent 7 2 7 2" xfId="42767" xr:uid="{BF95499A-B4A3-4951-815B-0826BEFDB802}"/>
    <cellStyle name="Percent 7 2 7 2 2" xfId="42768" xr:uid="{AADBB12D-8690-4FE4-BC1B-AB52A23A11C8}"/>
    <cellStyle name="Percent 7 2 7 3" xfId="42769" xr:uid="{44BD145E-474D-4DD1-888A-ADADD0674AEE}"/>
    <cellStyle name="Percent 7 2 8" xfId="42770" xr:uid="{28B5879E-BA71-4A71-851E-1D1CA81A40F5}"/>
    <cellStyle name="Percent 7 2 8 2" xfId="42771" xr:uid="{437A50C0-DE7E-4E45-BCE3-E991DD814590}"/>
    <cellStyle name="Percent 7 2 9" xfId="42772" xr:uid="{78E4A950-05C1-4F22-BFF4-54EFA9011002}"/>
    <cellStyle name="Percent 7 3" xfId="42773" xr:uid="{8C35E5BE-78F4-485D-9F0E-7814337D3907}"/>
    <cellStyle name="Percent 7 3 2" xfId="42774" xr:uid="{F94D4AE1-8D3C-4449-9BCD-908DA037C599}"/>
    <cellStyle name="Percent 7 3 2 2" xfId="42775" xr:uid="{83B7DB91-9CD9-478B-8302-0025512F0A46}"/>
    <cellStyle name="Percent 7 3 2 2 2" xfId="42776" xr:uid="{3085B825-977F-462C-A6FB-4D9D37001708}"/>
    <cellStyle name="Percent 7 3 2 2 2 2" xfId="42777" xr:uid="{110F3532-258F-415D-8AB3-977267727B37}"/>
    <cellStyle name="Percent 7 3 2 2 2 2 2" xfId="42778" xr:uid="{7735411D-9420-4E5D-9B32-C7FCD4CCF34F}"/>
    <cellStyle name="Percent 7 3 2 2 2 2 2 2" xfId="42779" xr:uid="{D7F5F26E-256B-4F0C-A031-CE0879BAFC42}"/>
    <cellStyle name="Percent 7 3 2 2 2 2 3" xfId="42780" xr:uid="{0D3E6261-3159-423F-8D32-360FF0AC51D3}"/>
    <cellStyle name="Percent 7 3 2 2 2 3" xfId="42781" xr:uid="{AD47B9CD-58BA-4DE5-A565-854C6142AC5F}"/>
    <cellStyle name="Percent 7 3 2 2 2 3 2" xfId="42782" xr:uid="{C2311B00-0FED-4EC5-BE06-1445B8E89F94}"/>
    <cellStyle name="Percent 7 3 2 2 2 4" xfId="42783" xr:uid="{890331D8-EDB5-473B-BFCF-03FD72E603FC}"/>
    <cellStyle name="Percent 7 3 2 2 3" xfId="42784" xr:uid="{0626FC08-AB94-4BE4-9883-D41819E5B6B2}"/>
    <cellStyle name="Percent 7 3 2 2 3 2" xfId="42785" xr:uid="{26930C4C-4DEA-4C0A-AB99-23E00D30754A}"/>
    <cellStyle name="Percent 7 3 2 2 3 2 2" xfId="42786" xr:uid="{34D691C1-B790-438D-844F-66387681FBA1}"/>
    <cellStyle name="Percent 7 3 2 2 3 2 2 2" xfId="42787" xr:uid="{3CC3DFC8-A7BD-477E-AD22-0B3EEC37DC0A}"/>
    <cellStyle name="Percent 7 3 2 2 3 2 3" xfId="42788" xr:uid="{6C7CE278-4F75-42D2-94B0-4C90E4133003}"/>
    <cellStyle name="Percent 7 3 2 2 3 3" xfId="42789" xr:uid="{0C94B8D2-DD74-4A2C-B656-2EAAF57D022B}"/>
    <cellStyle name="Percent 7 3 2 2 3 3 2" xfId="42790" xr:uid="{20BFA2A7-0528-41ED-B1E4-141C79C36B46}"/>
    <cellStyle name="Percent 7 3 2 2 3 4" xfId="42791" xr:uid="{D7D3DF6D-CBA9-4B50-A4A4-7B517C4571B4}"/>
    <cellStyle name="Percent 7 3 2 2 4" xfId="42792" xr:uid="{BA7D6663-62A4-4C5F-88BF-216A4595C705}"/>
    <cellStyle name="Percent 7 3 2 2 4 2" xfId="42793" xr:uid="{C8124E95-C531-4275-B956-BD1413CF04D5}"/>
    <cellStyle name="Percent 7 3 2 2 4 2 2" xfId="42794" xr:uid="{83A00A02-AE72-46F8-BE72-000B8760C6F4}"/>
    <cellStyle name="Percent 7 3 2 2 4 3" xfId="42795" xr:uid="{12C94882-022E-44D8-8B9D-F0ABFFB5CD3D}"/>
    <cellStyle name="Percent 7 3 2 2 5" xfId="42796" xr:uid="{1CA20872-9B40-48E6-BEAB-F124AE794924}"/>
    <cellStyle name="Percent 7 3 2 2 5 2" xfId="42797" xr:uid="{E6524B20-3543-41FE-AFBA-F798C62B0652}"/>
    <cellStyle name="Percent 7 3 2 2 6" xfId="42798" xr:uid="{4E254595-B8BB-41C2-83AF-23F0EA415C1A}"/>
    <cellStyle name="Percent 7 3 2 3" xfId="42799" xr:uid="{89BBC084-E445-4012-AE4E-539F291D2DBC}"/>
    <cellStyle name="Percent 7 3 2 3 2" xfId="42800" xr:uid="{8C6C82F5-068C-4C7B-9A61-176C5566FA2C}"/>
    <cellStyle name="Percent 7 3 2 3 2 2" xfId="42801" xr:uid="{F44CEA51-0687-49FE-9BBC-A1046D3BFEE8}"/>
    <cellStyle name="Percent 7 3 2 3 2 2 2" xfId="42802" xr:uid="{F6D99847-5E3D-4CB5-852E-8393E87F978F}"/>
    <cellStyle name="Percent 7 3 2 3 2 3" xfId="42803" xr:uid="{9AB8E849-B75E-4EE6-B125-1B1AE4EAD5DF}"/>
    <cellStyle name="Percent 7 3 2 3 3" xfId="42804" xr:uid="{66F996FF-891C-4370-A123-261AFE94BE67}"/>
    <cellStyle name="Percent 7 3 2 3 3 2" xfId="42805" xr:uid="{8E102BE2-8942-44C3-9068-49D84CBD52E7}"/>
    <cellStyle name="Percent 7 3 2 3 4" xfId="42806" xr:uid="{C1FD3236-A587-43B4-B58C-EE6D82E1E9EC}"/>
    <cellStyle name="Percent 7 3 2 4" xfId="42807" xr:uid="{25E6691F-5EB1-4409-BDFE-9F8CECB2C30A}"/>
    <cellStyle name="Percent 7 3 2 4 2" xfId="42808" xr:uid="{8503E74A-5145-4DAF-ADA5-2DD38B45E989}"/>
    <cellStyle name="Percent 7 3 2 4 2 2" xfId="42809" xr:uid="{9C3C375B-C03B-452E-ABD2-078E724F42AD}"/>
    <cellStyle name="Percent 7 3 2 4 2 2 2" xfId="42810" xr:uid="{B45313D5-B08E-4919-A66F-47649E1C3EE2}"/>
    <cellStyle name="Percent 7 3 2 4 2 3" xfId="42811" xr:uid="{FCAE1B6D-433E-4A8F-BC11-01381FF41131}"/>
    <cellStyle name="Percent 7 3 2 4 3" xfId="42812" xr:uid="{77C25867-398F-4B4E-82E2-C087B025F858}"/>
    <cellStyle name="Percent 7 3 2 4 3 2" xfId="42813" xr:uid="{FA215644-E77D-4901-9033-7B1A9EAF78AC}"/>
    <cellStyle name="Percent 7 3 2 4 4" xfId="42814" xr:uid="{AC4B7A89-1972-4BF0-AEA1-81DA34C8B45B}"/>
    <cellStyle name="Percent 7 3 2 5" xfId="42815" xr:uid="{0ECA79EF-606B-43B4-9B03-F54F915931DA}"/>
    <cellStyle name="Percent 7 3 2 5 2" xfId="42816" xr:uid="{4A790F31-C581-4B9D-AF6C-763C19649225}"/>
    <cellStyle name="Percent 7 3 2 5 2 2" xfId="42817" xr:uid="{03191D25-8D74-487C-B07B-4CF1BEA18678}"/>
    <cellStyle name="Percent 7 3 2 5 3" xfId="42818" xr:uid="{75DEB3FD-6017-4973-8FC8-C2BC4FBA6161}"/>
    <cellStyle name="Percent 7 3 2 6" xfId="42819" xr:uid="{5776787B-84F5-48BF-BD18-DE7D1D5CC5C4}"/>
    <cellStyle name="Percent 7 3 2 6 2" xfId="42820" xr:uid="{01C2A932-00A1-4D30-9070-91E0A75AC577}"/>
    <cellStyle name="Percent 7 3 2 7" xfId="42821" xr:uid="{AEDB1641-B16E-491E-BDE1-F08FA794A5E3}"/>
    <cellStyle name="Percent 7 3 3" xfId="42822" xr:uid="{CFA43079-D440-414A-A6FB-01BC957E66B7}"/>
    <cellStyle name="Percent 7 3 3 2" xfId="42823" xr:uid="{3C3E2687-9E60-47BD-B9D7-A24AA6C32ED4}"/>
    <cellStyle name="Percent 7 3 3 2 2" xfId="42824" xr:uid="{F492E1C6-A4E3-4B8A-B5E0-390E5D92C364}"/>
    <cellStyle name="Percent 7 3 3 2 2 2" xfId="42825" xr:uid="{7A52CC7D-A053-455E-A968-A832284C236C}"/>
    <cellStyle name="Percent 7 3 3 2 2 2 2" xfId="42826" xr:uid="{19CC73C5-BC3C-4F83-B9D1-BFA047641CFF}"/>
    <cellStyle name="Percent 7 3 3 2 2 3" xfId="42827" xr:uid="{4075B1B9-C8B9-441B-A5FB-458B84F6884E}"/>
    <cellStyle name="Percent 7 3 3 2 3" xfId="42828" xr:uid="{7E196D56-6E15-4484-B391-0256FAA01528}"/>
    <cellStyle name="Percent 7 3 3 2 3 2" xfId="42829" xr:uid="{8BE0F52D-4909-447F-BF04-DE7AEBB0D8D6}"/>
    <cellStyle name="Percent 7 3 3 2 4" xfId="42830" xr:uid="{7EF8A06C-64C5-4AC0-9B73-D3A0789F63D4}"/>
    <cellStyle name="Percent 7 3 3 3" xfId="42831" xr:uid="{6D826596-1B6E-4F25-AF60-1D3BA57E080A}"/>
    <cellStyle name="Percent 7 3 3 3 2" xfId="42832" xr:uid="{9AA45B6E-CA92-45DA-B8A5-9C90DDA198EB}"/>
    <cellStyle name="Percent 7 3 3 3 2 2" xfId="42833" xr:uid="{2D3F7E4D-C829-4726-ADCD-001E8D70A8D8}"/>
    <cellStyle name="Percent 7 3 3 3 2 2 2" xfId="42834" xr:uid="{DAC33BA6-3404-489A-9551-451B189F3B56}"/>
    <cellStyle name="Percent 7 3 3 3 2 3" xfId="42835" xr:uid="{33D0EA0A-7481-498A-92BD-8DBF28213BFA}"/>
    <cellStyle name="Percent 7 3 3 3 3" xfId="42836" xr:uid="{EB5DC75C-E0F3-4D7E-B182-A504D0A8568D}"/>
    <cellStyle name="Percent 7 3 3 3 3 2" xfId="42837" xr:uid="{4A51F8B1-AB80-4D56-AFD0-88F8C9320545}"/>
    <cellStyle name="Percent 7 3 3 3 4" xfId="42838" xr:uid="{31F08CDF-358D-4567-AF24-03611D1B6AB5}"/>
    <cellStyle name="Percent 7 3 3 4" xfId="42839" xr:uid="{AE4276C5-5FAC-407F-BDCA-FFA08A13C0BA}"/>
    <cellStyle name="Percent 7 3 3 4 2" xfId="42840" xr:uid="{377F6270-982E-411C-A898-A29883BDC8E1}"/>
    <cellStyle name="Percent 7 3 3 4 2 2" xfId="42841" xr:uid="{2D0168A6-E73B-45AF-A392-1D4FAE701961}"/>
    <cellStyle name="Percent 7 3 3 4 3" xfId="42842" xr:uid="{682EB4AB-C1FD-4441-A135-8F5633145539}"/>
    <cellStyle name="Percent 7 3 3 5" xfId="42843" xr:uid="{F7B80CF4-496E-4800-8C9F-D3EA64D680CD}"/>
    <cellStyle name="Percent 7 3 3 5 2" xfId="42844" xr:uid="{CF9D7863-8A83-4DD9-8EDD-D0271AE1C48E}"/>
    <cellStyle name="Percent 7 3 3 6" xfId="42845" xr:uid="{B6D990CC-4494-417D-99B8-422AF1F2AADE}"/>
    <cellStyle name="Percent 7 3 4" xfId="42846" xr:uid="{BB0F9BC1-E359-4B07-A023-7F29465CB166}"/>
    <cellStyle name="Percent 7 3 4 2" xfId="42847" xr:uid="{69F97F96-CB19-465B-9575-ADDDC0EFC154}"/>
    <cellStyle name="Percent 7 3 4 2 2" xfId="42848" xr:uid="{F95E9D65-FF70-49A1-820B-912E359DFEC8}"/>
    <cellStyle name="Percent 7 3 4 2 2 2" xfId="42849" xr:uid="{0728ED2B-1FFC-4934-BE72-1AB9C292C28D}"/>
    <cellStyle name="Percent 7 3 4 2 3" xfId="42850" xr:uid="{0463C5D8-D268-4D64-BE74-611F02E51926}"/>
    <cellStyle name="Percent 7 3 4 3" xfId="42851" xr:uid="{B8EEEEA2-905D-441C-9305-87634FFEDD6D}"/>
    <cellStyle name="Percent 7 3 4 3 2" xfId="42852" xr:uid="{E81CCA6E-B925-4FA8-9B56-EA9203A2A9D2}"/>
    <cellStyle name="Percent 7 3 4 4" xfId="42853" xr:uid="{4004B424-812F-4A88-A43E-77EE09C94100}"/>
    <cellStyle name="Percent 7 3 5" xfId="42854" xr:uid="{B9BDF5D8-76E7-4FED-A4FA-15A308D4C54A}"/>
    <cellStyle name="Percent 7 3 5 2" xfId="42855" xr:uid="{58B0759A-5833-4D57-B1E4-6A02F9D8C940}"/>
    <cellStyle name="Percent 7 3 5 2 2" xfId="42856" xr:uid="{B76DB377-100A-438F-93D6-B0D3337B53F7}"/>
    <cellStyle name="Percent 7 3 5 2 2 2" xfId="42857" xr:uid="{D78246FA-80DD-4FC3-BDC8-759808E6C3DE}"/>
    <cellStyle name="Percent 7 3 5 2 3" xfId="42858" xr:uid="{20AC148E-29BC-4B33-9087-CDC0C23C3460}"/>
    <cellStyle name="Percent 7 3 5 3" xfId="42859" xr:uid="{15ED2FEE-677F-44F3-BBE3-CED7C4C9DC93}"/>
    <cellStyle name="Percent 7 3 5 3 2" xfId="42860" xr:uid="{C805DE31-9469-4B2F-B100-398B5A64E62E}"/>
    <cellStyle name="Percent 7 3 5 4" xfId="42861" xr:uid="{AB23C371-6133-49E9-A914-27E01E24BC92}"/>
    <cellStyle name="Percent 7 3 6" xfId="42862" xr:uid="{DE5A174A-D16A-48E7-A874-0D82AABE7565}"/>
    <cellStyle name="Percent 7 3 6 2" xfId="42863" xr:uid="{0C0CD6A7-355D-4BF4-B7AD-3320CD8891F9}"/>
    <cellStyle name="Percent 7 3 6 2 2" xfId="42864" xr:uid="{7C660BDD-55C1-4C5B-89A3-32D563FED508}"/>
    <cellStyle name="Percent 7 3 6 3" xfId="42865" xr:uid="{52CBB366-8C61-435F-B365-5D5A87795440}"/>
    <cellStyle name="Percent 7 3 7" xfId="42866" xr:uid="{69578B83-2419-424F-BF30-5A19D424D2A3}"/>
    <cellStyle name="Percent 7 3 7 2" xfId="42867" xr:uid="{902C4C91-050C-4FD2-B14A-B04AA07ECFDE}"/>
    <cellStyle name="Percent 7 3 8" xfId="42868" xr:uid="{5746C0CD-49EE-4A16-B87F-27BAFA5F6E8C}"/>
    <cellStyle name="Percent 70" xfId="42869" xr:uid="{37E585A8-C710-46FC-AD5F-D07BF6ABC803}"/>
    <cellStyle name="Percent 71" xfId="42870" xr:uid="{2155C359-7AE6-4A0E-9BA8-BCD06338E5D0}"/>
    <cellStyle name="Percent 72" xfId="42871" xr:uid="{35786950-0EDC-4FBD-BA4F-15230C2FDB0F}"/>
    <cellStyle name="Percent 73" xfId="42872" xr:uid="{9C8FA4ED-791D-4650-9FD7-134961CECD2F}"/>
    <cellStyle name="Percent 74" xfId="42873" xr:uid="{218EE963-C68C-4D10-A155-1253C4B2C53F}"/>
    <cellStyle name="Percent 75" xfId="42874" xr:uid="{2195B232-DABA-4573-9215-17C16E24C973}"/>
    <cellStyle name="Percent 76" xfId="42875" xr:uid="{5CD17C81-C9B2-4898-9673-BBA52D6A7668}"/>
    <cellStyle name="Percent 77" xfId="42876" xr:uid="{90E730EA-A828-4CC9-BB75-6E2D9C62A847}"/>
    <cellStyle name="Percent 78" xfId="42877" xr:uid="{EF12F72C-094F-49FA-870A-56B5D1AE794C}"/>
    <cellStyle name="Percent 79" xfId="42878" xr:uid="{7FA89154-CE72-497C-831A-625A47C74B72}"/>
    <cellStyle name="Percent 8" xfId="42879" xr:uid="{BABA30E9-20EB-40C9-AE67-1E54CB5DCBB7}"/>
    <cellStyle name="Percent 8 2" xfId="42880" xr:uid="{16CE6B10-3F12-4074-A2F5-0231736A0672}"/>
    <cellStyle name="Percent 8 2 2" xfId="42881" xr:uid="{848AF679-40D2-468F-9AF8-84974C50DC9D}"/>
    <cellStyle name="Percent 8 2 2 2" xfId="42882" xr:uid="{2ECA5A2C-EB4B-4127-B703-981AF0A6BA03}"/>
    <cellStyle name="Percent 8 2 2 3" xfId="42883" xr:uid="{6B5FB175-D92E-46A2-BC37-F3FAA7E50182}"/>
    <cellStyle name="Percent 8 2 2 3 2" xfId="42884" xr:uid="{26180595-DD59-4309-8D49-887686A8203E}"/>
    <cellStyle name="Percent 8 2 2 3 2 2" xfId="42885" xr:uid="{A0ED7DF2-1D06-4C15-879F-9DE16B8E9BB7}"/>
    <cellStyle name="Percent 8 2 2 3 2 2 2" xfId="42886" xr:uid="{94D1418B-23D3-4BDF-86D2-4A7E83B685C9}"/>
    <cellStyle name="Percent 8 2 2 3 2 2 2 2" xfId="42887" xr:uid="{D392EC82-E37E-4D4B-B969-CBED8D3A474D}"/>
    <cellStyle name="Percent 8 2 2 3 2 2 3" xfId="42888" xr:uid="{DF00F8E9-350F-4412-89F3-CBF70FEA3BF2}"/>
    <cellStyle name="Percent 8 2 2 3 2 3" xfId="42889" xr:uid="{2F6DA358-D112-4E66-8A97-1432BEA53945}"/>
    <cellStyle name="Percent 8 2 2 3 2 3 2" xfId="42890" xr:uid="{43CAFF8B-7C6C-42EB-B9E4-851B194C6071}"/>
    <cellStyle name="Percent 8 2 2 3 2 4" xfId="42891" xr:uid="{9651845A-CD4C-4CBE-9D5D-660D0AD5B74F}"/>
    <cellStyle name="Percent 8 2 2 3 3" xfId="42892" xr:uid="{223C3180-FADA-4D75-B5FA-488AD13609C6}"/>
    <cellStyle name="Percent 8 2 2 3 3 2" xfId="42893" xr:uid="{DCA7E1A0-9405-4090-908F-556117144235}"/>
    <cellStyle name="Percent 8 2 2 3 3 2 2" xfId="42894" xr:uid="{77D42224-AE15-4A10-9754-D23546262A33}"/>
    <cellStyle name="Percent 8 2 2 3 3 2 2 2" xfId="42895" xr:uid="{FFCBED2A-5A5F-4B83-9E93-370B53F34B2E}"/>
    <cellStyle name="Percent 8 2 2 3 3 2 3" xfId="42896" xr:uid="{E7C7F708-BEBB-49BE-AC84-EFFED77FB9B1}"/>
    <cellStyle name="Percent 8 2 2 3 3 3" xfId="42897" xr:uid="{6ADA0F03-D98C-43D4-AC46-A8B60EF625F0}"/>
    <cellStyle name="Percent 8 2 2 3 3 3 2" xfId="42898" xr:uid="{F7F7EEBD-85E2-44D6-A340-912463FBC2FA}"/>
    <cellStyle name="Percent 8 2 2 3 3 4" xfId="42899" xr:uid="{AA47BA4C-1F7E-4452-A820-075D024F2BD5}"/>
    <cellStyle name="Percent 8 2 2 3 4" xfId="42900" xr:uid="{413986A1-2B2A-457A-949D-824CBA8F61CB}"/>
    <cellStyle name="Percent 8 2 2 3 4 2" xfId="42901" xr:uid="{301F282F-DA53-4600-937B-C0E1EF9B66CF}"/>
    <cellStyle name="Percent 8 2 2 3 4 2 2" xfId="42902" xr:uid="{6E2D51C5-2D6D-4743-AE09-22328AD3C102}"/>
    <cellStyle name="Percent 8 2 2 3 4 3" xfId="42903" xr:uid="{015CA366-7EC8-4461-8F4C-A198690DF41D}"/>
    <cellStyle name="Percent 8 2 2 3 5" xfId="42904" xr:uid="{B5ED2904-BA4B-4E03-A24A-3387218FFAC0}"/>
    <cellStyle name="Percent 8 2 2 3 5 2" xfId="42905" xr:uid="{46682EC8-7135-42A1-899D-7BB548451778}"/>
    <cellStyle name="Percent 8 2 2 3 6" xfId="42906" xr:uid="{63BE1808-E4A0-4636-9D22-77E06B5B29B3}"/>
    <cellStyle name="Percent 8 2 2 4" xfId="42907" xr:uid="{68AA9EF8-C3D5-4BD1-BF27-9DED697F00B1}"/>
    <cellStyle name="Percent 8 2 2 4 2" xfId="42908" xr:uid="{EFD352BC-E731-419F-8778-77C6BA193710}"/>
    <cellStyle name="Percent 8 2 2 4 2 2" xfId="42909" xr:uid="{B854E2C1-C6D2-45BB-9973-1BBE38C64CE8}"/>
    <cellStyle name="Percent 8 2 2 4 2 2 2" xfId="42910" xr:uid="{33208F90-DAB0-40A4-8F60-7250B1E6FC23}"/>
    <cellStyle name="Percent 8 2 2 4 2 3" xfId="42911" xr:uid="{C1A845B3-5ACD-4546-BA9A-D325F2EE9F1B}"/>
    <cellStyle name="Percent 8 2 2 4 3" xfId="42912" xr:uid="{FA7ED96E-7CD4-4CFB-B8D4-0E16C3FFD0A3}"/>
    <cellStyle name="Percent 8 2 2 4 3 2" xfId="42913" xr:uid="{FEE8C180-1FBC-4742-A73F-4E12142C22A3}"/>
    <cellStyle name="Percent 8 2 2 4 4" xfId="42914" xr:uid="{92031E89-C5D3-489C-9DA8-C4F2952684B1}"/>
    <cellStyle name="Percent 8 2 2 5" xfId="42915" xr:uid="{57E19988-AB2A-4C89-A137-1FEC09111745}"/>
    <cellStyle name="Percent 8 2 2 5 2" xfId="42916" xr:uid="{989AFA76-D785-4262-9D57-A16A648D2D33}"/>
    <cellStyle name="Percent 8 2 2 5 2 2" xfId="42917" xr:uid="{6C546ED5-AE1F-4B03-8C70-CB7602F3BFDC}"/>
    <cellStyle name="Percent 8 2 2 5 2 2 2" xfId="42918" xr:uid="{5E8CE0DA-A5CF-4473-834B-9C19E99EB38B}"/>
    <cellStyle name="Percent 8 2 2 5 2 3" xfId="42919" xr:uid="{134B0421-C22C-4616-846F-DA4C3D359BF0}"/>
    <cellStyle name="Percent 8 2 2 5 3" xfId="42920" xr:uid="{3EA3C3E8-02DE-4225-86DC-A5EA43D682C4}"/>
    <cellStyle name="Percent 8 2 2 5 3 2" xfId="42921" xr:uid="{0736F5F5-9965-41D0-8931-550751FF6688}"/>
    <cellStyle name="Percent 8 2 2 5 4" xfId="42922" xr:uid="{057DEA68-B113-4372-ABF0-32196F912BE8}"/>
    <cellStyle name="Percent 8 2 2 6" xfId="42923" xr:uid="{A40295AD-577B-4CC3-AF23-BC2B6956A8F6}"/>
    <cellStyle name="Percent 8 2 2 6 2" xfId="42924" xr:uid="{C875AB19-4CFB-49BB-B35B-AB545719B4C6}"/>
    <cellStyle name="Percent 8 2 2 6 2 2" xfId="42925" xr:uid="{35AE96C8-C36C-435F-BB71-39C26092C96C}"/>
    <cellStyle name="Percent 8 2 2 6 3" xfId="42926" xr:uid="{0F4D505F-1007-43B8-A30F-B6ACA62BBAE6}"/>
    <cellStyle name="Percent 8 2 2 7" xfId="42927" xr:uid="{946E6E36-8B32-4D52-B2C6-59C20450E92D}"/>
    <cellStyle name="Percent 8 2 2 7 2" xfId="42928" xr:uid="{71A0C6C2-DF88-4490-940D-9A2B32A1247B}"/>
    <cellStyle name="Percent 8 2 2 8" xfId="42929" xr:uid="{B82AA8D8-CEC4-4FEE-B06D-343E49034EA6}"/>
    <cellStyle name="Percent 8 2 3" xfId="42930" xr:uid="{B24C644B-35C6-4FC0-A99B-24190849E92D}"/>
    <cellStyle name="Percent 8 2 3 2" xfId="42931" xr:uid="{827037A7-FA0B-48AE-9656-639E993074FC}"/>
    <cellStyle name="Percent 8 2 3 2 2" xfId="42932" xr:uid="{EC92DA09-D4CE-425D-9AFD-D2D3DEC13846}"/>
    <cellStyle name="Percent 8 2 4" xfId="42933" xr:uid="{F6B3CC0B-EC2A-4EFF-993D-C2AE536A1D5E}"/>
    <cellStyle name="Percent 8 2 4 2" xfId="42934" xr:uid="{FFE66E47-3C3D-4B08-90B1-4965BE3EF07D}"/>
    <cellStyle name="Percent 8 2 4 2 2" xfId="42935" xr:uid="{CD6D8295-03BB-4B5B-87DD-1FF8022786D9}"/>
    <cellStyle name="Percent 8 2 4 2 2 2" xfId="42936" xr:uid="{6EBB0DBC-C5B7-45F8-B7BE-B1E628068BE0}"/>
    <cellStyle name="Percent 8 2 4 2 2 2 2" xfId="42937" xr:uid="{81F614B8-8D38-4DB4-AF59-AB3AD8534E17}"/>
    <cellStyle name="Percent 8 2 4 2 2 3" xfId="42938" xr:uid="{3E47CEF3-56B5-4C56-A27E-6FE14E6D2CE2}"/>
    <cellStyle name="Percent 8 2 4 2 3" xfId="42939" xr:uid="{9479FB4E-1606-4DC5-893C-773A66EC2B9D}"/>
    <cellStyle name="Percent 8 2 4 2 3 2" xfId="42940" xr:uid="{174F6E84-F4AA-430D-BDC4-A99A3E122F00}"/>
    <cellStyle name="Percent 8 2 4 2 4" xfId="42941" xr:uid="{5E917C49-F082-4642-A437-303C16598E5C}"/>
    <cellStyle name="Percent 8 2 4 3" xfId="42942" xr:uid="{2AA6B673-D7A0-4A9C-9E1C-F9C05AAE82B6}"/>
    <cellStyle name="Percent 8 2 4 3 2" xfId="42943" xr:uid="{C85B5F0C-F3AA-4F8A-9C85-4E55A13BFEFB}"/>
    <cellStyle name="Percent 8 2 4 3 2 2" xfId="42944" xr:uid="{ADF11CCD-522D-4B56-BBC1-707FE4AD88BD}"/>
    <cellStyle name="Percent 8 2 4 3 2 2 2" xfId="42945" xr:uid="{8D1E5228-694F-4237-9751-12DE140B9EB9}"/>
    <cellStyle name="Percent 8 2 4 3 2 3" xfId="42946" xr:uid="{886683CA-871B-4239-B116-6BE6F9C5C0F0}"/>
    <cellStyle name="Percent 8 2 4 3 3" xfId="42947" xr:uid="{BB7FEB71-A193-4749-AC6D-9095532DF555}"/>
    <cellStyle name="Percent 8 2 4 3 3 2" xfId="42948" xr:uid="{07559C65-AF60-4F33-B4AA-8BFACC3518D6}"/>
    <cellStyle name="Percent 8 2 4 3 4" xfId="42949" xr:uid="{4BC3D606-1C7A-45DC-9B00-96B8E49763BE}"/>
    <cellStyle name="Percent 8 2 4 4" xfId="42950" xr:uid="{A04C991C-BED4-40DE-BB88-23CE08F1C5DE}"/>
    <cellStyle name="Percent 8 2 4 4 2" xfId="42951" xr:uid="{F9379456-2203-47F7-93D9-399EA5B76C0E}"/>
    <cellStyle name="Percent 8 2 4 4 2 2" xfId="42952" xr:uid="{A4254471-4846-4E30-94CF-1F55899AC751}"/>
    <cellStyle name="Percent 8 2 4 4 3" xfId="42953" xr:uid="{BA000B5D-0AFA-4086-8808-D1E7367B48A9}"/>
    <cellStyle name="Percent 8 2 4 5" xfId="42954" xr:uid="{F6701D9B-F4A7-4123-8D0D-244BC411FF63}"/>
    <cellStyle name="Percent 8 2 4 5 2" xfId="42955" xr:uid="{2C053AB2-FAEB-4450-BB16-F7B60217D67A}"/>
    <cellStyle name="Percent 8 2 4 6" xfId="42956" xr:uid="{4D2BBFEF-8633-4043-B5C6-6BD9659D5BAF}"/>
    <cellStyle name="Percent 8 2 5" xfId="42957" xr:uid="{FF8A417B-F42F-4582-A055-7ABD02CA1EA2}"/>
    <cellStyle name="Percent 8 2 5 2" xfId="42958" xr:uid="{14437033-2349-4476-A9F7-2D0733C70C8D}"/>
    <cellStyle name="Percent 8 2 5 2 2" xfId="42959" xr:uid="{6CD29632-816E-49EC-AA5B-73834D1266EE}"/>
    <cellStyle name="Percent 8 2 5 2 2 2" xfId="42960" xr:uid="{569EADB0-CC77-483B-8403-14DFBFBA11BB}"/>
    <cellStyle name="Percent 8 2 5 2 3" xfId="42961" xr:uid="{B72EB879-566C-447F-A396-950199AAB1AE}"/>
    <cellStyle name="Percent 8 2 5 3" xfId="42962" xr:uid="{C7CC8404-4900-4797-9949-F99D8B164501}"/>
    <cellStyle name="Percent 8 2 5 3 2" xfId="42963" xr:uid="{BD0B4CCB-E009-44D7-B409-E17037286503}"/>
    <cellStyle name="Percent 8 2 5 4" xfId="42964" xr:uid="{CA0A439C-D0B2-4595-A814-C8DABE6B9DBD}"/>
    <cellStyle name="Percent 8 2 6" xfId="42965" xr:uid="{BB2701B6-A28A-4756-9917-BE156CD8DBFA}"/>
    <cellStyle name="Percent 8 2 6 2" xfId="42966" xr:uid="{82A29AA3-21B4-4429-9618-4AF30B154A42}"/>
    <cellStyle name="Percent 8 2 6 2 2" xfId="42967" xr:uid="{BE98ACAC-3974-4188-8424-8ADC3FCDFE31}"/>
    <cellStyle name="Percent 8 2 6 2 2 2" xfId="42968" xr:uid="{7AEEEF85-CD3C-4723-9EDE-6588C44730C9}"/>
    <cellStyle name="Percent 8 2 6 2 3" xfId="42969" xr:uid="{39F73905-A665-4346-8319-D165977C4A30}"/>
    <cellStyle name="Percent 8 2 6 3" xfId="42970" xr:uid="{5781CAA0-2F4A-4219-B9D3-D16E116D9B8C}"/>
    <cellStyle name="Percent 8 2 6 3 2" xfId="42971" xr:uid="{7F4D91EF-F9AC-4899-97B0-A2FE258FDDB0}"/>
    <cellStyle name="Percent 8 2 6 4" xfId="42972" xr:uid="{099BA07C-F10C-4DFF-93A8-DFE18CEBD496}"/>
    <cellStyle name="Percent 8 2 7" xfId="42973" xr:uid="{9E9428EA-BB84-42F7-BE22-8FB6A7CDDDA6}"/>
    <cellStyle name="Percent 8 2 7 2" xfId="42974" xr:uid="{36CB78DB-74DA-4338-8722-BA0ED88297B6}"/>
    <cellStyle name="Percent 8 2 7 2 2" xfId="42975" xr:uid="{4C0E25EC-E440-459F-BDDB-9E6C4D9F424B}"/>
    <cellStyle name="Percent 8 2 7 3" xfId="42976" xr:uid="{B379F262-DF96-4D4A-A22D-04DE1A1B8FBA}"/>
    <cellStyle name="Percent 8 2 8" xfId="42977" xr:uid="{1564BA95-302D-4DF9-AD74-5A5BDC8B7E6F}"/>
    <cellStyle name="Percent 8 2 8 2" xfId="42978" xr:uid="{8F97B513-EDA3-47E5-87D3-61E535BE1BE5}"/>
    <cellStyle name="Percent 8 2 9" xfId="42979" xr:uid="{2E63FCC1-29EF-4C56-9882-D147C4DF9740}"/>
    <cellStyle name="Percent 8 3" xfId="42980" xr:uid="{4959D795-82B6-4429-B9E5-642F3AEF11CA}"/>
    <cellStyle name="Percent 8 3 2" xfId="42981" xr:uid="{DEF89844-BB67-493E-B6DF-16C23E3889CF}"/>
    <cellStyle name="Percent 8 3 2 2" xfId="42982" xr:uid="{9B7F141E-6C60-4719-ABE0-A5C05D92B10A}"/>
    <cellStyle name="Percent 8 3 2 2 2" xfId="42983" xr:uid="{C557DC0C-FA5A-4510-9F23-AAFD96330BE7}"/>
    <cellStyle name="Percent 8 3 2 2 2 2" xfId="42984" xr:uid="{2FCD7422-E6C4-4A0E-816D-6836977F73A3}"/>
    <cellStyle name="Percent 8 3 2 2 2 2 2" xfId="42985" xr:uid="{8B935298-9247-464D-942C-3B9057C16578}"/>
    <cellStyle name="Percent 8 3 2 2 2 2 2 2" xfId="42986" xr:uid="{3E8F9477-1B5A-4CD7-94D4-989237B52A40}"/>
    <cellStyle name="Percent 8 3 2 2 2 2 3" xfId="42987" xr:uid="{6E3446F5-0DBB-49DE-B37C-54537CCCACAB}"/>
    <cellStyle name="Percent 8 3 2 2 2 3" xfId="42988" xr:uid="{CF147A88-3319-4D80-A77E-FE5E3EBB2F8A}"/>
    <cellStyle name="Percent 8 3 2 2 2 3 2" xfId="42989" xr:uid="{F75CF61E-2AF3-4D1A-BFF2-B8FF5C387600}"/>
    <cellStyle name="Percent 8 3 2 2 2 4" xfId="42990" xr:uid="{9AF3B7E5-ACF1-430A-9772-198C6C970D56}"/>
    <cellStyle name="Percent 8 3 2 2 3" xfId="42991" xr:uid="{FC8FB8B3-71CF-4139-8A64-8A0A79AF525B}"/>
    <cellStyle name="Percent 8 3 2 2 3 2" xfId="42992" xr:uid="{08367391-D1E1-4406-AB9E-DACDF500D713}"/>
    <cellStyle name="Percent 8 3 2 2 3 2 2" xfId="42993" xr:uid="{A4C1FCC4-C60C-4387-86A4-73DB479126F0}"/>
    <cellStyle name="Percent 8 3 2 2 3 2 2 2" xfId="42994" xr:uid="{50896870-2A50-4473-A04F-BF1B46E1651E}"/>
    <cellStyle name="Percent 8 3 2 2 3 2 3" xfId="42995" xr:uid="{AB4072AA-C254-4E44-84BB-2FCA4DE81CDD}"/>
    <cellStyle name="Percent 8 3 2 2 3 3" xfId="42996" xr:uid="{6247D56D-C85E-43A5-BD81-F7B5657A8C30}"/>
    <cellStyle name="Percent 8 3 2 2 3 3 2" xfId="42997" xr:uid="{3A62FDC5-7944-4477-8537-6A433BE9F18B}"/>
    <cellStyle name="Percent 8 3 2 2 3 4" xfId="42998" xr:uid="{8FC36B9F-CB81-4FEA-9E8B-1A63BC6F5C22}"/>
    <cellStyle name="Percent 8 3 2 2 4" xfId="42999" xr:uid="{F6006FF5-6CD6-4F71-B969-5F00136D9259}"/>
    <cellStyle name="Percent 8 3 2 2 4 2" xfId="43000" xr:uid="{6AC77347-3B1C-411B-88F8-CA71DFFF76CC}"/>
    <cellStyle name="Percent 8 3 2 2 4 2 2" xfId="43001" xr:uid="{71D45136-A9A0-4C7E-8599-834A3E9C2719}"/>
    <cellStyle name="Percent 8 3 2 2 4 3" xfId="43002" xr:uid="{CD84D6C0-C304-4613-9978-4363B33B8EA7}"/>
    <cellStyle name="Percent 8 3 2 2 5" xfId="43003" xr:uid="{03C7191A-4A1A-4AAB-846A-4D846CC8156A}"/>
    <cellStyle name="Percent 8 3 2 2 5 2" xfId="43004" xr:uid="{FDC9756C-0BD9-4F31-AC27-4D3D79E9E1DD}"/>
    <cellStyle name="Percent 8 3 2 2 6" xfId="43005" xr:uid="{DF264FE0-CFFB-40B3-988F-295A008CEE57}"/>
    <cellStyle name="Percent 8 3 2 3" xfId="43006" xr:uid="{7C2739B2-684E-4F86-94EA-19F7E421D4A2}"/>
    <cellStyle name="Percent 8 3 2 3 2" xfId="43007" xr:uid="{DAA1CDAC-B5BB-43E3-9CB0-53B482FA6A2A}"/>
    <cellStyle name="Percent 8 3 2 3 2 2" xfId="43008" xr:uid="{1B081D87-6802-4D03-AA25-AC23B308B428}"/>
    <cellStyle name="Percent 8 3 2 3 2 2 2" xfId="43009" xr:uid="{6780B19E-6CD1-4EB4-AD65-EB9BD6B4F55C}"/>
    <cellStyle name="Percent 8 3 2 3 2 3" xfId="43010" xr:uid="{52FA74BD-3D07-43E8-A6A0-B4194D577E94}"/>
    <cellStyle name="Percent 8 3 2 3 3" xfId="43011" xr:uid="{9F4BA131-67DD-4376-B05E-F8559756B137}"/>
    <cellStyle name="Percent 8 3 2 3 3 2" xfId="43012" xr:uid="{7483CB3A-CD05-494D-B366-2EEBB300A223}"/>
    <cellStyle name="Percent 8 3 2 3 4" xfId="43013" xr:uid="{2C24E4F8-0085-4ED1-B546-318514E06EB1}"/>
    <cellStyle name="Percent 8 3 2 4" xfId="43014" xr:uid="{47EF1A69-2618-4BBB-8497-7DE8B7D0637F}"/>
    <cellStyle name="Percent 8 3 2 4 2" xfId="43015" xr:uid="{EA365E9C-9864-498F-82BC-1B05B750C0E0}"/>
    <cellStyle name="Percent 8 3 2 4 2 2" xfId="43016" xr:uid="{065A0262-C03F-4FA3-8F0F-654AC3A90820}"/>
    <cellStyle name="Percent 8 3 2 4 2 2 2" xfId="43017" xr:uid="{137B4299-671C-4D8C-81D1-30153ACAD5C7}"/>
    <cellStyle name="Percent 8 3 2 4 2 3" xfId="43018" xr:uid="{34806136-3299-43E6-BB63-0D1388C7896D}"/>
    <cellStyle name="Percent 8 3 2 4 3" xfId="43019" xr:uid="{20B390B3-D61C-49A8-90C8-114BA8971818}"/>
    <cellStyle name="Percent 8 3 2 4 3 2" xfId="43020" xr:uid="{BB9D21A4-27A2-41EC-B517-281AF559CB41}"/>
    <cellStyle name="Percent 8 3 2 4 4" xfId="43021" xr:uid="{2903709A-A27F-4121-B7F9-3EC0B3FD81F2}"/>
    <cellStyle name="Percent 8 3 2 5" xfId="43022" xr:uid="{282E16EE-556C-420A-ABDE-AD1AC123F9CE}"/>
    <cellStyle name="Percent 8 3 2 5 2" xfId="43023" xr:uid="{965EACAF-B988-4473-B19F-CA915AB8B587}"/>
    <cellStyle name="Percent 8 3 2 5 2 2" xfId="43024" xr:uid="{B75239F9-D2A3-480A-8D12-5B1DE3975CC9}"/>
    <cellStyle name="Percent 8 3 2 5 3" xfId="43025" xr:uid="{8623EC76-A132-4253-80BF-928EF2FBE321}"/>
    <cellStyle name="Percent 8 3 2 6" xfId="43026" xr:uid="{49D0B3C2-A39F-493B-937F-351115FFA040}"/>
    <cellStyle name="Percent 8 3 2 6 2" xfId="43027" xr:uid="{077E42D1-AB27-49A7-BC04-C7248871A1B8}"/>
    <cellStyle name="Percent 8 3 2 7" xfId="43028" xr:uid="{D61E5BBE-DAAA-4A89-8E78-8294B9CD50D9}"/>
    <cellStyle name="Percent 8 3 3" xfId="43029" xr:uid="{96DB4726-1D80-4840-8D1B-40CF78353677}"/>
    <cellStyle name="Percent 8 3 3 2" xfId="43030" xr:uid="{1D46A083-BE2A-43E1-8075-54311CC89DE5}"/>
    <cellStyle name="Percent 8 3 3 2 2" xfId="43031" xr:uid="{6538F624-E2C5-47A5-B2D3-F9FC4A49CC69}"/>
    <cellStyle name="Percent 8 3 3 2 2 2" xfId="43032" xr:uid="{C331CF0E-E704-4E45-9251-7D1D9EB3E737}"/>
    <cellStyle name="Percent 8 3 3 2 2 2 2" xfId="43033" xr:uid="{BACE507B-893A-4A39-9D04-F6CF8E775B04}"/>
    <cellStyle name="Percent 8 3 3 2 2 3" xfId="43034" xr:uid="{8D762DEE-0D3D-484C-9CB3-0E55D1DA7FBB}"/>
    <cellStyle name="Percent 8 3 3 2 3" xfId="43035" xr:uid="{5D8E7467-2F0F-445E-BEF0-A368008D1A0B}"/>
    <cellStyle name="Percent 8 3 3 2 3 2" xfId="43036" xr:uid="{8678BD57-48C9-4665-BA8D-68456AB5B535}"/>
    <cellStyle name="Percent 8 3 3 2 4" xfId="43037" xr:uid="{BA7D6D08-00A2-4B66-AAA7-044A33FCBC42}"/>
    <cellStyle name="Percent 8 3 3 3" xfId="43038" xr:uid="{D75B1B0B-CC3D-4036-AE97-A705FC389DBF}"/>
    <cellStyle name="Percent 8 3 3 3 2" xfId="43039" xr:uid="{128069DC-99B9-4CEC-9EC2-CC276508C852}"/>
    <cellStyle name="Percent 8 3 3 3 2 2" xfId="43040" xr:uid="{C1EDE024-AF94-4C5D-81C8-1786444EF8F3}"/>
    <cellStyle name="Percent 8 3 3 3 2 2 2" xfId="43041" xr:uid="{C14E3663-D771-49D4-A495-E5A5479D6F0B}"/>
    <cellStyle name="Percent 8 3 3 3 2 3" xfId="43042" xr:uid="{6B5031BD-BE8C-442F-8D6F-561706353813}"/>
    <cellStyle name="Percent 8 3 3 3 3" xfId="43043" xr:uid="{F6143717-2566-4FA2-A789-17CD5E1783D8}"/>
    <cellStyle name="Percent 8 3 3 3 3 2" xfId="43044" xr:uid="{6DF48C3C-1757-430A-BF8C-EE5CEB24D715}"/>
    <cellStyle name="Percent 8 3 3 3 4" xfId="43045" xr:uid="{52ECA350-D243-454F-8F10-45F7766E1296}"/>
    <cellStyle name="Percent 8 3 3 4" xfId="43046" xr:uid="{50DC5A7B-FA00-425C-A9F8-BC5931DAC8EE}"/>
    <cellStyle name="Percent 8 3 3 4 2" xfId="43047" xr:uid="{7255B50E-2574-4028-8AE6-5E6AF0415F57}"/>
    <cellStyle name="Percent 8 3 3 4 2 2" xfId="43048" xr:uid="{E0EF5736-DB19-42B7-A8E0-5A2699B96859}"/>
    <cellStyle name="Percent 8 3 3 4 3" xfId="43049" xr:uid="{68E04B11-F87C-4F9C-A937-BB8DB0590D6F}"/>
    <cellStyle name="Percent 8 3 3 5" xfId="43050" xr:uid="{EF7079DA-68C0-4D1E-95DB-50C34912DBDE}"/>
    <cellStyle name="Percent 8 3 3 5 2" xfId="43051" xr:uid="{5541D0FF-B592-4A12-9364-26F16F330081}"/>
    <cellStyle name="Percent 8 3 3 6" xfId="43052" xr:uid="{C487F4C4-F02A-4C72-BF6F-3945A4B83524}"/>
    <cellStyle name="Percent 8 3 4" xfId="43053" xr:uid="{22F15035-959B-4ED1-9D9F-C4468EACEC1D}"/>
    <cellStyle name="Percent 8 3 4 2" xfId="43054" xr:uid="{664C69BF-8164-430E-9833-AE956C9B00E0}"/>
    <cellStyle name="Percent 8 3 4 2 2" xfId="43055" xr:uid="{B0CC80F4-3B27-4BA6-9988-5707F2A5A446}"/>
    <cellStyle name="Percent 8 3 4 2 2 2" xfId="43056" xr:uid="{AD01ABAA-A313-49A0-A93B-286AC67AFF6B}"/>
    <cellStyle name="Percent 8 3 4 2 3" xfId="43057" xr:uid="{1419ACA8-566D-47AB-93D7-617601320329}"/>
    <cellStyle name="Percent 8 3 4 3" xfId="43058" xr:uid="{C0EC487D-DD60-4FED-8C92-20184B896007}"/>
    <cellStyle name="Percent 8 3 4 3 2" xfId="43059" xr:uid="{F651B053-A730-4ED5-B23A-86F3988CED83}"/>
    <cellStyle name="Percent 8 3 4 4" xfId="43060" xr:uid="{E3A06808-184C-4B98-BCDE-017520639551}"/>
    <cellStyle name="Percent 8 3 5" xfId="43061" xr:uid="{B583F69F-6993-4145-8BEC-4A7C9393FFC8}"/>
    <cellStyle name="Percent 8 3 5 2" xfId="43062" xr:uid="{ED5394D1-AB9B-4E39-90A6-4F2A09B38EB1}"/>
    <cellStyle name="Percent 8 3 5 2 2" xfId="43063" xr:uid="{9D4EB704-5D6B-4311-A793-A609A0C4FE49}"/>
    <cellStyle name="Percent 8 3 5 2 2 2" xfId="43064" xr:uid="{9B05F1DA-7BA0-41D5-BA4F-B132AFB73EC5}"/>
    <cellStyle name="Percent 8 3 5 2 3" xfId="43065" xr:uid="{992CD717-CFF8-484F-A5B4-4A50A2B4C638}"/>
    <cellStyle name="Percent 8 3 5 3" xfId="43066" xr:uid="{9790703A-A1EA-4921-9C4E-11416E61EFC2}"/>
    <cellStyle name="Percent 8 3 5 3 2" xfId="43067" xr:uid="{005A43E3-C8B1-401B-BB59-82C3D78A2CF8}"/>
    <cellStyle name="Percent 8 3 5 4" xfId="43068" xr:uid="{90EA7745-CBC3-4DB5-8EB6-41D52B649EC3}"/>
    <cellStyle name="Percent 8 3 6" xfId="43069" xr:uid="{9618EE58-FF0D-4B62-9AE7-3BF093B26DD9}"/>
    <cellStyle name="Percent 8 3 6 2" xfId="43070" xr:uid="{408B6DB3-2223-4127-9858-A438C7FEB05E}"/>
    <cellStyle name="Percent 8 3 6 2 2" xfId="43071" xr:uid="{15ED1FD7-B9E0-4F57-A1B7-9A8193EB983F}"/>
    <cellStyle name="Percent 8 3 6 3" xfId="43072" xr:uid="{2C804E22-8E63-45D5-B689-006F2AA9AA37}"/>
    <cellStyle name="Percent 8 3 7" xfId="43073" xr:uid="{A6209214-0B00-4BDF-9A01-D2164497E544}"/>
    <cellStyle name="Percent 8 3 7 2" xfId="43074" xr:uid="{8559566F-F74F-4C54-8E00-B5EBD4A565FD}"/>
    <cellStyle name="Percent 8 3 8" xfId="43075" xr:uid="{289F628B-E2A6-43FC-A321-3396D18FDE42}"/>
    <cellStyle name="Percent 8 4" xfId="43076" xr:uid="{9E5480AD-5EDD-46BD-A7A3-28656AE53D8F}"/>
    <cellStyle name="Percent 8 5" xfId="43077" xr:uid="{5B0B6F4F-4A00-4754-8CEC-C9E5A7BB7B64}"/>
    <cellStyle name="Percent 80" xfId="43078" xr:uid="{213408CC-C77B-48B4-88EC-2B881E491379}"/>
    <cellStyle name="Percent 81" xfId="43079" xr:uid="{629485E5-1005-4B7F-BC9B-5718D9A77AE3}"/>
    <cellStyle name="Percent 82" xfId="43080" xr:uid="{A823C9C2-C1D4-4BDE-A537-4A1360C9F00B}"/>
    <cellStyle name="Percent 83" xfId="43081" xr:uid="{CA0EC55A-3660-4221-9737-AE2D3E4FBDF0}"/>
    <cellStyle name="Percent 84" xfId="43082" xr:uid="{5C78282C-35F5-4CA1-A4A7-7904C891FA80}"/>
    <cellStyle name="Percent 85" xfId="43083" xr:uid="{51D168B2-4FAE-4655-BEA3-2D292D162BE5}"/>
    <cellStyle name="Percent 86" xfId="43084" xr:uid="{55C676E3-F700-4165-B01B-4FF4B084F0FC}"/>
    <cellStyle name="Percent 87" xfId="43085" xr:uid="{E1684650-E6AC-4980-86FE-F0DACFCCC033}"/>
    <cellStyle name="Percent 88" xfId="43086" xr:uid="{44A89263-E205-4527-ACF1-0ABF3CED872C}"/>
    <cellStyle name="Percent 89" xfId="43087" xr:uid="{A164B4F6-E2F2-47CF-B49D-491AB029FD89}"/>
    <cellStyle name="Percent 9" xfId="43088" xr:uid="{186B9E6C-C415-4A43-8D15-7DDE43A55BA1}"/>
    <cellStyle name="Percent 9 2" xfId="43089" xr:uid="{051453F7-F5CD-474D-9B22-9542B5EC7922}"/>
    <cellStyle name="Percent 9 2 2" xfId="43090" xr:uid="{456DD2EE-EDA4-4632-BA88-66176C05FC03}"/>
    <cellStyle name="Percent 9 2 2 2" xfId="43091" xr:uid="{4C62DB7C-3E4D-4A8E-A901-22D1E03C68DD}"/>
    <cellStyle name="Percent 9 2 2 2 2" xfId="43092" xr:uid="{48492530-A299-4EBF-939B-39C90CAD4074}"/>
    <cellStyle name="Percent 9 2 2 2 2 2" xfId="43093" xr:uid="{165BC47E-2FEB-4BF5-A596-E48244C1C664}"/>
    <cellStyle name="Percent 9 2 2 2 2 2 2" xfId="43094" xr:uid="{FD9B386D-C298-4CC8-AE49-4DC18B6F2439}"/>
    <cellStyle name="Percent 9 2 2 2 2 2 2 2" xfId="43095" xr:uid="{B8E59C4B-2207-4955-B7FC-AD90ABAE0770}"/>
    <cellStyle name="Percent 9 2 2 2 2 2 3" xfId="43096" xr:uid="{63550AA8-A6BD-4A33-B6E5-40B841250CD6}"/>
    <cellStyle name="Percent 9 2 2 2 2 3" xfId="43097" xr:uid="{5A493548-C070-40A1-A83F-3DCCF0B0F94A}"/>
    <cellStyle name="Percent 9 2 2 2 2 3 2" xfId="43098" xr:uid="{C6D685E2-689F-4531-AD07-FB21853E5003}"/>
    <cellStyle name="Percent 9 2 2 2 2 4" xfId="43099" xr:uid="{BB504DD3-E386-4880-8BB2-709806DF6A2C}"/>
    <cellStyle name="Percent 9 2 2 2 3" xfId="43100" xr:uid="{FF327C21-7879-4DA5-8481-DDF72E225C78}"/>
    <cellStyle name="Percent 9 2 2 2 3 2" xfId="43101" xr:uid="{16CB2E60-9E9C-4FAD-8762-208958C848B9}"/>
    <cellStyle name="Percent 9 2 2 2 3 2 2" xfId="43102" xr:uid="{47A44E63-6B3A-4E04-A0E7-C1ED1954A2AA}"/>
    <cellStyle name="Percent 9 2 2 2 3 2 2 2" xfId="43103" xr:uid="{5E036B0C-8164-4FC2-87CE-5FC8A9DB0794}"/>
    <cellStyle name="Percent 9 2 2 2 3 2 3" xfId="43104" xr:uid="{E046F618-85A3-483D-BA58-74AC023E3E10}"/>
    <cellStyle name="Percent 9 2 2 2 3 3" xfId="43105" xr:uid="{26FD05F5-F33C-4859-85ED-957DA871EC84}"/>
    <cellStyle name="Percent 9 2 2 2 3 3 2" xfId="43106" xr:uid="{63119759-7780-40BC-A9A1-6DE0E3B495E6}"/>
    <cellStyle name="Percent 9 2 2 2 3 4" xfId="43107" xr:uid="{BBD7EB96-B826-4C3C-92BC-E3A8CDA4F4AD}"/>
    <cellStyle name="Percent 9 2 2 2 4" xfId="43108" xr:uid="{53470E60-8542-4806-922C-B344FA9EDCA9}"/>
    <cellStyle name="Percent 9 2 2 2 4 2" xfId="43109" xr:uid="{4538B842-E1EF-4DAE-98D7-98F3BE6FD221}"/>
    <cellStyle name="Percent 9 2 2 2 4 2 2" xfId="43110" xr:uid="{E5F6CF04-D782-4CFD-9A39-DE85BEB1EF40}"/>
    <cellStyle name="Percent 9 2 2 2 4 3" xfId="43111" xr:uid="{3F8D5CCB-CC72-4F5E-8505-A2A04C28A459}"/>
    <cellStyle name="Percent 9 2 2 2 5" xfId="43112" xr:uid="{6F3DF213-4F26-4D71-B2F8-6CCDBD8EF9F5}"/>
    <cellStyle name="Percent 9 2 2 2 5 2" xfId="43113" xr:uid="{5D0030C5-9F24-4D5F-8407-9E862604ABE3}"/>
    <cellStyle name="Percent 9 2 2 2 6" xfId="43114" xr:uid="{F1E68489-BDE9-4A28-BB38-E0020EAF6F6A}"/>
    <cellStyle name="Percent 9 2 2 3" xfId="43115" xr:uid="{786012D0-ED77-4B14-B02F-0884A0EA9841}"/>
    <cellStyle name="Percent 9 2 2 3 2" xfId="43116" xr:uid="{D8FE5C08-BEE7-4F52-B425-7ECB6A692888}"/>
    <cellStyle name="Percent 9 2 2 3 2 2" xfId="43117" xr:uid="{8E6EBE57-1F15-4F64-97C6-3AC8755FD7B9}"/>
    <cellStyle name="Percent 9 2 2 3 2 2 2" xfId="43118" xr:uid="{ED3733F9-B98C-4B93-B2AE-C6AD0CB5ACFE}"/>
    <cellStyle name="Percent 9 2 2 3 2 3" xfId="43119" xr:uid="{DF1BBEB0-C8D8-44C2-A177-524C7DC7E755}"/>
    <cellStyle name="Percent 9 2 2 3 3" xfId="43120" xr:uid="{A41E909D-FF29-4D89-A097-F94DED522D14}"/>
    <cellStyle name="Percent 9 2 2 3 3 2" xfId="43121" xr:uid="{2CEB4A8F-1EB7-467B-B3A7-BE68102C0D93}"/>
    <cellStyle name="Percent 9 2 2 3 4" xfId="43122" xr:uid="{B82C75FB-085C-4A58-819A-BAF03449B4B3}"/>
    <cellStyle name="Percent 9 2 2 4" xfId="43123" xr:uid="{184EA044-1A80-4190-9B9E-17F50BA52345}"/>
    <cellStyle name="Percent 9 2 2 4 2" xfId="43124" xr:uid="{08504EB5-263B-4EE9-9287-AEF1CE12F641}"/>
    <cellStyle name="Percent 9 2 2 4 2 2" xfId="43125" xr:uid="{DE96CDCC-EAB7-418E-A1DA-178237C46771}"/>
    <cellStyle name="Percent 9 2 2 4 2 2 2" xfId="43126" xr:uid="{52934393-CF27-4804-BEF7-BFF4CD28B6AD}"/>
    <cellStyle name="Percent 9 2 2 4 2 3" xfId="43127" xr:uid="{9B1EFB59-96D8-48E7-9B90-6C093308C737}"/>
    <cellStyle name="Percent 9 2 2 4 3" xfId="43128" xr:uid="{B1D7D96D-E2F9-4ACE-A101-EED8C44DC2DE}"/>
    <cellStyle name="Percent 9 2 2 4 3 2" xfId="43129" xr:uid="{3DAD673E-04C9-485A-AC8D-A02C566BF229}"/>
    <cellStyle name="Percent 9 2 2 4 4" xfId="43130" xr:uid="{4189F4DA-4FD2-4280-9A31-678BDAD7CAF8}"/>
    <cellStyle name="Percent 9 2 2 5" xfId="43131" xr:uid="{1DCC0041-98D4-4A5C-A2E7-AE7E45C56D63}"/>
    <cellStyle name="Percent 9 2 2 5 2" xfId="43132" xr:uid="{34D4F4B6-7DDB-47D3-BD5D-BA7DA386E2F6}"/>
    <cellStyle name="Percent 9 2 2 5 2 2" xfId="43133" xr:uid="{38BFABD4-D42C-42E5-90CC-716C6DDC48F6}"/>
    <cellStyle name="Percent 9 2 2 5 3" xfId="43134" xr:uid="{927B966E-2A5E-42F4-AADC-43C30CE1EF8F}"/>
    <cellStyle name="Percent 9 2 2 6" xfId="43135" xr:uid="{48977C34-61F2-4CD4-B17A-40E6C16C5638}"/>
    <cellStyle name="Percent 9 2 2 6 2" xfId="43136" xr:uid="{2905D036-D1B6-4483-904B-E5FF24C4DF8E}"/>
    <cellStyle name="Percent 9 2 2 7" xfId="43137" xr:uid="{047DC038-D928-44EF-81DC-4AC0A183D4B5}"/>
    <cellStyle name="Percent 9 2 3" xfId="43138" xr:uid="{E1E4579B-9B88-4890-90B1-9919793B3CCF}"/>
    <cellStyle name="Percent 9 2 3 2" xfId="43139" xr:uid="{A17E0B69-E107-47AF-894C-7D7AA3504752}"/>
    <cellStyle name="Percent 9 2 3 2 2" xfId="43140" xr:uid="{C58BD6C0-EB08-417B-9A3E-F3E8775DCE3E}"/>
    <cellStyle name="Percent 9 2 3 2 2 2" xfId="43141" xr:uid="{93BFE8D3-EC96-45DC-8516-3692B0D8A610}"/>
    <cellStyle name="Percent 9 2 3 2 2 2 2" xfId="43142" xr:uid="{FA0A68AE-208B-4F8B-B6C7-E1ADA314BC57}"/>
    <cellStyle name="Percent 9 2 3 2 2 3" xfId="43143" xr:uid="{95FBFD64-C8FC-4867-970A-B482041B397E}"/>
    <cellStyle name="Percent 9 2 3 2 3" xfId="43144" xr:uid="{D5317D02-8F9C-407F-BD18-B7B4F6C39A45}"/>
    <cellStyle name="Percent 9 2 3 2 3 2" xfId="43145" xr:uid="{12F14115-AD40-4C9D-8254-D2C34A84E3A9}"/>
    <cellStyle name="Percent 9 2 3 2 4" xfId="43146" xr:uid="{4DEFAF2F-5E8B-4133-A84F-D96A02104FD2}"/>
    <cellStyle name="Percent 9 2 3 3" xfId="43147" xr:uid="{6BCEEB3C-379B-43F1-A060-85F77E76EF81}"/>
    <cellStyle name="Percent 9 2 3 3 2" xfId="43148" xr:uid="{F7A0BF57-FEDE-4C0C-B01B-26834B496618}"/>
    <cellStyle name="Percent 9 2 3 3 2 2" xfId="43149" xr:uid="{E1BFE07C-5509-4B90-95B3-9D69A4CA0282}"/>
    <cellStyle name="Percent 9 2 3 3 2 2 2" xfId="43150" xr:uid="{7ADF3FA6-22F3-4532-85D3-C359FB1E9C30}"/>
    <cellStyle name="Percent 9 2 3 3 2 3" xfId="43151" xr:uid="{FC9DCB75-46FE-417B-9B06-B998260ECE13}"/>
    <cellStyle name="Percent 9 2 3 3 3" xfId="43152" xr:uid="{E2D519FC-51B2-4805-81A7-AF2015037216}"/>
    <cellStyle name="Percent 9 2 3 3 3 2" xfId="43153" xr:uid="{D53C732D-2104-4A7B-9D0B-C0856E75ACD7}"/>
    <cellStyle name="Percent 9 2 3 3 4" xfId="43154" xr:uid="{08F70813-1787-4398-B1C5-D90645D74992}"/>
    <cellStyle name="Percent 9 2 3 4" xfId="43155" xr:uid="{17A1552B-9682-4D18-A1FC-D6953B45AFC0}"/>
    <cellStyle name="Percent 9 2 3 4 2" xfId="43156" xr:uid="{23E6E614-C363-4AAC-B8F2-1C57AFBAE9D1}"/>
    <cellStyle name="Percent 9 2 3 4 2 2" xfId="43157" xr:uid="{08EB5E7B-E874-46AF-A8C9-FD341716DCA4}"/>
    <cellStyle name="Percent 9 2 3 4 3" xfId="43158" xr:uid="{B019270F-BA1D-4A98-8A16-B759ABCD5A65}"/>
    <cellStyle name="Percent 9 2 3 5" xfId="43159" xr:uid="{A8B851EF-0975-43EC-A37A-5568E1901CF6}"/>
    <cellStyle name="Percent 9 2 3 5 2" xfId="43160" xr:uid="{18B4DD5A-79DF-4833-A4BF-357A57EE839E}"/>
    <cellStyle name="Percent 9 2 3 6" xfId="43161" xr:uid="{3E9EE8D3-30A5-4F5A-BABF-E4F2C16EE325}"/>
    <cellStyle name="Percent 9 2 4" xfId="43162" xr:uid="{506F2BD6-77EA-4D5D-898E-89D9FEA000E2}"/>
    <cellStyle name="Percent 9 2 4 2" xfId="43163" xr:uid="{D84B12F1-CED0-4AC5-81D9-A5A70BAA9819}"/>
    <cellStyle name="Percent 9 2 4 2 2" xfId="43164" xr:uid="{142337A4-1D38-4F3E-AC87-CBE87E548351}"/>
    <cellStyle name="Percent 9 2 4 2 2 2" xfId="43165" xr:uid="{314991DE-D599-49D7-A569-0A89A0F46424}"/>
    <cellStyle name="Percent 9 2 4 2 3" xfId="43166" xr:uid="{6D66F7AF-F0BC-4976-A5FA-06E3F998C26F}"/>
    <cellStyle name="Percent 9 2 4 3" xfId="43167" xr:uid="{DB359D97-BD60-4D8D-A430-DB74A0D00E51}"/>
    <cellStyle name="Percent 9 2 4 3 2" xfId="43168" xr:uid="{8807FDAF-DA6F-4100-8656-2C65FC08FF31}"/>
    <cellStyle name="Percent 9 2 4 4" xfId="43169" xr:uid="{45BE2123-BB5A-4B50-AD49-B725CE3FA517}"/>
    <cellStyle name="Percent 9 2 5" xfId="43170" xr:uid="{DB2698EE-DF28-475E-823E-495927ED0174}"/>
    <cellStyle name="Percent 9 2 5 2" xfId="43171" xr:uid="{9599CB3B-B868-4702-83A5-46164E51CEC0}"/>
    <cellStyle name="Percent 9 2 5 2 2" xfId="43172" xr:uid="{C6C0962C-67B2-41BA-A09B-DCE89CD84115}"/>
    <cellStyle name="Percent 9 2 5 2 2 2" xfId="43173" xr:uid="{4BBE12A6-8063-4458-A417-B2DE8D787A76}"/>
    <cellStyle name="Percent 9 2 5 2 3" xfId="43174" xr:uid="{9117275F-D9C3-443A-8CF9-E8CDA36B7854}"/>
    <cellStyle name="Percent 9 2 5 3" xfId="43175" xr:uid="{719398ED-1FA1-4F94-8219-D48C81D1C04D}"/>
    <cellStyle name="Percent 9 2 5 3 2" xfId="43176" xr:uid="{F5C7A95B-B935-42DE-BF6B-571C75BC0A10}"/>
    <cellStyle name="Percent 9 2 5 4" xfId="43177" xr:uid="{C9866371-6BB6-4ACC-A831-388FCDB3BE09}"/>
    <cellStyle name="Percent 9 2 6" xfId="43178" xr:uid="{6ADD85D1-F28F-4847-8804-A3BF3CE75984}"/>
    <cellStyle name="Percent 9 2 6 2" xfId="43179" xr:uid="{563519D3-025D-448D-9344-AF33D2662029}"/>
    <cellStyle name="Percent 9 2 6 2 2" xfId="43180" xr:uid="{5B860CC4-19CC-4B4D-8100-96447E2F60C6}"/>
    <cellStyle name="Percent 9 2 6 3" xfId="43181" xr:uid="{9C4B899F-F1CD-4CB7-91DB-36C9F669DB80}"/>
    <cellStyle name="Percent 9 2 7" xfId="43182" xr:uid="{56AC7C5F-E69F-40B6-8145-7C26279C183D}"/>
    <cellStyle name="Percent 9 2 7 2" xfId="43183" xr:uid="{B6724AF4-1285-4B48-8D51-43BCA2BB8EF0}"/>
    <cellStyle name="Percent 9 2 8" xfId="43184" xr:uid="{309AA424-03D9-4E57-AE41-B5573493B3CD}"/>
    <cellStyle name="Percent 9 3" xfId="43185" xr:uid="{2FA82DDC-7363-44BF-AF59-C7B79EDB6A08}"/>
    <cellStyle name="Percent 9 4" xfId="43186" xr:uid="{1E2222B8-D600-4AD4-99BC-476A1F5916C0}"/>
    <cellStyle name="Percent 9 4 2" xfId="43187" xr:uid="{CAE89DFE-A5DF-4BEE-B221-E757954FC210}"/>
    <cellStyle name="Percent 9 4 2 2" xfId="43188" xr:uid="{5EEA1AED-4C86-4DB4-B40A-75584819A0BF}"/>
    <cellStyle name="Percent 9 4 2 2 2" xfId="43189" xr:uid="{3D52CADA-1267-4B34-9EC6-86E313074AEE}"/>
    <cellStyle name="Percent 9 4 2 2 2 2" xfId="43190" xr:uid="{BCCC5967-478F-46F1-81F8-F0B8BC999E21}"/>
    <cellStyle name="Percent 9 4 2 2 2 2 2" xfId="43191" xr:uid="{1ACEDA75-1E68-41DF-969F-0CAE2643A18C}"/>
    <cellStyle name="Percent 9 4 2 2 2 2 2 2" xfId="43192" xr:uid="{7828A926-5FF0-4DE9-A4D9-02198E418E2C}"/>
    <cellStyle name="Percent 9 4 2 2 2 2 3" xfId="43193" xr:uid="{5D162B46-7492-4E53-BD02-FA7D8A220EBA}"/>
    <cellStyle name="Percent 9 4 2 2 2 3" xfId="43194" xr:uid="{7B6ADBBF-1A8E-4B7D-8AA5-7C96371B8F74}"/>
    <cellStyle name="Percent 9 4 2 2 2 3 2" xfId="43195" xr:uid="{1E0539CC-A953-4FE9-8F00-08B633A18940}"/>
    <cellStyle name="Percent 9 4 2 2 2 4" xfId="43196" xr:uid="{96005EF0-8B68-4D3A-AE2B-FA7990C7BA5B}"/>
    <cellStyle name="Percent 9 4 2 2 3" xfId="43197" xr:uid="{9D6453F5-BD74-4220-B19A-AA90A278C2A7}"/>
    <cellStyle name="Percent 9 4 2 2 3 2" xfId="43198" xr:uid="{4B75439B-8392-49AB-9682-53613EA0AE1E}"/>
    <cellStyle name="Percent 9 4 2 2 3 2 2" xfId="43199" xr:uid="{B4126D7C-CBEA-4DA7-827C-66E838128EC6}"/>
    <cellStyle name="Percent 9 4 2 2 3 2 2 2" xfId="43200" xr:uid="{8119F2CF-42D0-46B7-8110-E6F87DD7FF1B}"/>
    <cellStyle name="Percent 9 4 2 2 3 2 3" xfId="43201" xr:uid="{06BF729B-29A2-4F58-8155-0E2837F6F1D6}"/>
    <cellStyle name="Percent 9 4 2 2 3 3" xfId="43202" xr:uid="{9F5CA2F1-044F-434A-A0EF-B9A96DC36A42}"/>
    <cellStyle name="Percent 9 4 2 2 3 3 2" xfId="43203" xr:uid="{293AE301-E963-40A7-96AD-0E16D04792D1}"/>
    <cellStyle name="Percent 9 4 2 2 3 4" xfId="43204" xr:uid="{1D3319A3-2758-40F4-B339-70CC7DFC3A1E}"/>
    <cellStyle name="Percent 9 4 2 2 4" xfId="43205" xr:uid="{8686A3B0-946F-4D3E-BFB3-9621E2F262D7}"/>
    <cellStyle name="Percent 9 4 2 2 4 2" xfId="43206" xr:uid="{A4D71123-F4EC-4401-AAF7-1B878F028AC0}"/>
    <cellStyle name="Percent 9 4 2 2 4 2 2" xfId="43207" xr:uid="{76881525-CFFE-4E13-9D47-61664EE1A603}"/>
    <cellStyle name="Percent 9 4 2 2 4 3" xfId="43208" xr:uid="{7EAA5AAB-5B27-44FC-9EF5-3B46664122D1}"/>
    <cellStyle name="Percent 9 4 2 2 5" xfId="43209" xr:uid="{B0840EDF-C3CF-47C4-A8F8-EE1D30191148}"/>
    <cellStyle name="Percent 9 4 2 2 5 2" xfId="43210" xr:uid="{322F7437-4E70-42E4-88F0-E2794593A7CB}"/>
    <cellStyle name="Percent 9 4 2 2 6" xfId="43211" xr:uid="{B21B903C-789D-4763-B985-671E5102650B}"/>
    <cellStyle name="Percent 9 4 2 3" xfId="43212" xr:uid="{94B85FAA-8102-4FDA-9124-217EB9D15B10}"/>
    <cellStyle name="Percent 9 4 2 3 2" xfId="43213" xr:uid="{02ABB428-B20C-43D4-9F31-D5CE5FB24287}"/>
    <cellStyle name="Percent 9 4 2 3 2 2" xfId="43214" xr:uid="{E61BFADF-AE75-4965-8302-CB7D1A46A420}"/>
    <cellStyle name="Percent 9 4 2 3 2 2 2" xfId="43215" xr:uid="{572310E7-0214-4C88-910F-18C177B42FE3}"/>
    <cellStyle name="Percent 9 4 2 3 2 3" xfId="43216" xr:uid="{4FE23D15-F73D-4D7B-833A-FFFFF5F32617}"/>
    <cellStyle name="Percent 9 4 2 3 3" xfId="43217" xr:uid="{D064A145-9DB9-4C6B-A654-BD5608A54656}"/>
    <cellStyle name="Percent 9 4 2 3 3 2" xfId="43218" xr:uid="{6D841327-5A31-471B-807B-7A396566D4CD}"/>
    <cellStyle name="Percent 9 4 2 3 4" xfId="43219" xr:uid="{1257B719-99DB-44BC-8EB4-2562BAC913C1}"/>
    <cellStyle name="Percent 9 4 2 4" xfId="43220" xr:uid="{55F25232-7484-47E1-9ECC-E7E29FAC5FBF}"/>
    <cellStyle name="Percent 9 4 2 4 2" xfId="43221" xr:uid="{8B225AE6-33C1-4FCC-B265-C4B03B19D4A9}"/>
    <cellStyle name="Percent 9 4 2 4 2 2" xfId="43222" xr:uid="{AD7EDE94-2958-49F5-91AE-91DF4BD6B1BC}"/>
    <cellStyle name="Percent 9 4 2 4 2 2 2" xfId="43223" xr:uid="{84D4762C-ED53-4B2F-B272-8BD62B08420F}"/>
    <cellStyle name="Percent 9 4 2 4 2 3" xfId="43224" xr:uid="{A2CEAA2D-F01F-4DDC-8726-9D5BF4C81507}"/>
    <cellStyle name="Percent 9 4 2 4 3" xfId="43225" xr:uid="{72222199-6BC5-4BBB-A088-77A682041348}"/>
    <cellStyle name="Percent 9 4 2 4 3 2" xfId="43226" xr:uid="{52C2E058-6EDB-4AA0-BF3B-10843BF560D3}"/>
    <cellStyle name="Percent 9 4 2 4 4" xfId="43227" xr:uid="{78AD2E93-9079-41C3-8DB9-62815F099581}"/>
    <cellStyle name="Percent 9 4 2 5" xfId="43228" xr:uid="{204C999B-CC5E-4926-BA37-194D45A56A56}"/>
    <cellStyle name="Percent 9 4 2 5 2" xfId="43229" xr:uid="{54934987-B0CF-4460-9991-7283648E1784}"/>
    <cellStyle name="Percent 9 4 2 5 2 2" xfId="43230" xr:uid="{4ABD834C-BDFA-40AA-8078-BA5E421C4B21}"/>
    <cellStyle name="Percent 9 4 2 5 3" xfId="43231" xr:uid="{FA382B13-409E-4138-A225-BCD1658158E3}"/>
    <cellStyle name="Percent 9 4 2 6" xfId="43232" xr:uid="{85F9DD5A-483B-431F-8351-D117D18E0D65}"/>
    <cellStyle name="Percent 9 4 2 6 2" xfId="43233" xr:uid="{19049BE6-95BF-408A-89C3-D8B49E17D2F3}"/>
    <cellStyle name="Percent 9 4 2 7" xfId="43234" xr:uid="{8685517E-6145-48C7-B135-8BA940EF8693}"/>
    <cellStyle name="Percent 9 4 3" xfId="43235" xr:uid="{5809EDE3-AEFE-4401-A3F6-5090BE6B7EA6}"/>
    <cellStyle name="Percent 9 4 3 2" xfId="43236" xr:uid="{E084BAAE-1D6D-4AC5-9C40-DA0DBB192850}"/>
    <cellStyle name="Percent 9 4 3 2 2" xfId="43237" xr:uid="{922EAF55-2E78-43BB-8DC2-EB963B5F312F}"/>
    <cellStyle name="Percent 9 4 3 2 2 2" xfId="43238" xr:uid="{0873A63D-1045-4046-99A9-30DDFEA3D63D}"/>
    <cellStyle name="Percent 9 4 3 2 2 2 2" xfId="43239" xr:uid="{CADCB847-D379-4470-A6D6-4EF18EB97258}"/>
    <cellStyle name="Percent 9 4 3 2 2 3" xfId="43240" xr:uid="{1FA2C68C-9061-46FB-AE7E-A0C55B388220}"/>
    <cellStyle name="Percent 9 4 3 2 3" xfId="43241" xr:uid="{00448728-EDC8-49B8-863D-600BCCFA4326}"/>
    <cellStyle name="Percent 9 4 3 2 3 2" xfId="43242" xr:uid="{AF69CF70-2AEC-4149-B284-2F3A72192F72}"/>
    <cellStyle name="Percent 9 4 3 2 4" xfId="43243" xr:uid="{680554B0-8830-45BB-9F62-C6F4C5589EED}"/>
    <cellStyle name="Percent 9 4 3 3" xfId="43244" xr:uid="{C2F7A15F-B1C1-4B5A-81F6-CFE645784770}"/>
    <cellStyle name="Percent 9 4 3 3 2" xfId="43245" xr:uid="{0E3EA6BA-0D62-427D-B5B5-003B16CD666C}"/>
    <cellStyle name="Percent 9 4 3 3 2 2" xfId="43246" xr:uid="{D67512D3-1E73-4A14-B7C8-245FD6290F41}"/>
    <cellStyle name="Percent 9 4 3 3 2 2 2" xfId="43247" xr:uid="{DF1F347E-E14B-4C18-B898-44C14DA28CEF}"/>
    <cellStyle name="Percent 9 4 3 3 2 3" xfId="43248" xr:uid="{CFCA96CB-FE11-412F-AB60-676083CF2B6C}"/>
    <cellStyle name="Percent 9 4 3 3 3" xfId="43249" xr:uid="{A382235F-1897-41E0-9DF9-13C483477291}"/>
    <cellStyle name="Percent 9 4 3 3 3 2" xfId="43250" xr:uid="{02DCA6E1-7B95-40FB-A035-F7E333A05A1D}"/>
    <cellStyle name="Percent 9 4 3 3 4" xfId="43251" xr:uid="{CD4218D9-B065-437C-8FC5-D0B20D9D2ED3}"/>
    <cellStyle name="Percent 9 4 3 4" xfId="43252" xr:uid="{0A256776-19FC-43C6-B849-3014D00682FA}"/>
    <cellStyle name="Percent 9 4 3 4 2" xfId="43253" xr:uid="{D81AAECC-35BC-4DBA-981D-4387AC1921AD}"/>
    <cellStyle name="Percent 9 4 3 4 2 2" xfId="43254" xr:uid="{A1673E1C-535E-4F74-B9A0-EC9446AB18A7}"/>
    <cellStyle name="Percent 9 4 3 4 3" xfId="43255" xr:uid="{D51434EA-E9C1-4683-8D5B-020E4EFF2471}"/>
    <cellStyle name="Percent 9 4 3 5" xfId="43256" xr:uid="{F12E90B4-3F31-464B-8050-F80C6C287390}"/>
    <cellStyle name="Percent 9 4 3 5 2" xfId="43257" xr:uid="{FE8763DF-89D3-4932-BB6D-75B72A08D4A1}"/>
    <cellStyle name="Percent 9 4 3 6" xfId="43258" xr:uid="{B6A4AD8C-CDEB-4AB0-82F4-BE6D635928E2}"/>
    <cellStyle name="Percent 9 4 4" xfId="43259" xr:uid="{C750B873-6B36-40FE-A880-C7767D8EC57D}"/>
    <cellStyle name="Percent 9 4 4 2" xfId="43260" xr:uid="{F1E9F519-B08E-4339-A26C-2A0B1538C18D}"/>
    <cellStyle name="Percent 9 4 4 2 2" xfId="43261" xr:uid="{A47484D3-5E12-4BFA-9659-8962A5DEC794}"/>
    <cellStyle name="Percent 9 4 4 2 2 2" xfId="43262" xr:uid="{64DCD450-DAAF-48FF-B0EC-1EDAF5A044AC}"/>
    <cellStyle name="Percent 9 4 4 2 3" xfId="43263" xr:uid="{202F8477-A4A9-4FEB-BF70-381FC57B3B31}"/>
    <cellStyle name="Percent 9 4 4 3" xfId="43264" xr:uid="{9DB21BB7-A577-4487-ADF8-52BAA5089250}"/>
    <cellStyle name="Percent 9 4 4 3 2" xfId="43265" xr:uid="{D2853DC8-0F88-4A13-98D9-9DAF84873221}"/>
    <cellStyle name="Percent 9 4 4 4" xfId="43266" xr:uid="{2DD4AAFF-23FE-4FF8-AB66-6FC62D42BBB3}"/>
    <cellStyle name="Percent 9 4 5" xfId="43267" xr:uid="{DD285DD4-C143-4381-930A-4A172CB7C968}"/>
    <cellStyle name="Percent 9 4 5 2" xfId="43268" xr:uid="{B4FE484E-2F4B-4FAC-8822-D795FBB8D87A}"/>
    <cellStyle name="Percent 9 4 5 2 2" xfId="43269" xr:uid="{23CA8869-7D61-4B3F-B97B-528CEAF20C07}"/>
    <cellStyle name="Percent 9 4 5 2 2 2" xfId="43270" xr:uid="{F9CEB23F-D5ED-4280-BB4A-0E1B3AEEA71A}"/>
    <cellStyle name="Percent 9 4 5 2 3" xfId="43271" xr:uid="{44B651B7-E744-4C2F-A9F6-3C9C1F15E252}"/>
    <cellStyle name="Percent 9 4 5 3" xfId="43272" xr:uid="{7CE2D57C-23CF-4335-905E-9E43F3627F4C}"/>
    <cellStyle name="Percent 9 4 5 3 2" xfId="43273" xr:uid="{B87429E5-8706-49FF-93CF-CB6ADAC74494}"/>
    <cellStyle name="Percent 9 4 5 4" xfId="43274" xr:uid="{17E3D286-7FD6-4A09-BB3A-A8523B563B18}"/>
    <cellStyle name="Percent 9 4 6" xfId="43275" xr:uid="{946EC4AE-A825-4BB5-9A38-B01087C54830}"/>
    <cellStyle name="Percent 9 4 6 2" xfId="43276" xr:uid="{E37F6D1F-2C6F-488E-8DEC-C6E81CDC1948}"/>
    <cellStyle name="Percent 9 4 6 2 2" xfId="43277" xr:uid="{5747ABF2-87A5-40B6-B087-3104FB3DE320}"/>
    <cellStyle name="Percent 9 4 6 3" xfId="43278" xr:uid="{4E754A66-EB0F-4FB2-B598-91896BD7D913}"/>
    <cellStyle name="Percent 9 4 7" xfId="43279" xr:uid="{22B542FD-C89E-47EA-83C5-7BCDCBC8B966}"/>
    <cellStyle name="Percent 9 4 7 2" xfId="43280" xr:uid="{20784A24-4D99-40F3-9E02-9F0C2D46ADD1}"/>
    <cellStyle name="Percent 9 4 8" xfId="43281" xr:uid="{E97289AD-5017-4391-B53F-228C32A08772}"/>
    <cellStyle name="Percent 90" xfId="43282" xr:uid="{AAA5C932-7670-4A34-B2CA-18A6AB7936E1}"/>
    <cellStyle name="Percent 91" xfId="43283" xr:uid="{B2F4AD18-554F-488E-82FC-A5382A21D2A4}"/>
    <cellStyle name="Percent 92" xfId="43284" xr:uid="{2EC8A278-3594-424C-9581-F10ECF3CA4BD}"/>
    <cellStyle name="Percent 93" xfId="43285" xr:uid="{C5FE6FAD-0D59-46B9-96CB-06DF5015965B}"/>
    <cellStyle name="Percent 94" xfId="43286" xr:uid="{DF3DC974-0CFA-4CD7-9F24-FD3CB3A98E16}"/>
    <cellStyle name="Percent 95" xfId="43287" xr:uid="{D0A5B9F6-AB1A-418C-BF6A-D954EDEE4E34}"/>
    <cellStyle name="Percent 96" xfId="43288" xr:uid="{820B5528-A462-4323-9881-D4B809FCDB2C}"/>
    <cellStyle name="Percent 97" xfId="43289" xr:uid="{FEACCAF3-AF47-4EA4-9A72-4E98880730A7}"/>
    <cellStyle name="Percent 98" xfId="43290" xr:uid="{C7167C1E-1F8F-418B-9BC9-C53B7E15C3EF}"/>
    <cellStyle name="Percent 99" xfId="43291" xr:uid="{7DF64478-A6D9-4352-969D-DB3B8EF1ADD0}"/>
    <cellStyle name="Percent 99 2" xfId="43292" xr:uid="{AEB30F55-B934-4588-B886-E95B9494AE07}"/>
    <cellStyle name="Percent 99 2 2" xfId="43293" xr:uid="{B99915E6-29CB-4A0A-A5DD-4F7B0A47689A}"/>
    <cellStyle name="Percent 99 2 2 2" xfId="43294" xr:uid="{0453B7FA-3911-45FE-83B6-E067F6BE9A77}"/>
    <cellStyle name="Percent 99 2 2 2 2" xfId="43295" xr:uid="{01CE224F-EC4B-44FF-AFB2-7489EDDD8B02}"/>
    <cellStyle name="Percent 99 2 2 3" xfId="43296" xr:uid="{2485A9CE-2F3C-4939-8FFB-0C25C83305DF}"/>
    <cellStyle name="Percent 99 2 3" xfId="43297" xr:uid="{10954711-3D98-47C9-B2BA-F078FF30E9CD}"/>
    <cellStyle name="Percent 99 2 3 2" xfId="43298" xr:uid="{DB8B5523-AFF2-4BEF-8CC4-70E936A1BAE1}"/>
    <cellStyle name="Percent 99 2 4" xfId="43299" xr:uid="{199CAC1C-0FBE-48AA-AD5C-3284362E9068}"/>
    <cellStyle name="Percent 99 3" xfId="43300" xr:uid="{6518854E-03EE-422C-8D83-3B0183E37B31}"/>
    <cellStyle name="Percent 99 3 2" xfId="43301" xr:uid="{80A1CE0F-F49E-418B-B0E2-4B5814F021A3}"/>
    <cellStyle name="Percent 99 3 2 2" xfId="43302" xr:uid="{BB643676-9D9A-4D34-8D8C-E823E0A019B2}"/>
    <cellStyle name="Percent 99 3 2 2 2" xfId="43303" xr:uid="{58EAADD2-CEA0-4039-A3F1-E7E348ECED31}"/>
    <cellStyle name="Percent 99 3 2 3" xfId="43304" xr:uid="{8066B2EC-C3E4-4DCF-A180-FB95361820DA}"/>
    <cellStyle name="Percent 99 3 3" xfId="43305" xr:uid="{6AAFB91B-FC89-4A43-90C3-D2E6826D8D5B}"/>
    <cellStyle name="Percent 99 3 3 2" xfId="43306" xr:uid="{F0E63FE9-79C9-46DC-8075-9B6425EE07F8}"/>
    <cellStyle name="Percent 99 3 4" xfId="43307" xr:uid="{0F8571E4-5FBB-4327-99D9-8AEDCAEE6AC1}"/>
    <cellStyle name="Percent 99 4" xfId="43308" xr:uid="{398F2597-C553-4B66-9F55-7FF8BA5067B8}"/>
    <cellStyle name="Percent 99 4 2" xfId="43309" xr:uid="{AA1FFE38-16BD-4E5C-93BC-EBE66749C941}"/>
    <cellStyle name="Percent 99 4 2 2" xfId="43310" xr:uid="{4008F6A2-0415-4BDA-84AB-A12273EFBB18}"/>
    <cellStyle name="Percent 99 4 3" xfId="43311" xr:uid="{FE6B2C92-18B9-437A-87FA-93C278B447CE}"/>
    <cellStyle name="Percent 99 5" xfId="43312" xr:uid="{88A7D28C-F804-4314-8722-CA9AE491D3A5}"/>
    <cellStyle name="Percent 99 5 2" xfId="43313" xr:uid="{EC3A0656-FABF-40A9-BA6B-D3EDC532726B}"/>
    <cellStyle name="Percent 99 6" xfId="43314" xr:uid="{14B66F65-13E4-4311-9112-37C67BC9E014}"/>
    <cellStyle name="Subheads" xfId="43315" xr:uid="{71175390-DF06-457D-9E2B-D3A9EE93C5EB}"/>
    <cellStyle name="Title" xfId="43316" builtinId="15" customBuiltin="1"/>
    <cellStyle name="Title 2" xfId="43317" xr:uid="{D0FBA9E2-9865-47C5-BA3A-4475F8221F1A}"/>
    <cellStyle name="Title 2 2" xfId="43318" xr:uid="{E4851FF0-AE5B-4464-B081-FD8B57246BA0}"/>
    <cellStyle name="Title 2 2 2" xfId="43319" xr:uid="{B4A0DE93-11F8-4B5C-83AF-90DBECC57815}"/>
    <cellStyle name="Title 2 3" xfId="43320" xr:uid="{0D2A29E6-128D-4354-93F5-9B5594A2B197}"/>
    <cellStyle name="Title 3" xfId="43321" xr:uid="{29AA981D-75E6-4163-9F90-3D4897EACC92}"/>
    <cellStyle name="Title 3 2" xfId="43322" xr:uid="{1100636F-B3A1-448E-9F97-44B512BA556D}"/>
    <cellStyle name="Title 3 3" xfId="43323" xr:uid="{B6F36134-4266-4686-A040-31F450645332}"/>
    <cellStyle name="Title 4" xfId="43324" xr:uid="{5A91416C-9CA8-4E0F-888A-EB0159E6A30C}"/>
    <cellStyle name="Total" xfId="43325" builtinId="25" customBuiltin="1"/>
    <cellStyle name="Total 2" xfId="43326" xr:uid="{48289A18-4E63-4A05-9872-E4EA1B4333AC}"/>
    <cellStyle name="Total 2 10" xfId="43327" xr:uid="{882D1703-93B1-44C0-B850-85561DA6FE75}"/>
    <cellStyle name="Total 2 11" xfId="43328" xr:uid="{56814510-C2CC-41F7-8A70-B22FD4897F72}"/>
    <cellStyle name="Total 2 2" xfId="43329" xr:uid="{991E9296-8AAF-4A95-92B0-2B5F3745E110}"/>
    <cellStyle name="Total 2 2 2" xfId="43330" xr:uid="{A07600A8-2182-4943-85F3-64B779F890D0}"/>
    <cellStyle name="Total 2 2 2 2" xfId="43331" xr:uid="{E7EA044F-D205-4E9A-AC83-8D5BAE436758}"/>
    <cellStyle name="Total 2 2 2 3" xfId="43332" xr:uid="{B5142898-8FE1-40EB-AFBD-CFD5F162101C}"/>
    <cellStyle name="Total 2 2 3" xfId="43333" xr:uid="{8C095D98-A3D8-4774-BDE8-575608E5A09C}"/>
    <cellStyle name="Total 2 2 4" xfId="43334" xr:uid="{0A9D668A-837D-47D4-A0C2-7DA2D4E6A976}"/>
    <cellStyle name="Total 2 2 4 2" xfId="43335" xr:uid="{BE8030A0-E03F-4F65-89C1-04D9C4006309}"/>
    <cellStyle name="Total 2 2 4 2 2" xfId="43336" xr:uid="{F77AC49E-699F-468E-8B77-CD43B914CC5B}"/>
    <cellStyle name="Total 2 2 4 3" xfId="43337" xr:uid="{4CDF8BFB-2917-4523-BD10-23C03558DD49}"/>
    <cellStyle name="Total 2 2 4 3 2" xfId="43338" xr:uid="{4A34C6BF-6CEA-4BBB-9241-0A1DE499FF82}"/>
    <cellStyle name="Total 2 2 4 4" xfId="43339" xr:uid="{C260156D-8574-40F8-9B68-9A9F83C86621}"/>
    <cellStyle name="Total 2 2 5" xfId="43340" xr:uid="{960C263E-1D15-45B0-969A-FF917E177FC9}"/>
    <cellStyle name="Total 2 2 6" xfId="43341" xr:uid="{D82D7866-40B7-418E-8158-CC1F3C72A0A9}"/>
    <cellStyle name="Total 2 2 6 2" xfId="43342" xr:uid="{623A2C49-3A61-4BB9-B0B1-3B85342FAEC5}"/>
    <cellStyle name="Total 2 2 7" xfId="43343" xr:uid="{4B2E2FDE-1435-44ED-9E3A-3C8FEEAE44F2}"/>
    <cellStyle name="Total 2 2 7 2" xfId="43344" xr:uid="{DE5F17D5-3CA3-4547-8276-5094089DBDEC}"/>
    <cellStyle name="Total 2 2 8" xfId="43345" xr:uid="{F2B0E57C-9614-4241-835C-2E51B3672B4C}"/>
    <cellStyle name="Total 2 2 9" xfId="43346" xr:uid="{5D23973F-3030-483F-BEC0-922081EE7995}"/>
    <cellStyle name="Total 2 3" xfId="43347" xr:uid="{D5967EF4-11D0-46E5-819D-26ADD4FBA4A1}"/>
    <cellStyle name="Total 2 3 2" xfId="43348" xr:uid="{4A21F005-E9B7-4A6A-94D6-B6C5F488D35B}"/>
    <cellStyle name="Total 2 3 3" xfId="43349" xr:uid="{35BD335E-C63F-45AB-90AC-6C7296AB2DC6}"/>
    <cellStyle name="Total 2 3 3 2" xfId="43350" xr:uid="{6F64E498-22FB-423F-A1EA-8B5455048410}"/>
    <cellStyle name="Total 2 3 3 2 2" xfId="43351" xr:uid="{A2D7BCCA-21C6-4EAB-8B1D-A530F195B41C}"/>
    <cellStyle name="Total 2 3 3 3" xfId="43352" xr:uid="{DDCB0CFD-E54D-4F21-A975-D0CACF5E4BBF}"/>
    <cellStyle name="Total 2 3 3 3 2" xfId="43353" xr:uid="{908071A5-FC27-437B-A3EB-43974AF70E2C}"/>
    <cellStyle name="Total 2 3 3 4" xfId="43354" xr:uid="{9D1CA5EF-8713-4F13-849A-658CA6170484}"/>
    <cellStyle name="Total 2 3 4" xfId="43355" xr:uid="{99EF0F11-4FAF-42A8-9008-F8C8787F4355}"/>
    <cellStyle name="Total 2 4" xfId="43356" xr:uid="{526866BF-3282-48BA-9996-58DB3C82C78D}"/>
    <cellStyle name="Total 2 5" xfId="43357" xr:uid="{9D1F12B3-C996-46CA-AB6C-BCBDBBDBE4C0}"/>
    <cellStyle name="Total 2 6" xfId="43358" xr:uid="{03F0C7B4-3826-4EAD-A2DC-2CE07C125E51}"/>
    <cellStyle name="Total 2 6 2" xfId="43359" xr:uid="{CFF90432-B7D3-4B3A-8955-EF5249EAE571}"/>
    <cellStyle name="Total 2 6 3" xfId="43360" xr:uid="{5FAD0F7D-7411-4FA9-B7ED-5730D037DA95}"/>
    <cellStyle name="Total 2 6 3 2" xfId="43361" xr:uid="{BB3679C1-D0D7-40E5-AE9A-52E4E565135D}"/>
    <cellStyle name="Total 2 7" xfId="43362" xr:uid="{BDBB53BD-861F-4615-A944-9C690764AB26}"/>
    <cellStyle name="Total 2 7 2" xfId="43363" xr:uid="{BCB85528-F643-4D7E-BC11-3F8A4F665265}"/>
    <cellStyle name="Total 2 7 2 2" xfId="43364" xr:uid="{4A0047E3-B474-4856-A5B1-9D09B7C2406F}"/>
    <cellStyle name="Total 2 7 3" xfId="43365" xr:uid="{E5DD97A8-0C95-47CD-9EFA-522AD12275E4}"/>
    <cellStyle name="Total 2 7 3 2" xfId="43366" xr:uid="{35459161-2DE5-4667-85FE-8CE9134BB2F5}"/>
    <cellStyle name="Total 2 7 4" xfId="43367" xr:uid="{AD88CDF3-0D4F-4CBF-86CC-FFF7E1B4DA18}"/>
    <cellStyle name="Total 2 8" xfId="43368" xr:uid="{362D11BF-B979-4289-82D8-35492224DE92}"/>
    <cellStyle name="Total 2 8 2" xfId="43369" xr:uid="{EE295236-C719-4005-BFC2-BA71368384D5}"/>
    <cellStyle name="Total 2 9" xfId="43370" xr:uid="{8E4AB296-E113-4BE4-9987-39047C5B2FFE}"/>
    <cellStyle name="Total 2 9 2" xfId="43371" xr:uid="{952C9AF3-2066-446F-BAFC-B42F46431C0D}"/>
    <cellStyle name="Total 3" xfId="43372" xr:uid="{C71ABFC7-9BC2-45AC-97AA-C635C343F995}"/>
    <cellStyle name="Total 3 2" xfId="43373" xr:uid="{3BDF27A1-6E7B-4DD3-826B-CE1776B98C95}"/>
    <cellStyle name="Total 3 2 2" xfId="43374" xr:uid="{EDE8B7AE-87BD-4BAB-AFCE-B1C201EACD32}"/>
    <cellStyle name="Total 3 2 2 2" xfId="43375" xr:uid="{DEFC8CAA-D0C1-4E9A-A6A3-32AD5027FC95}"/>
    <cellStyle name="Total 3 2 3" xfId="43376" xr:uid="{6461CF81-1893-4464-81AB-C4CA3511B53F}"/>
    <cellStyle name="Total 3 2 3 2" xfId="43377" xr:uid="{54604362-5325-4283-9158-8377C5E2FE51}"/>
    <cellStyle name="Total 3 2 4" xfId="43378" xr:uid="{7FAD1F5C-9DA2-4113-8FE7-197D561F7FBE}"/>
    <cellStyle name="Total 3 2 5" xfId="43379" xr:uid="{555A57BE-9581-44D9-AD0D-3EB2C20E9DCD}"/>
    <cellStyle name="Total 3 3" xfId="43380" xr:uid="{1C56D48A-B439-4893-AA19-20020DDD68A6}"/>
    <cellStyle name="Total 3 4" xfId="43381" xr:uid="{C0531D72-772E-42D4-8F91-B157CC0F315A}"/>
    <cellStyle name="Total 3 5" xfId="43382" xr:uid="{D3738D9F-27AA-40B2-B0AF-C2F359D590B7}"/>
    <cellStyle name="Total 4" xfId="43383" xr:uid="{3A7C9981-ECAD-4AC3-B7DB-3543A1B1FAB6}"/>
    <cellStyle name="Total 4 2" xfId="43384" xr:uid="{50B9BC16-23A2-4AB0-A9BA-0FB725A3F126}"/>
    <cellStyle name="Total 4 3" xfId="43385" xr:uid="{DE2E8BE0-C411-423F-ACE1-0D7505DC0B3B}"/>
    <cellStyle name="Total 5" xfId="43386" xr:uid="{2F412FFC-4EDE-4FCA-AFF1-956204646972}"/>
    <cellStyle name="Total 5 2" xfId="43387" xr:uid="{5D212742-7167-4739-A50F-48216F4B60C8}"/>
    <cellStyle name="Total 5 3" xfId="43388" xr:uid="{E3BBDD6A-F67F-4128-AA41-E9A6185C799B}"/>
    <cellStyle name="Total 5 3 2" xfId="43389" xr:uid="{4AB49F33-BC75-480D-AC47-687766E0B2DC}"/>
    <cellStyle name="Warning Text" xfId="43390" builtinId="11" customBuiltin="1"/>
    <cellStyle name="Warning Text 2" xfId="43391" xr:uid="{56EA34B8-FCC6-4200-8208-CED033DF5D6B}"/>
    <cellStyle name="Warning Text 2 2" xfId="43392" xr:uid="{F5BD9542-E1B3-494F-9098-C15F327CD936}"/>
    <cellStyle name="Warning Text 2 3" xfId="43393" xr:uid="{63DCAA6A-9A03-4E01-BD6C-9FF874EA9DF3}"/>
    <cellStyle name="Warning Text 2 4" xfId="43394" xr:uid="{6FDF5728-1120-497B-AAC7-210E4FC472E8}"/>
    <cellStyle name="Warning Text 2 5" xfId="43395" xr:uid="{38824352-6216-49C4-8B81-C1293C5D9900}"/>
    <cellStyle name="Warning Text 3" xfId="43396" xr:uid="{A71F446E-B8F6-4A70-BAB5-A16438CDFAD5}"/>
    <cellStyle name="Warning Text 3 2" xfId="43397" xr:uid="{68D7521E-1250-45B5-9790-F1C21E1E503C}"/>
    <cellStyle name="Warning Text 3 3" xfId="43398" xr:uid="{062EC72A-3D91-44A8-A948-F9583FADB31E}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CC99FF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0</xdr:rowOff>
    </xdr:from>
    <xdr:to>
      <xdr:col>5</xdr:col>
      <xdr:colOff>819150</xdr:colOff>
      <xdr:row>0</xdr:row>
      <xdr:rowOff>549742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DC225A7-7858-4B9A-B7ED-E39243AB9B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89700" y="0"/>
          <a:ext cx="1854200" cy="54974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mft.wa.gov/" TargetMode="External"/><Relationship Id="rId2" Type="http://schemas.openxmlformats.org/officeDocument/2006/relationships/hyperlink" Target="mailto:hos@doh.wa.gov" TargetMode="External"/><Relationship Id="rId1" Type="http://schemas.openxmlformats.org/officeDocument/2006/relationships/hyperlink" Target="https://sft.wa.gov/" TargetMode="External"/><Relationship Id="rId5" Type="http://schemas.openxmlformats.org/officeDocument/2006/relationships/drawing" Target="../drawings/drawing1.xml"/><Relationship Id="rId4" Type="http://schemas.openxmlformats.org/officeDocument/2006/relationships/hyperlink" Target="mailto:jring@dzacpa.com" TargetMode="Externa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hyperlink" Target="https://mft.wa.gov/" TargetMode="External"/><Relationship Id="rId2" Type="http://schemas.openxmlformats.org/officeDocument/2006/relationships/hyperlink" Target="mailto:hos@doh.wa.gov" TargetMode="External"/><Relationship Id="rId1" Type="http://schemas.openxmlformats.org/officeDocument/2006/relationships/hyperlink" Target="https://sft.wa.gov/" TargetMode="External"/><Relationship Id="rId4" Type="http://schemas.openxmlformats.org/officeDocument/2006/relationships/hyperlink" Target="mailto:jring@dzacpa.com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25AE50-D68B-4806-91CA-4C500020F151}">
  <sheetPr syncVertical="1" syncRef="A1" transitionEvaluation="1" transitionEntry="1" codeName="Sheet1">
    <tabColor rgb="FF92D050"/>
    <pageSetUpPr autoPageBreaks="0" fitToPage="1"/>
  </sheetPr>
  <dimension ref="A1:CF716"/>
  <sheetViews>
    <sheetView tabSelected="1" zoomScaleNormal="100" workbookViewId="0">
      <selection activeCell="B433" sqref="B433"/>
    </sheetView>
  </sheetViews>
  <sheetFormatPr defaultColWidth="11.75" defaultRowHeight="14.5"/>
  <cols>
    <col min="1" max="1" width="44.4140625" style="11" customWidth="1"/>
    <col min="2" max="84" width="13.58203125" style="11" customWidth="1"/>
    <col min="85" max="87" width="11.75" style="11" customWidth="1"/>
    <col min="88" max="16384" width="11.75" style="11"/>
  </cols>
  <sheetData>
    <row r="1" spans="1:5" ht="43.5" customHeight="1">
      <c r="C1" s="13"/>
    </row>
    <row r="2" spans="1:5">
      <c r="C2" s="13"/>
      <c r="E2" s="341" t="s">
        <v>2059</v>
      </c>
    </row>
    <row r="3" spans="1:5">
      <c r="A3" s="64" t="s">
        <v>0</v>
      </c>
      <c r="C3" s="13"/>
    </row>
    <row r="4" spans="1:5">
      <c r="A4" s="64" t="s">
        <v>1</v>
      </c>
      <c r="C4" s="13"/>
    </row>
    <row r="5" spans="1:5">
      <c r="A5" s="11" t="s">
        <v>2</v>
      </c>
    </row>
    <row r="7" spans="1:5">
      <c r="A7" s="340" t="s">
        <v>2058</v>
      </c>
    </row>
    <row r="8" spans="1:5">
      <c r="C8" s="13"/>
    </row>
    <row r="9" spans="1:5">
      <c r="A9" s="64" t="s">
        <v>6</v>
      </c>
      <c r="C9" s="13"/>
    </row>
    <row r="10" spans="1:5">
      <c r="A10" s="11" t="s">
        <v>7</v>
      </c>
      <c r="C10" s="13"/>
    </row>
    <row r="11" spans="1:5">
      <c r="A11" s="14" t="s">
        <v>8</v>
      </c>
      <c r="C11" s="13"/>
    </row>
    <row r="12" spans="1:5">
      <c r="A12" s="12" t="s">
        <v>9</v>
      </c>
      <c r="C12" s="13"/>
    </row>
    <row r="13" spans="1:5">
      <c r="A13" s="11" t="s">
        <v>10</v>
      </c>
      <c r="C13" s="13"/>
    </row>
    <row r="14" spans="1:5">
      <c r="C14" s="13"/>
    </row>
    <row r="15" spans="1:5">
      <c r="A15" s="67" t="s">
        <v>11</v>
      </c>
    </row>
    <row r="16" spans="1:5">
      <c r="A16" s="12" t="s">
        <v>12</v>
      </c>
    </row>
    <row r="17" spans="1:10">
      <c r="A17" s="14" t="s">
        <v>13</v>
      </c>
    </row>
    <row r="18" spans="1:10" ht="14.5" customHeight="1">
      <c r="A18" s="14" t="s">
        <v>14</v>
      </c>
    </row>
    <row r="19" spans="1:10" ht="14.5" customHeight="1">
      <c r="A19" s="14" t="s">
        <v>15</v>
      </c>
    </row>
    <row r="20" spans="1:10" ht="14.5" customHeight="1">
      <c r="A20" s="12"/>
      <c r="E20" s="66"/>
      <c r="F20" s="66"/>
      <c r="G20" s="66"/>
    </row>
    <row r="21" spans="1:10" ht="14.5" customHeight="1">
      <c r="A21" s="68" t="s">
        <v>16</v>
      </c>
      <c r="E21" s="66"/>
      <c r="F21" s="66"/>
      <c r="G21" s="66"/>
      <c r="I21" s="66"/>
      <c r="J21" s="66"/>
    </row>
    <row r="22" spans="1:10">
      <c r="A22" s="14" t="s">
        <v>17</v>
      </c>
      <c r="E22" s="65"/>
      <c r="F22" s="65"/>
      <c r="G22" s="65"/>
      <c r="I22" s="65"/>
      <c r="J22" s="65"/>
    </row>
    <row r="23" spans="1:10">
      <c r="A23" s="14" t="s">
        <v>18</v>
      </c>
      <c r="E23" s="65"/>
      <c r="F23" s="65"/>
      <c r="G23" s="65"/>
      <c r="I23" s="65"/>
      <c r="J23" s="65"/>
    </row>
    <row r="24" spans="1:10">
      <c r="A24" s="14" t="s">
        <v>19</v>
      </c>
    </row>
    <row r="25" spans="1:10">
      <c r="A25" s="14" t="s">
        <v>20</v>
      </c>
    </row>
    <row r="26" spans="1:10">
      <c r="A26" s="14"/>
    </row>
    <row r="27" spans="1:10">
      <c r="A27" s="12" t="s">
        <v>21</v>
      </c>
      <c r="C27" s="13"/>
    </row>
    <row r="28" spans="1:10">
      <c r="A28" s="14" t="s">
        <v>22</v>
      </c>
      <c r="C28" s="13"/>
    </row>
    <row r="29" spans="1:10">
      <c r="C29" s="13"/>
    </row>
    <row r="30" spans="1:10">
      <c r="A30" s="11" t="s">
        <v>23</v>
      </c>
      <c r="C30" s="254" t="s">
        <v>24</v>
      </c>
      <c r="F30" s="15"/>
    </row>
    <row r="31" spans="1:10">
      <c r="C31" s="13"/>
    </row>
    <row r="32" spans="1:10">
      <c r="A32" s="64" t="s">
        <v>25</v>
      </c>
      <c r="B32" s="66"/>
      <c r="C32" s="66"/>
      <c r="D32" s="66"/>
    </row>
    <row r="33" spans="1:84">
      <c r="A33" s="14" t="s">
        <v>26</v>
      </c>
      <c r="B33" s="66"/>
      <c r="C33" s="66"/>
      <c r="D33" s="66"/>
    </row>
    <row r="34" spans="1:84">
      <c r="A34" s="14" t="s">
        <v>27</v>
      </c>
      <c r="B34" s="65"/>
      <c r="C34" s="65"/>
      <c r="D34" s="65"/>
    </row>
    <row r="35" spans="1:84">
      <c r="B35" s="65"/>
      <c r="C35" s="65"/>
      <c r="D35" s="65"/>
    </row>
    <row r="36" spans="1:84">
      <c r="A36" s="342" t="s">
        <v>28</v>
      </c>
      <c r="B36" s="343"/>
      <c r="C36" s="344"/>
      <c r="D36" s="343"/>
      <c r="E36" s="343"/>
      <c r="F36" s="343"/>
      <c r="G36" s="343"/>
    </row>
    <row r="37" spans="1:84">
      <c r="A37" s="345" t="s">
        <v>29</v>
      </c>
      <c r="B37" s="346"/>
      <c r="C37" s="344"/>
      <c r="D37" s="343"/>
      <c r="E37" s="343"/>
      <c r="F37" s="343"/>
      <c r="G37" s="343"/>
    </row>
    <row r="38" spans="1:84">
      <c r="A38" s="347" t="s">
        <v>30</v>
      </c>
      <c r="B38" s="346"/>
      <c r="C38" s="344"/>
      <c r="D38" s="343"/>
      <c r="E38" s="343"/>
      <c r="F38" s="343"/>
      <c r="G38" s="343"/>
    </row>
    <row r="39" spans="1:84">
      <c r="A39" s="348" t="s">
        <v>31</v>
      </c>
      <c r="B39" s="343"/>
      <c r="C39" s="344"/>
      <c r="D39" s="343"/>
      <c r="E39" s="343"/>
      <c r="F39" s="343"/>
      <c r="G39" s="343"/>
    </row>
    <row r="40" spans="1:84">
      <c r="A40" s="347" t="s">
        <v>32</v>
      </c>
      <c r="B40" s="343"/>
      <c r="C40" s="344"/>
      <c r="D40" s="343"/>
      <c r="E40" s="343"/>
      <c r="F40" s="343"/>
      <c r="G40" s="343"/>
    </row>
    <row r="41" spans="1:84">
      <c r="C41" s="13"/>
      <c r="AI41" s="11">
        <f>249*24</f>
        <v>5976</v>
      </c>
    </row>
    <row r="42" spans="1:84">
      <c r="A42" s="11" t="s">
        <v>33</v>
      </c>
      <c r="C42" s="13"/>
      <c r="F42" s="15" t="s">
        <v>34</v>
      </c>
    </row>
    <row r="43" spans="1:84">
      <c r="A43" s="15" t="s">
        <v>35</v>
      </c>
      <c r="C43" s="13"/>
    </row>
    <row r="44" spans="1:84">
      <c r="A44" s="16"/>
      <c r="B44" s="16"/>
      <c r="C44" s="17" t="s">
        <v>36</v>
      </c>
      <c r="D44" s="18" t="s">
        <v>37</v>
      </c>
      <c r="E44" s="18" t="s">
        <v>38</v>
      </c>
      <c r="F44" s="18" t="s">
        <v>39</v>
      </c>
      <c r="G44" s="18" t="s">
        <v>40</v>
      </c>
      <c r="H44" s="18" t="s">
        <v>41</v>
      </c>
      <c r="I44" s="18" t="s">
        <v>42</v>
      </c>
      <c r="J44" s="18" t="s">
        <v>43</v>
      </c>
      <c r="K44" s="18" t="s">
        <v>44</v>
      </c>
      <c r="L44" s="18" t="s">
        <v>45</v>
      </c>
      <c r="M44" s="18" t="s">
        <v>46</v>
      </c>
      <c r="N44" s="18" t="s">
        <v>47</v>
      </c>
      <c r="O44" s="18" t="s">
        <v>48</v>
      </c>
      <c r="P44" s="18" t="s">
        <v>49</v>
      </c>
      <c r="Q44" s="18" t="s">
        <v>50</v>
      </c>
      <c r="R44" s="18" t="s">
        <v>51</v>
      </c>
      <c r="S44" s="18" t="s">
        <v>52</v>
      </c>
      <c r="T44" s="18" t="s">
        <v>53</v>
      </c>
      <c r="U44" s="18" t="s">
        <v>54</v>
      </c>
      <c r="V44" s="18" t="s">
        <v>55</v>
      </c>
      <c r="W44" s="18" t="s">
        <v>56</v>
      </c>
      <c r="X44" s="18" t="s">
        <v>57</v>
      </c>
      <c r="Y44" s="18" t="s">
        <v>58</v>
      </c>
      <c r="Z44" s="18" t="s">
        <v>59</v>
      </c>
      <c r="AA44" s="18" t="s">
        <v>60</v>
      </c>
      <c r="AB44" s="18" t="s">
        <v>61</v>
      </c>
      <c r="AC44" s="18" t="s">
        <v>62</v>
      </c>
      <c r="AD44" s="18" t="s">
        <v>63</v>
      </c>
      <c r="AE44" s="18" t="s">
        <v>64</v>
      </c>
      <c r="AF44" s="18" t="s">
        <v>65</v>
      </c>
      <c r="AG44" s="18" t="s">
        <v>66</v>
      </c>
      <c r="AH44" s="18" t="s">
        <v>67</v>
      </c>
      <c r="AI44" s="18" t="s">
        <v>68</v>
      </c>
      <c r="AJ44" s="18" t="s">
        <v>69</v>
      </c>
      <c r="AK44" s="18" t="s">
        <v>70</v>
      </c>
      <c r="AL44" s="18" t="s">
        <v>71</v>
      </c>
      <c r="AM44" s="18" t="s">
        <v>72</v>
      </c>
      <c r="AN44" s="18" t="s">
        <v>73</v>
      </c>
      <c r="AO44" s="18" t="s">
        <v>74</v>
      </c>
      <c r="AP44" s="18" t="s">
        <v>75</v>
      </c>
      <c r="AQ44" s="18" t="s">
        <v>76</v>
      </c>
      <c r="AR44" s="18" t="s">
        <v>77</v>
      </c>
      <c r="AS44" s="18" t="s">
        <v>78</v>
      </c>
      <c r="AT44" s="18" t="s">
        <v>79</v>
      </c>
      <c r="AU44" s="18" t="s">
        <v>80</v>
      </c>
      <c r="AV44" s="18" t="s">
        <v>81</v>
      </c>
      <c r="AW44" s="18" t="s">
        <v>82</v>
      </c>
      <c r="AX44" s="18" t="s">
        <v>83</v>
      </c>
      <c r="AY44" s="18" t="s">
        <v>84</v>
      </c>
      <c r="AZ44" s="18" t="s">
        <v>85</v>
      </c>
      <c r="BA44" s="18" t="s">
        <v>86</v>
      </c>
      <c r="BB44" s="18" t="s">
        <v>87</v>
      </c>
      <c r="BC44" s="18" t="s">
        <v>88</v>
      </c>
      <c r="BD44" s="18" t="s">
        <v>89</v>
      </c>
      <c r="BE44" s="18" t="s">
        <v>90</v>
      </c>
      <c r="BF44" s="18" t="s">
        <v>91</v>
      </c>
      <c r="BG44" s="18" t="s">
        <v>92</v>
      </c>
      <c r="BH44" s="18" t="s">
        <v>93</v>
      </c>
      <c r="BI44" s="18" t="s">
        <v>94</v>
      </c>
      <c r="BJ44" s="18" t="s">
        <v>95</v>
      </c>
      <c r="BK44" s="18" t="s">
        <v>96</v>
      </c>
      <c r="BL44" s="18" t="s">
        <v>97</v>
      </c>
      <c r="BM44" s="18" t="s">
        <v>98</v>
      </c>
      <c r="BN44" s="18" t="s">
        <v>99</v>
      </c>
      <c r="BO44" s="18" t="s">
        <v>100</v>
      </c>
      <c r="BP44" s="18" t="s">
        <v>101</v>
      </c>
      <c r="BQ44" s="18" t="s">
        <v>102</v>
      </c>
      <c r="BR44" s="18" t="s">
        <v>103</v>
      </c>
      <c r="BS44" s="18" t="s">
        <v>104</v>
      </c>
      <c r="BT44" s="18" t="s">
        <v>105</v>
      </c>
      <c r="BU44" s="18" t="s">
        <v>106</v>
      </c>
      <c r="BV44" s="18" t="s">
        <v>107</v>
      </c>
      <c r="BW44" s="18" t="s">
        <v>108</v>
      </c>
      <c r="BX44" s="18" t="s">
        <v>109</v>
      </c>
      <c r="BY44" s="18" t="s">
        <v>110</v>
      </c>
      <c r="BZ44" s="18" t="s">
        <v>111</v>
      </c>
      <c r="CA44" s="18" t="s">
        <v>112</v>
      </c>
      <c r="CB44" s="18" t="s">
        <v>113</v>
      </c>
      <c r="CC44" s="18" t="s">
        <v>114</v>
      </c>
      <c r="CD44" s="18" t="s">
        <v>115</v>
      </c>
      <c r="CE44" s="18" t="s">
        <v>116</v>
      </c>
    </row>
    <row r="45" spans="1:84">
      <c r="A45" s="16"/>
      <c r="B45" s="19" t="s">
        <v>117</v>
      </c>
      <c r="C45" s="17" t="s">
        <v>118</v>
      </c>
      <c r="D45" s="18" t="s">
        <v>119</v>
      </c>
      <c r="E45" s="18" t="s">
        <v>120</v>
      </c>
      <c r="F45" s="18" t="s">
        <v>121</v>
      </c>
      <c r="G45" s="18" t="s">
        <v>122</v>
      </c>
      <c r="H45" s="18" t="s">
        <v>123</v>
      </c>
      <c r="I45" s="18" t="s">
        <v>124</v>
      </c>
      <c r="J45" s="18" t="s">
        <v>125</v>
      </c>
      <c r="K45" s="18" t="s">
        <v>126</v>
      </c>
      <c r="L45" s="18" t="s">
        <v>127</v>
      </c>
      <c r="M45" s="18" t="s">
        <v>128</v>
      </c>
      <c r="N45" s="18" t="s">
        <v>129</v>
      </c>
      <c r="O45" s="18" t="s">
        <v>130</v>
      </c>
      <c r="P45" s="18" t="s">
        <v>131</v>
      </c>
      <c r="Q45" s="18" t="s">
        <v>132</v>
      </c>
      <c r="R45" s="18" t="s">
        <v>133</v>
      </c>
      <c r="S45" s="18" t="s">
        <v>134</v>
      </c>
      <c r="T45" s="18" t="s">
        <v>135</v>
      </c>
      <c r="U45" s="18" t="s">
        <v>136</v>
      </c>
      <c r="V45" s="18" t="s">
        <v>137</v>
      </c>
      <c r="W45" s="18" t="s">
        <v>138</v>
      </c>
      <c r="X45" s="18" t="s">
        <v>139</v>
      </c>
      <c r="Y45" s="18" t="s">
        <v>140</v>
      </c>
      <c r="Z45" s="18" t="s">
        <v>140</v>
      </c>
      <c r="AA45" s="18" t="s">
        <v>141</v>
      </c>
      <c r="AB45" s="18" t="s">
        <v>142</v>
      </c>
      <c r="AC45" s="18" t="s">
        <v>143</v>
      </c>
      <c r="AD45" s="18" t="s">
        <v>144</v>
      </c>
      <c r="AE45" s="18" t="s">
        <v>122</v>
      </c>
      <c r="AF45" s="18" t="s">
        <v>123</v>
      </c>
      <c r="AG45" s="18" t="s">
        <v>145</v>
      </c>
      <c r="AH45" s="18" t="s">
        <v>146</v>
      </c>
      <c r="AI45" s="18" t="s">
        <v>147</v>
      </c>
      <c r="AJ45" s="18" t="s">
        <v>148</v>
      </c>
      <c r="AK45" s="18" t="s">
        <v>149</v>
      </c>
      <c r="AL45" s="18" t="s">
        <v>150</v>
      </c>
      <c r="AM45" s="18" t="s">
        <v>151</v>
      </c>
      <c r="AN45" s="18" t="s">
        <v>137</v>
      </c>
      <c r="AO45" s="18" t="s">
        <v>152</v>
      </c>
      <c r="AP45" s="18" t="s">
        <v>153</v>
      </c>
      <c r="AQ45" s="18" t="s">
        <v>154</v>
      </c>
      <c r="AR45" s="18" t="s">
        <v>155</v>
      </c>
      <c r="AS45" s="18" t="s">
        <v>156</v>
      </c>
      <c r="AT45" s="18" t="s">
        <v>157</v>
      </c>
      <c r="AU45" s="18" t="s">
        <v>158</v>
      </c>
      <c r="AV45" s="18" t="s">
        <v>159</v>
      </c>
      <c r="AW45" s="18" t="s">
        <v>160</v>
      </c>
      <c r="AX45" s="18" t="s">
        <v>161</v>
      </c>
      <c r="AY45" s="18" t="s">
        <v>162</v>
      </c>
      <c r="AZ45" s="18" t="s">
        <v>163</v>
      </c>
      <c r="BA45" s="18" t="s">
        <v>164</v>
      </c>
      <c r="BB45" s="18" t="s">
        <v>165</v>
      </c>
      <c r="BC45" s="18" t="s">
        <v>134</v>
      </c>
      <c r="BD45" s="18" t="s">
        <v>166</v>
      </c>
      <c r="BE45" s="18" t="s">
        <v>167</v>
      </c>
      <c r="BF45" s="18" t="s">
        <v>168</v>
      </c>
      <c r="BG45" s="18" t="s">
        <v>169</v>
      </c>
      <c r="BH45" s="18" t="s">
        <v>170</v>
      </c>
      <c r="BI45" s="18" t="s">
        <v>171</v>
      </c>
      <c r="BJ45" s="18" t="s">
        <v>172</v>
      </c>
      <c r="BK45" s="18" t="s">
        <v>173</v>
      </c>
      <c r="BL45" s="18" t="s">
        <v>174</v>
      </c>
      <c r="BM45" s="18" t="s">
        <v>159</v>
      </c>
      <c r="BN45" s="18" t="s">
        <v>175</v>
      </c>
      <c r="BO45" s="18" t="s">
        <v>176</v>
      </c>
      <c r="BP45" s="18" t="s">
        <v>177</v>
      </c>
      <c r="BQ45" s="18" t="s">
        <v>178</v>
      </c>
      <c r="BR45" s="18" t="s">
        <v>179</v>
      </c>
      <c r="BS45" s="18" t="s">
        <v>180</v>
      </c>
      <c r="BT45" s="18" t="s">
        <v>181</v>
      </c>
      <c r="BU45" s="18" t="s">
        <v>182</v>
      </c>
      <c r="BV45" s="18" t="s">
        <v>182</v>
      </c>
      <c r="BW45" s="18" t="s">
        <v>182</v>
      </c>
      <c r="BX45" s="18" t="s">
        <v>183</v>
      </c>
      <c r="BY45" s="18" t="s">
        <v>184</v>
      </c>
      <c r="BZ45" s="18" t="s">
        <v>185</v>
      </c>
      <c r="CA45" s="18" t="s">
        <v>186</v>
      </c>
      <c r="CB45" s="18" t="s">
        <v>187</v>
      </c>
      <c r="CC45" s="18" t="s">
        <v>159</v>
      </c>
      <c r="CD45" s="18"/>
      <c r="CE45" s="18" t="s">
        <v>188</v>
      </c>
    </row>
    <row r="46" spans="1:84">
      <c r="A46" s="16" t="s">
        <v>11</v>
      </c>
      <c r="B46" s="18" t="s">
        <v>189</v>
      </c>
      <c r="C46" s="17" t="s">
        <v>190</v>
      </c>
      <c r="D46" s="18" t="s">
        <v>190</v>
      </c>
      <c r="E46" s="18" t="s">
        <v>190</v>
      </c>
      <c r="F46" s="18" t="s">
        <v>191</v>
      </c>
      <c r="G46" s="18" t="s">
        <v>192</v>
      </c>
      <c r="H46" s="18" t="s">
        <v>190</v>
      </c>
      <c r="I46" s="18" t="s">
        <v>193</v>
      </c>
      <c r="J46" s="18"/>
      <c r="K46" s="18" t="s">
        <v>184</v>
      </c>
      <c r="L46" s="18" t="s">
        <v>194</v>
      </c>
      <c r="M46" s="18" t="s">
        <v>195</v>
      </c>
      <c r="N46" s="18" t="s">
        <v>196</v>
      </c>
      <c r="O46" s="18" t="s">
        <v>197</v>
      </c>
      <c r="P46" s="18" t="s">
        <v>196</v>
      </c>
      <c r="Q46" s="18" t="s">
        <v>198</v>
      </c>
      <c r="R46" s="18"/>
      <c r="S46" s="18" t="s">
        <v>196</v>
      </c>
      <c r="T46" s="18" t="s">
        <v>199</v>
      </c>
      <c r="U46" s="18"/>
      <c r="V46" s="18" t="s">
        <v>200</v>
      </c>
      <c r="W46" s="18" t="s">
        <v>201</v>
      </c>
      <c r="X46" s="18" t="s">
        <v>202</v>
      </c>
      <c r="Y46" s="18" t="s">
        <v>203</v>
      </c>
      <c r="Z46" s="18" t="s">
        <v>204</v>
      </c>
      <c r="AA46" s="18" t="s">
        <v>205</v>
      </c>
      <c r="AB46" s="18"/>
      <c r="AC46" s="18" t="s">
        <v>199</v>
      </c>
      <c r="AD46" s="18"/>
      <c r="AE46" s="18" t="s">
        <v>199</v>
      </c>
      <c r="AF46" s="18" t="s">
        <v>206</v>
      </c>
      <c r="AG46" s="18" t="s">
        <v>198</v>
      </c>
      <c r="AH46" s="18"/>
      <c r="AI46" s="18" t="s">
        <v>207</v>
      </c>
      <c r="AJ46" s="18"/>
      <c r="AK46" s="18" t="s">
        <v>199</v>
      </c>
      <c r="AL46" s="18" t="s">
        <v>199</v>
      </c>
      <c r="AM46" s="18" t="s">
        <v>199</v>
      </c>
      <c r="AN46" s="18" t="s">
        <v>208</v>
      </c>
      <c r="AO46" s="18" t="s">
        <v>209</v>
      </c>
      <c r="AP46" s="18" t="s">
        <v>148</v>
      </c>
      <c r="AQ46" s="18" t="s">
        <v>210</v>
      </c>
      <c r="AR46" s="18" t="s">
        <v>196</v>
      </c>
      <c r="AS46" s="18"/>
      <c r="AT46" s="18" t="s">
        <v>211</v>
      </c>
      <c r="AU46" s="18" t="s">
        <v>212</v>
      </c>
      <c r="AV46" s="18" t="s">
        <v>213</v>
      </c>
      <c r="AW46" s="18" t="s">
        <v>214</v>
      </c>
      <c r="AX46" s="18" t="s">
        <v>215</v>
      </c>
      <c r="AY46" s="18"/>
      <c r="AZ46" s="18"/>
      <c r="BA46" s="18" t="s">
        <v>216</v>
      </c>
      <c r="BB46" s="18" t="s">
        <v>196</v>
      </c>
      <c r="BC46" s="18" t="s">
        <v>210</v>
      </c>
      <c r="BD46" s="18"/>
      <c r="BE46" s="18"/>
      <c r="BF46" s="18"/>
      <c r="BG46" s="18"/>
      <c r="BH46" s="18" t="s">
        <v>217</v>
      </c>
      <c r="BI46" s="18" t="s">
        <v>196</v>
      </c>
      <c r="BJ46" s="18"/>
      <c r="BK46" s="18" t="s">
        <v>218</v>
      </c>
      <c r="BL46" s="18"/>
      <c r="BM46" s="18" t="s">
        <v>219</v>
      </c>
      <c r="BN46" s="18" t="s">
        <v>220</v>
      </c>
      <c r="BO46" s="18" t="s">
        <v>221</v>
      </c>
      <c r="BP46" s="18" t="s">
        <v>222</v>
      </c>
      <c r="BQ46" s="18" t="s">
        <v>223</v>
      </c>
      <c r="BR46" s="18"/>
      <c r="BS46" s="18" t="s">
        <v>224</v>
      </c>
      <c r="BT46" s="18" t="s">
        <v>196</v>
      </c>
      <c r="BU46" s="18" t="s">
        <v>225</v>
      </c>
      <c r="BV46" s="18" t="s">
        <v>226</v>
      </c>
      <c r="BW46" s="18" t="s">
        <v>227</v>
      </c>
      <c r="BX46" s="18" t="s">
        <v>178</v>
      </c>
      <c r="BY46" s="18" t="s">
        <v>220</v>
      </c>
      <c r="BZ46" s="18" t="s">
        <v>179</v>
      </c>
      <c r="CA46" s="18" t="s">
        <v>228</v>
      </c>
      <c r="CB46" s="18" t="s">
        <v>228</v>
      </c>
      <c r="CC46" s="18" t="s">
        <v>229</v>
      </c>
      <c r="CD46" s="18"/>
      <c r="CE46" s="18" t="s">
        <v>230</v>
      </c>
    </row>
    <row r="47" spans="1:84">
      <c r="A47" s="16" t="s">
        <v>231</v>
      </c>
      <c r="B47" s="313"/>
      <c r="C47" s="314"/>
      <c r="D47" s="314"/>
      <c r="E47" s="314"/>
      <c r="F47" s="314"/>
      <c r="G47" s="314"/>
      <c r="H47" s="314"/>
      <c r="I47" s="314"/>
      <c r="J47" s="314"/>
      <c r="K47" s="314"/>
      <c r="L47" s="314"/>
      <c r="M47" s="314"/>
      <c r="N47" s="314"/>
      <c r="O47" s="314"/>
      <c r="P47" s="314"/>
      <c r="Q47" s="314"/>
      <c r="R47" s="314"/>
      <c r="S47" s="314"/>
      <c r="T47" s="314"/>
      <c r="U47" s="314"/>
      <c r="V47" s="314"/>
      <c r="W47" s="314"/>
      <c r="X47" s="314"/>
      <c r="Y47" s="314"/>
      <c r="Z47" s="314"/>
      <c r="AA47" s="314"/>
      <c r="AB47" s="314"/>
      <c r="AC47" s="314"/>
      <c r="AD47" s="314"/>
      <c r="AE47" s="314"/>
      <c r="AF47" s="314"/>
      <c r="AG47" s="314"/>
      <c r="AH47" s="314"/>
      <c r="AI47" s="314"/>
      <c r="AJ47" s="314"/>
      <c r="AK47" s="314"/>
      <c r="AL47" s="314"/>
      <c r="AM47" s="314"/>
      <c r="AN47" s="314"/>
      <c r="AO47" s="314"/>
      <c r="AP47" s="314"/>
      <c r="AQ47" s="314"/>
      <c r="AR47" s="314"/>
      <c r="AS47" s="314"/>
      <c r="AT47" s="314"/>
      <c r="AU47" s="314"/>
      <c r="AV47" s="314"/>
      <c r="AW47" s="314"/>
      <c r="AX47" s="314"/>
      <c r="AY47" s="314"/>
      <c r="AZ47" s="314"/>
      <c r="BA47" s="314"/>
      <c r="BB47" s="314"/>
      <c r="BC47" s="314"/>
      <c r="BD47" s="314"/>
      <c r="BE47" s="314"/>
      <c r="BF47" s="314"/>
      <c r="BG47" s="314"/>
      <c r="BH47" s="314"/>
      <c r="BI47" s="314"/>
      <c r="BJ47" s="314"/>
      <c r="BK47" s="314"/>
      <c r="BL47" s="314"/>
      <c r="BM47" s="314"/>
      <c r="BN47" s="314"/>
      <c r="BO47" s="314"/>
      <c r="BP47" s="314"/>
      <c r="BQ47" s="314"/>
      <c r="BR47" s="314"/>
      <c r="BS47" s="314"/>
      <c r="BT47" s="314"/>
      <c r="BU47" s="314"/>
      <c r="BV47" s="314"/>
      <c r="BW47" s="314"/>
      <c r="BX47" s="314"/>
      <c r="BY47" s="314"/>
      <c r="BZ47" s="314"/>
      <c r="CA47" s="314"/>
      <c r="CB47" s="314"/>
      <c r="CC47" s="314"/>
      <c r="CD47" s="16"/>
      <c r="CE47" s="28">
        <f>SUM(C47:CC47)</f>
        <v>0</v>
      </c>
      <c r="CF47" s="315">
        <v>0</v>
      </c>
    </row>
    <row r="48" spans="1:84">
      <c r="A48" s="28" t="s">
        <v>232</v>
      </c>
      <c r="B48" s="313">
        <v>4627496</v>
      </c>
      <c r="C48" s="28">
        <f>IF($B$48,(ROUND((($B$48/$CE$61)*C61),0)))</f>
        <v>0</v>
      </c>
      <c r="D48" s="28">
        <f t="shared" ref="D48:BO48" si="0">IF($B$48,(ROUND((($B$48/$CE$61)*D61),0)))</f>
        <v>0</v>
      </c>
      <c r="E48" s="28">
        <f t="shared" si="0"/>
        <v>177090</v>
      </c>
      <c r="F48" s="28">
        <f t="shared" si="0"/>
        <v>0</v>
      </c>
      <c r="G48" s="28">
        <f t="shared" si="0"/>
        <v>0</v>
      </c>
      <c r="H48" s="28">
        <f t="shared" si="0"/>
        <v>0</v>
      </c>
      <c r="I48" s="28">
        <f t="shared" si="0"/>
        <v>0</v>
      </c>
      <c r="J48" s="28">
        <f t="shared" si="0"/>
        <v>11241</v>
      </c>
      <c r="K48" s="28">
        <f t="shared" si="0"/>
        <v>0</v>
      </c>
      <c r="L48" s="28">
        <f t="shared" si="0"/>
        <v>460539</v>
      </c>
      <c r="M48" s="28">
        <f t="shared" si="0"/>
        <v>0</v>
      </c>
      <c r="N48" s="28">
        <f t="shared" si="0"/>
        <v>0</v>
      </c>
      <c r="O48" s="28">
        <f t="shared" si="0"/>
        <v>61926</v>
      </c>
      <c r="P48" s="28">
        <f t="shared" si="0"/>
        <v>137488</v>
      </c>
      <c r="Q48" s="28">
        <f t="shared" si="0"/>
        <v>0</v>
      </c>
      <c r="R48" s="28">
        <f t="shared" si="0"/>
        <v>171261</v>
      </c>
      <c r="S48" s="28">
        <f t="shared" si="0"/>
        <v>13325</v>
      </c>
      <c r="T48" s="28">
        <f t="shared" si="0"/>
        <v>81462</v>
      </c>
      <c r="U48" s="28">
        <f t="shared" si="0"/>
        <v>220849</v>
      </c>
      <c r="V48" s="28">
        <f t="shared" si="0"/>
        <v>0</v>
      </c>
      <c r="W48" s="28">
        <f t="shared" si="0"/>
        <v>10751</v>
      </c>
      <c r="X48" s="28">
        <f t="shared" si="0"/>
        <v>53400</v>
      </c>
      <c r="Y48" s="28">
        <f t="shared" si="0"/>
        <v>136400</v>
      </c>
      <c r="Z48" s="28">
        <f t="shared" si="0"/>
        <v>0</v>
      </c>
      <c r="AA48" s="28">
        <f t="shared" si="0"/>
        <v>0</v>
      </c>
      <c r="AB48" s="28">
        <f t="shared" si="0"/>
        <v>25350</v>
      </c>
      <c r="AC48" s="28">
        <f t="shared" si="0"/>
        <v>0</v>
      </c>
      <c r="AD48" s="28">
        <f t="shared" si="0"/>
        <v>0</v>
      </c>
      <c r="AE48" s="28">
        <f t="shared" si="0"/>
        <v>92286</v>
      </c>
      <c r="AF48" s="28">
        <f t="shared" si="0"/>
        <v>0</v>
      </c>
      <c r="AG48" s="28">
        <f t="shared" si="0"/>
        <v>536715</v>
      </c>
      <c r="AH48" s="28">
        <f t="shared" si="0"/>
        <v>0</v>
      </c>
      <c r="AI48" s="28">
        <f t="shared" si="0"/>
        <v>0</v>
      </c>
      <c r="AJ48" s="28">
        <f t="shared" si="0"/>
        <v>870769</v>
      </c>
      <c r="AK48" s="28">
        <f t="shared" si="0"/>
        <v>0</v>
      </c>
      <c r="AL48" s="28">
        <f t="shared" si="0"/>
        <v>0</v>
      </c>
      <c r="AM48" s="28">
        <f t="shared" si="0"/>
        <v>0</v>
      </c>
      <c r="AN48" s="28">
        <f t="shared" si="0"/>
        <v>0</v>
      </c>
      <c r="AO48" s="28">
        <f t="shared" si="0"/>
        <v>35799</v>
      </c>
      <c r="AP48" s="28">
        <f t="shared" si="0"/>
        <v>0</v>
      </c>
      <c r="AQ48" s="28">
        <f t="shared" si="0"/>
        <v>0</v>
      </c>
      <c r="AR48" s="28">
        <f t="shared" si="0"/>
        <v>0</v>
      </c>
      <c r="AS48" s="28">
        <f t="shared" si="0"/>
        <v>0</v>
      </c>
      <c r="AT48" s="28">
        <f t="shared" si="0"/>
        <v>0</v>
      </c>
      <c r="AU48" s="28">
        <f t="shared" si="0"/>
        <v>0</v>
      </c>
      <c r="AV48" s="28">
        <f t="shared" si="0"/>
        <v>0</v>
      </c>
      <c r="AW48" s="28">
        <f t="shared" si="0"/>
        <v>0</v>
      </c>
      <c r="AX48" s="28">
        <f t="shared" si="0"/>
        <v>0</v>
      </c>
      <c r="AY48" s="28">
        <f t="shared" si="0"/>
        <v>82525</v>
      </c>
      <c r="AZ48" s="28">
        <f t="shared" si="0"/>
        <v>0</v>
      </c>
      <c r="BA48" s="28">
        <f t="shared" si="0"/>
        <v>22708</v>
      </c>
      <c r="BB48" s="28">
        <f t="shared" si="0"/>
        <v>0</v>
      </c>
      <c r="BC48" s="28">
        <f t="shared" si="0"/>
        <v>0</v>
      </c>
      <c r="BD48" s="28">
        <f t="shared" si="0"/>
        <v>35929</v>
      </c>
      <c r="BE48" s="28">
        <f t="shared" si="0"/>
        <v>106368</v>
      </c>
      <c r="BF48" s="28">
        <f t="shared" si="0"/>
        <v>110124</v>
      </c>
      <c r="BG48" s="28">
        <f t="shared" si="0"/>
        <v>0</v>
      </c>
      <c r="BH48" s="28">
        <f t="shared" si="0"/>
        <v>176326</v>
      </c>
      <c r="BI48" s="28">
        <f t="shared" si="0"/>
        <v>0</v>
      </c>
      <c r="BJ48" s="28">
        <f t="shared" si="0"/>
        <v>70793</v>
      </c>
      <c r="BK48" s="28">
        <f t="shared" si="0"/>
        <v>236613</v>
      </c>
      <c r="BL48" s="28">
        <f t="shared" si="0"/>
        <v>187661</v>
      </c>
      <c r="BM48" s="28">
        <f t="shared" si="0"/>
        <v>0</v>
      </c>
      <c r="BN48" s="28">
        <f t="shared" si="0"/>
        <v>197024</v>
      </c>
      <c r="BO48" s="28">
        <f t="shared" si="0"/>
        <v>0</v>
      </c>
      <c r="BP48" s="28">
        <f t="shared" ref="BP48:CD48" si="1">IF($B$48,(ROUND((($B$48/$CE$61)*BP61),0)))</f>
        <v>0</v>
      </c>
      <c r="BQ48" s="28">
        <f t="shared" si="1"/>
        <v>0</v>
      </c>
      <c r="BR48" s="28">
        <f t="shared" si="1"/>
        <v>92487</v>
      </c>
      <c r="BS48" s="28">
        <f t="shared" si="1"/>
        <v>0</v>
      </c>
      <c r="BT48" s="28">
        <f t="shared" si="1"/>
        <v>0</v>
      </c>
      <c r="BU48" s="28">
        <f t="shared" si="1"/>
        <v>0</v>
      </c>
      <c r="BV48" s="28">
        <f t="shared" si="1"/>
        <v>121591</v>
      </c>
      <c r="BW48" s="28">
        <f t="shared" si="1"/>
        <v>0</v>
      </c>
      <c r="BX48" s="28">
        <f t="shared" si="1"/>
        <v>90696</v>
      </c>
      <c r="BY48" s="28">
        <f t="shared" si="1"/>
        <v>0</v>
      </c>
      <c r="BZ48" s="28">
        <f t="shared" si="1"/>
        <v>0</v>
      </c>
      <c r="CA48" s="28">
        <f t="shared" si="1"/>
        <v>0</v>
      </c>
      <c r="CB48" s="28">
        <f t="shared" si="1"/>
        <v>0</v>
      </c>
      <c r="CC48" s="28">
        <f t="shared" si="1"/>
        <v>0</v>
      </c>
      <c r="CD48" s="28">
        <f t="shared" si="1"/>
        <v>0</v>
      </c>
      <c r="CE48" s="28">
        <f>SUM(C48:CD48)</f>
        <v>4627496</v>
      </c>
      <c r="CF48" s="315">
        <v>0</v>
      </c>
    </row>
    <row r="49" spans="1:84">
      <c r="A49" s="16" t="s">
        <v>233</v>
      </c>
      <c r="B49" s="28">
        <f>B47+B48</f>
        <v>4627496</v>
      </c>
      <c r="C49" s="16"/>
      <c r="D49" s="16"/>
      <c r="E49" s="16"/>
      <c r="F49" s="16"/>
      <c r="G49" s="16"/>
      <c r="H49" s="16"/>
      <c r="I49" s="16"/>
      <c r="J49" s="16"/>
      <c r="K49" s="16"/>
      <c r="L49" s="16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16"/>
      <c r="Y49" s="16"/>
      <c r="Z49" s="16"/>
      <c r="AA49" s="16"/>
      <c r="AB49" s="16"/>
      <c r="AC49" s="16"/>
      <c r="AD49" s="16"/>
      <c r="AE49" s="16"/>
      <c r="AF49" s="16"/>
      <c r="AG49" s="16"/>
      <c r="AH49" s="16"/>
      <c r="AI49" s="16"/>
      <c r="AJ49" s="16"/>
      <c r="AK49" s="16"/>
      <c r="AL49" s="16"/>
      <c r="AM49" s="16"/>
      <c r="AN49" s="16"/>
      <c r="AO49" s="16"/>
      <c r="AP49" s="16"/>
      <c r="AQ49" s="16"/>
      <c r="AR49" s="16"/>
      <c r="AS49" s="16"/>
      <c r="AT49" s="16"/>
      <c r="AU49" s="16"/>
      <c r="AV49" s="16"/>
      <c r="AW49" s="16"/>
      <c r="AX49" s="16"/>
      <c r="AY49" s="16"/>
      <c r="AZ49" s="16"/>
      <c r="BA49" s="16"/>
      <c r="BB49" s="16"/>
      <c r="BC49" s="16"/>
      <c r="BD49" s="16"/>
      <c r="BE49" s="16"/>
      <c r="BF49" s="16"/>
      <c r="BG49" s="16"/>
      <c r="BH49" s="16"/>
      <c r="BI49" s="16"/>
      <c r="BJ49" s="16"/>
      <c r="BK49" s="16"/>
      <c r="BL49" s="16"/>
      <c r="BM49" s="16"/>
      <c r="BN49" s="16"/>
      <c r="BO49" s="16"/>
      <c r="BP49" s="16"/>
      <c r="BQ49" s="16"/>
      <c r="BR49" s="16"/>
      <c r="BS49" s="16"/>
      <c r="BT49" s="16"/>
      <c r="BU49" s="16"/>
      <c r="BV49" s="16"/>
      <c r="BW49" s="16"/>
      <c r="BX49" s="16"/>
      <c r="BY49" s="16"/>
      <c r="BZ49" s="16"/>
      <c r="CA49" s="16"/>
      <c r="CB49" s="16"/>
      <c r="CC49" s="16"/>
      <c r="CD49" s="16"/>
      <c r="CE49" s="16"/>
      <c r="CF49" s="315">
        <v>0</v>
      </c>
    </row>
    <row r="50" spans="1:84">
      <c r="A50" s="16" t="s">
        <v>16</v>
      </c>
      <c r="B50" s="16"/>
      <c r="C50" s="16"/>
      <c r="D50" s="16"/>
      <c r="E50" s="16"/>
      <c r="F50" s="16"/>
      <c r="G50" s="16"/>
      <c r="H50" s="16"/>
      <c r="I50" s="16"/>
      <c r="J50" s="16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  <c r="AA50" s="16"/>
      <c r="AB50" s="16"/>
      <c r="AC50" s="16"/>
      <c r="AD50" s="16"/>
      <c r="AE50" s="16"/>
      <c r="AF50" s="16"/>
      <c r="AG50" s="16"/>
      <c r="AH50" s="16"/>
      <c r="AI50" s="16"/>
      <c r="AJ50" s="16"/>
      <c r="AK50" s="16"/>
      <c r="AL50" s="16"/>
      <c r="AM50" s="16"/>
      <c r="AN50" s="16"/>
      <c r="AO50" s="16"/>
      <c r="AP50" s="16"/>
      <c r="AQ50" s="16"/>
      <c r="AR50" s="16"/>
      <c r="AS50" s="16"/>
      <c r="AT50" s="16"/>
      <c r="AU50" s="16"/>
      <c r="AV50" s="16"/>
      <c r="AW50" s="16"/>
      <c r="AX50" s="16"/>
      <c r="AY50" s="16"/>
      <c r="AZ50" s="16"/>
      <c r="BA50" s="16"/>
      <c r="BB50" s="16"/>
      <c r="BC50" s="16"/>
      <c r="BD50" s="16"/>
      <c r="BE50" s="16"/>
      <c r="BF50" s="16"/>
      <c r="BG50" s="16"/>
      <c r="BH50" s="16"/>
      <c r="BI50" s="16"/>
      <c r="BJ50" s="16"/>
      <c r="BK50" s="16"/>
      <c r="BL50" s="16"/>
      <c r="BM50" s="16"/>
      <c r="BN50" s="16"/>
      <c r="BO50" s="16"/>
      <c r="BP50" s="16"/>
      <c r="BQ50" s="16"/>
      <c r="BR50" s="16"/>
      <c r="BS50" s="16"/>
      <c r="BT50" s="16"/>
      <c r="BU50" s="16"/>
      <c r="BV50" s="16"/>
      <c r="BW50" s="16"/>
      <c r="BX50" s="16"/>
      <c r="BY50" s="16"/>
      <c r="BZ50" s="16"/>
      <c r="CA50" s="16"/>
      <c r="CB50" s="16"/>
      <c r="CC50" s="16"/>
      <c r="CD50" s="16"/>
      <c r="CE50" s="16"/>
      <c r="CF50" s="315">
        <v>0</v>
      </c>
    </row>
    <row r="51" spans="1:84">
      <c r="A51" s="22" t="s">
        <v>234</v>
      </c>
      <c r="B51" s="314"/>
      <c r="C51" s="314"/>
      <c r="D51" s="314"/>
      <c r="E51" s="314"/>
      <c r="F51" s="314"/>
      <c r="G51" s="314"/>
      <c r="H51" s="314"/>
      <c r="I51" s="314"/>
      <c r="J51" s="314"/>
      <c r="K51" s="314"/>
      <c r="L51" s="314"/>
      <c r="M51" s="314"/>
      <c r="N51" s="314"/>
      <c r="O51" s="314"/>
      <c r="P51" s="314"/>
      <c r="Q51" s="314"/>
      <c r="R51" s="314"/>
      <c r="S51" s="314"/>
      <c r="T51" s="314"/>
      <c r="U51" s="314"/>
      <c r="V51" s="314"/>
      <c r="W51" s="314"/>
      <c r="X51" s="314"/>
      <c r="Y51" s="314"/>
      <c r="Z51" s="314"/>
      <c r="AA51" s="314"/>
      <c r="AB51" s="314"/>
      <c r="AC51" s="314"/>
      <c r="AD51" s="314"/>
      <c r="AE51" s="314"/>
      <c r="AF51" s="314"/>
      <c r="AG51" s="314"/>
      <c r="AH51" s="314"/>
      <c r="AI51" s="314"/>
      <c r="AJ51" s="314"/>
      <c r="AK51" s="314"/>
      <c r="AL51" s="314"/>
      <c r="AM51" s="314"/>
      <c r="AN51" s="314"/>
      <c r="AO51" s="314"/>
      <c r="AP51" s="314"/>
      <c r="AQ51" s="314"/>
      <c r="AR51" s="314"/>
      <c r="AS51" s="314"/>
      <c r="AT51" s="314"/>
      <c r="AU51" s="314"/>
      <c r="AV51" s="314"/>
      <c r="AW51" s="314"/>
      <c r="AX51" s="314"/>
      <c r="AY51" s="314"/>
      <c r="AZ51" s="314"/>
      <c r="BA51" s="314"/>
      <c r="BB51" s="314"/>
      <c r="BC51" s="314"/>
      <c r="BD51" s="314"/>
      <c r="BE51" s="314"/>
      <c r="BF51" s="314"/>
      <c r="BG51" s="314"/>
      <c r="BH51" s="314"/>
      <c r="BI51" s="314"/>
      <c r="BJ51" s="314"/>
      <c r="BK51" s="314"/>
      <c r="BL51" s="314"/>
      <c r="BM51" s="314"/>
      <c r="BN51" s="314"/>
      <c r="BO51" s="314"/>
      <c r="BP51" s="314"/>
      <c r="BQ51" s="314"/>
      <c r="BR51" s="314"/>
      <c r="BS51" s="314"/>
      <c r="BT51" s="314"/>
      <c r="BU51" s="314"/>
      <c r="BV51" s="314"/>
      <c r="BW51" s="314"/>
      <c r="BX51" s="314"/>
      <c r="BY51" s="314"/>
      <c r="BZ51" s="314"/>
      <c r="CA51" s="314"/>
      <c r="CB51" s="314"/>
      <c r="CC51" s="314"/>
      <c r="CD51" s="16"/>
      <c r="CE51" s="28">
        <f>SUM(C51:CD51)</f>
        <v>0</v>
      </c>
      <c r="CF51" s="315">
        <v>0</v>
      </c>
    </row>
    <row r="52" spans="1:84">
      <c r="A52" s="34" t="s">
        <v>235</v>
      </c>
      <c r="B52" s="313">
        <v>2173315</v>
      </c>
      <c r="C52" s="28">
        <f>IF($B$52,ROUND(($B$52/($CE$90+$CF$90)*C90),0))</f>
        <v>0</v>
      </c>
      <c r="D52" s="28">
        <f t="shared" ref="D52:BO52" si="2">IF($B$52,ROUND(($B$52/($CE$90+$CF$90)*D90),0))</f>
        <v>0</v>
      </c>
      <c r="E52" s="28">
        <f t="shared" si="2"/>
        <v>112786</v>
      </c>
      <c r="F52" s="28">
        <f t="shared" si="2"/>
        <v>0</v>
      </c>
      <c r="G52" s="28">
        <f t="shared" si="2"/>
        <v>0</v>
      </c>
      <c r="H52" s="28">
        <f t="shared" si="2"/>
        <v>0</v>
      </c>
      <c r="I52" s="28">
        <f t="shared" si="2"/>
        <v>0</v>
      </c>
      <c r="J52" s="28">
        <f t="shared" si="2"/>
        <v>0</v>
      </c>
      <c r="K52" s="28">
        <f t="shared" si="2"/>
        <v>0</v>
      </c>
      <c r="L52" s="28">
        <f t="shared" si="2"/>
        <v>293328</v>
      </c>
      <c r="M52" s="28">
        <f t="shared" si="2"/>
        <v>0</v>
      </c>
      <c r="N52" s="28">
        <f t="shared" si="2"/>
        <v>0</v>
      </c>
      <c r="O52" s="28">
        <f t="shared" si="2"/>
        <v>3136</v>
      </c>
      <c r="P52" s="28">
        <f t="shared" si="2"/>
        <v>124793</v>
      </c>
      <c r="Q52" s="28">
        <f t="shared" si="2"/>
        <v>0</v>
      </c>
      <c r="R52" s="28">
        <f t="shared" si="2"/>
        <v>4681</v>
      </c>
      <c r="S52" s="28">
        <f t="shared" si="2"/>
        <v>0</v>
      </c>
      <c r="T52" s="28">
        <f t="shared" si="2"/>
        <v>34451</v>
      </c>
      <c r="U52" s="28">
        <f t="shared" si="2"/>
        <v>57669</v>
      </c>
      <c r="V52" s="28">
        <f t="shared" si="2"/>
        <v>0</v>
      </c>
      <c r="W52" s="28">
        <f t="shared" si="2"/>
        <v>4517</v>
      </c>
      <c r="X52" s="28">
        <f t="shared" si="2"/>
        <v>22398</v>
      </c>
      <c r="Y52" s="28">
        <f t="shared" si="2"/>
        <v>57224</v>
      </c>
      <c r="Z52" s="28">
        <f t="shared" si="2"/>
        <v>0</v>
      </c>
      <c r="AA52" s="28">
        <f t="shared" si="2"/>
        <v>0</v>
      </c>
      <c r="AB52" s="28">
        <f t="shared" si="2"/>
        <v>39039</v>
      </c>
      <c r="AC52" s="28">
        <f t="shared" si="2"/>
        <v>0</v>
      </c>
      <c r="AD52" s="28">
        <f t="shared" si="2"/>
        <v>0</v>
      </c>
      <c r="AE52" s="28">
        <f t="shared" si="2"/>
        <v>55375</v>
      </c>
      <c r="AF52" s="28">
        <f t="shared" si="2"/>
        <v>0</v>
      </c>
      <c r="AG52" s="28">
        <f t="shared" si="2"/>
        <v>115056</v>
      </c>
      <c r="AH52" s="28">
        <f t="shared" si="2"/>
        <v>0</v>
      </c>
      <c r="AI52" s="28">
        <f t="shared" si="2"/>
        <v>0</v>
      </c>
      <c r="AJ52" s="28">
        <f t="shared" si="2"/>
        <v>280081</v>
      </c>
      <c r="AK52" s="28">
        <f t="shared" si="2"/>
        <v>0</v>
      </c>
      <c r="AL52" s="28">
        <f t="shared" si="2"/>
        <v>0</v>
      </c>
      <c r="AM52" s="28">
        <f t="shared" si="2"/>
        <v>0</v>
      </c>
      <c r="AN52" s="28">
        <f t="shared" si="2"/>
        <v>0</v>
      </c>
      <c r="AO52" s="28">
        <f t="shared" si="2"/>
        <v>22796</v>
      </c>
      <c r="AP52" s="28">
        <f t="shared" si="2"/>
        <v>0</v>
      </c>
      <c r="AQ52" s="28">
        <f t="shared" si="2"/>
        <v>0</v>
      </c>
      <c r="AR52" s="28">
        <f t="shared" si="2"/>
        <v>0</v>
      </c>
      <c r="AS52" s="28">
        <f t="shared" si="2"/>
        <v>0</v>
      </c>
      <c r="AT52" s="28">
        <f t="shared" si="2"/>
        <v>0</v>
      </c>
      <c r="AU52" s="28">
        <f t="shared" si="2"/>
        <v>0</v>
      </c>
      <c r="AV52" s="28">
        <f t="shared" si="2"/>
        <v>0</v>
      </c>
      <c r="AW52" s="28">
        <f t="shared" si="2"/>
        <v>0</v>
      </c>
      <c r="AX52" s="28">
        <f t="shared" si="2"/>
        <v>0</v>
      </c>
      <c r="AY52" s="28">
        <f t="shared" si="2"/>
        <v>53128</v>
      </c>
      <c r="AZ52" s="28">
        <f t="shared" si="2"/>
        <v>23170</v>
      </c>
      <c r="BA52" s="28">
        <f t="shared" si="2"/>
        <v>65532</v>
      </c>
      <c r="BB52" s="28">
        <f t="shared" si="2"/>
        <v>0</v>
      </c>
      <c r="BC52" s="28">
        <f t="shared" si="2"/>
        <v>0</v>
      </c>
      <c r="BD52" s="28">
        <f t="shared" si="2"/>
        <v>16992</v>
      </c>
      <c r="BE52" s="28">
        <f t="shared" si="2"/>
        <v>143633</v>
      </c>
      <c r="BF52" s="28">
        <f t="shared" si="2"/>
        <v>0</v>
      </c>
      <c r="BG52" s="28">
        <f t="shared" si="2"/>
        <v>0</v>
      </c>
      <c r="BH52" s="28">
        <f t="shared" si="2"/>
        <v>0</v>
      </c>
      <c r="BI52" s="28">
        <f t="shared" si="2"/>
        <v>0</v>
      </c>
      <c r="BJ52" s="28">
        <f t="shared" si="2"/>
        <v>0</v>
      </c>
      <c r="BK52" s="28">
        <f t="shared" si="2"/>
        <v>22211</v>
      </c>
      <c r="BL52" s="28">
        <f t="shared" si="2"/>
        <v>209283</v>
      </c>
      <c r="BM52" s="28">
        <f t="shared" si="2"/>
        <v>0</v>
      </c>
      <c r="BN52" s="28">
        <f t="shared" si="2"/>
        <v>321648</v>
      </c>
      <c r="BO52" s="28">
        <f t="shared" si="2"/>
        <v>0</v>
      </c>
      <c r="BP52" s="28">
        <f t="shared" ref="BP52:CD52" si="3">IF($B$52,ROUND(($B$52/($CE$90+$CF$90)*BP90),0))</f>
        <v>0</v>
      </c>
      <c r="BQ52" s="28">
        <f t="shared" si="3"/>
        <v>0</v>
      </c>
      <c r="BR52" s="28">
        <f t="shared" si="3"/>
        <v>9362</v>
      </c>
      <c r="BS52" s="28">
        <f t="shared" si="3"/>
        <v>0</v>
      </c>
      <c r="BT52" s="28">
        <f t="shared" si="3"/>
        <v>0</v>
      </c>
      <c r="BU52" s="28">
        <f t="shared" si="3"/>
        <v>0</v>
      </c>
      <c r="BV52" s="28">
        <f t="shared" si="3"/>
        <v>81003</v>
      </c>
      <c r="BW52" s="28">
        <f t="shared" si="3"/>
        <v>0</v>
      </c>
      <c r="BX52" s="28">
        <f t="shared" si="3"/>
        <v>0</v>
      </c>
      <c r="BY52" s="28">
        <f t="shared" si="3"/>
        <v>0</v>
      </c>
      <c r="BZ52" s="28">
        <f t="shared" si="3"/>
        <v>0</v>
      </c>
      <c r="CA52" s="28">
        <f t="shared" si="3"/>
        <v>0</v>
      </c>
      <c r="CB52" s="28">
        <f t="shared" si="3"/>
        <v>0</v>
      </c>
      <c r="CC52" s="28">
        <f t="shared" si="3"/>
        <v>0</v>
      </c>
      <c r="CD52" s="28">
        <f t="shared" si="3"/>
        <v>0</v>
      </c>
      <c r="CE52" s="28">
        <f>SUM(C52:CD52)</f>
        <v>2173292</v>
      </c>
      <c r="CF52" s="315">
        <v>0</v>
      </c>
    </row>
    <row r="53" spans="1:84">
      <c r="A53" s="16" t="s">
        <v>233</v>
      </c>
      <c r="B53" s="28">
        <f>B51+B52</f>
        <v>2173315</v>
      </c>
      <c r="C53" s="16"/>
      <c r="D53" s="16"/>
      <c r="E53" s="16"/>
      <c r="F53" s="16"/>
      <c r="G53" s="16"/>
      <c r="H53" s="16"/>
      <c r="I53" s="16"/>
      <c r="J53" s="16"/>
      <c r="K53" s="16"/>
      <c r="L53" s="16"/>
      <c r="M53" s="16"/>
      <c r="N53" s="16"/>
      <c r="O53" s="16"/>
      <c r="P53" s="16"/>
      <c r="Q53" s="16"/>
      <c r="R53" s="16"/>
      <c r="S53" s="16"/>
      <c r="T53" s="16"/>
      <c r="U53" s="16"/>
      <c r="V53" s="16"/>
      <c r="W53" s="16"/>
      <c r="X53" s="16"/>
      <c r="Y53" s="16"/>
      <c r="Z53" s="16"/>
      <c r="AA53" s="16"/>
      <c r="AB53" s="16"/>
      <c r="AC53" s="16"/>
      <c r="AD53" s="16"/>
      <c r="AE53" s="16"/>
      <c r="AF53" s="16"/>
      <c r="AG53" s="16"/>
      <c r="AH53" s="16"/>
      <c r="AI53" s="16"/>
      <c r="AJ53" s="16"/>
      <c r="AK53" s="16"/>
      <c r="AL53" s="16"/>
      <c r="AM53" s="16"/>
      <c r="AN53" s="16"/>
      <c r="AO53" s="16"/>
      <c r="AP53" s="16"/>
      <c r="AQ53" s="16"/>
      <c r="AR53" s="16"/>
      <c r="AS53" s="16"/>
      <c r="AT53" s="16"/>
      <c r="AU53" s="16"/>
      <c r="AV53" s="16"/>
      <c r="AW53" s="16"/>
      <c r="AX53" s="16"/>
      <c r="AY53" s="16"/>
      <c r="AZ53" s="16"/>
      <c r="BA53" s="16"/>
      <c r="BB53" s="16"/>
      <c r="BC53" s="16"/>
      <c r="BD53" s="16"/>
      <c r="BE53" s="16"/>
      <c r="BF53" s="16"/>
      <c r="BG53" s="16"/>
      <c r="BH53" s="16"/>
      <c r="BI53" s="16"/>
      <c r="BJ53" s="16"/>
      <c r="BK53" s="16"/>
      <c r="BL53" s="16"/>
      <c r="BM53" s="16"/>
      <c r="BN53" s="16"/>
      <c r="BO53" s="16"/>
      <c r="BP53" s="16"/>
      <c r="BQ53" s="16"/>
      <c r="BR53" s="16"/>
      <c r="BS53" s="16"/>
      <c r="BT53" s="16"/>
      <c r="BU53" s="16"/>
      <c r="BV53" s="16"/>
      <c r="BW53" s="16"/>
      <c r="BX53" s="16"/>
      <c r="BY53" s="16"/>
      <c r="BZ53" s="16"/>
      <c r="CA53" s="16"/>
      <c r="CB53" s="16"/>
      <c r="CC53" s="16"/>
      <c r="CD53" s="16"/>
      <c r="CE53" s="16"/>
      <c r="CF53" s="315">
        <v>0</v>
      </c>
    </row>
    <row r="54" spans="1:84">
      <c r="A54" s="16"/>
      <c r="B54" s="16"/>
      <c r="C54" s="23"/>
      <c r="D54" s="16"/>
      <c r="E54" s="16"/>
      <c r="F54" s="16"/>
      <c r="G54" s="16"/>
      <c r="H54" s="16"/>
      <c r="I54" s="16"/>
      <c r="J54" s="16"/>
      <c r="K54" s="16"/>
      <c r="L54" s="16"/>
      <c r="M54" s="16"/>
      <c r="N54" s="16"/>
      <c r="O54" s="16"/>
      <c r="P54" s="16"/>
      <c r="Q54" s="16"/>
      <c r="R54" s="16"/>
      <c r="S54" s="16"/>
      <c r="T54" s="16"/>
      <c r="U54" s="16"/>
      <c r="V54" s="16"/>
      <c r="W54" s="16"/>
      <c r="X54" s="16"/>
      <c r="Y54" s="16"/>
      <c r="Z54" s="16"/>
      <c r="AA54" s="16"/>
      <c r="AB54" s="16"/>
      <c r="AC54" s="16"/>
      <c r="AD54" s="16"/>
      <c r="AE54" s="16"/>
      <c r="AF54" s="16"/>
      <c r="AG54" s="16"/>
      <c r="AH54" s="16"/>
      <c r="AI54" s="16"/>
      <c r="AJ54" s="16"/>
      <c r="AK54" s="16"/>
      <c r="AL54" s="16"/>
      <c r="AM54" s="16"/>
      <c r="AN54" s="16"/>
      <c r="AO54" s="16"/>
      <c r="AP54" s="16"/>
      <c r="AQ54" s="16"/>
      <c r="AR54" s="16"/>
      <c r="AS54" s="16"/>
      <c r="AT54" s="16"/>
      <c r="AU54" s="16"/>
      <c r="AV54" s="16"/>
      <c r="AW54" s="16"/>
      <c r="AX54" s="16"/>
      <c r="AY54" s="16"/>
      <c r="AZ54" s="16"/>
      <c r="BA54" s="16"/>
      <c r="BB54" s="16"/>
      <c r="BC54" s="16"/>
      <c r="BD54" s="16"/>
      <c r="BE54" s="16"/>
      <c r="BF54" s="16"/>
      <c r="BG54" s="16"/>
      <c r="BH54" s="16"/>
      <c r="BI54" s="16"/>
      <c r="BJ54" s="16"/>
      <c r="BK54" s="16"/>
      <c r="BL54" s="16"/>
      <c r="BM54" s="16"/>
      <c r="BN54" s="16"/>
      <c r="BO54" s="16"/>
      <c r="BP54" s="16"/>
      <c r="BQ54" s="16"/>
      <c r="BR54" s="16"/>
      <c r="BS54" s="16"/>
      <c r="BT54" s="16"/>
      <c r="BU54" s="16"/>
      <c r="BV54" s="16"/>
      <c r="BW54" s="16"/>
      <c r="BX54" s="16"/>
      <c r="BY54" s="16"/>
      <c r="BZ54" s="16"/>
      <c r="CA54" s="16"/>
      <c r="CB54" s="16"/>
      <c r="CC54" s="16"/>
      <c r="CD54" s="16"/>
      <c r="CE54" s="16"/>
      <c r="CF54" s="315">
        <v>0</v>
      </c>
    </row>
    <row r="55" spans="1:84">
      <c r="A55" s="22" t="s">
        <v>236</v>
      </c>
      <c r="B55" s="16"/>
      <c r="C55" s="17" t="s">
        <v>36</v>
      </c>
      <c r="D55" s="18" t="s">
        <v>37</v>
      </c>
      <c r="E55" s="18" t="s">
        <v>38</v>
      </c>
      <c r="F55" s="18" t="s">
        <v>39</v>
      </c>
      <c r="G55" s="18" t="s">
        <v>40</v>
      </c>
      <c r="H55" s="18" t="s">
        <v>41</v>
      </c>
      <c r="I55" s="18" t="s">
        <v>42</v>
      </c>
      <c r="J55" s="18" t="s">
        <v>43</v>
      </c>
      <c r="K55" s="18" t="s">
        <v>44</v>
      </c>
      <c r="L55" s="18" t="s">
        <v>45</v>
      </c>
      <c r="M55" s="18" t="s">
        <v>46</v>
      </c>
      <c r="N55" s="18" t="s">
        <v>47</v>
      </c>
      <c r="O55" s="18" t="s">
        <v>48</v>
      </c>
      <c r="P55" s="18" t="s">
        <v>49</v>
      </c>
      <c r="Q55" s="18" t="s">
        <v>50</v>
      </c>
      <c r="R55" s="18" t="s">
        <v>51</v>
      </c>
      <c r="S55" s="18" t="s">
        <v>52</v>
      </c>
      <c r="T55" s="24" t="s">
        <v>53</v>
      </c>
      <c r="U55" s="18" t="s">
        <v>54</v>
      </c>
      <c r="V55" s="18" t="s">
        <v>55</v>
      </c>
      <c r="W55" s="18" t="s">
        <v>56</v>
      </c>
      <c r="X55" s="18" t="s">
        <v>57</v>
      </c>
      <c r="Y55" s="18" t="s">
        <v>58</v>
      </c>
      <c r="Z55" s="18" t="s">
        <v>59</v>
      </c>
      <c r="AA55" s="18" t="s">
        <v>60</v>
      </c>
      <c r="AB55" s="18" t="s">
        <v>61</v>
      </c>
      <c r="AC55" s="18" t="s">
        <v>62</v>
      </c>
      <c r="AD55" s="18" t="s">
        <v>63</v>
      </c>
      <c r="AE55" s="18" t="s">
        <v>64</v>
      </c>
      <c r="AF55" s="18" t="s">
        <v>65</v>
      </c>
      <c r="AG55" s="18" t="s">
        <v>66</v>
      </c>
      <c r="AH55" s="18" t="s">
        <v>67</v>
      </c>
      <c r="AI55" s="18" t="s">
        <v>68</v>
      </c>
      <c r="AJ55" s="18" t="s">
        <v>69</v>
      </c>
      <c r="AK55" s="18" t="s">
        <v>70</v>
      </c>
      <c r="AL55" s="18" t="s">
        <v>71</v>
      </c>
      <c r="AM55" s="18" t="s">
        <v>72</v>
      </c>
      <c r="AN55" s="18" t="s">
        <v>73</v>
      </c>
      <c r="AO55" s="18" t="s">
        <v>74</v>
      </c>
      <c r="AP55" s="18" t="s">
        <v>75</v>
      </c>
      <c r="AQ55" s="18" t="s">
        <v>76</v>
      </c>
      <c r="AR55" s="18" t="s">
        <v>77</v>
      </c>
      <c r="AS55" s="18" t="s">
        <v>78</v>
      </c>
      <c r="AT55" s="18" t="s">
        <v>79</v>
      </c>
      <c r="AU55" s="18" t="s">
        <v>80</v>
      </c>
      <c r="AV55" s="18" t="s">
        <v>81</v>
      </c>
      <c r="AW55" s="18" t="s">
        <v>82</v>
      </c>
      <c r="AX55" s="18" t="s">
        <v>83</v>
      </c>
      <c r="AY55" s="18" t="s">
        <v>84</v>
      </c>
      <c r="AZ55" s="18" t="s">
        <v>85</v>
      </c>
      <c r="BA55" s="18" t="s">
        <v>86</v>
      </c>
      <c r="BB55" s="18" t="s">
        <v>87</v>
      </c>
      <c r="BC55" s="18" t="s">
        <v>88</v>
      </c>
      <c r="BD55" s="18" t="s">
        <v>89</v>
      </c>
      <c r="BE55" s="18" t="s">
        <v>90</v>
      </c>
      <c r="BF55" s="18" t="s">
        <v>91</v>
      </c>
      <c r="BG55" s="18" t="s">
        <v>92</v>
      </c>
      <c r="BH55" s="18" t="s">
        <v>93</v>
      </c>
      <c r="BI55" s="18" t="s">
        <v>94</v>
      </c>
      <c r="BJ55" s="18" t="s">
        <v>95</v>
      </c>
      <c r="BK55" s="18" t="s">
        <v>96</v>
      </c>
      <c r="BL55" s="18" t="s">
        <v>97</v>
      </c>
      <c r="BM55" s="18" t="s">
        <v>98</v>
      </c>
      <c r="BN55" s="18" t="s">
        <v>99</v>
      </c>
      <c r="BO55" s="18" t="s">
        <v>100</v>
      </c>
      <c r="BP55" s="18" t="s">
        <v>101</v>
      </c>
      <c r="BQ55" s="18" t="s">
        <v>102</v>
      </c>
      <c r="BR55" s="18" t="s">
        <v>103</v>
      </c>
      <c r="BS55" s="18" t="s">
        <v>104</v>
      </c>
      <c r="BT55" s="18" t="s">
        <v>105</v>
      </c>
      <c r="BU55" s="18" t="s">
        <v>106</v>
      </c>
      <c r="BV55" s="18" t="s">
        <v>107</v>
      </c>
      <c r="BW55" s="18" t="s">
        <v>108</v>
      </c>
      <c r="BX55" s="18" t="s">
        <v>109</v>
      </c>
      <c r="BY55" s="18" t="s">
        <v>110</v>
      </c>
      <c r="BZ55" s="18" t="s">
        <v>111</v>
      </c>
      <c r="CA55" s="18" t="s">
        <v>112</v>
      </c>
      <c r="CB55" s="18" t="s">
        <v>113</v>
      </c>
      <c r="CC55" s="18" t="s">
        <v>114</v>
      </c>
      <c r="CD55" s="18" t="s">
        <v>115</v>
      </c>
      <c r="CE55" s="18" t="s">
        <v>116</v>
      </c>
      <c r="CF55" s="315">
        <v>0</v>
      </c>
    </row>
    <row r="56" spans="1:84">
      <c r="A56" s="22" t="s">
        <v>237</v>
      </c>
      <c r="B56" s="16"/>
      <c r="C56" s="17" t="s">
        <v>118</v>
      </c>
      <c r="D56" s="18" t="s">
        <v>119</v>
      </c>
      <c r="E56" s="18" t="s">
        <v>120</v>
      </c>
      <c r="F56" s="18" t="s">
        <v>121</v>
      </c>
      <c r="G56" s="18" t="s">
        <v>122</v>
      </c>
      <c r="H56" s="18" t="s">
        <v>123</v>
      </c>
      <c r="I56" s="18" t="s">
        <v>124</v>
      </c>
      <c r="J56" s="18" t="s">
        <v>125</v>
      </c>
      <c r="K56" s="18" t="s">
        <v>126</v>
      </c>
      <c r="L56" s="18" t="s">
        <v>127</v>
      </c>
      <c r="M56" s="18" t="s">
        <v>128</v>
      </c>
      <c r="N56" s="18" t="s">
        <v>129</v>
      </c>
      <c r="O56" s="18" t="s">
        <v>130</v>
      </c>
      <c r="P56" s="18" t="s">
        <v>131</v>
      </c>
      <c r="Q56" s="18" t="s">
        <v>132</v>
      </c>
      <c r="R56" s="18" t="s">
        <v>133</v>
      </c>
      <c r="S56" s="18" t="s">
        <v>134</v>
      </c>
      <c r="T56" s="18" t="s">
        <v>135</v>
      </c>
      <c r="U56" s="18" t="s">
        <v>136</v>
      </c>
      <c r="V56" s="18" t="s">
        <v>137</v>
      </c>
      <c r="W56" s="18" t="s">
        <v>138</v>
      </c>
      <c r="X56" s="18" t="s">
        <v>139</v>
      </c>
      <c r="Y56" s="18" t="s">
        <v>140</v>
      </c>
      <c r="Z56" s="18" t="s">
        <v>140</v>
      </c>
      <c r="AA56" s="18" t="s">
        <v>141</v>
      </c>
      <c r="AB56" s="18" t="s">
        <v>142</v>
      </c>
      <c r="AC56" s="18" t="s">
        <v>143</v>
      </c>
      <c r="AD56" s="18" t="s">
        <v>144</v>
      </c>
      <c r="AE56" s="18" t="s">
        <v>122</v>
      </c>
      <c r="AF56" s="18" t="s">
        <v>123</v>
      </c>
      <c r="AG56" s="18" t="s">
        <v>145</v>
      </c>
      <c r="AH56" s="18" t="s">
        <v>146</v>
      </c>
      <c r="AI56" s="18" t="s">
        <v>147</v>
      </c>
      <c r="AJ56" s="18" t="s">
        <v>148</v>
      </c>
      <c r="AK56" s="18" t="s">
        <v>149</v>
      </c>
      <c r="AL56" s="18" t="s">
        <v>150</v>
      </c>
      <c r="AM56" s="18" t="s">
        <v>151</v>
      </c>
      <c r="AN56" s="18" t="s">
        <v>137</v>
      </c>
      <c r="AO56" s="18" t="s">
        <v>152</v>
      </c>
      <c r="AP56" s="18" t="s">
        <v>153</v>
      </c>
      <c r="AQ56" s="18" t="s">
        <v>154</v>
      </c>
      <c r="AR56" s="18" t="s">
        <v>155</v>
      </c>
      <c r="AS56" s="18" t="s">
        <v>156</v>
      </c>
      <c r="AT56" s="18" t="s">
        <v>157</v>
      </c>
      <c r="AU56" s="18" t="s">
        <v>158</v>
      </c>
      <c r="AV56" s="18" t="s">
        <v>159</v>
      </c>
      <c r="AW56" s="18" t="s">
        <v>160</v>
      </c>
      <c r="AX56" s="18" t="s">
        <v>161</v>
      </c>
      <c r="AY56" s="18" t="s">
        <v>162</v>
      </c>
      <c r="AZ56" s="18" t="s">
        <v>163</v>
      </c>
      <c r="BA56" s="18" t="s">
        <v>164</v>
      </c>
      <c r="BB56" s="18" t="s">
        <v>165</v>
      </c>
      <c r="BC56" s="18" t="s">
        <v>134</v>
      </c>
      <c r="BD56" s="18" t="s">
        <v>166</v>
      </c>
      <c r="BE56" s="18" t="s">
        <v>167</v>
      </c>
      <c r="BF56" s="18" t="s">
        <v>168</v>
      </c>
      <c r="BG56" s="18" t="s">
        <v>169</v>
      </c>
      <c r="BH56" s="18" t="s">
        <v>170</v>
      </c>
      <c r="BI56" s="18" t="s">
        <v>171</v>
      </c>
      <c r="BJ56" s="18" t="s">
        <v>172</v>
      </c>
      <c r="BK56" s="18" t="s">
        <v>173</v>
      </c>
      <c r="BL56" s="18" t="s">
        <v>174</v>
      </c>
      <c r="BM56" s="18" t="s">
        <v>159</v>
      </c>
      <c r="BN56" s="18" t="s">
        <v>175</v>
      </c>
      <c r="BO56" s="18" t="s">
        <v>176</v>
      </c>
      <c r="BP56" s="18" t="s">
        <v>177</v>
      </c>
      <c r="BQ56" s="18" t="s">
        <v>178</v>
      </c>
      <c r="BR56" s="18" t="s">
        <v>179</v>
      </c>
      <c r="BS56" s="18" t="s">
        <v>180</v>
      </c>
      <c r="BT56" s="18" t="s">
        <v>181</v>
      </c>
      <c r="BU56" s="18" t="s">
        <v>182</v>
      </c>
      <c r="BV56" s="18" t="s">
        <v>182</v>
      </c>
      <c r="BW56" s="18" t="s">
        <v>182</v>
      </c>
      <c r="BX56" s="18" t="s">
        <v>183</v>
      </c>
      <c r="BY56" s="18" t="s">
        <v>184</v>
      </c>
      <c r="BZ56" s="18" t="s">
        <v>185</v>
      </c>
      <c r="CA56" s="18" t="s">
        <v>186</v>
      </c>
      <c r="CB56" s="18" t="s">
        <v>187</v>
      </c>
      <c r="CC56" s="18" t="s">
        <v>159</v>
      </c>
      <c r="CD56" s="18" t="s">
        <v>238</v>
      </c>
      <c r="CE56" s="18" t="s">
        <v>188</v>
      </c>
      <c r="CF56" s="315">
        <v>0</v>
      </c>
    </row>
    <row r="57" spans="1:84">
      <c r="A57" s="22" t="s">
        <v>239</v>
      </c>
      <c r="B57" s="16"/>
      <c r="C57" s="17" t="s">
        <v>190</v>
      </c>
      <c r="D57" s="18" t="s">
        <v>190</v>
      </c>
      <c r="E57" s="18" t="s">
        <v>190</v>
      </c>
      <c r="F57" s="18" t="s">
        <v>191</v>
      </c>
      <c r="G57" s="18" t="s">
        <v>192</v>
      </c>
      <c r="H57" s="18" t="s">
        <v>190</v>
      </c>
      <c r="I57" s="18" t="s">
        <v>193</v>
      </c>
      <c r="J57" s="18"/>
      <c r="K57" s="18" t="s">
        <v>184</v>
      </c>
      <c r="L57" s="18" t="s">
        <v>194</v>
      </c>
      <c r="M57" s="18" t="s">
        <v>195</v>
      </c>
      <c r="N57" s="18" t="s">
        <v>196</v>
      </c>
      <c r="O57" s="18" t="s">
        <v>197</v>
      </c>
      <c r="P57" s="18" t="s">
        <v>196</v>
      </c>
      <c r="Q57" s="18" t="s">
        <v>198</v>
      </c>
      <c r="R57" s="18"/>
      <c r="S57" s="18" t="s">
        <v>196</v>
      </c>
      <c r="T57" s="18" t="s">
        <v>199</v>
      </c>
      <c r="U57" s="18"/>
      <c r="V57" s="18" t="s">
        <v>200</v>
      </c>
      <c r="W57" s="18" t="s">
        <v>201</v>
      </c>
      <c r="X57" s="18" t="s">
        <v>202</v>
      </c>
      <c r="Y57" s="18" t="s">
        <v>203</v>
      </c>
      <c r="Z57" s="18" t="s">
        <v>204</v>
      </c>
      <c r="AA57" s="18" t="s">
        <v>205</v>
      </c>
      <c r="AB57" s="18"/>
      <c r="AC57" s="18" t="s">
        <v>199</v>
      </c>
      <c r="AD57" s="18"/>
      <c r="AE57" s="18" t="s">
        <v>199</v>
      </c>
      <c r="AF57" s="18" t="s">
        <v>206</v>
      </c>
      <c r="AG57" s="18" t="s">
        <v>198</v>
      </c>
      <c r="AH57" s="18"/>
      <c r="AI57" s="18" t="s">
        <v>207</v>
      </c>
      <c r="AJ57" s="18"/>
      <c r="AK57" s="18" t="s">
        <v>199</v>
      </c>
      <c r="AL57" s="18" t="s">
        <v>199</v>
      </c>
      <c r="AM57" s="18" t="s">
        <v>199</v>
      </c>
      <c r="AN57" s="18" t="s">
        <v>208</v>
      </c>
      <c r="AO57" s="18" t="s">
        <v>209</v>
      </c>
      <c r="AP57" s="18" t="s">
        <v>148</v>
      </c>
      <c r="AQ57" s="18" t="s">
        <v>210</v>
      </c>
      <c r="AR57" s="18" t="s">
        <v>196</v>
      </c>
      <c r="AS57" s="18"/>
      <c r="AT57" s="18" t="s">
        <v>211</v>
      </c>
      <c r="AU57" s="18" t="s">
        <v>212</v>
      </c>
      <c r="AV57" s="18" t="s">
        <v>213</v>
      </c>
      <c r="AW57" s="18" t="s">
        <v>214</v>
      </c>
      <c r="AX57" s="18" t="s">
        <v>215</v>
      </c>
      <c r="AY57" s="18"/>
      <c r="AZ57" s="18"/>
      <c r="BA57" s="18" t="s">
        <v>216</v>
      </c>
      <c r="BB57" s="18" t="s">
        <v>196</v>
      </c>
      <c r="BC57" s="18" t="s">
        <v>210</v>
      </c>
      <c r="BD57" s="18"/>
      <c r="BE57" s="18"/>
      <c r="BF57" s="18"/>
      <c r="BG57" s="18"/>
      <c r="BH57" s="18" t="s">
        <v>217</v>
      </c>
      <c r="BI57" s="18" t="s">
        <v>196</v>
      </c>
      <c r="BJ57" s="18"/>
      <c r="BK57" s="18" t="s">
        <v>218</v>
      </c>
      <c r="BL57" s="18"/>
      <c r="BM57" s="18" t="s">
        <v>219</v>
      </c>
      <c r="BN57" s="18" t="s">
        <v>220</v>
      </c>
      <c r="BO57" s="18" t="s">
        <v>221</v>
      </c>
      <c r="BP57" s="18" t="s">
        <v>222</v>
      </c>
      <c r="BQ57" s="18" t="s">
        <v>223</v>
      </c>
      <c r="BR57" s="18"/>
      <c r="BS57" s="18" t="s">
        <v>224</v>
      </c>
      <c r="BT57" s="18" t="s">
        <v>196</v>
      </c>
      <c r="BU57" s="18" t="s">
        <v>225</v>
      </c>
      <c r="BV57" s="18" t="s">
        <v>226</v>
      </c>
      <c r="BW57" s="18" t="s">
        <v>227</v>
      </c>
      <c r="BX57" s="18" t="s">
        <v>178</v>
      </c>
      <c r="BY57" s="18" t="s">
        <v>220</v>
      </c>
      <c r="BZ57" s="18" t="s">
        <v>179</v>
      </c>
      <c r="CA57" s="18" t="s">
        <v>228</v>
      </c>
      <c r="CB57" s="18" t="s">
        <v>228</v>
      </c>
      <c r="CC57" s="18" t="s">
        <v>229</v>
      </c>
      <c r="CD57" s="18" t="s">
        <v>240</v>
      </c>
      <c r="CE57" s="18" t="s">
        <v>230</v>
      </c>
      <c r="CF57" s="315">
        <v>0</v>
      </c>
    </row>
    <row r="58" spans="1:84">
      <c r="A58" s="22" t="s">
        <v>241</v>
      </c>
      <c r="B58" s="16"/>
      <c r="C58" s="17" t="s">
        <v>242</v>
      </c>
      <c r="D58" s="18" t="s">
        <v>242</v>
      </c>
      <c r="E58" s="18" t="s">
        <v>242</v>
      </c>
      <c r="F58" s="18" t="s">
        <v>242</v>
      </c>
      <c r="G58" s="18" t="s">
        <v>242</v>
      </c>
      <c r="H58" s="18" t="s">
        <v>242</v>
      </c>
      <c r="I58" s="18" t="s">
        <v>242</v>
      </c>
      <c r="J58" s="18" t="s">
        <v>243</v>
      </c>
      <c r="K58" s="18" t="s">
        <v>242</v>
      </c>
      <c r="L58" s="18" t="s">
        <v>242</v>
      </c>
      <c r="M58" s="18" t="s">
        <v>242</v>
      </c>
      <c r="N58" s="18" t="s">
        <v>242</v>
      </c>
      <c r="O58" s="18" t="s">
        <v>244</v>
      </c>
      <c r="P58" s="18" t="s">
        <v>245</v>
      </c>
      <c r="Q58" s="18" t="s">
        <v>246</v>
      </c>
      <c r="R58" s="19" t="s">
        <v>247</v>
      </c>
      <c r="S58" s="25" t="s">
        <v>248</v>
      </c>
      <c r="T58" s="25" t="s">
        <v>248</v>
      </c>
      <c r="U58" s="18" t="s">
        <v>249</v>
      </c>
      <c r="V58" s="18" t="s">
        <v>249</v>
      </c>
      <c r="W58" s="18" t="s">
        <v>250</v>
      </c>
      <c r="X58" s="18" t="s">
        <v>251</v>
      </c>
      <c r="Y58" s="18" t="s">
        <v>252</v>
      </c>
      <c r="Z58" s="18" t="s">
        <v>252</v>
      </c>
      <c r="AA58" s="18" t="s">
        <v>252</v>
      </c>
      <c r="AB58" s="25" t="s">
        <v>248</v>
      </c>
      <c r="AC58" s="18" t="s">
        <v>253</v>
      </c>
      <c r="AD58" s="18" t="s">
        <v>254</v>
      </c>
      <c r="AE58" s="18" t="s">
        <v>253</v>
      </c>
      <c r="AF58" s="18" t="s">
        <v>255</v>
      </c>
      <c r="AG58" s="18" t="s">
        <v>255</v>
      </c>
      <c r="AH58" s="18" t="s">
        <v>256</v>
      </c>
      <c r="AI58" s="18" t="s">
        <v>257</v>
      </c>
      <c r="AJ58" s="18" t="s">
        <v>255</v>
      </c>
      <c r="AK58" s="18" t="s">
        <v>253</v>
      </c>
      <c r="AL58" s="18" t="s">
        <v>253</v>
      </c>
      <c r="AM58" s="18" t="s">
        <v>253</v>
      </c>
      <c r="AN58" s="18" t="s">
        <v>244</v>
      </c>
      <c r="AO58" s="18" t="s">
        <v>254</v>
      </c>
      <c r="AP58" s="18" t="s">
        <v>255</v>
      </c>
      <c r="AQ58" s="18" t="s">
        <v>256</v>
      </c>
      <c r="AR58" s="18" t="s">
        <v>255</v>
      </c>
      <c r="AS58" s="18" t="s">
        <v>253</v>
      </c>
      <c r="AT58" s="18" t="s">
        <v>258</v>
      </c>
      <c r="AU58" s="18" t="s">
        <v>255</v>
      </c>
      <c r="AV58" s="25" t="s">
        <v>248</v>
      </c>
      <c r="AW58" s="25" t="s">
        <v>248</v>
      </c>
      <c r="AX58" s="25" t="s">
        <v>248</v>
      </c>
      <c r="AY58" s="18" t="s">
        <v>259</v>
      </c>
      <c r="AZ58" s="18" t="s">
        <v>259</v>
      </c>
      <c r="BA58" s="25" t="s">
        <v>248</v>
      </c>
      <c r="BB58" s="25" t="s">
        <v>248</v>
      </c>
      <c r="BC58" s="25" t="s">
        <v>248</v>
      </c>
      <c r="BD58" s="25" t="s">
        <v>248</v>
      </c>
      <c r="BE58" s="18" t="s">
        <v>260</v>
      </c>
      <c r="BF58" s="25" t="s">
        <v>248</v>
      </c>
      <c r="BG58" s="25" t="s">
        <v>248</v>
      </c>
      <c r="BH58" s="25" t="s">
        <v>248</v>
      </c>
      <c r="BI58" s="25" t="s">
        <v>248</v>
      </c>
      <c r="BJ58" s="25" t="s">
        <v>248</v>
      </c>
      <c r="BK58" s="25" t="s">
        <v>248</v>
      </c>
      <c r="BL58" s="25" t="s">
        <v>248</v>
      </c>
      <c r="BM58" s="25" t="s">
        <v>248</v>
      </c>
      <c r="BN58" s="25" t="s">
        <v>248</v>
      </c>
      <c r="BO58" s="25" t="s">
        <v>248</v>
      </c>
      <c r="BP58" s="25" t="s">
        <v>248</v>
      </c>
      <c r="BQ58" s="25" t="s">
        <v>248</v>
      </c>
      <c r="BR58" s="25" t="s">
        <v>248</v>
      </c>
      <c r="BS58" s="25" t="s">
        <v>248</v>
      </c>
      <c r="BT58" s="25" t="s">
        <v>248</v>
      </c>
      <c r="BU58" s="25" t="s">
        <v>248</v>
      </c>
      <c r="BV58" s="25" t="s">
        <v>248</v>
      </c>
      <c r="BW58" s="25" t="s">
        <v>248</v>
      </c>
      <c r="BX58" s="25" t="s">
        <v>248</v>
      </c>
      <c r="BY58" s="25" t="s">
        <v>248</v>
      </c>
      <c r="BZ58" s="25" t="s">
        <v>248</v>
      </c>
      <c r="CA58" s="25" t="s">
        <v>248</v>
      </c>
      <c r="CB58" s="25" t="s">
        <v>248</v>
      </c>
      <c r="CC58" s="25" t="s">
        <v>248</v>
      </c>
      <c r="CD58" s="25" t="s">
        <v>248</v>
      </c>
      <c r="CE58" s="25" t="s">
        <v>248</v>
      </c>
      <c r="CF58" s="315">
        <v>0</v>
      </c>
    </row>
    <row r="59" spans="1:84">
      <c r="A59" s="34" t="s">
        <v>261</v>
      </c>
      <c r="B59" s="28"/>
      <c r="C59" s="314"/>
      <c r="D59" s="314"/>
      <c r="E59" s="314">
        <v>1024</v>
      </c>
      <c r="F59" s="314"/>
      <c r="G59" s="314"/>
      <c r="H59" s="314"/>
      <c r="I59" s="314"/>
      <c r="J59" s="314">
        <v>65</v>
      </c>
      <c r="K59" s="314"/>
      <c r="L59" s="314">
        <v>2722</v>
      </c>
      <c r="M59" s="314"/>
      <c r="N59" s="314"/>
      <c r="O59" s="314">
        <v>52</v>
      </c>
      <c r="P59" s="316">
        <v>14485</v>
      </c>
      <c r="Q59" s="316">
        <v>3724</v>
      </c>
      <c r="R59" s="316">
        <v>21316</v>
      </c>
      <c r="S59" s="242">
        <v>0</v>
      </c>
      <c r="T59" s="242">
        <v>0</v>
      </c>
      <c r="U59" s="317">
        <v>305056</v>
      </c>
      <c r="V59" s="316">
        <v>12</v>
      </c>
      <c r="W59" s="316">
        <v>393</v>
      </c>
      <c r="X59" s="316">
        <v>1952</v>
      </c>
      <c r="Y59" s="316">
        <v>4986</v>
      </c>
      <c r="Z59" s="316"/>
      <c r="AA59" s="316"/>
      <c r="AB59" s="242">
        <v>0</v>
      </c>
      <c r="AC59" s="316"/>
      <c r="AD59" s="316"/>
      <c r="AE59" s="316">
        <v>3390</v>
      </c>
      <c r="AF59" s="316"/>
      <c r="AG59" s="316">
        <v>4240</v>
      </c>
      <c r="AH59" s="316"/>
      <c r="AI59" s="316"/>
      <c r="AJ59" s="316">
        <v>18578</v>
      </c>
      <c r="AK59" s="316"/>
      <c r="AL59" s="316"/>
      <c r="AM59" s="316"/>
      <c r="AN59" s="316"/>
      <c r="AO59" s="316">
        <v>4968</v>
      </c>
      <c r="AP59" s="316"/>
      <c r="AQ59" s="316"/>
      <c r="AR59" s="316"/>
      <c r="AS59" s="316"/>
      <c r="AT59" s="316"/>
      <c r="AU59" s="316"/>
      <c r="AV59" s="242">
        <v>0</v>
      </c>
      <c r="AW59" s="242">
        <v>0</v>
      </c>
      <c r="AX59" s="242">
        <v>0</v>
      </c>
      <c r="AY59" s="316">
        <v>11819</v>
      </c>
      <c r="AZ59" s="316">
        <v>11819</v>
      </c>
      <c r="BA59" s="242">
        <v>0</v>
      </c>
      <c r="BB59" s="242">
        <v>0</v>
      </c>
      <c r="BC59" s="242">
        <v>0</v>
      </c>
      <c r="BD59" s="242">
        <v>0</v>
      </c>
      <c r="BE59" s="316">
        <v>92859</v>
      </c>
      <c r="BF59" s="242">
        <v>0</v>
      </c>
      <c r="BG59" s="242">
        <v>0</v>
      </c>
      <c r="BH59" s="242">
        <v>0</v>
      </c>
      <c r="BI59" s="242">
        <v>0</v>
      </c>
      <c r="BJ59" s="242">
        <v>0</v>
      </c>
      <c r="BK59" s="242">
        <v>0</v>
      </c>
      <c r="BL59" s="242">
        <v>0</v>
      </c>
      <c r="BM59" s="242">
        <v>0</v>
      </c>
      <c r="BN59" s="242">
        <v>0</v>
      </c>
      <c r="BO59" s="242">
        <v>0</v>
      </c>
      <c r="BP59" s="242">
        <v>0</v>
      </c>
      <c r="BQ59" s="242">
        <v>0</v>
      </c>
      <c r="BR59" s="242">
        <v>0</v>
      </c>
      <c r="BS59" s="242">
        <v>0</v>
      </c>
      <c r="BT59" s="242">
        <v>0</v>
      </c>
      <c r="BU59" s="242">
        <v>0</v>
      </c>
      <c r="BV59" s="242">
        <v>0</v>
      </c>
      <c r="BW59" s="242">
        <v>0</v>
      </c>
      <c r="BX59" s="242">
        <v>0</v>
      </c>
      <c r="BY59" s="242">
        <v>0</v>
      </c>
      <c r="BZ59" s="242">
        <v>0</v>
      </c>
      <c r="CA59" s="242">
        <v>0</v>
      </c>
      <c r="CB59" s="242">
        <v>0</v>
      </c>
      <c r="CC59" s="242">
        <v>0</v>
      </c>
      <c r="CD59" s="233">
        <v>0</v>
      </c>
      <c r="CE59" s="28">
        <v>0</v>
      </c>
      <c r="CF59" s="315">
        <v>0</v>
      </c>
    </row>
    <row r="60" spans="1:84" s="209" customFormat="1">
      <c r="A60" s="216" t="s">
        <v>262</v>
      </c>
      <c r="B60" s="217"/>
      <c r="C60" s="318"/>
      <c r="D60" s="318"/>
      <c r="E60" s="318">
        <v>7.18</v>
      </c>
      <c r="F60" s="318"/>
      <c r="G60" s="318"/>
      <c r="H60" s="318"/>
      <c r="I60" s="318"/>
      <c r="J60" s="318">
        <v>0.46</v>
      </c>
      <c r="K60" s="318"/>
      <c r="L60" s="318">
        <v>18.670000000000002</v>
      </c>
      <c r="M60" s="318"/>
      <c r="N60" s="318"/>
      <c r="O60" s="318">
        <v>0.22</v>
      </c>
      <c r="P60" s="319">
        <v>9.5500000000000007</v>
      </c>
      <c r="Q60" s="319"/>
      <c r="R60" s="319">
        <v>2.08</v>
      </c>
      <c r="S60" s="320">
        <v>0.74</v>
      </c>
      <c r="T60" s="320">
        <v>2.64</v>
      </c>
      <c r="U60" s="321">
        <v>12.48</v>
      </c>
      <c r="V60" s="319"/>
      <c r="W60" s="319">
        <v>0.59</v>
      </c>
      <c r="X60" s="319">
        <v>2.91</v>
      </c>
      <c r="Y60" s="319">
        <v>7.43</v>
      </c>
      <c r="Z60" s="319"/>
      <c r="AA60" s="319"/>
      <c r="AB60" s="320">
        <v>1.47</v>
      </c>
      <c r="AC60" s="319"/>
      <c r="AD60" s="319"/>
      <c r="AE60" s="319">
        <v>3.93</v>
      </c>
      <c r="AF60" s="319"/>
      <c r="AG60" s="319">
        <v>11.38</v>
      </c>
      <c r="AH60" s="319"/>
      <c r="AI60" s="319"/>
      <c r="AJ60" s="319">
        <v>31.3</v>
      </c>
      <c r="AK60" s="319"/>
      <c r="AL60" s="319"/>
      <c r="AM60" s="319"/>
      <c r="AN60" s="319"/>
      <c r="AO60" s="319">
        <v>1.45</v>
      </c>
      <c r="AP60" s="319"/>
      <c r="AQ60" s="319"/>
      <c r="AR60" s="319"/>
      <c r="AS60" s="319"/>
      <c r="AT60" s="319"/>
      <c r="AU60" s="319"/>
      <c r="AV60" s="320"/>
      <c r="AW60" s="320"/>
      <c r="AX60" s="320"/>
      <c r="AY60" s="319">
        <v>7.48</v>
      </c>
      <c r="AZ60" s="319"/>
      <c r="BA60" s="320">
        <v>1.98</v>
      </c>
      <c r="BB60" s="320"/>
      <c r="BC60" s="320"/>
      <c r="BD60" s="320">
        <v>1.75</v>
      </c>
      <c r="BE60" s="319">
        <v>8.2899999999999991</v>
      </c>
      <c r="BF60" s="320">
        <v>10.01</v>
      </c>
      <c r="BG60" s="320"/>
      <c r="BH60" s="320">
        <v>9.32</v>
      </c>
      <c r="BI60" s="320"/>
      <c r="BJ60" s="320">
        <v>3.31</v>
      </c>
      <c r="BK60" s="320">
        <v>17.27</v>
      </c>
      <c r="BL60" s="320">
        <v>16.350000000000001</v>
      </c>
      <c r="BM60" s="320"/>
      <c r="BN60" s="320">
        <v>4.96</v>
      </c>
      <c r="BO60" s="320"/>
      <c r="BP60" s="320"/>
      <c r="BQ60" s="320"/>
      <c r="BR60" s="320">
        <v>4.58</v>
      </c>
      <c r="BS60" s="320"/>
      <c r="BT60" s="320"/>
      <c r="BU60" s="320"/>
      <c r="BV60" s="320">
        <v>9.08</v>
      </c>
      <c r="BW60" s="320"/>
      <c r="BX60" s="320">
        <v>3.17</v>
      </c>
      <c r="BY60" s="320"/>
      <c r="BZ60" s="320"/>
      <c r="CA60" s="320"/>
      <c r="CB60" s="320"/>
      <c r="CC60" s="320"/>
      <c r="CD60" s="218" t="s">
        <v>248</v>
      </c>
      <c r="CE60" s="236">
        <f t="shared" ref="CE60:CE68" si="4">SUM(C60:CD60)</f>
        <v>212.03</v>
      </c>
      <c r="CF60" s="322">
        <v>0</v>
      </c>
    </row>
    <row r="61" spans="1:84">
      <c r="A61" s="34" t="s">
        <v>263</v>
      </c>
      <c r="B61" s="16"/>
      <c r="C61" s="314"/>
      <c r="D61" s="314"/>
      <c r="E61" s="314">
        <v>681484</v>
      </c>
      <c r="F61" s="314"/>
      <c r="G61" s="314"/>
      <c r="H61" s="314"/>
      <c r="I61" s="314"/>
      <c r="J61" s="314">
        <v>43258</v>
      </c>
      <c r="K61" s="314"/>
      <c r="L61" s="314">
        <v>1772258</v>
      </c>
      <c r="M61" s="314"/>
      <c r="N61" s="314"/>
      <c r="O61" s="314">
        <v>238305</v>
      </c>
      <c r="P61" s="316">
        <v>529086</v>
      </c>
      <c r="Q61" s="316"/>
      <c r="R61" s="316">
        <v>659050</v>
      </c>
      <c r="S61" s="323">
        <v>51279</v>
      </c>
      <c r="T61" s="323">
        <v>313485</v>
      </c>
      <c r="U61" s="317">
        <v>849879</v>
      </c>
      <c r="V61" s="316"/>
      <c r="W61" s="316">
        <v>41373</v>
      </c>
      <c r="X61" s="316">
        <v>205497</v>
      </c>
      <c r="Y61" s="316">
        <v>524900</v>
      </c>
      <c r="Z61" s="316"/>
      <c r="AA61" s="316"/>
      <c r="AB61" s="316">
        <v>97552</v>
      </c>
      <c r="AC61" s="316"/>
      <c r="AD61" s="316"/>
      <c r="AE61" s="316">
        <v>355138</v>
      </c>
      <c r="AF61" s="316"/>
      <c r="AG61" s="316">
        <v>2065400</v>
      </c>
      <c r="AH61" s="316"/>
      <c r="AI61" s="316"/>
      <c r="AJ61" s="316">
        <v>3350919</v>
      </c>
      <c r="AK61" s="316"/>
      <c r="AL61" s="316"/>
      <c r="AM61" s="316"/>
      <c r="AN61" s="316"/>
      <c r="AO61" s="316">
        <v>137761</v>
      </c>
      <c r="AP61" s="316"/>
      <c r="AQ61" s="316"/>
      <c r="AR61" s="316"/>
      <c r="AS61" s="316"/>
      <c r="AT61" s="316"/>
      <c r="AU61" s="316"/>
      <c r="AV61" s="323"/>
      <c r="AW61" s="323"/>
      <c r="AX61" s="323"/>
      <c r="AY61" s="316">
        <v>317574</v>
      </c>
      <c r="AZ61" s="316"/>
      <c r="BA61" s="323">
        <v>87387</v>
      </c>
      <c r="BB61" s="323"/>
      <c r="BC61" s="323"/>
      <c r="BD61" s="323">
        <v>138262</v>
      </c>
      <c r="BE61" s="316">
        <f>343014+66313</f>
        <v>409327</v>
      </c>
      <c r="BF61" s="323">
        <v>423781</v>
      </c>
      <c r="BG61" s="323"/>
      <c r="BH61" s="323">
        <v>678542</v>
      </c>
      <c r="BI61" s="323"/>
      <c r="BJ61" s="323">
        <v>272427</v>
      </c>
      <c r="BK61" s="323">
        <v>910540</v>
      </c>
      <c r="BL61" s="323">
        <v>722164</v>
      </c>
      <c r="BM61" s="323"/>
      <c r="BN61" s="323">
        <v>758192</v>
      </c>
      <c r="BO61" s="323"/>
      <c r="BP61" s="323"/>
      <c r="BQ61" s="323"/>
      <c r="BR61" s="323">
        <v>355912</v>
      </c>
      <c r="BS61" s="323"/>
      <c r="BT61" s="323"/>
      <c r="BU61" s="323"/>
      <c r="BV61" s="323">
        <v>467910</v>
      </c>
      <c r="BW61" s="323"/>
      <c r="BX61" s="323">
        <v>349017</v>
      </c>
      <c r="BY61" s="323"/>
      <c r="BZ61" s="323"/>
      <c r="CA61" s="323"/>
      <c r="CB61" s="323"/>
      <c r="CC61" s="323"/>
      <c r="CD61" s="25" t="s">
        <v>248</v>
      </c>
      <c r="CE61" s="28">
        <f t="shared" si="4"/>
        <v>17807659</v>
      </c>
      <c r="CF61" s="315">
        <v>0</v>
      </c>
    </row>
    <row r="62" spans="1:84">
      <c r="A62" s="34" t="s">
        <v>11</v>
      </c>
      <c r="B62" s="16"/>
      <c r="C62" s="28">
        <f>ROUND(C47+C48,0)</f>
        <v>0</v>
      </c>
      <c r="D62" s="28">
        <f t="shared" ref="D62:BO62" si="5">ROUND(D47+D48,0)</f>
        <v>0</v>
      </c>
      <c r="E62" s="28">
        <f t="shared" si="5"/>
        <v>177090</v>
      </c>
      <c r="F62" s="28">
        <f t="shared" si="5"/>
        <v>0</v>
      </c>
      <c r="G62" s="28">
        <f t="shared" si="5"/>
        <v>0</v>
      </c>
      <c r="H62" s="28">
        <f t="shared" si="5"/>
        <v>0</v>
      </c>
      <c r="I62" s="28">
        <f t="shared" si="5"/>
        <v>0</v>
      </c>
      <c r="J62" s="28">
        <f t="shared" si="5"/>
        <v>11241</v>
      </c>
      <c r="K62" s="28">
        <f t="shared" si="5"/>
        <v>0</v>
      </c>
      <c r="L62" s="28">
        <f t="shared" si="5"/>
        <v>460539</v>
      </c>
      <c r="M62" s="28">
        <f t="shared" si="5"/>
        <v>0</v>
      </c>
      <c r="N62" s="28">
        <f t="shared" si="5"/>
        <v>0</v>
      </c>
      <c r="O62" s="28">
        <f t="shared" si="5"/>
        <v>61926</v>
      </c>
      <c r="P62" s="28">
        <f t="shared" si="5"/>
        <v>137488</v>
      </c>
      <c r="Q62" s="28">
        <f t="shared" si="5"/>
        <v>0</v>
      </c>
      <c r="R62" s="28">
        <f t="shared" si="5"/>
        <v>171261</v>
      </c>
      <c r="S62" s="28">
        <f t="shared" si="5"/>
        <v>13325</v>
      </c>
      <c r="T62" s="28">
        <f t="shared" si="5"/>
        <v>81462</v>
      </c>
      <c r="U62" s="28">
        <f t="shared" si="5"/>
        <v>220849</v>
      </c>
      <c r="V62" s="28">
        <f t="shared" si="5"/>
        <v>0</v>
      </c>
      <c r="W62" s="28">
        <f t="shared" si="5"/>
        <v>10751</v>
      </c>
      <c r="X62" s="28">
        <f t="shared" si="5"/>
        <v>53400</v>
      </c>
      <c r="Y62" s="28">
        <f t="shared" si="5"/>
        <v>136400</v>
      </c>
      <c r="Z62" s="28">
        <f t="shared" si="5"/>
        <v>0</v>
      </c>
      <c r="AA62" s="28">
        <f t="shared" si="5"/>
        <v>0</v>
      </c>
      <c r="AB62" s="28">
        <f t="shared" si="5"/>
        <v>25350</v>
      </c>
      <c r="AC62" s="28">
        <f t="shared" si="5"/>
        <v>0</v>
      </c>
      <c r="AD62" s="28">
        <f t="shared" si="5"/>
        <v>0</v>
      </c>
      <c r="AE62" s="28">
        <f t="shared" si="5"/>
        <v>92286</v>
      </c>
      <c r="AF62" s="28">
        <f t="shared" si="5"/>
        <v>0</v>
      </c>
      <c r="AG62" s="28">
        <f t="shared" si="5"/>
        <v>536715</v>
      </c>
      <c r="AH62" s="28">
        <f t="shared" si="5"/>
        <v>0</v>
      </c>
      <c r="AI62" s="28">
        <f t="shared" si="5"/>
        <v>0</v>
      </c>
      <c r="AJ62" s="28">
        <f t="shared" si="5"/>
        <v>870769</v>
      </c>
      <c r="AK62" s="28">
        <f t="shared" si="5"/>
        <v>0</v>
      </c>
      <c r="AL62" s="28">
        <f t="shared" si="5"/>
        <v>0</v>
      </c>
      <c r="AM62" s="28">
        <f t="shared" si="5"/>
        <v>0</v>
      </c>
      <c r="AN62" s="28">
        <f t="shared" si="5"/>
        <v>0</v>
      </c>
      <c r="AO62" s="28">
        <f t="shared" si="5"/>
        <v>35799</v>
      </c>
      <c r="AP62" s="28">
        <f t="shared" si="5"/>
        <v>0</v>
      </c>
      <c r="AQ62" s="28">
        <f t="shared" si="5"/>
        <v>0</v>
      </c>
      <c r="AR62" s="28">
        <f t="shared" si="5"/>
        <v>0</v>
      </c>
      <c r="AS62" s="28">
        <f t="shared" si="5"/>
        <v>0</v>
      </c>
      <c r="AT62" s="28">
        <f t="shared" si="5"/>
        <v>0</v>
      </c>
      <c r="AU62" s="28">
        <f t="shared" si="5"/>
        <v>0</v>
      </c>
      <c r="AV62" s="28">
        <f t="shared" si="5"/>
        <v>0</v>
      </c>
      <c r="AW62" s="28">
        <f t="shared" si="5"/>
        <v>0</v>
      </c>
      <c r="AX62" s="28">
        <f t="shared" si="5"/>
        <v>0</v>
      </c>
      <c r="AY62" s="28">
        <f t="shared" si="5"/>
        <v>82525</v>
      </c>
      <c r="AZ62" s="28">
        <f t="shared" si="5"/>
        <v>0</v>
      </c>
      <c r="BA62" s="28">
        <f t="shared" si="5"/>
        <v>22708</v>
      </c>
      <c r="BB62" s="28">
        <f t="shared" si="5"/>
        <v>0</v>
      </c>
      <c r="BC62" s="28">
        <f t="shared" si="5"/>
        <v>0</v>
      </c>
      <c r="BD62" s="28">
        <f t="shared" si="5"/>
        <v>35929</v>
      </c>
      <c r="BE62" s="28">
        <f t="shared" si="5"/>
        <v>106368</v>
      </c>
      <c r="BF62" s="28">
        <f t="shared" si="5"/>
        <v>110124</v>
      </c>
      <c r="BG62" s="28">
        <f t="shared" si="5"/>
        <v>0</v>
      </c>
      <c r="BH62" s="28">
        <f t="shared" si="5"/>
        <v>176326</v>
      </c>
      <c r="BI62" s="28">
        <f t="shared" si="5"/>
        <v>0</v>
      </c>
      <c r="BJ62" s="28">
        <f t="shared" si="5"/>
        <v>70793</v>
      </c>
      <c r="BK62" s="28">
        <f t="shared" si="5"/>
        <v>236613</v>
      </c>
      <c r="BL62" s="28">
        <f t="shared" si="5"/>
        <v>187661</v>
      </c>
      <c r="BM62" s="28">
        <f t="shared" si="5"/>
        <v>0</v>
      </c>
      <c r="BN62" s="28">
        <f t="shared" si="5"/>
        <v>197024</v>
      </c>
      <c r="BO62" s="28">
        <f t="shared" si="5"/>
        <v>0</v>
      </c>
      <c r="BP62" s="28">
        <f t="shared" ref="BP62:CC62" si="6">ROUND(BP47+BP48,0)</f>
        <v>0</v>
      </c>
      <c r="BQ62" s="28">
        <f t="shared" si="6"/>
        <v>0</v>
      </c>
      <c r="BR62" s="28">
        <f t="shared" si="6"/>
        <v>92487</v>
      </c>
      <c r="BS62" s="28">
        <f t="shared" si="6"/>
        <v>0</v>
      </c>
      <c r="BT62" s="28">
        <f t="shared" si="6"/>
        <v>0</v>
      </c>
      <c r="BU62" s="28">
        <f t="shared" si="6"/>
        <v>0</v>
      </c>
      <c r="BV62" s="28">
        <f t="shared" si="6"/>
        <v>121591</v>
      </c>
      <c r="BW62" s="28">
        <f t="shared" si="6"/>
        <v>0</v>
      </c>
      <c r="BX62" s="28">
        <f t="shared" si="6"/>
        <v>90696</v>
      </c>
      <c r="BY62" s="28">
        <f t="shared" si="6"/>
        <v>0</v>
      </c>
      <c r="BZ62" s="28">
        <f t="shared" si="6"/>
        <v>0</v>
      </c>
      <c r="CA62" s="28">
        <f t="shared" si="6"/>
        <v>0</v>
      </c>
      <c r="CB62" s="28">
        <f t="shared" si="6"/>
        <v>0</v>
      </c>
      <c r="CC62" s="28">
        <f t="shared" si="6"/>
        <v>0</v>
      </c>
      <c r="CD62" s="25" t="s">
        <v>248</v>
      </c>
      <c r="CE62" s="28">
        <f t="shared" si="4"/>
        <v>4627496</v>
      </c>
      <c r="CF62" s="315">
        <v>0</v>
      </c>
    </row>
    <row r="63" spans="1:84">
      <c r="A63" s="34" t="s">
        <v>264</v>
      </c>
      <c r="B63" s="16"/>
      <c r="C63" s="314"/>
      <c r="D63" s="314"/>
      <c r="E63" s="314">
        <v>69419</v>
      </c>
      <c r="F63" s="314"/>
      <c r="G63" s="314"/>
      <c r="H63" s="314"/>
      <c r="I63" s="314"/>
      <c r="J63" s="314">
        <v>4407</v>
      </c>
      <c r="K63" s="314"/>
      <c r="L63" s="314">
        <v>180531</v>
      </c>
      <c r="M63" s="314"/>
      <c r="N63" s="314"/>
      <c r="O63" s="314">
        <v>222721</v>
      </c>
      <c r="P63" s="314">
        <v>67858</v>
      </c>
      <c r="Q63" s="316"/>
      <c r="R63" s="316"/>
      <c r="S63" s="323"/>
      <c r="T63" s="323"/>
      <c r="U63" s="317">
        <v>240682</v>
      </c>
      <c r="V63" s="316"/>
      <c r="W63" s="316">
        <v>0</v>
      </c>
      <c r="X63" s="316">
        <v>0</v>
      </c>
      <c r="Y63" s="316">
        <v>0</v>
      </c>
      <c r="Z63" s="316"/>
      <c r="AA63" s="316"/>
      <c r="AB63" s="316">
        <v>193271</v>
      </c>
      <c r="AC63" s="316"/>
      <c r="AD63" s="316"/>
      <c r="AE63" s="316"/>
      <c r="AF63" s="316"/>
      <c r="AG63" s="316">
        <v>48176</v>
      </c>
      <c r="AH63" s="316"/>
      <c r="AI63" s="316"/>
      <c r="AJ63" s="316">
        <v>345713</v>
      </c>
      <c r="AK63" s="316"/>
      <c r="AL63" s="316"/>
      <c r="AM63" s="316"/>
      <c r="AN63" s="316"/>
      <c r="AO63" s="316">
        <v>14033</v>
      </c>
      <c r="AP63" s="316"/>
      <c r="AQ63" s="316"/>
      <c r="AR63" s="316"/>
      <c r="AS63" s="316"/>
      <c r="AT63" s="316"/>
      <c r="AU63" s="316"/>
      <c r="AV63" s="323"/>
      <c r="AW63" s="323"/>
      <c r="AX63" s="323"/>
      <c r="AY63" s="316"/>
      <c r="AZ63" s="316"/>
      <c r="BA63" s="323"/>
      <c r="BB63" s="323"/>
      <c r="BC63" s="323"/>
      <c r="BD63" s="323"/>
      <c r="BE63" s="316"/>
      <c r="BF63" s="323"/>
      <c r="BG63" s="323"/>
      <c r="BH63" s="323">
        <v>2475</v>
      </c>
      <c r="BI63" s="323"/>
      <c r="BJ63" s="323">
        <v>90201</v>
      </c>
      <c r="BK63" s="323"/>
      <c r="BL63" s="323"/>
      <c r="BM63" s="323"/>
      <c r="BN63" s="323">
        <v>48243</v>
      </c>
      <c r="BO63" s="323"/>
      <c r="BP63" s="323"/>
      <c r="BQ63" s="323"/>
      <c r="BR63" s="323">
        <v>12780</v>
      </c>
      <c r="BS63" s="323"/>
      <c r="BT63" s="323"/>
      <c r="BU63" s="323"/>
      <c r="BV63" s="323">
        <v>11590</v>
      </c>
      <c r="BW63" s="323"/>
      <c r="BX63" s="323"/>
      <c r="BY63" s="323"/>
      <c r="BZ63" s="323"/>
      <c r="CA63" s="323"/>
      <c r="CB63" s="323"/>
      <c r="CC63" s="323"/>
      <c r="CD63" s="25" t="s">
        <v>248</v>
      </c>
      <c r="CE63" s="28">
        <f t="shared" si="4"/>
        <v>1552100</v>
      </c>
      <c r="CF63" s="315">
        <v>0</v>
      </c>
    </row>
    <row r="64" spans="1:84">
      <c r="A64" s="34" t="s">
        <v>265</v>
      </c>
      <c r="B64" s="16"/>
      <c r="C64" s="314"/>
      <c r="D64" s="314"/>
      <c r="E64" s="314">
        <v>24985</v>
      </c>
      <c r="F64" s="314"/>
      <c r="G64" s="314"/>
      <c r="H64" s="314"/>
      <c r="I64" s="314"/>
      <c r="J64" s="314">
        <v>1586</v>
      </c>
      <c r="K64" s="314"/>
      <c r="L64" s="314">
        <v>64975</v>
      </c>
      <c r="M64" s="314"/>
      <c r="N64" s="314"/>
      <c r="O64" s="314">
        <v>25276</v>
      </c>
      <c r="P64" s="316">
        <v>200281</v>
      </c>
      <c r="Q64" s="316">
        <v>9414</v>
      </c>
      <c r="R64" s="316">
        <v>18112</v>
      </c>
      <c r="S64" s="323">
        <v>38197</v>
      </c>
      <c r="T64" s="323">
        <v>246579</v>
      </c>
      <c r="U64" s="317">
        <v>969324</v>
      </c>
      <c r="V64" s="316"/>
      <c r="W64" s="316">
        <v>0</v>
      </c>
      <c r="X64" s="316">
        <v>13335</v>
      </c>
      <c r="Y64" s="316">
        <v>100709</v>
      </c>
      <c r="Z64" s="316"/>
      <c r="AA64" s="316"/>
      <c r="AB64" s="316">
        <v>659110</v>
      </c>
      <c r="AC64" s="316">
        <v>15919</v>
      </c>
      <c r="AD64" s="316"/>
      <c r="AE64" s="316">
        <v>5209</v>
      </c>
      <c r="AF64" s="316"/>
      <c r="AG64" s="316">
        <v>74882</v>
      </c>
      <c r="AH64" s="316"/>
      <c r="AI64" s="316"/>
      <c r="AJ64" s="316">
        <v>169579</v>
      </c>
      <c r="AK64" s="316"/>
      <c r="AL64" s="316"/>
      <c r="AM64" s="316"/>
      <c r="AN64" s="316"/>
      <c r="AO64" s="316">
        <v>5051</v>
      </c>
      <c r="AP64" s="316">
        <v>2325</v>
      </c>
      <c r="AQ64" s="316"/>
      <c r="AR64" s="316"/>
      <c r="AS64" s="316"/>
      <c r="AT64" s="316"/>
      <c r="AU64" s="316"/>
      <c r="AV64" s="323"/>
      <c r="AW64" s="323"/>
      <c r="AX64" s="323"/>
      <c r="AY64" s="316">
        <v>195306</v>
      </c>
      <c r="AZ64" s="316"/>
      <c r="BA64" s="323">
        <v>20178</v>
      </c>
      <c r="BB64" s="323"/>
      <c r="BC64" s="323"/>
      <c r="BD64" s="323">
        <v>3639</v>
      </c>
      <c r="BE64" s="316">
        <v>80699</v>
      </c>
      <c r="BF64" s="323">
        <v>137616</v>
      </c>
      <c r="BG64" s="323"/>
      <c r="BH64" s="323">
        <v>82378</v>
      </c>
      <c r="BI64" s="323"/>
      <c r="BJ64" s="323">
        <v>2321</v>
      </c>
      <c r="BK64" s="323">
        <v>9302</v>
      </c>
      <c r="BL64" s="323">
        <v>10175</v>
      </c>
      <c r="BM64" s="323"/>
      <c r="BN64" s="323">
        <v>21458</v>
      </c>
      <c r="BO64" s="323"/>
      <c r="BP64" s="323"/>
      <c r="BQ64" s="323"/>
      <c r="BR64" s="323">
        <v>4216</v>
      </c>
      <c r="BS64" s="323"/>
      <c r="BT64" s="323"/>
      <c r="BU64" s="323"/>
      <c r="BV64" s="323">
        <v>2426</v>
      </c>
      <c r="BW64" s="323"/>
      <c r="BX64" s="323">
        <v>722</v>
      </c>
      <c r="BY64" s="323">
        <v>495</v>
      </c>
      <c r="BZ64" s="323"/>
      <c r="CA64" s="323"/>
      <c r="CB64" s="323"/>
      <c r="CC64" s="323"/>
      <c r="CD64" s="25" t="s">
        <v>248</v>
      </c>
      <c r="CE64" s="28">
        <f t="shared" si="4"/>
        <v>3215779</v>
      </c>
      <c r="CF64" s="315">
        <v>0</v>
      </c>
    </row>
    <row r="65" spans="1:84">
      <c r="A65" s="34" t="s">
        <v>266</v>
      </c>
      <c r="B65" s="16"/>
      <c r="C65" s="314"/>
      <c r="D65" s="314"/>
      <c r="E65" s="314">
        <v>865</v>
      </c>
      <c r="F65" s="314"/>
      <c r="G65" s="314"/>
      <c r="H65" s="314"/>
      <c r="I65" s="314"/>
      <c r="J65" s="314">
        <v>55</v>
      </c>
      <c r="K65" s="314"/>
      <c r="L65" s="314">
        <v>2249</v>
      </c>
      <c r="M65" s="314"/>
      <c r="N65" s="314"/>
      <c r="O65" s="314">
        <v>987</v>
      </c>
      <c r="P65" s="316">
        <v>2731</v>
      </c>
      <c r="Q65" s="316"/>
      <c r="R65" s="316"/>
      <c r="S65" s="323"/>
      <c r="T65" s="323"/>
      <c r="U65" s="317"/>
      <c r="V65" s="316"/>
      <c r="W65" s="316">
        <v>53</v>
      </c>
      <c r="X65" s="316">
        <v>263</v>
      </c>
      <c r="Y65" s="316">
        <v>671</v>
      </c>
      <c r="Z65" s="316"/>
      <c r="AA65" s="316"/>
      <c r="AB65" s="324">
        <v>7529</v>
      </c>
      <c r="AC65" s="316"/>
      <c r="AD65" s="316"/>
      <c r="AE65" s="316">
        <v>9714</v>
      </c>
      <c r="AF65" s="316"/>
      <c r="AG65" s="316">
        <v>2682</v>
      </c>
      <c r="AH65" s="316"/>
      <c r="AI65" s="316"/>
      <c r="AJ65" s="316">
        <v>20525</v>
      </c>
      <c r="AK65" s="316"/>
      <c r="AL65" s="316"/>
      <c r="AM65" s="316"/>
      <c r="AN65" s="316"/>
      <c r="AO65" s="316">
        <v>175</v>
      </c>
      <c r="AP65" s="316">
        <v>3126</v>
      </c>
      <c r="AQ65" s="316"/>
      <c r="AR65" s="316"/>
      <c r="AS65" s="316"/>
      <c r="AT65" s="316"/>
      <c r="AU65" s="316"/>
      <c r="AV65" s="323"/>
      <c r="AW65" s="323"/>
      <c r="AX65" s="323"/>
      <c r="AY65" s="316"/>
      <c r="AZ65" s="316"/>
      <c r="BA65" s="323">
        <v>16457</v>
      </c>
      <c r="BB65" s="323"/>
      <c r="BC65" s="323"/>
      <c r="BD65" s="323"/>
      <c r="BE65" s="316">
        <v>171149</v>
      </c>
      <c r="BF65" s="323">
        <v>5121</v>
      </c>
      <c r="BG65" s="323"/>
      <c r="BH65" s="323">
        <v>101742</v>
      </c>
      <c r="BI65" s="323"/>
      <c r="BJ65" s="323"/>
      <c r="BK65" s="323"/>
      <c r="BL65" s="323">
        <v>1500</v>
      </c>
      <c r="BM65" s="323"/>
      <c r="BN65" s="323">
        <v>24877</v>
      </c>
      <c r="BO65" s="323"/>
      <c r="BP65" s="323"/>
      <c r="BQ65" s="323"/>
      <c r="BR65" s="323"/>
      <c r="BS65" s="323"/>
      <c r="BT65" s="323"/>
      <c r="BU65" s="323"/>
      <c r="BV65" s="323"/>
      <c r="BW65" s="323"/>
      <c r="BX65" s="323"/>
      <c r="BY65" s="323"/>
      <c r="BZ65" s="323"/>
      <c r="CA65" s="323"/>
      <c r="CB65" s="323"/>
      <c r="CC65" s="323"/>
      <c r="CD65" s="25" t="s">
        <v>248</v>
      </c>
      <c r="CE65" s="28">
        <f t="shared" si="4"/>
        <v>372471</v>
      </c>
      <c r="CF65" s="315">
        <v>0</v>
      </c>
    </row>
    <row r="66" spans="1:84">
      <c r="A66" s="34" t="s">
        <v>267</v>
      </c>
      <c r="B66" s="16"/>
      <c r="C66" s="314"/>
      <c r="D66" s="314"/>
      <c r="E66" s="314">
        <v>363368</v>
      </c>
      <c r="F66" s="314"/>
      <c r="G66" s="314"/>
      <c r="H66" s="314"/>
      <c r="I66" s="314"/>
      <c r="J66" s="314">
        <v>23065</v>
      </c>
      <c r="K66" s="314"/>
      <c r="L66" s="314">
        <v>944969</v>
      </c>
      <c r="M66" s="314"/>
      <c r="N66" s="314"/>
      <c r="O66" s="314">
        <v>87651</v>
      </c>
      <c r="P66" s="316">
        <v>99737</v>
      </c>
      <c r="Q66" s="316">
        <v>1569</v>
      </c>
      <c r="R66" s="316">
        <v>10081</v>
      </c>
      <c r="S66" s="323">
        <v>3923</v>
      </c>
      <c r="T66" s="323">
        <v>3538</v>
      </c>
      <c r="U66" s="317">
        <v>464790</v>
      </c>
      <c r="V66" s="316"/>
      <c r="W66" s="316">
        <v>323858</v>
      </c>
      <c r="X66" s="316">
        <v>67140</v>
      </c>
      <c r="Y66" s="316">
        <v>552889</v>
      </c>
      <c r="Z66" s="316"/>
      <c r="AA66" s="316"/>
      <c r="AB66" s="324">
        <v>268533</v>
      </c>
      <c r="AC66" s="316"/>
      <c r="AD66" s="316"/>
      <c r="AE66" s="316">
        <v>9839</v>
      </c>
      <c r="AF66" s="316"/>
      <c r="AG66" s="316">
        <v>99326</v>
      </c>
      <c r="AH66" s="316"/>
      <c r="AI66" s="316"/>
      <c r="AJ66" s="316">
        <v>406971</v>
      </c>
      <c r="AK66" s="316"/>
      <c r="AL66" s="316"/>
      <c r="AM66" s="316"/>
      <c r="AN66" s="316"/>
      <c r="AO66" s="316">
        <v>73454</v>
      </c>
      <c r="AP66" s="316"/>
      <c r="AQ66" s="316"/>
      <c r="AR66" s="316"/>
      <c r="AS66" s="316"/>
      <c r="AT66" s="316"/>
      <c r="AU66" s="316"/>
      <c r="AV66" s="323"/>
      <c r="AW66" s="323"/>
      <c r="AX66" s="323"/>
      <c r="AY66" s="316">
        <v>26584</v>
      </c>
      <c r="AZ66" s="316"/>
      <c r="BA66" s="323"/>
      <c r="BB66" s="323"/>
      <c r="BC66" s="323"/>
      <c r="BD66" s="323">
        <v>46230</v>
      </c>
      <c r="BE66" s="316">
        <v>104248</v>
      </c>
      <c r="BF66" s="323">
        <v>84808</v>
      </c>
      <c r="BG66" s="323"/>
      <c r="BH66" s="323">
        <v>851792</v>
      </c>
      <c r="BI66" s="323"/>
      <c r="BJ66" s="323">
        <v>114278</v>
      </c>
      <c r="BK66" s="323">
        <v>65947</v>
      </c>
      <c r="BL66" s="323">
        <v>29494</v>
      </c>
      <c r="BM66" s="323"/>
      <c r="BN66" s="323">
        <v>64375</v>
      </c>
      <c r="BO66" s="323"/>
      <c r="BP66" s="323"/>
      <c r="BQ66" s="323"/>
      <c r="BR66" s="323">
        <v>8453</v>
      </c>
      <c r="BS66" s="323"/>
      <c r="BT66" s="323"/>
      <c r="BU66" s="323"/>
      <c r="BV66" s="323">
        <v>61462</v>
      </c>
      <c r="BW66" s="323"/>
      <c r="BX66" s="323"/>
      <c r="BY66" s="323">
        <v>5226</v>
      </c>
      <c r="BZ66" s="323"/>
      <c r="CA66" s="323"/>
      <c r="CB66" s="323"/>
      <c r="CC66" s="323"/>
      <c r="CD66" s="25" t="s">
        <v>248</v>
      </c>
      <c r="CE66" s="28">
        <f t="shared" si="4"/>
        <v>5267598</v>
      </c>
      <c r="CF66" s="315">
        <v>0</v>
      </c>
    </row>
    <row r="67" spans="1:84">
      <c r="A67" s="34" t="s">
        <v>16</v>
      </c>
      <c r="B67" s="16"/>
      <c r="C67" s="28">
        <f t="shared" ref="C67:BN67" si="7">ROUND(C51+C52,0)</f>
        <v>0</v>
      </c>
      <c r="D67" s="28">
        <f t="shared" si="7"/>
        <v>0</v>
      </c>
      <c r="E67" s="28">
        <f t="shared" si="7"/>
        <v>112786</v>
      </c>
      <c r="F67" s="28">
        <f t="shared" si="7"/>
        <v>0</v>
      </c>
      <c r="G67" s="28">
        <f t="shared" si="7"/>
        <v>0</v>
      </c>
      <c r="H67" s="28">
        <f t="shared" si="7"/>
        <v>0</v>
      </c>
      <c r="I67" s="28">
        <f t="shared" si="7"/>
        <v>0</v>
      </c>
      <c r="J67" s="28">
        <f t="shared" si="7"/>
        <v>0</v>
      </c>
      <c r="K67" s="28">
        <f t="shared" si="7"/>
        <v>0</v>
      </c>
      <c r="L67" s="28">
        <f t="shared" si="7"/>
        <v>293328</v>
      </c>
      <c r="M67" s="28">
        <f t="shared" si="7"/>
        <v>0</v>
      </c>
      <c r="N67" s="28">
        <f t="shared" si="7"/>
        <v>0</v>
      </c>
      <c r="O67" s="28">
        <f t="shared" si="7"/>
        <v>3136</v>
      </c>
      <c r="P67" s="28">
        <f t="shared" si="7"/>
        <v>124793</v>
      </c>
      <c r="Q67" s="28">
        <f t="shared" si="7"/>
        <v>0</v>
      </c>
      <c r="R67" s="28">
        <f t="shared" si="7"/>
        <v>4681</v>
      </c>
      <c r="S67" s="28">
        <f t="shared" si="7"/>
        <v>0</v>
      </c>
      <c r="T67" s="28">
        <f t="shared" si="7"/>
        <v>34451</v>
      </c>
      <c r="U67" s="28">
        <f t="shared" si="7"/>
        <v>57669</v>
      </c>
      <c r="V67" s="28">
        <f t="shared" si="7"/>
        <v>0</v>
      </c>
      <c r="W67" s="28">
        <f t="shared" si="7"/>
        <v>4517</v>
      </c>
      <c r="X67" s="28">
        <f t="shared" si="7"/>
        <v>22398</v>
      </c>
      <c r="Y67" s="28">
        <f t="shared" si="7"/>
        <v>57224</v>
      </c>
      <c r="Z67" s="28">
        <f t="shared" si="7"/>
        <v>0</v>
      </c>
      <c r="AA67" s="28">
        <f t="shared" si="7"/>
        <v>0</v>
      </c>
      <c r="AB67" s="28">
        <f t="shared" si="7"/>
        <v>39039</v>
      </c>
      <c r="AC67" s="28">
        <f t="shared" si="7"/>
        <v>0</v>
      </c>
      <c r="AD67" s="28">
        <f t="shared" si="7"/>
        <v>0</v>
      </c>
      <c r="AE67" s="28">
        <f t="shared" si="7"/>
        <v>55375</v>
      </c>
      <c r="AF67" s="28">
        <f t="shared" si="7"/>
        <v>0</v>
      </c>
      <c r="AG67" s="28">
        <f t="shared" si="7"/>
        <v>115056</v>
      </c>
      <c r="AH67" s="28">
        <f t="shared" si="7"/>
        <v>0</v>
      </c>
      <c r="AI67" s="28">
        <f t="shared" si="7"/>
        <v>0</v>
      </c>
      <c r="AJ67" s="28">
        <f t="shared" si="7"/>
        <v>280081</v>
      </c>
      <c r="AK67" s="28">
        <f t="shared" si="7"/>
        <v>0</v>
      </c>
      <c r="AL67" s="28">
        <f t="shared" si="7"/>
        <v>0</v>
      </c>
      <c r="AM67" s="28">
        <f t="shared" si="7"/>
        <v>0</v>
      </c>
      <c r="AN67" s="28">
        <f t="shared" si="7"/>
        <v>0</v>
      </c>
      <c r="AO67" s="28">
        <f t="shared" si="7"/>
        <v>22796</v>
      </c>
      <c r="AP67" s="28">
        <f t="shared" si="7"/>
        <v>0</v>
      </c>
      <c r="AQ67" s="28">
        <f t="shared" si="7"/>
        <v>0</v>
      </c>
      <c r="AR67" s="28">
        <f t="shared" si="7"/>
        <v>0</v>
      </c>
      <c r="AS67" s="28">
        <f t="shared" si="7"/>
        <v>0</v>
      </c>
      <c r="AT67" s="28">
        <f t="shared" si="7"/>
        <v>0</v>
      </c>
      <c r="AU67" s="28">
        <f t="shared" si="7"/>
        <v>0</v>
      </c>
      <c r="AV67" s="28">
        <f t="shared" si="7"/>
        <v>0</v>
      </c>
      <c r="AW67" s="28">
        <f t="shared" si="7"/>
        <v>0</v>
      </c>
      <c r="AX67" s="28">
        <f t="shared" si="7"/>
        <v>0</v>
      </c>
      <c r="AY67" s="28">
        <f t="shared" si="7"/>
        <v>53128</v>
      </c>
      <c r="AZ67" s="28">
        <f t="shared" si="7"/>
        <v>23170</v>
      </c>
      <c r="BA67" s="28">
        <f t="shared" si="7"/>
        <v>65532</v>
      </c>
      <c r="BB67" s="28">
        <f t="shared" si="7"/>
        <v>0</v>
      </c>
      <c r="BC67" s="28">
        <f t="shared" si="7"/>
        <v>0</v>
      </c>
      <c r="BD67" s="28">
        <f t="shared" si="7"/>
        <v>16992</v>
      </c>
      <c r="BE67" s="28">
        <f>ROUND(BE51+BE52,0)</f>
        <v>143633</v>
      </c>
      <c r="BF67" s="28">
        <f t="shared" si="7"/>
        <v>0</v>
      </c>
      <c r="BG67" s="28">
        <f t="shared" si="7"/>
        <v>0</v>
      </c>
      <c r="BH67" s="28">
        <f t="shared" si="7"/>
        <v>0</v>
      </c>
      <c r="BI67" s="28">
        <f t="shared" si="7"/>
        <v>0</v>
      </c>
      <c r="BJ67" s="28">
        <f t="shared" si="7"/>
        <v>0</v>
      </c>
      <c r="BK67" s="28">
        <f t="shared" si="7"/>
        <v>22211</v>
      </c>
      <c r="BL67" s="28">
        <f t="shared" si="7"/>
        <v>209283</v>
      </c>
      <c r="BM67" s="28">
        <f t="shared" si="7"/>
        <v>0</v>
      </c>
      <c r="BN67" s="28">
        <f t="shared" si="7"/>
        <v>321648</v>
      </c>
      <c r="BO67" s="28">
        <f t="shared" ref="BO67:CC67" si="8">ROUND(BO51+BO52,0)</f>
        <v>0</v>
      </c>
      <c r="BP67" s="28">
        <f t="shared" si="8"/>
        <v>0</v>
      </c>
      <c r="BQ67" s="28">
        <f t="shared" si="8"/>
        <v>0</v>
      </c>
      <c r="BR67" s="28">
        <f t="shared" si="8"/>
        <v>9362</v>
      </c>
      <c r="BS67" s="28">
        <f t="shared" si="8"/>
        <v>0</v>
      </c>
      <c r="BT67" s="28">
        <f t="shared" si="8"/>
        <v>0</v>
      </c>
      <c r="BU67" s="28">
        <f t="shared" si="8"/>
        <v>0</v>
      </c>
      <c r="BV67" s="28">
        <f t="shared" si="8"/>
        <v>81003</v>
      </c>
      <c r="BW67" s="28">
        <f t="shared" si="8"/>
        <v>0</v>
      </c>
      <c r="BX67" s="28">
        <f t="shared" si="8"/>
        <v>0</v>
      </c>
      <c r="BY67" s="28">
        <f t="shared" si="8"/>
        <v>0</v>
      </c>
      <c r="BZ67" s="28">
        <f t="shared" si="8"/>
        <v>0</v>
      </c>
      <c r="CA67" s="28">
        <f t="shared" si="8"/>
        <v>0</v>
      </c>
      <c r="CB67" s="28">
        <f t="shared" si="8"/>
        <v>0</v>
      </c>
      <c r="CC67" s="28">
        <f t="shared" si="8"/>
        <v>0</v>
      </c>
      <c r="CD67" s="25" t="s">
        <v>248</v>
      </c>
      <c r="CE67" s="28">
        <f t="shared" si="4"/>
        <v>2173292</v>
      </c>
      <c r="CF67" s="315">
        <v>0</v>
      </c>
    </row>
    <row r="68" spans="1:84">
      <c r="A68" s="34" t="s">
        <v>268</v>
      </c>
      <c r="B68" s="28"/>
      <c r="C68" s="314"/>
      <c r="D68" s="314"/>
      <c r="E68" s="314">
        <v>5341</v>
      </c>
      <c r="F68" s="314"/>
      <c r="G68" s="314"/>
      <c r="H68" s="314"/>
      <c r="I68" s="314"/>
      <c r="J68" s="314">
        <v>339</v>
      </c>
      <c r="K68" s="314"/>
      <c r="L68" s="314">
        <v>13891</v>
      </c>
      <c r="M68" s="314"/>
      <c r="N68" s="314"/>
      <c r="O68" s="314">
        <v>999</v>
      </c>
      <c r="P68" s="316">
        <v>19448</v>
      </c>
      <c r="Q68" s="316"/>
      <c r="R68" s="316">
        <v>8967</v>
      </c>
      <c r="S68" s="323"/>
      <c r="T68" s="323">
        <v>117</v>
      </c>
      <c r="U68" s="317">
        <v>77068</v>
      </c>
      <c r="V68" s="316"/>
      <c r="W68" s="316">
        <v>-88</v>
      </c>
      <c r="X68" s="316">
        <v>-440</v>
      </c>
      <c r="Y68" s="316">
        <v>-1123</v>
      </c>
      <c r="Z68" s="316"/>
      <c r="AA68" s="316"/>
      <c r="AB68" s="324">
        <v>156</v>
      </c>
      <c r="AC68" s="316">
        <v>24332</v>
      </c>
      <c r="AD68" s="316"/>
      <c r="AE68" s="316">
        <v>634</v>
      </c>
      <c r="AF68" s="316"/>
      <c r="AG68" s="316">
        <v>10601</v>
      </c>
      <c r="AH68" s="316"/>
      <c r="AI68" s="316"/>
      <c r="AJ68" s="316">
        <v>5476</v>
      </c>
      <c r="AK68" s="316">
        <v>0</v>
      </c>
      <c r="AL68" s="316">
        <v>0</v>
      </c>
      <c r="AM68" s="316">
        <v>0</v>
      </c>
      <c r="AN68" s="316">
        <v>0</v>
      </c>
      <c r="AO68" s="316">
        <v>1080</v>
      </c>
      <c r="AP68" s="316">
        <v>470</v>
      </c>
      <c r="AQ68" s="316"/>
      <c r="AR68" s="316"/>
      <c r="AS68" s="316"/>
      <c r="AT68" s="316"/>
      <c r="AU68" s="316"/>
      <c r="AV68" s="323"/>
      <c r="AW68" s="323"/>
      <c r="AX68" s="323"/>
      <c r="AY68" s="316">
        <v>7027</v>
      </c>
      <c r="AZ68" s="316">
        <v>470</v>
      </c>
      <c r="BA68" s="323"/>
      <c r="BB68" s="323"/>
      <c r="BC68" s="323"/>
      <c r="BD68" s="323">
        <v>166</v>
      </c>
      <c r="BE68" s="316">
        <v>6320</v>
      </c>
      <c r="BF68" s="323"/>
      <c r="BG68" s="323"/>
      <c r="BH68" s="323">
        <v>104970</v>
      </c>
      <c r="BI68" s="323"/>
      <c r="BJ68" s="323">
        <v>0</v>
      </c>
      <c r="BK68" s="323">
        <v>470</v>
      </c>
      <c r="BL68" s="323">
        <v>4968</v>
      </c>
      <c r="BM68" s="323"/>
      <c r="BN68" s="323">
        <v>100949</v>
      </c>
      <c r="BO68" s="323"/>
      <c r="BP68" s="323"/>
      <c r="BQ68" s="323"/>
      <c r="BR68" s="323">
        <v>1874</v>
      </c>
      <c r="BS68" s="323"/>
      <c r="BT68" s="323"/>
      <c r="BU68" s="323"/>
      <c r="BV68" s="323">
        <v>6517</v>
      </c>
      <c r="BW68" s="323"/>
      <c r="BX68" s="323"/>
      <c r="BY68" s="323"/>
      <c r="BZ68" s="323"/>
      <c r="CA68" s="323"/>
      <c r="CB68" s="323"/>
      <c r="CC68" s="323"/>
      <c r="CD68" s="25" t="s">
        <v>248</v>
      </c>
      <c r="CE68" s="28">
        <f t="shared" si="4"/>
        <v>400999</v>
      </c>
      <c r="CF68" s="315">
        <v>0</v>
      </c>
    </row>
    <row r="69" spans="1:84">
      <c r="A69" s="34" t="s">
        <v>269</v>
      </c>
      <c r="B69" s="16"/>
      <c r="C69" s="28">
        <f t="shared" ref="C69:BN69" si="9">SUM(C70:C83)</f>
        <v>0</v>
      </c>
      <c r="D69" s="28">
        <f t="shared" si="9"/>
        <v>0</v>
      </c>
      <c r="E69" s="28">
        <f t="shared" si="9"/>
        <v>6396</v>
      </c>
      <c r="F69" s="28">
        <f t="shared" si="9"/>
        <v>0</v>
      </c>
      <c r="G69" s="28">
        <f t="shared" si="9"/>
        <v>0</v>
      </c>
      <c r="H69" s="28">
        <f t="shared" si="9"/>
        <v>0</v>
      </c>
      <c r="I69" s="28">
        <f t="shared" si="9"/>
        <v>0</v>
      </c>
      <c r="J69" s="28">
        <f t="shared" si="9"/>
        <v>406</v>
      </c>
      <c r="K69" s="28">
        <f t="shared" si="9"/>
        <v>0</v>
      </c>
      <c r="L69" s="28">
        <f t="shared" si="9"/>
        <v>16633</v>
      </c>
      <c r="M69" s="28">
        <f t="shared" si="9"/>
        <v>0</v>
      </c>
      <c r="N69" s="28">
        <f t="shared" si="9"/>
        <v>0</v>
      </c>
      <c r="O69" s="28">
        <f t="shared" si="9"/>
        <v>7477</v>
      </c>
      <c r="P69" s="28">
        <f t="shared" si="9"/>
        <v>22112</v>
      </c>
      <c r="Q69" s="28">
        <f t="shared" si="9"/>
        <v>935</v>
      </c>
      <c r="R69" s="28">
        <f t="shared" si="9"/>
        <v>16597</v>
      </c>
      <c r="S69" s="28">
        <f t="shared" si="9"/>
        <v>1911</v>
      </c>
      <c r="T69" s="28">
        <f t="shared" si="9"/>
        <v>1288</v>
      </c>
      <c r="U69" s="28">
        <f t="shared" si="9"/>
        <v>93205</v>
      </c>
      <c r="V69" s="28">
        <f t="shared" si="9"/>
        <v>0</v>
      </c>
      <c r="W69" s="28">
        <f t="shared" si="9"/>
        <v>506</v>
      </c>
      <c r="X69" s="28">
        <f t="shared" si="9"/>
        <v>2516</v>
      </c>
      <c r="Y69" s="28">
        <f t="shared" si="9"/>
        <v>6427</v>
      </c>
      <c r="Z69" s="28">
        <f t="shared" si="9"/>
        <v>0</v>
      </c>
      <c r="AA69" s="28">
        <f t="shared" si="9"/>
        <v>0</v>
      </c>
      <c r="AB69" s="28">
        <f t="shared" si="9"/>
        <v>2074</v>
      </c>
      <c r="AC69" s="28">
        <f t="shared" si="9"/>
        <v>0</v>
      </c>
      <c r="AD69" s="28">
        <f t="shared" si="9"/>
        <v>0</v>
      </c>
      <c r="AE69" s="28">
        <f t="shared" si="9"/>
        <v>1815</v>
      </c>
      <c r="AF69" s="28">
        <f t="shared" si="9"/>
        <v>0</v>
      </c>
      <c r="AG69" s="28">
        <f t="shared" si="9"/>
        <v>26729</v>
      </c>
      <c r="AH69" s="28">
        <f t="shared" si="9"/>
        <v>0</v>
      </c>
      <c r="AI69" s="28">
        <f t="shared" si="9"/>
        <v>0</v>
      </c>
      <c r="AJ69" s="28">
        <f t="shared" si="9"/>
        <v>89141</v>
      </c>
      <c r="AK69" s="28">
        <f t="shared" si="9"/>
        <v>0</v>
      </c>
      <c r="AL69" s="28">
        <f t="shared" si="9"/>
        <v>0</v>
      </c>
      <c r="AM69" s="28">
        <f t="shared" si="9"/>
        <v>0</v>
      </c>
      <c r="AN69" s="28">
        <f t="shared" si="9"/>
        <v>0</v>
      </c>
      <c r="AO69" s="28">
        <f t="shared" si="9"/>
        <v>1285</v>
      </c>
      <c r="AP69" s="28">
        <f t="shared" si="9"/>
        <v>73</v>
      </c>
      <c r="AQ69" s="28">
        <f t="shared" si="9"/>
        <v>0</v>
      </c>
      <c r="AR69" s="28">
        <f t="shared" si="9"/>
        <v>0</v>
      </c>
      <c r="AS69" s="28">
        <f t="shared" si="9"/>
        <v>0</v>
      </c>
      <c r="AT69" s="28">
        <f t="shared" si="9"/>
        <v>0</v>
      </c>
      <c r="AU69" s="28">
        <f t="shared" si="9"/>
        <v>0</v>
      </c>
      <c r="AV69" s="28">
        <f t="shared" si="9"/>
        <v>0</v>
      </c>
      <c r="AW69" s="28">
        <f t="shared" si="9"/>
        <v>0</v>
      </c>
      <c r="AX69" s="28">
        <f t="shared" si="9"/>
        <v>0</v>
      </c>
      <c r="AY69" s="28">
        <f t="shared" si="9"/>
        <v>41861</v>
      </c>
      <c r="AZ69" s="28">
        <f t="shared" si="9"/>
        <v>0</v>
      </c>
      <c r="BA69" s="28">
        <f t="shared" si="9"/>
        <v>2003</v>
      </c>
      <c r="BB69" s="28">
        <f t="shared" si="9"/>
        <v>0</v>
      </c>
      <c r="BC69" s="28">
        <f t="shared" si="9"/>
        <v>0</v>
      </c>
      <c r="BD69" s="28">
        <f t="shared" si="9"/>
        <v>1869</v>
      </c>
      <c r="BE69" s="28">
        <f t="shared" si="9"/>
        <v>72409</v>
      </c>
      <c r="BF69" s="28">
        <f t="shared" si="9"/>
        <v>7518</v>
      </c>
      <c r="BG69" s="28">
        <f t="shared" si="9"/>
        <v>0</v>
      </c>
      <c r="BH69" s="28">
        <f t="shared" si="9"/>
        <v>9636</v>
      </c>
      <c r="BI69" s="28">
        <f t="shared" si="9"/>
        <v>0</v>
      </c>
      <c r="BJ69" s="28">
        <f t="shared" si="9"/>
        <v>100230</v>
      </c>
      <c r="BK69" s="28">
        <f t="shared" si="9"/>
        <v>36617</v>
      </c>
      <c r="BL69" s="28">
        <f t="shared" si="9"/>
        <v>7997</v>
      </c>
      <c r="BM69" s="28">
        <f t="shared" si="9"/>
        <v>0</v>
      </c>
      <c r="BN69" s="28">
        <f t="shared" si="9"/>
        <v>177089</v>
      </c>
      <c r="BO69" s="28">
        <f t="shared" ref="BO69:CD69" si="10">SUM(BO70:BO83)</f>
        <v>0</v>
      </c>
      <c r="BP69" s="28">
        <f t="shared" si="10"/>
        <v>0</v>
      </c>
      <c r="BQ69" s="28">
        <f t="shared" si="10"/>
        <v>0</v>
      </c>
      <c r="BR69" s="28">
        <f t="shared" si="10"/>
        <v>47924</v>
      </c>
      <c r="BS69" s="28">
        <f t="shared" si="10"/>
        <v>0</v>
      </c>
      <c r="BT69" s="28">
        <f t="shared" si="10"/>
        <v>0</v>
      </c>
      <c r="BU69" s="28">
        <f t="shared" si="10"/>
        <v>0</v>
      </c>
      <c r="BV69" s="28">
        <f t="shared" si="10"/>
        <v>11900</v>
      </c>
      <c r="BW69" s="28">
        <f t="shared" si="10"/>
        <v>0</v>
      </c>
      <c r="BX69" s="28">
        <f t="shared" si="10"/>
        <v>60561</v>
      </c>
      <c r="BY69" s="28">
        <f t="shared" si="10"/>
        <v>0</v>
      </c>
      <c r="BZ69" s="28">
        <f t="shared" si="10"/>
        <v>0</v>
      </c>
      <c r="CA69" s="28">
        <f t="shared" si="10"/>
        <v>0</v>
      </c>
      <c r="CB69" s="28">
        <f t="shared" si="10"/>
        <v>0</v>
      </c>
      <c r="CC69" s="28">
        <f t="shared" si="10"/>
        <v>0</v>
      </c>
      <c r="CD69" s="28">
        <f t="shared" si="10"/>
        <v>1639292</v>
      </c>
      <c r="CE69" s="28">
        <f>SUM(CE70:CE83)</f>
        <v>2514432</v>
      </c>
      <c r="CF69" s="315">
        <v>0</v>
      </c>
    </row>
    <row r="70" spans="1:84">
      <c r="A70" s="29" t="s">
        <v>270</v>
      </c>
      <c r="B70" s="30"/>
      <c r="C70" s="325"/>
      <c r="D70" s="325"/>
      <c r="E70" s="325"/>
      <c r="F70" s="325"/>
      <c r="G70" s="325"/>
      <c r="H70" s="325"/>
      <c r="I70" s="325"/>
      <c r="J70" s="325"/>
      <c r="K70" s="325"/>
      <c r="L70" s="325"/>
      <c r="M70" s="325"/>
      <c r="N70" s="325"/>
      <c r="O70" s="325"/>
      <c r="P70" s="325"/>
      <c r="Q70" s="325"/>
      <c r="R70" s="325"/>
      <c r="S70" s="325"/>
      <c r="T70" s="325"/>
      <c r="U70" s="325"/>
      <c r="V70" s="325"/>
      <c r="W70" s="325"/>
      <c r="X70" s="325"/>
      <c r="Y70" s="325"/>
      <c r="Z70" s="325"/>
      <c r="AA70" s="325"/>
      <c r="AB70" s="325"/>
      <c r="AC70" s="325"/>
      <c r="AD70" s="325"/>
      <c r="AE70" s="325"/>
      <c r="AF70" s="325"/>
      <c r="AG70" s="325"/>
      <c r="AH70" s="325"/>
      <c r="AI70" s="325"/>
      <c r="AJ70" s="325"/>
      <c r="AK70" s="325"/>
      <c r="AL70" s="325"/>
      <c r="AM70" s="325"/>
      <c r="AN70" s="325"/>
      <c r="AO70" s="325"/>
      <c r="AP70" s="325"/>
      <c r="AQ70" s="325"/>
      <c r="AR70" s="325"/>
      <c r="AS70" s="325"/>
      <c r="AT70" s="325"/>
      <c r="AU70" s="325"/>
      <c r="AV70" s="325"/>
      <c r="AW70" s="325"/>
      <c r="AX70" s="325"/>
      <c r="AY70" s="325"/>
      <c r="AZ70" s="325"/>
      <c r="BA70" s="325"/>
      <c r="BB70" s="325"/>
      <c r="BC70" s="325"/>
      <c r="BD70" s="325"/>
      <c r="BE70" s="325"/>
      <c r="BF70" s="325"/>
      <c r="BG70" s="325"/>
      <c r="BH70" s="325"/>
      <c r="BI70" s="325"/>
      <c r="BJ70" s="325"/>
      <c r="BK70" s="325"/>
      <c r="BL70" s="325"/>
      <c r="BM70" s="325"/>
      <c r="BN70" s="325"/>
      <c r="BO70" s="325"/>
      <c r="BP70" s="325"/>
      <c r="BQ70" s="325"/>
      <c r="BR70" s="325"/>
      <c r="BS70" s="325"/>
      <c r="BT70" s="325"/>
      <c r="BU70" s="325"/>
      <c r="BV70" s="325"/>
      <c r="BW70" s="325"/>
      <c r="BX70" s="325"/>
      <c r="BY70" s="325"/>
      <c r="BZ70" s="325"/>
      <c r="CA70" s="325"/>
      <c r="CB70" s="325"/>
      <c r="CC70" s="325"/>
      <c r="CD70" s="325"/>
      <c r="CE70" s="28">
        <f>SUM(C70:CD70)</f>
        <v>0</v>
      </c>
      <c r="CF70" s="315">
        <v>0</v>
      </c>
    </row>
    <row r="71" spans="1:84">
      <c r="A71" s="29" t="s">
        <v>271</v>
      </c>
      <c r="B71" s="30"/>
      <c r="C71" s="325"/>
      <c r="D71" s="325"/>
      <c r="E71" s="325"/>
      <c r="F71" s="325"/>
      <c r="G71" s="325"/>
      <c r="H71" s="325"/>
      <c r="I71" s="325"/>
      <c r="J71" s="325"/>
      <c r="K71" s="325"/>
      <c r="L71" s="325"/>
      <c r="M71" s="325"/>
      <c r="N71" s="325"/>
      <c r="O71" s="325"/>
      <c r="P71" s="325"/>
      <c r="Q71" s="325"/>
      <c r="R71" s="325"/>
      <c r="S71" s="325"/>
      <c r="T71" s="325"/>
      <c r="U71" s="325"/>
      <c r="V71" s="325"/>
      <c r="W71" s="325"/>
      <c r="X71" s="325"/>
      <c r="Y71" s="325"/>
      <c r="Z71" s="325"/>
      <c r="AA71" s="325"/>
      <c r="AB71" s="325"/>
      <c r="AC71" s="325"/>
      <c r="AD71" s="325"/>
      <c r="AE71" s="325"/>
      <c r="AF71" s="325"/>
      <c r="AG71" s="325"/>
      <c r="AH71" s="325"/>
      <c r="AI71" s="325"/>
      <c r="AJ71" s="325"/>
      <c r="AK71" s="325"/>
      <c r="AL71" s="325"/>
      <c r="AM71" s="325"/>
      <c r="AN71" s="325"/>
      <c r="AO71" s="325"/>
      <c r="AP71" s="325"/>
      <c r="AQ71" s="325"/>
      <c r="AR71" s="325"/>
      <c r="AS71" s="325"/>
      <c r="AT71" s="325"/>
      <c r="AU71" s="325"/>
      <c r="AV71" s="325"/>
      <c r="AW71" s="325"/>
      <c r="AX71" s="325"/>
      <c r="AY71" s="325"/>
      <c r="AZ71" s="325"/>
      <c r="BA71" s="325"/>
      <c r="BB71" s="325"/>
      <c r="BC71" s="325"/>
      <c r="BD71" s="325"/>
      <c r="BE71" s="325"/>
      <c r="BF71" s="325"/>
      <c r="BG71" s="325"/>
      <c r="BH71" s="325"/>
      <c r="BI71" s="325"/>
      <c r="BJ71" s="325"/>
      <c r="BK71" s="325"/>
      <c r="BL71" s="325"/>
      <c r="BM71" s="325"/>
      <c r="BN71" s="325"/>
      <c r="BO71" s="325"/>
      <c r="BP71" s="325"/>
      <c r="BQ71" s="325"/>
      <c r="BR71" s="325"/>
      <c r="BS71" s="325"/>
      <c r="BT71" s="325"/>
      <c r="BU71" s="325"/>
      <c r="BV71" s="325"/>
      <c r="BW71" s="325"/>
      <c r="BX71" s="325"/>
      <c r="BY71" s="325"/>
      <c r="BZ71" s="325"/>
      <c r="CA71" s="325"/>
      <c r="CB71" s="325"/>
      <c r="CC71" s="325"/>
      <c r="CD71" s="325"/>
      <c r="CE71" s="28">
        <f t="shared" ref="CE71:CE85" si="11">SUM(C71:CD71)</f>
        <v>0</v>
      </c>
      <c r="CF71" s="315">
        <v>0</v>
      </c>
    </row>
    <row r="72" spans="1:84">
      <c r="A72" s="29" t="s">
        <v>272</v>
      </c>
      <c r="B72" s="30"/>
      <c r="C72" s="325"/>
      <c r="D72" s="325"/>
      <c r="E72" s="325"/>
      <c r="F72" s="325"/>
      <c r="G72" s="325"/>
      <c r="H72" s="325"/>
      <c r="I72" s="325"/>
      <c r="J72" s="325"/>
      <c r="K72" s="325"/>
      <c r="L72" s="325"/>
      <c r="M72" s="325"/>
      <c r="N72" s="325"/>
      <c r="O72" s="325"/>
      <c r="P72" s="325"/>
      <c r="Q72" s="325"/>
      <c r="R72" s="325"/>
      <c r="S72" s="325"/>
      <c r="T72" s="325"/>
      <c r="U72" s="325"/>
      <c r="V72" s="325"/>
      <c r="W72" s="325"/>
      <c r="X72" s="325"/>
      <c r="Y72" s="325"/>
      <c r="Z72" s="325"/>
      <c r="AA72" s="325"/>
      <c r="AB72" s="325"/>
      <c r="AC72" s="325"/>
      <c r="AD72" s="325"/>
      <c r="AE72" s="325"/>
      <c r="AF72" s="325"/>
      <c r="AG72" s="325"/>
      <c r="AH72" s="325"/>
      <c r="AI72" s="325"/>
      <c r="AJ72" s="325"/>
      <c r="AK72" s="325"/>
      <c r="AL72" s="325"/>
      <c r="AM72" s="325"/>
      <c r="AN72" s="325"/>
      <c r="AO72" s="325"/>
      <c r="AP72" s="325"/>
      <c r="AQ72" s="325"/>
      <c r="AR72" s="325"/>
      <c r="AS72" s="325"/>
      <c r="AT72" s="325"/>
      <c r="AU72" s="325"/>
      <c r="AV72" s="325"/>
      <c r="AW72" s="325"/>
      <c r="AX72" s="325"/>
      <c r="AY72" s="325"/>
      <c r="AZ72" s="325"/>
      <c r="BA72" s="325"/>
      <c r="BB72" s="325"/>
      <c r="BC72" s="325"/>
      <c r="BD72" s="325"/>
      <c r="BE72" s="325"/>
      <c r="BF72" s="325"/>
      <c r="BG72" s="325"/>
      <c r="BH72" s="325"/>
      <c r="BI72" s="325"/>
      <c r="BJ72" s="325"/>
      <c r="BK72" s="325"/>
      <c r="BL72" s="325"/>
      <c r="BM72" s="325"/>
      <c r="BN72" s="325"/>
      <c r="BO72" s="325"/>
      <c r="BP72" s="325"/>
      <c r="BQ72" s="325"/>
      <c r="BR72" s="325"/>
      <c r="BS72" s="325"/>
      <c r="BT72" s="325"/>
      <c r="BU72" s="325"/>
      <c r="BV72" s="325"/>
      <c r="BW72" s="325"/>
      <c r="BX72" s="325"/>
      <c r="BY72" s="325"/>
      <c r="BZ72" s="325"/>
      <c r="CA72" s="325"/>
      <c r="CB72" s="325"/>
      <c r="CC72" s="325"/>
      <c r="CD72" s="325"/>
      <c r="CE72" s="28">
        <f t="shared" si="11"/>
        <v>0</v>
      </c>
      <c r="CF72" s="315">
        <v>0</v>
      </c>
    </row>
    <row r="73" spans="1:84">
      <c r="A73" s="29" t="s">
        <v>273</v>
      </c>
      <c r="B73" s="30"/>
      <c r="C73" s="325"/>
      <c r="D73" s="325"/>
      <c r="E73" s="325"/>
      <c r="F73" s="325"/>
      <c r="G73" s="325"/>
      <c r="H73" s="325"/>
      <c r="I73" s="325"/>
      <c r="J73" s="325"/>
      <c r="K73" s="325"/>
      <c r="L73" s="325"/>
      <c r="M73" s="325"/>
      <c r="N73" s="325"/>
      <c r="O73" s="325"/>
      <c r="P73" s="325"/>
      <c r="Q73" s="325"/>
      <c r="R73" s="325"/>
      <c r="S73" s="325"/>
      <c r="T73" s="325"/>
      <c r="U73" s="325"/>
      <c r="V73" s="325"/>
      <c r="W73" s="325"/>
      <c r="X73" s="325"/>
      <c r="Y73" s="325"/>
      <c r="Z73" s="325"/>
      <c r="AA73" s="325"/>
      <c r="AB73" s="325"/>
      <c r="AC73" s="325"/>
      <c r="AD73" s="325"/>
      <c r="AE73" s="325"/>
      <c r="AF73" s="325"/>
      <c r="AG73" s="325"/>
      <c r="AH73" s="325"/>
      <c r="AI73" s="325"/>
      <c r="AJ73" s="325"/>
      <c r="AK73" s="325"/>
      <c r="AL73" s="325"/>
      <c r="AM73" s="325"/>
      <c r="AN73" s="325"/>
      <c r="AO73" s="325"/>
      <c r="AP73" s="325"/>
      <c r="AQ73" s="325"/>
      <c r="AR73" s="325"/>
      <c r="AS73" s="325"/>
      <c r="AT73" s="325"/>
      <c r="AU73" s="325"/>
      <c r="AV73" s="325"/>
      <c r="AW73" s="325"/>
      <c r="AX73" s="325"/>
      <c r="AY73" s="325"/>
      <c r="AZ73" s="325"/>
      <c r="BA73" s="325"/>
      <c r="BB73" s="325"/>
      <c r="BC73" s="325"/>
      <c r="BD73" s="325"/>
      <c r="BE73" s="325"/>
      <c r="BF73" s="325"/>
      <c r="BG73" s="325"/>
      <c r="BH73" s="325"/>
      <c r="BI73" s="325"/>
      <c r="BJ73" s="325"/>
      <c r="BK73" s="325"/>
      <c r="BL73" s="325"/>
      <c r="BM73" s="325"/>
      <c r="BN73" s="325"/>
      <c r="BO73" s="325"/>
      <c r="BP73" s="325"/>
      <c r="BQ73" s="325"/>
      <c r="BR73" s="325"/>
      <c r="BS73" s="325"/>
      <c r="BT73" s="325"/>
      <c r="BU73" s="325"/>
      <c r="BV73" s="325"/>
      <c r="BW73" s="325"/>
      <c r="BX73" s="325"/>
      <c r="BY73" s="325"/>
      <c r="BZ73" s="325"/>
      <c r="CA73" s="325"/>
      <c r="CB73" s="325"/>
      <c r="CC73" s="325"/>
      <c r="CD73" s="325"/>
      <c r="CE73" s="28">
        <f t="shared" si="11"/>
        <v>0</v>
      </c>
      <c r="CF73" s="315">
        <v>0</v>
      </c>
    </row>
    <row r="74" spans="1:84">
      <c r="A74" s="29" t="s">
        <v>274</v>
      </c>
      <c r="B74" s="30"/>
      <c r="C74" s="325"/>
      <c r="D74" s="325"/>
      <c r="E74" s="325"/>
      <c r="F74" s="325"/>
      <c r="G74" s="325"/>
      <c r="H74" s="325"/>
      <c r="I74" s="325"/>
      <c r="J74" s="325"/>
      <c r="K74" s="325"/>
      <c r="L74" s="325"/>
      <c r="M74" s="325"/>
      <c r="N74" s="325"/>
      <c r="O74" s="325"/>
      <c r="P74" s="325"/>
      <c r="Q74" s="325"/>
      <c r="R74" s="325"/>
      <c r="S74" s="325"/>
      <c r="T74" s="325"/>
      <c r="U74" s="325"/>
      <c r="V74" s="325"/>
      <c r="W74" s="325"/>
      <c r="X74" s="325"/>
      <c r="Y74" s="325"/>
      <c r="Z74" s="325"/>
      <c r="AA74" s="325"/>
      <c r="AB74" s="325"/>
      <c r="AC74" s="325"/>
      <c r="AD74" s="325"/>
      <c r="AE74" s="325"/>
      <c r="AF74" s="325"/>
      <c r="AG74" s="325"/>
      <c r="AH74" s="325"/>
      <c r="AI74" s="325"/>
      <c r="AJ74" s="325"/>
      <c r="AK74" s="325"/>
      <c r="AL74" s="325"/>
      <c r="AM74" s="325"/>
      <c r="AN74" s="325"/>
      <c r="AO74" s="325"/>
      <c r="AP74" s="325"/>
      <c r="AQ74" s="325"/>
      <c r="AR74" s="325"/>
      <c r="AS74" s="325"/>
      <c r="AT74" s="325"/>
      <c r="AU74" s="325"/>
      <c r="AV74" s="325"/>
      <c r="AW74" s="325"/>
      <c r="AX74" s="325"/>
      <c r="AY74" s="325"/>
      <c r="AZ74" s="325"/>
      <c r="BA74" s="325"/>
      <c r="BB74" s="325"/>
      <c r="BC74" s="325"/>
      <c r="BD74" s="325"/>
      <c r="BE74" s="325"/>
      <c r="BF74" s="325"/>
      <c r="BG74" s="325"/>
      <c r="BH74" s="325"/>
      <c r="BI74" s="325"/>
      <c r="BJ74" s="325"/>
      <c r="BK74" s="325"/>
      <c r="BL74" s="325"/>
      <c r="BM74" s="325"/>
      <c r="BN74" s="325"/>
      <c r="BO74" s="325"/>
      <c r="BP74" s="325"/>
      <c r="BQ74" s="325"/>
      <c r="BR74" s="325"/>
      <c r="BS74" s="325"/>
      <c r="BT74" s="325"/>
      <c r="BU74" s="325"/>
      <c r="BV74" s="325"/>
      <c r="BW74" s="325"/>
      <c r="BX74" s="325"/>
      <c r="BY74" s="325"/>
      <c r="BZ74" s="325"/>
      <c r="CA74" s="325"/>
      <c r="CB74" s="325"/>
      <c r="CC74" s="325"/>
      <c r="CD74" s="325"/>
      <c r="CE74" s="28">
        <f t="shared" si="11"/>
        <v>0</v>
      </c>
      <c r="CF74" s="315">
        <v>0</v>
      </c>
    </row>
    <row r="75" spans="1:84">
      <c r="A75" s="29" t="s">
        <v>275</v>
      </c>
      <c r="B75" s="30"/>
      <c r="C75" s="325"/>
      <c r="D75" s="325"/>
      <c r="E75" s="325"/>
      <c r="F75" s="325"/>
      <c r="G75" s="325"/>
      <c r="H75" s="325"/>
      <c r="I75" s="325"/>
      <c r="J75" s="325"/>
      <c r="K75" s="325"/>
      <c r="L75" s="325"/>
      <c r="M75" s="325"/>
      <c r="N75" s="325"/>
      <c r="O75" s="325"/>
      <c r="P75" s="325"/>
      <c r="Q75" s="325"/>
      <c r="R75" s="325"/>
      <c r="S75" s="325"/>
      <c r="T75" s="325"/>
      <c r="U75" s="325"/>
      <c r="V75" s="325"/>
      <c r="W75" s="325"/>
      <c r="X75" s="325"/>
      <c r="Y75" s="325"/>
      <c r="Z75" s="325"/>
      <c r="AA75" s="325"/>
      <c r="AB75" s="325"/>
      <c r="AC75" s="325"/>
      <c r="AD75" s="325"/>
      <c r="AE75" s="325"/>
      <c r="AF75" s="325"/>
      <c r="AG75" s="325"/>
      <c r="AH75" s="325"/>
      <c r="AI75" s="325"/>
      <c r="AJ75" s="325"/>
      <c r="AK75" s="325"/>
      <c r="AL75" s="325"/>
      <c r="AM75" s="325"/>
      <c r="AN75" s="325"/>
      <c r="AO75" s="325"/>
      <c r="AP75" s="325"/>
      <c r="AQ75" s="325"/>
      <c r="AR75" s="325"/>
      <c r="AS75" s="325"/>
      <c r="AT75" s="325"/>
      <c r="AU75" s="325"/>
      <c r="AV75" s="325"/>
      <c r="AW75" s="325"/>
      <c r="AX75" s="325"/>
      <c r="AY75" s="325"/>
      <c r="AZ75" s="325"/>
      <c r="BA75" s="325"/>
      <c r="BB75" s="325"/>
      <c r="BC75" s="325"/>
      <c r="BD75" s="325"/>
      <c r="BE75" s="325"/>
      <c r="BF75" s="325"/>
      <c r="BG75" s="325"/>
      <c r="BH75" s="325"/>
      <c r="BI75" s="325"/>
      <c r="BJ75" s="325"/>
      <c r="BK75" s="325"/>
      <c r="BL75" s="325"/>
      <c r="BM75" s="325"/>
      <c r="BN75" s="325"/>
      <c r="BO75" s="325"/>
      <c r="BP75" s="325"/>
      <c r="BQ75" s="325"/>
      <c r="BR75" s="325"/>
      <c r="BS75" s="325"/>
      <c r="BT75" s="325"/>
      <c r="BU75" s="325"/>
      <c r="BV75" s="325"/>
      <c r="BW75" s="325"/>
      <c r="BX75" s="325"/>
      <c r="BY75" s="325"/>
      <c r="BZ75" s="325"/>
      <c r="CA75" s="325"/>
      <c r="CB75" s="325"/>
      <c r="CC75" s="325"/>
      <c r="CD75" s="325"/>
      <c r="CE75" s="28">
        <f t="shared" si="11"/>
        <v>0</v>
      </c>
      <c r="CF75" s="315">
        <v>0</v>
      </c>
    </row>
    <row r="76" spans="1:84">
      <c r="A76" s="29" t="s">
        <v>276</v>
      </c>
      <c r="B76" s="211"/>
      <c r="C76" s="325"/>
      <c r="D76" s="325"/>
      <c r="E76" s="325"/>
      <c r="F76" s="325"/>
      <c r="G76" s="325"/>
      <c r="H76" s="325"/>
      <c r="I76" s="325"/>
      <c r="J76" s="325"/>
      <c r="K76" s="325"/>
      <c r="L76" s="325"/>
      <c r="M76" s="325"/>
      <c r="N76" s="325"/>
      <c r="O76" s="325"/>
      <c r="P76" s="325"/>
      <c r="Q76" s="325"/>
      <c r="R76" s="325"/>
      <c r="S76" s="325"/>
      <c r="T76" s="325"/>
      <c r="U76" s="325"/>
      <c r="V76" s="325"/>
      <c r="W76" s="325"/>
      <c r="X76" s="325"/>
      <c r="Y76" s="325"/>
      <c r="Z76" s="325"/>
      <c r="AA76" s="325"/>
      <c r="AB76" s="325"/>
      <c r="AC76" s="325"/>
      <c r="AD76" s="325"/>
      <c r="AE76" s="325"/>
      <c r="AF76" s="325"/>
      <c r="AG76" s="325"/>
      <c r="AH76" s="325"/>
      <c r="AI76" s="325"/>
      <c r="AJ76" s="325"/>
      <c r="AK76" s="325"/>
      <c r="AL76" s="325"/>
      <c r="AM76" s="325"/>
      <c r="AN76" s="325"/>
      <c r="AO76" s="325"/>
      <c r="AP76" s="325"/>
      <c r="AQ76" s="325"/>
      <c r="AR76" s="325"/>
      <c r="AS76" s="325"/>
      <c r="AT76" s="325"/>
      <c r="AU76" s="325"/>
      <c r="AV76" s="325"/>
      <c r="AW76" s="325"/>
      <c r="AX76" s="325"/>
      <c r="AY76" s="325"/>
      <c r="AZ76" s="325"/>
      <c r="BA76" s="325"/>
      <c r="BB76" s="325"/>
      <c r="BC76" s="325"/>
      <c r="BD76" s="325"/>
      <c r="BE76" s="325"/>
      <c r="BF76" s="325"/>
      <c r="BG76" s="325"/>
      <c r="BH76" s="325"/>
      <c r="BI76" s="325"/>
      <c r="BJ76" s="325"/>
      <c r="BK76" s="325"/>
      <c r="BL76" s="325"/>
      <c r="BM76" s="325"/>
      <c r="BN76" s="325"/>
      <c r="BO76" s="325"/>
      <c r="BP76" s="325"/>
      <c r="BQ76" s="325"/>
      <c r="BR76" s="325"/>
      <c r="BS76" s="325"/>
      <c r="BT76" s="325"/>
      <c r="BU76" s="325"/>
      <c r="BV76" s="325"/>
      <c r="BW76" s="325"/>
      <c r="BX76" s="325"/>
      <c r="BY76" s="325"/>
      <c r="BZ76" s="325"/>
      <c r="CA76" s="325"/>
      <c r="CB76" s="325"/>
      <c r="CC76" s="325"/>
      <c r="CD76" s="325"/>
      <c r="CE76" s="28">
        <f t="shared" si="11"/>
        <v>0</v>
      </c>
      <c r="CF76" s="315">
        <v>0</v>
      </c>
    </row>
    <row r="77" spans="1:84">
      <c r="A77" s="29" t="s">
        <v>277</v>
      </c>
      <c r="B77" s="30"/>
      <c r="C77" s="325"/>
      <c r="D77" s="325"/>
      <c r="E77" s="325"/>
      <c r="F77" s="325"/>
      <c r="G77" s="325"/>
      <c r="H77" s="325"/>
      <c r="I77" s="325"/>
      <c r="J77" s="325"/>
      <c r="K77" s="325"/>
      <c r="L77" s="325"/>
      <c r="M77" s="325"/>
      <c r="N77" s="325"/>
      <c r="O77" s="325"/>
      <c r="P77" s="325"/>
      <c r="Q77" s="325"/>
      <c r="R77" s="325"/>
      <c r="S77" s="325"/>
      <c r="T77" s="325"/>
      <c r="U77" s="325"/>
      <c r="V77" s="325"/>
      <c r="W77" s="325"/>
      <c r="X77" s="325"/>
      <c r="Y77" s="325"/>
      <c r="Z77" s="325"/>
      <c r="AA77" s="325"/>
      <c r="AB77" s="325"/>
      <c r="AC77" s="325"/>
      <c r="AD77" s="325"/>
      <c r="AE77" s="325"/>
      <c r="AF77" s="325"/>
      <c r="AG77" s="325"/>
      <c r="AH77" s="325"/>
      <c r="AI77" s="325"/>
      <c r="AJ77" s="325"/>
      <c r="AK77" s="325"/>
      <c r="AL77" s="325"/>
      <c r="AM77" s="325"/>
      <c r="AN77" s="325"/>
      <c r="AO77" s="325"/>
      <c r="AP77" s="325"/>
      <c r="AQ77" s="325"/>
      <c r="AR77" s="325"/>
      <c r="AS77" s="325"/>
      <c r="AT77" s="325"/>
      <c r="AU77" s="325"/>
      <c r="AV77" s="325"/>
      <c r="AW77" s="325"/>
      <c r="AX77" s="325"/>
      <c r="AY77" s="325"/>
      <c r="AZ77" s="325"/>
      <c r="BA77" s="325"/>
      <c r="BB77" s="325"/>
      <c r="BC77" s="325"/>
      <c r="BD77" s="325"/>
      <c r="BE77" s="325"/>
      <c r="BF77" s="325"/>
      <c r="BG77" s="325"/>
      <c r="BH77" s="325"/>
      <c r="BI77" s="325"/>
      <c r="BJ77" s="325"/>
      <c r="BK77" s="325"/>
      <c r="BL77" s="325"/>
      <c r="BM77" s="325"/>
      <c r="BN77" s="325"/>
      <c r="BO77" s="325"/>
      <c r="BP77" s="325"/>
      <c r="BQ77" s="325"/>
      <c r="BR77" s="325"/>
      <c r="BS77" s="325"/>
      <c r="BT77" s="325"/>
      <c r="BU77" s="325"/>
      <c r="BV77" s="325"/>
      <c r="BW77" s="325"/>
      <c r="BX77" s="325"/>
      <c r="BY77" s="325"/>
      <c r="BZ77" s="325"/>
      <c r="CA77" s="325"/>
      <c r="CB77" s="325"/>
      <c r="CC77" s="325"/>
      <c r="CD77" s="325"/>
      <c r="CE77" s="28">
        <f t="shared" si="11"/>
        <v>0</v>
      </c>
      <c r="CF77" s="315">
        <v>0</v>
      </c>
    </row>
    <row r="78" spans="1:84">
      <c r="A78" s="29" t="s">
        <v>278</v>
      </c>
      <c r="B78" s="16"/>
      <c r="C78" s="325"/>
      <c r="D78" s="325"/>
      <c r="E78" s="325"/>
      <c r="F78" s="325"/>
      <c r="G78" s="325"/>
      <c r="H78" s="325"/>
      <c r="I78" s="325"/>
      <c r="J78" s="325"/>
      <c r="K78" s="325"/>
      <c r="L78" s="325"/>
      <c r="M78" s="325"/>
      <c r="N78" s="325"/>
      <c r="O78" s="325"/>
      <c r="P78" s="325"/>
      <c r="Q78" s="325"/>
      <c r="R78" s="325"/>
      <c r="S78" s="325"/>
      <c r="T78" s="325"/>
      <c r="U78" s="325"/>
      <c r="V78" s="325"/>
      <c r="W78" s="325"/>
      <c r="X78" s="325"/>
      <c r="Y78" s="325"/>
      <c r="Z78" s="325"/>
      <c r="AA78" s="325"/>
      <c r="AB78" s="325"/>
      <c r="AC78" s="325"/>
      <c r="AD78" s="325"/>
      <c r="AE78" s="325"/>
      <c r="AF78" s="325"/>
      <c r="AG78" s="325"/>
      <c r="AH78" s="325"/>
      <c r="AI78" s="325"/>
      <c r="AJ78" s="325"/>
      <c r="AK78" s="325"/>
      <c r="AL78" s="325"/>
      <c r="AM78" s="325"/>
      <c r="AN78" s="325"/>
      <c r="AO78" s="325"/>
      <c r="AP78" s="325"/>
      <c r="AQ78" s="325"/>
      <c r="AR78" s="325"/>
      <c r="AS78" s="325"/>
      <c r="AT78" s="325"/>
      <c r="AU78" s="325"/>
      <c r="AV78" s="325"/>
      <c r="AW78" s="325"/>
      <c r="AX78" s="325"/>
      <c r="AY78" s="325"/>
      <c r="AZ78" s="325"/>
      <c r="BA78" s="325"/>
      <c r="BB78" s="325"/>
      <c r="BC78" s="325"/>
      <c r="BD78" s="325"/>
      <c r="BE78" s="325"/>
      <c r="BF78" s="325"/>
      <c r="BG78" s="325"/>
      <c r="BH78" s="325"/>
      <c r="BI78" s="325"/>
      <c r="BJ78" s="325"/>
      <c r="BK78" s="325"/>
      <c r="BL78" s="325"/>
      <c r="BM78" s="325"/>
      <c r="BN78" s="325"/>
      <c r="BO78" s="325"/>
      <c r="BP78" s="325"/>
      <c r="BQ78" s="325"/>
      <c r="BR78" s="325"/>
      <c r="BS78" s="325"/>
      <c r="BT78" s="325"/>
      <c r="BU78" s="325"/>
      <c r="BV78" s="325"/>
      <c r="BW78" s="325"/>
      <c r="BX78" s="325"/>
      <c r="BY78" s="325"/>
      <c r="BZ78" s="325"/>
      <c r="CA78" s="325"/>
      <c r="CB78" s="325"/>
      <c r="CC78" s="325"/>
      <c r="CD78" s="325"/>
      <c r="CE78" s="28">
        <f t="shared" si="11"/>
        <v>0</v>
      </c>
      <c r="CF78" s="315">
        <v>0</v>
      </c>
    </row>
    <row r="79" spans="1:84">
      <c r="A79" s="29" t="s">
        <v>279</v>
      </c>
      <c r="B79" s="16"/>
      <c r="C79" s="325"/>
      <c r="D79" s="325"/>
      <c r="E79" s="325"/>
      <c r="F79" s="325"/>
      <c r="G79" s="325"/>
      <c r="H79" s="325"/>
      <c r="I79" s="325"/>
      <c r="J79" s="325"/>
      <c r="K79" s="325"/>
      <c r="L79" s="325"/>
      <c r="M79" s="325"/>
      <c r="N79" s="325"/>
      <c r="O79" s="325"/>
      <c r="P79" s="325"/>
      <c r="Q79" s="325"/>
      <c r="R79" s="325"/>
      <c r="S79" s="325"/>
      <c r="T79" s="325"/>
      <c r="U79" s="325"/>
      <c r="V79" s="325"/>
      <c r="W79" s="325"/>
      <c r="X79" s="325"/>
      <c r="Y79" s="325"/>
      <c r="Z79" s="325"/>
      <c r="AA79" s="325"/>
      <c r="AB79" s="325"/>
      <c r="AC79" s="325"/>
      <c r="AD79" s="325"/>
      <c r="AE79" s="325"/>
      <c r="AF79" s="325"/>
      <c r="AG79" s="325"/>
      <c r="AH79" s="325"/>
      <c r="AI79" s="325"/>
      <c r="AJ79" s="325"/>
      <c r="AK79" s="325"/>
      <c r="AL79" s="325"/>
      <c r="AM79" s="325"/>
      <c r="AN79" s="325"/>
      <c r="AO79" s="325"/>
      <c r="AP79" s="325"/>
      <c r="AQ79" s="325"/>
      <c r="AR79" s="325"/>
      <c r="AS79" s="325"/>
      <c r="AT79" s="325"/>
      <c r="AU79" s="325"/>
      <c r="AV79" s="325"/>
      <c r="AW79" s="325"/>
      <c r="AX79" s="325"/>
      <c r="AY79" s="325"/>
      <c r="AZ79" s="325"/>
      <c r="BA79" s="325"/>
      <c r="BB79" s="325"/>
      <c r="BC79" s="325"/>
      <c r="BD79" s="325"/>
      <c r="BE79" s="325"/>
      <c r="BF79" s="325"/>
      <c r="BG79" s="325"/>
      <c r="BH79" s="325"/>
      <c r="BI79" s="325"/>
      <c r="BJ79" s="325"/>
      <c r="BK79" s="325"/>
      <c r="BL79" s="325"/>
      <c r="BM79" s="325"/>
      <c r="BN79" s="325"/>
      <c r="BO79" s="325"/>
      <c r="BP79" s="325"/>
      <c r="BQ79" s="325"/>
      <c r="BR79" s="325"/>
      <c r="BS79" s="325"/>
      <c r="BT79" s="325"/>
      <c r="BU79" s="325"/>
      <c r="BV79" s="325"/>
      <c r="BW79" s="325"/>
      <c r="BX79" s="325"/>
      <c r="BY79" s="325"/>
      <c r="BZ79" s="325"/>
      <c r="CA79" s="325"/>
      <c r="CB79" s="325"/>
      <c r="CC79" s="325"/>
      <c r="CD79" s="325"/>
      <c r="CE79" s="28">
        <f t="shared" si="11"/>
        <v>0</v>
      </c>
      <c r="CF79" s="315">
        <v>0</v>
      </c>
    </row>
    <row r="80" spans="1:84">
      <c r="A80" s="29" t="s">
        <v>280</v>
      </c>
      <c r="B80" s="16"/>
      <c r="C80" s="325"/>
      <c r="D80" s="325"/>
      <c r="E80" s="325"/>
      <c r="F80" s="325"/>
      <c r="G80" s="325"/>
      <c r="H80" s="325"/>
      <c r="I80" s="325"/>
      <c r="J80" s="325"/>
      <c r="K80" s="325"/>
      <c r="L80" s="325"/>
      <c r="M80" s="325"/>
      <c r="N80" s="325"/>
      <c r="O80" s="325"/>
      <c r="P80" s="325"/>
      <c r="Q80" s="325"/>
      <c r="R80" s="325"/>
      <c r="S80" s="325"/>
      <c r="T80" s="325"/>
      <c r="U80" s="325"/>
      <c r="V80" s="325"/>
      <c r="W80" s="325"/>
      <c r="X80" s="325"/>
      <c r="Y80" s="325"/>
      <c r="Z80" s="325"/>
      <c r="AA80" s="325"/>
      <c r="AB80" s="325"/>
      <c r="AC80" s="325"/>
      <c r="AD80" s="325"/>
      <c r="AE80" s="325"/>
      <c r="AF80" s="325"/>
      <c r="AG80" s="325"/>
      <c r="AH80" s="325"/>
      <c r="AI80" s="325"/>
      <c r="AJ80" s="325"/>
      <c r="AK80" s="325"/>
      <c r="AL80" s="325"/>
      <c r="AM80" s="325"/>
      <c r="AN80" s="325"/>
      <c r="AO80" s="325"/>
      <c r="AP80" s="325"/>
      <c r="AQ80" s="325"/>
      <c r="AR80" s="325"/>
      <c r="AS80" s="325"/>
      <c r="AT80" s="325"/>
      <c r="AU80" s="325"/>
      <c r="AV80" s="325"/>
      <c r="AW80" s="325"/>
      <c r="AX80" s="325"/>
      <c r="AY80" s="325"/>
      <c r="AZ80" s="325"/>
      <c r="BA80" s="325"/>
      <c r="BB80" s="325"/>
      <c r="BC80" s="325"/>
      <c r="BD80" s="325"/>
      <c r="BE80" s="325"/>
      <c r="BF80" s="325"/>
      <c r="BG80" s="325"/>
      <c r="BH80" s="325"/>
      <c r="BI80" s="325"/>
      <c r="BJ80" s="325"/>
      <c r="BK80" s="325"/>
      <c r="BL80" s="325"/>
      <c r="BM80" s="325"/>
      <c r="BN80" s="325"/>
      <c r="BO80" s="325"/>
      <c r="BP80" s="325"/>
      <c r="BQ80" s="325"/>
      <c r="BR80" s="325"/>
      <c r="BS80" s="325"/>
      <c r="BT80" s="325"/>
      <c r="BU80" s="325"/>
      <c r="BV80" s="325"/>
      <c r="BW80" s="325"/>
      <c r="BX80" s="325"/>
      <c r="BY80" s="325"/>
      <c r="BZ80" s="325"/>
      <c r="CA80" s="325"/>
      <c r="CB80" s="325"/>
      <c r="CC80" s="325"/>
      <c r="CD80" s="325"/>
      <c r="CE80" s="28">
        <f t="shared" si="11"/>
        <v>0</v>
      </c>
      <c r="CF80" s="315">
        <v>0</v>
      </c>
    </row>
    <row r="81" spans="1:84">
      <c r="A81" s="29" t="s">
        <v>281</v>
      </c>
      <c r="B81" s="16"/>
      <c r="C81" s="325"/>
      <c r="D81" s="325"/>
      <c r="E81" s="325"/>
      <c r="F81" s="325"/>
      <c r="G81" s="325"/>
      <c r="H81" s="325"/>
      <c r="I81" s="325"/>
      <c r="J81" s="325"/>
      <c r="K81" s="325"/>
      <c r="L81" s="325"/>
      <c r="M81" s="325"/>
      <c r="N81" s="325"/>
      <c r="O81" s="325"/>
      <c r="P81" s="325"/>
      <c r="Q81" s="325"/>
      <c r="R81" s="325"/>
      <c r="S81" s="325"/>
      <c r="T81" s="325"/>
      <c r="U81" s="325"/>
      <c r="V81" s="325"/>
      <c r="W81" s="325"/>
      <c r="X81" s="325"/>
      <c r="Y81" s="325"/>
      <c r="Z81" s="325"/>
      <c r="AA81" s="325"/>
      <c r="AB81" s="325"/>
      <c r="AC81" s="325"/>
      <c r="AD81" s="325"/>
      <c r="AE81" s="325"/>
      <c r="AF81" s="325"/>
      <c r="AG81" s="325"/>
      <c r="AH81" s="325"/>
      <c r="AI81" s="325"/>
      <c r="AJ81" s="325"/>
      <c r="AK81" s="325"/>
      <c r="AL81" s="325"/>
      <c r="AM81" s="325"/>
      <c r="AN81" s="325"/>
      <c r="AO81" s="325"/>
      <c r="AP81" s="325"/>
      <c r="AQ81" s="325"/>
      <c r="AR81" s="325"/>
      <c r="AS81" s="325"/>
      <c r="AT81" s="325"/>
      <c r="AU81" s="325"/>
      <c r="AV81" s="325"/>
      <c r="AW81" s="325"/>
      <c r="AX81" s="325"/>
      <c r="AY81" s="325"/>
      <c r="AZ81" s="325"/>
      <c r="BA81" s="325"/>
      <c r="BB81" s="325"/>
      <c r="BC81" s="325"/>
      <c r="BD81" s="325"/>
      <c r="BE81" s="325"/>
      <c r="BF81" s="325"/>
      <c r="BG81" s="325"/>
      <c r="BH81" s="325"/>
      <c r="BI81" s="325"/>
      <c r="BJ81" s="325"/>
      <c r="BK81" s="325"/>
      <c r="BL81" s="325"/>
      <c r="BM81" s="325"/>
      <c r="BN81" s="325"/>
      <c r="BO81" s="325"/>
      <c r="BP81" s="325"/>
      <c r="BQ81" s="325"/>
      <c r="BR81" s="325"/>
      <c r="BS81" s="325"/>
      <c r="BT81" s="325"/>
      <c r="BU81" s="325"/>
      <c r="BV81" s="325"/>
      <c r="BW81" s="325"/>
      <c r="BX81" s="325"/>
      <c r="BY81" s="325"/>
      <c r="BZ81" s="325"/>
      <c r="CA81" s="325"/>
      <c r="CB81" s="325"/>
      <c r="CC81" s="325"/>
      <c r="CD81" s="325"/>
      <c r="CE81" s="28">
        <f t="shared" si="11"/>
        <v>0</v>
      </c>
      <c r="CF81" s="315">
        <v>0</v>
      </c>
    </row>
    <row r="82" spans="1:84">
      <c r="A82" s="29" t="s">
        <v>282</v>
      </c>
      <c r="B82" s="16"/>
      <c r="C82" s="325"/>
      <c r="D82" s="325"/>
      <c r="E82" s="325"/>
      <c r="F82" s="325"/>
      <c r="G82" s="325"/>
      <c r="H82" s="325"/>
      <c r="I82" s="325"/>
      <c r="J82" s="325"/>
      <c r="K82" s="325"/>
      <c r="L82" s="325"/>
      <c r="M82" s="325"/>
      <c r="N82" s="325"/>
      <c r="O82" s="325"/>
      <c r="P82" s="325"/>
      <c r="Q82" s="325"/>
      <c r="R82" s="325"/>
      <c r="S82" s="325"/>
      <c r="T82" s="325"/>
      <c r="U82" s="325"/>
      <c r="V82" s="325"/>
      <c r="W82" s="325"/>
      <c r="X82" s="325"/>
      <c r="Y82" s="325"/>
      <c r="Z82" s="325"/>
      <c r="AA82" s="325"/>
      <c r="AB82" s="325"/>
      <c r="AC82" s="325"/>
      <c r="AD82" s="325"/>
      <c r="AE82" s="325"/>
      <c r="AF82" s="325"/>
      <c r="AG82" s="325"/>
      <c r="AH82" s="325"/>
      <c r="AI82" s="325"/>
      <c r="AJ82" s="325"/>
      <c r="AK82" s="325"/>
      <c r="AL82" s="325"/>
      <c r="AM82" s="325"/>
      <c r="AN82" s="325"/>
      <c r="AO82" s="325"/>
      <c r="AP82" s="325"/>
      <c r="AQ82" s="325"/>
      <c r="AR82" s="325"/>
      <c r="AS82" s="325"/>
      <c r="AT82" s="325"/>
      <c r="AU82" s="325"/>
      <c r="AV82" s="325"/>
      <c r="AW82" s="325"/>
      <c r="AX82" s="325"/>
      <c r="AY82" s="325"/>
      <c r="AZ82" s="325"/>
      <c r="BA82" s="325"/>
      <c r="BB82" s="325"/>
      <c r="BC82" s="325"/>
      <c r="BD82" s="325"/>
      <c r="BE82" s="325"/>
      <c r="BF82" s="325"/>
      <c r="BG82" s="325"/>
      <c r="BH82" s="325"/>
      <c r="BI82" s="325"/>
      <c r="BJ82" s="325"/>
      <c r="BK82" s="325"/>
      <c r="BL82" s="325"/>
      <c r="BM82" s="325"/>
      <c r="BN82" s="325"/>
      <c r="BO82" s="325"/>
      <c r="BP82" s="325"/>
      <c r="BQ82" s="325"/>
      <c r="BR82" s="325"/>
      <c r="BS82" s="325"/>
      <c r="BT82" s="325"/>
      <c r="BU82" s="325"/>
      <c r="BV82" s="325"/>
      <c r="BW82" s="325"/>
      <c r="BX82" s="325"/>
      <c r="BY82" s="325"/>
      <c r="BZ82" s="325"/>
      <c r="CA82" s="325"/>
      <c r="CB82" s="325"/>
      <c r="CC82" s="325"/>
      <c r="CD82" s="325"/>
      <c r="CE82" s="28">
        <f t="shared" si="11"/>
        <v>0</v>
      </c>
      <c r="CF82" s="315">
        <v>0</v>
      </c>
    </row>
    <row r="83" spans="1:84">
      <c r="A83" s="29" t="s">
        <v>283</v>
      </c>
      <c r="B83" s="16"/>
      <c r="C83" s="314"/>
      <c r="D83" s="314"/>
      <c r="E83" s="316">
        <v>6396</v>
      </c>
      <c r="F83" s="316"/>
      <c r="G83" s="314"/>
      <c r="H83" s="314"/>
      <c r="I83" s="316"/>
      <c r="J83" s="316">
        <v>406</v>
      </c>
      <c r="K83" s="316"/>
      <c r="L83" s="316">
        <v>16633</v>
      </c>
      <c r="M83" s="314"/>
      <c r="N83" s="314"/>
      <c r="O83" s="314">
        <v>7477</v>
      </c>
      <c r="P83" s="316">
        <v>22112</v>
      </c>
      <c r="Q83" s="316">
        <v>935</v>
      </c>
      <c r="R83" s="317">
        <v>16597</v>
      </c>
      <c r="S83" s="316">
        <v>1911</v>
      </c>
      <c r="T83" s="314">
        <v>1288</v>
      </c>
      <c r="U83" s="316">
        <v>93205</v>
      </c>
      <c r="V83" s="316"/>
      <c r="W83" s="314">
        <v>506</v>
      </c>
      <c r="X83" s="316">
        <v>2516</v>
      </c>
      <c r="Y83" s="316">
        <v>6427</v>
      </c>
      <c r="Z83" s="316"/>
      <c r="AA83" s="316"/>
      <c r="AB83" s="316">
        <v>2074</v>
      </c>
      <c r="AC83" s="316"/>
      <c r="AD83" s="316"/>
      <c r="AE83" s="316">
        <v>1815</v>
      </c>
      <c r="AF83" s="316"/>
      <c r="AG83" s="316">
        <v>26729</v>
      </c>
      <c r="AH83" s="316"/>
      <c r="AI83" s="316"/>
      <c r="AJ83" s="316">
        <v>89141</v>
      </c>
      <c r="AK83" s="316"/>
      <c r="AL83" s="316"/>
      <c r="AM83" s="316"/>
      <c r="AN83" s="316"/>
      <c r="AO83" s="314">
        <v>1285</v>
      </c>
      <c r="AP83" s="316">
        <v>73</v>
      </c>
      <c r="AQ83" s="314"/>
      <c r="AR83" s="314"/>
      <c r="AS83" s="314"/>
      <c r="AT83" s="314"/>
      <c r="AU83" s="316"/>
      <c r="AV83" s="316"/>
      <c r="AW83" s="316"/>
      <c r="AX83" s="316"/>
      <c r="AY83" s="316">
        <v>41861</v>
      </c>
      <c r="AZ83" s="316"/>
      <c r="BA83" s="316">
        <v>2003</v>
      </c>
      <c r="BB83" s="316"/>
      <c r="BC83" s="316"/>
      <c r="BD83" s="316">
        <v>1869</v>
      </c>
      <c r="BE83" s="316">
        <v>72409</v>
      </c>
      <c r="BF83" s="316">
        <v>7518</v>
      </c>
      <c r="BG83" s="316"/>
      <c r="BH83" s="317">
        <v>9636</v>
      </c>
      <c r="BI83" s="316"/>
      <c r="BJ83" s="316">
        <v>100230</v>
      </c>
      <c r="BK83" s="316">
        <v>36617</v>
      </c>
      <c r="BL83" s="316">
        <v>7997</v>
      </c>
      <c r="BM83" s="316"/>
      <c r="BN83" s="316">
        <v>177089</v>
      </c>
      <c r="BO83" s="316"/>
      <c r="BP83" s="316"/>
      <c r="BQ83" s="316"/>
      <c r="BR83" s="316">
        <v>47924</v>
      </c>
      <c r="BS83" s="316"/>
      <c r="BT83" s="316"/>
      <c r="BU83" s="316"/>
      <c r="BV83" s="316">
        <v>11900</v>
      </c>
      <c r="BW83" s="316"/>
      <c r="BX83" s="316">
        <v>60561</v>
      </c>
      <c r="BY83" s="316"/>
      <c r="BZ83" s="316"/>
      <c r="CA83" s="316"/>
      <c r="CB83" s="316"/>
      <c r="CC83" s="316"/>
      <c r="CD83" s="325">
        <v>1639292</v>
      </c>
      <c r="CE83" s="28">
        <f t="shared" si="11"/>
        <v>2514432</v>
      </c>
      <c r="CF83" s="315">
        <v>0</v>
      </c>
    </row>
    <row r="84" spans="1:84">
      <c r="A84" s="34" t="s">
        <v>284</v>
      </c>
      <c r="B84" s="16"/>
      <c r="C84" s="314"/>
      <c r="D84" s="314"/>
      <c r="E84" s="314"/>
      <c r="F84" s="314"/>
      <c r="G84" s="314"/>
      <c r="H84" s="314"/>
      <c r="I84" s="314"/>
      <c r="J84" s="314"/>
      <c r="K84" s="314"/>
      <c r="L84" s="314"/>
      <c r="M84" s="314"/>
      <c r="N84" s="314"/>
      <c r="O84" s="314"/>
      <c r="P84" s="314"/>
      <c r="Q84" s="314"/>
      <c r="R84" s="314"/>
      <c r="S84" s="314"/>
      <c r="T84" s="314"/>
      <c r="U84" s="314"/>
      <c r="V84" s="314"/>
      <c r="W84" s="314"/>
      <c r="X84" s="314"/>
      <c r="Y84" s="314"/>
      <c r="Z84" s="314"/>
      <c r="AA84" s="314"/>
      <c r="AB84" s="314"/>
      <c r="AC84" s="314"/>
      <c r="AD84" s="314"/>
      <c r="AE84" s="314"/>
      <c r="AF84" s="314"/>
      <c r="AG84" s="314"/>
      <c r="AH84" s="314"/>
      <c r="AI84" s="314"/>
      <c r="AJ84" s="314"/>
      <c r="AK84" s="314"/>
      <c r="AL84" s="314"/>
      <c r="AM84" s="314"/>
      <c r="AN84" s="314"/>
      <c r="AO84" s="314"/>
      <c r="AP84" s="314"/>
      <c r="AQ84" s="314"/>
      <c r="AR84" s="314"/>
      <c r="AS84" s="314"/>
      <c r="AT84" s="314"/>
      <c r="AU84" s="314"/>
      <c r="AV84" s="314"/>
      <c r="AW84" s="314"/>
      <c r="AX84" s="314"/>
      <c r="AY84" s="314"/>
      <c r="AZ84" s="314"/>
      <c r="BA84" s="314"/>
      <c r="BB84" s="314"/>
      <c r="BC84" s="314"/>
      <c r="BD84" s="314"/>
      <c r="BE84" s="314"/>
      <c r="BF84" s="314"/>
      <c r="BG84" s="314"/>
      <c r="BH84" s="314"/>
      <c r="BI84" s="314"/>
      <c r="BJ84" s="314"/>
      <c r="BK84" s="314"/>
      <c r="BL84" s="314"/>
      <c r="BM84" s="314"/>
      <c r="BN84" s="314"/>
      <c r="BO84" s="314"/>
      <c r="BP84" s="314"/>
      <c r="BQ84" s="314"/>
      <c r="BR84" s="314"/>
      <c r="BS84" s="314"/>
      <c r="BT84" s="314"/>
      <c r="BU84" s="314"/>
      <c r="BV84" s="314"/>
      <c r="BW84" s="314"/>
      <c r="BX84" s="314"/>
      <c r="BY84" s="314"/>
      <c r="BZ84" s="314"/>
      <c r="CA84" s="314"/>
      <c r="CB84" s="314"/>
      <c r="CC84" s="314"/>
      <c r="CD84" s="325">
        <v>303847</v>
      </c>
      <c r="CE84" s="28">
        <f t="shared" si="11"/>
        <v>303847</v>
      </c>
      <c r="CF84" s="315">
        <v>0</v>
      </c>
    </row>
    <row r="85" spans="1:84">
      <c r="A85" s="34" t="s">
        <v>285</v>
      </c>
      <c r="B85" s="28"/>
      <c r="C85" s="28">
        <f>SUM(C61:C69)-C84</f>
        <v>0</v>
      </c>
      <c r="D85" s="28">
        <f t="shared" ref="D85:BO85" si="12">SUM(D61:D69)-D84</f>
        <v>0</v>
      </c>
      <c r="E85" s="28">
        <f t="shared" si="12"/>
        <v>1441734</v>
      </c>
      <c r="F85" s="28">
        <f t="shared" si="12"/>
        <v>0</v>
      </c>
      <c r="G85" s="28">
        <f t="shared" si="12"/>
        <v>0</v>
      </c>
      <c r="H85" s="28">
        <f t="shared" si="12"/>
        <v>0</v>
      </c>
      <c r="I85" s="28">
        <f t="shared" si="12"/>
        <v>0</v>
      </c>
      <c r="J85" s="28">
        <f t="shared" si="12"/>
        <v>84357</v>
      </c>
      <c r="K85" s="28">
        <f t="shared" si="12"/>
        <v>0</v>
      </c>
      <c r="L85" s="28">
        <f t="shared" si="12"/>
        <v>3749373</v>
      </c>
      <c r="M85" s="28">
        <f t="shared" si="12"/>
        <v>0</v>
      </c>
      <c r="N85" s="28">
        <f t="shared" si="12"/>
        <v>0</v>
      </c>
      <c r="O85" s="28">
        <f t="shared" si="12"/>
        <v>648478</v>
      </c>
      <c r="P85" s="28">
        <f t="shared" si="12"/>
        <v>1203534</v>
      </c>
      <c r="Q85" s="28">
        <f t="shared" si="12"/>
        <v>11918</v>
      </c>
      <c r="R85" s="28">
        <f t="shared" si="12"/>
        <v>888749</v>
      </c>
      <c r="S85" s="28">
        <f t="shared" si="12"/>
        <v>108635</v>
      </c>
      <c r="T85" s="28">
        <f t="shared" si="12"/>
        <v>680920</v>
      </c>
      <c r="U85" s="28">
        <f t="shared" si="12"/>
        <v>2973466</v>
      </c>
      <c r="V85" s="28">
        <f t="shared" si="12"/>
        <v>0</v>
      </c>
      <c r="W85" s="28">
        <f t="shared" si="12"/>
        <v>380970</v>
      </c>
      <c r="X85" s="28">
        <f t="shared" si="12"/>
        <v>364109</v>
      </c>
      <c r="Y85" s="28">
        <f t="shared" si="12"/>
        <v>1378097</v>
      </c>
      <c r="Z85" s="28">
        <f t="shared" si="12"/>
        <v>0</v>
      </c>
      <c r="AA85" s="28">
        <f t="shared" si="12"/>
        <v>0</v>
      </c>
      <c r="AB85" s="28">
        <f t="shared" si="12"/>
        <v>1292614</v>
      </c>
      <c r="AC85" s="28">
        <f t="shared" si="12"/>
        <v>40251</v>
      </c>
      <c r="AD85" s="28">
        <f t="shared" si="12"/>
        <v>0</v>
      </c>
      <c r="AE85" s="28">
        <f t="shared" si="12"/>
        <v>530010</v>
      </c>
      <c r="AF85" s="28">
        <f t="shared" si="12"/>
        <v>0</v>
      </c>
      <c r="AG85" s="28">
        <f t="shared" si="12"/>
        <v>2979567</v>
      </c>
      <c r="AH85" s="28">
        <f t="shared" si="12"/>
        <v>0</v>
      </c>
      <c r="AI85" s="28">
        <f t="shared" si="12"/>
        <v>0</v>
      </c>
      <c r="AJ85" s="28">
        <f t="shared" si="12"/>
        <v>5539174</v>
      </c>
      <c r="AK85" s="28">
        <f t="shared" si="12"/>
        <v>0</v>
      </c>
      <c r="AL85" s="28">
        <f t="shared" si="12"/>
        <v>0</v>
      </c>
      <c r="AM85" s="28">
        <f t="shared" si="12"/>
        <v>0</v>
      </c>
      <c r="AN85" s="28">
        <f t="shared" si="12"/>
        <v>0</v>
      </c>
      <c r="AO85" s="28">
        <f t="shared" si="12"/>
        <v>291434</v>
      </c>
      <c r="AP85" s="28">
        <f t="shared" si="12"/>
        <v>5994</v>
      </c>
      <c r="AQ85" s="28">
        <f t="shared" si="12"/>
        <v>0</v>
      </c>
      <c r="AR85" s="28">
        <f t="shared" si="12"/>
        <v>0</v>
      </c>
      <c r="AS85" s="28">
        <f t="shared" si="12"/>
        <v>0</v>
      </c>
      <c r="AT85" s="28">
        <f t="shared" si="12"/>
        <v>0</v>
      </c>
      <c r="AU85" s="28">
        <f t="shared" si="12"/>
        <v>0</v>
      </c>
      <c r="AV85" s="28">
        <f t="shared" si="12"/>
        <v>0</v>
      </c>
      <c r="AW85" s="28">
        <f t="shared" si="12"/>
        <v>0</v>
      </c>
      <c r="AX85" s="28">
        <f t="shared" si="12"/>
        <v>0</v>
      </c>
      <c r="AY85" s="28">
        <f t="shared" si="12"/>
        <v>724005</v>
      </c>
      <c r="AZ85" s="28">
        <f t="shared" si="12"/>
        <v>23640</v>
      </c>
      <c r="BA85" s="28">
        <f t="shared" si="12"/>
        <v>214265</v>
      </c>
      <c r="BB85" s="28">
        <f t="shared" si="12"/>
        <v>0</v>
      </c>
      <c r="BC85" s="28">
        <f t="shared" si="12"/>
        <v>0</v>
      </c>
      <c r="BD85" s="28">
        <f t="shared" si="12"/>
        <v>243087</v>
      </c>
      <c r="BE85" s="28">
        <f>SUM(BE61:BE69)-BE84</f>
        <v>1094153</v>
      </c>
      <c r="BF85" s="28">
        <f t="shared" si="12"/>
        <v>768968</v>
      </c>
      <c r="BG85" s="28">
        <f t="shared" si="12"/>
        <v>0</v>
      </c>
      <c r="BH85" s="28">
        <f t="shared" si="12"/>
        <v>2007861</v>
      </c>
      <c r="BI85" s="28">
        <f t="shared" si="12"/>
        <v>0</v>
      </c>
      <c r="BJ85" s="28">
        <f t="shared" si="12"/>
        <v>650250</v>
      </c>
      <c r="BK85" s="28">
        <f t="shared" si="12"/>
        <v>1281700</v>
      </c>
      <c r="BL85" s="28">
        <f t="shared" si="12"/>
        <v>1173242</v>
      </c>
      <c r="BM85" s="28">
        <f t="shared" si="12"/>
        <v>0</v>
      </c>
      <c r="BN85" s="28">
        <f t="shared" si="12"/>
        <v>1713855</v>
      </c>
      <c r="BO85" s="28">
        <f t="shared" si="12"/>
        <v>0</v>
      </c>
      <c r="BP85" s="28">
        <f t="shared" ref="BP85:CD85" si="13">SUM(BP61:BP69)-BP84</f>
        <v>0</v>
      </c>
      <c r="BQ85" s="28">
        <f t="shared" si="13"/>
        <v>0</v>
      </c>
      <c r="BR85" s="28">
        <f t="shared" si="13"/>
        <v>533008</v>
      </c>
      <c r="BS85" s="28">
        <f t="shared" si="13"/>
        <v>0</v>
      </c>
      <c r="BT85" s="28">
        <f t="shared" si="13"/>
        <v>0</v>
      </c>
      <c r="BU85" s="28">
        <f t="shared" si="13"/>
        <v>0</v>
      </c>
      <c r="BV85" s="28">
        <f t="shared" si="13"/>
        <v>764399</v>
      </c>
      <c r="BW85" s="28">
        <f t="shared" si="13"/>
        <v>0</v>
      </c>
      <c r="BX85" s="28">
        <f t="shared" si="13"/>
        <v>500996</v>
      </c>
      <c r="BY85" s="28">
        <f t="shared" si="13"/>
        <v>5721</v>
      </c>
      <c r="BZ85" s="28">
        <f t="shared" si="13"/>
        <v>0</v>
      </c>
      <c r="CA85" s="28">
        <f t="shared" si="13"/>
        <v>0</v>
      </c>
      <c r="CB85" s="28">
        <f t="shared" si="13"/>
        <v>0</v>
      </c>
      <c r="CC85" s="28">
        <f t="shared" si="13"/>
        <v>0</v>
      </c>
      <c r="CD85" s="28">
        <f t="shared" si="13"/>
        <v>1335445</v>
      </c>
      <c r="CE85" s="28">
        <f t="shared" si="11"/>
        <v>37627979</v>
      </c>
      <c r="CF85" s="315">
        <v>0</v>
      </c>
    </row>
    <row r="86" spans="1:84">
      <c r="A86" s="34" t="s">
        <v>286</v>
      </c>
      <c r="B86" s="28"/>
      <c r="C86" s="25" t="s">
        <v>248</v>
      </c>
      <c r="D86" s="25" t="s">
        <v>248</v>
      </c>
      <c r="E86" s="25" t="s">
        <v>248</v>
      </c>
      <c r="F86" s="25" t="s">
        <v>248</v>
      </c>
      <c r="G86" s="25" t="s">
        <v>248</v>
      </c>
      <c r="H86" s="25" t="s">
        <v>248</v>
      </c>
      <c r="I86" s="25" t="s">
        <v>248</v>
      </c>
      <c r="J86" s="25" t="s">
        <v>248</v>
      </c>
      <c r="K86" s="32" t="s">
        <v>248</v>
      </c>
      <c r="L86" s="25" t="s">
        <v>248</v>
      </c>
      <c r="M86" s="25" t="s">
        <v>248</v>
      </c>
      <c r="N86" s="25" t="s">
        <v>248</v>
      </c>
      <c r="O86" s="25" t="s">
        <v>248</v>
      </c>
      <c r="P86" s="25" t="s">
        <v>248</v>
      </c>
      <c r="Q86" s="25" t="s">
        <v>248</v>
      </c>
      <c r="R86" s="25" t="s">
        <v>248</v>
      </c>
      <c r="S86" s="25" t="s">
        <v>248</v>
      </c>
      <c r="T86" s="25" t="s">
        <v>248</v>
      </c>
      <c r="U86" s="25" t="s">
        <v>248</v>
      </c>
      <c r="V86" s="25" t="s">
        <v>248</v>
      </c>
      <c r="W86" s="25" t="s">
        <v>248</v>
      </c>
      <c r="X86" s="25" t="s">
        <v>248</v>
      </c>
      <c r="Y86" s="25" t="s">
        <v>248</v>
      </c>
      <c r="Z86" s="25" t="s">
        <v>248</v>
      </c>
      <c r="AA86" s="25" t="s">
        <v>248</v>
      </c>
      <c r="AB86" s="25" t="s">
        <v>248</v>
      </c>
      <c r="AC86" s="25" t="s">
        <v>248</v>
      </c>
      <c r="AD86" s="25" t="s">
        <v>248</v>
      </c>
      <c r="AE86" s="25" t="s">
        <v>248</v>
      </c>
      <c r="AF86" s="25" t="s">
        <v>248</v>
      </c>
      <c r="AG86" s="25" t="s">
        <v>248</v>
      </c>
      <c r="AH86" s="25" t="s">
        <v>248</v>
      </c>
      <c r="AI86" s="25" t="s">
        <v>248</v>
      </c>
      <c r="AJ86" s="25" t="s">
        <v>248</v>
      </c>
      <c r="AK86" s="25" t="s">
        <v>248</v>
      </c>
      <c r="AL86" s="25" t="s">
        <v>248</v>
      </c>
      <c r="AM86" s="25" t="s">
        <v>248</v>
      </c>
      <c r="AN86" s="25" t="s">
        <v>248</v>
      </c>
      <c r="AO86" s="25" t="s">
        <v>248</v>
      </c>
      <c r="AP86" s="25" t="s">
        <v>248</v>
      </c>
      <c r="AQ86" s="25" t="s">
        <v>248</v>
      </c>
      <c r="AR86" s="25" t="s">
        <v>248</v>
      </c>
      <c r="AS86" s="25" t="s">
        <v>248</v>
      </c>
      <c r="AT86" s="25" t="s">
        <v>248</v>
      </c>
      <c r="AU86" s="25" t="s">
        <v>248</v>
      </c>
      <c r="AV86" s="25" t="s">
        <v>248</v>
      </c>
      <c r="AW86" s="25" t="s">
        <v>248</v>
      </c>
      <c r="AX86" s="25" t="s">
        <v>248</v>
      </c>
      <c r="AY86" s="25" t="s">
        <v>248</v>
      </c>
      <c r="AZ86" s="25" t="s">
        <v>248</v>
      </c>
      <c r="BA86" s="25" t="s">
        <v>248</v>
      </c>
      <c r="BB86" s="25" t="s">
        <v>248</v>
      </c>
      <c r="BC86" s="25" t="s">
        <v>248</v>
      </c>
      <c r="BD86" s="25" t="s">
        <v>248</v>
      </c>
      <c r="BE86" s="25" t="s">
        <v>248</v>
      </c>
      <c r="BF86" s="25" t="s">
        <v>248</v>
      </c>
      <c r="BG86" s="25" t="s">
        <v>248</v>
      </c>
      <c r="BH86" s="25" t="s">
        <v>248</v>
      </c>
      <c r="BI86" s="25" t="s">
        <v>248</v>
      </c>
      <c r="BJ86" s="25" t="s">
        <v>248</v>
      </c>
      <c r="BK86" s="25" t="s">
        <v>248</v>
      </c>
      <c r="BL86" s="25" t="s">
        <v>248</v>
      </c>
      <c r="BM86" s="25" t="s">
        <v>248</v>
      </c>
      <c r="BN86" s="25" t="s">
        <v>248</v>
      </c>
      <c r="BO86" s="25" t="s">
        <v>248</v>
      </c>
      <c r="BP86" s="25" t="s">
        <v>248</v>
      </c>
      <c r="BQ86" s="25" t="s">
        <v>248</v>
      </c>
      <c r="BR86" s="25" t="s">
        <v>248</v>
      </c>
      <c r="BS86" s="25" t="s">
        <v>248</v>
      </c>
      <c r="BT86" s="25" t="s">
        <v>248</v>
      </c>
      <c r="BU86" s="25" t="s">
        <v>248</v>
      </c>
      <c r="BV86" s="25" t="s">
        <v>248</v>
      </c>
      <c r="BW86" s="25" t="s">
        <v>248</v>
      </c>
      <c r="BX86" s="25" t="s">
        <v>248</v>
      </c>
      <c r="BY86" s="25" t="s">
        <v>248</v>
      </c>
      <c r="BZ86" s="25" t="s">
        <v>248</v>
      </c>
      <c r="CA86" s="25" t="s">
        <v>248</v>
      </c>
      <c r="CB86" s="25" t="s">
        <v>248</v>
      </c>
      <c r="CC86" s="25" t="s">
        <v>248</v>
      </c>
      <c r="CD86" s="25" t="s">
        <v>248</v>
      </c>
      <c r="CE86" s="325">
        <v>199656</v>
      </c>
      <c r="CF86" s="315">
        <v>0</v>
      </c>
    </row>
    <row r="87" spans="1:84">
      <c r="A87" s="22" t="s">
        <v>287</v>
      </c>
      <c r="B87" s="16"/>
      <c r="C87" s="314"/>
      <c r="D87" s="314"/>
      <c r="E87" s="314">
        <v>3056555</v>
      </c>
      <c r="F87" s="314"/>
      <c r="G87" s="314"/>
      <c r="H87" s="314"/>
      <c r="I87" s="314"/>
      <c r="J87" s="314">
        <v>179231</v>
      </c>
      <c r="K87" s="314"/>
      <c r="L87" s="314">
        <v>7948833</v>
      </c>
      <c r="M87" s="314"/>
      <c r="N87" s="314"/>
      <c r="O87" s="314">
        <v>4984</v>
      </c>
      <c r="P87" s="314">
        <v>844821</v>
      </c>
      <c r="Q87" s="314"/>
      <c r="R87" s="314">
        <v>396818</v>
      </c>
      <c r="S87" s="314">
        <v>39733</v>
      </c>
      <c r="T87" s="314">
        <v>95286</v>
      </c>
      <c r="U87" s="314">
        <v>1135384</v>
      </c>
      <c r="V87" s="314"/>
      <c r="W87" s="314">
        <v>50781</v>
      </c>
      <c r="X87" s="314">
        <v>252227</v>
      </c>
      <c r="Y87" s="314">
        <v>644263</v>
      </c>
      <c r="Z87" s="314"/>
      <c r="AA87" s="314"/>
      <c r="AB87" s="314">
        <v>809949</v>
      </c>
      <c r="AC87" s="314"/>
      <c r="AD87" s="314"/>
      <c r="AE87" s="314">
        <v>94350</v>
      </c>
      <c r="AF87" s="314"/>
      <c r="AG87" s="314">
        <v>899921</v>
      </c>
      <c r="AH87" s="314"/>
      <c r="AI87" s="314"/>
      <c r="AJ87" s="314"/>
      <c r="AK87" s="314"/>
      <c r="AL87" s="314"/>
      <c r="AM87" s="314"/>
      <c r="AN87" s="314"/>
      <c r="AO87" s="314">
        <v>348886</v>
      </c>
      <c r="AP87" s="314"/>
      <c r="AQ87" s="314"/>
      <c r="AR87" s="314"/>
      <c r="AS87" s="314"/>
      <c r="AT87" s="314"/>
      <c r="AU87" s="314"/>
      <c r="AV87" s="314"/>
      <c r="AW87" s="25" t="s">
        <v>248</v>
      </c>
      <c r="AX87" s="25" t="s">
        <v>248</v>
      </c>
      <c r="AY87" s="25" t="s">
        <v>248</v>
      </c>
      <c r="AZ87" s="25" t="s">
        <v>248</v>
      </c>
      <c r="BA87" s="25" t="s">
        <v>248</v>
      </c>
      <c r="BB87" s="25" t="s">
        <v>248</v>
      </c>
      <c r="BC87" s="25" t="s">
        <v>248</v>
      </c>
      <c r="BD87" s="25" t="s">
        <v>248</v>
      </c>
      <c r="BE87" s="25" t="s">
        <v>248</v>
      </c>
      <c r="BF87" s="25" t="s">
        <v>248</v>
      </c>
      <c r="BG87" s="25" t="s">
        <v>248</v>
      </c>
      <c r="BH87" s="25" t="s">
        <v>248</v>
      </c>
      <c r="BI87" s="25" t="s">
        <v>248</v>
      </c>
      <c r="BJ87" s="25" t="s">
        <v>248</v>
      </c>
      <c r="BK87" s="25" t="s">
        <v>248</v>
      </c>
      <c r="BL87" s="25" t="s">
        <v>248</v>
      </c>
      <c r="BM87" s="25" t="s">
        <v>248</v>
      </c>
      <c r="BN87" s="25" t="s">
        <v>248</v>
      </c>
      <c r="BO87" s="25" t="s">
        <v>248</v>
      </c>
      <c r="BP87" s="25" t="s">
        <v>248</v>
      </c>
      <c r="BQ87" s="25" t="s">
        <v>248</v>
      </c>
      <c r="BR87" s="25" t="s">
        <v>248</v>
      </c>
      <c r="BS87" s="25" t="s">
        <v>248</v>
      </c>
      <c r="BT87" s="25" t="s">
        <v>248</v>
      </c>
      <c r="BU87" s="25" t="s">
        <v>248</v>
      </c>
      <c r="BV87" s="25" t="s">
        <v>248</v>
      </c>
      <c r="BW87" s="25" t="s">
        <v>248</v>
      </c>
      <c r="BX87" s="25" t="s">
        <v>248</v>
      </c>
      <c r="BY87" s="25" t="s">
        <v>248</v>
      </c>
      <c r="BZ87" s="25" t="s">
        <v>248</v>
      </c>
      <c r="CA87" s="25" t="s">
        <v>248</v>
      </c>
      <c r="CB87" s="25" t="s">
        <v>248</v>
      </c>
      <c r="CC87" s="25" t="s">
        <v>248</v>
      </c>
      <c r="CD87" s="25" t="s">
        <v>248</v>
      </c>
      <c r="CE87" s="28">
        <f t="shared" ref="CE87:CE94" si="14">SUM(C87:CD87)</f>
        <v>16802022</v>
      </c>
      <c r="CF87" s="315">
        <v>0</v>
      </c>
    </row>
    <row r="88" spans="1:84">
      <c r="A88" s="22" t="s">
        <v>288</v>
      </c>
      <c r="B88" s="16"/>
      <c r="C88" s="314"/>
      <c r="D88" s="314"/>
      <c r="E88" s="314">
        <v>121947</v>
      </c>
      <c r="F88" s="314"/>
      <c r="G88" s="314"/>
      <c r="H88" s="314"/>
      <c r="I88" s="314"/>
      <c r="J88" s="314">
        <v>26361</v>
      </c>
      <c r="K88" s="314"/>
      <c r="L88" s="314"/>
      <c r="M88" s="314"/>
      <c r="N88" s="314"/>
      <c r="O88" s="314">
        <v>33634</v>
      </c>
      <c r="P88" s="314">
        <v>4124588</v>
      </c>
      <c r="Q88" s="314"/>
      <c r="R88" s="314">
        <v>1958287</v>
      </c>
      <c r="S88" s="314">
        <v>275770</v>
      </c>
      <c r="T88" s="314">
        <v>1575662</v>
      </c>
      <c r="U88" s="314">
        <v>7871588</v>
      </c>
      <c r="V88" s="314"/>
      <c r="W88" s="314">
        <v>453538</v>
      </c>
      <c r="X88" s="314">
        <v>2252686</v>
      </c>
      <c r="Y88" s="314">
        <v>5754043</v>
      </c>
      <c r="Z88" s="314"/>
      <c r="AA88" s="314"/>
      <c r="AB88" s="314">
        <v>2880904</v>
      </c>
      <c r="AC88" s="314"/>
      <c r="AD88" s="314"/>
      <c r="AE88" s="314">
        <v>899484</v>
      </c>
      <c r="AF88" s="314"/>
      <c r="AG88" s="314">
        <v>9856815</v>
      </c>
      <c r="AH88" s="314"/>
      <c r="AI88" s="314"/>
      <c r="AJ88" s="314">
        <v>6376145</v>
      </c>
      <c r="AK88" s="314"/>
      <c r="AL88" s="314"/>
      <c r="AM88" s="314"/>
      <c r="AN88" s="314"/>
      <c r="AO88" s="314">
        <v>2109254</v>
      </c>
      <c r="AP88" s="314"/>
      <c r="AQ88" s="314"/>
      <c r="AR88" s="314"/>
      <c r="AS88" s="314"/>
      <c r="AT88" s="314"/>
      <c r="AU88" s="314"/>
      <c r="AV88" s="314"/>
      <c r="AW88" s="25" t="s">
        <v>248</v>
      </c>
      <c r="AX88" s="25" t="s">
        <v>248</v>
      </c>
      <c r="AY88" s="25" t="s">
        <v>248</v>
      </c>
      <c r="AZ88" s="25" t="s">
        <v>248</v>
      </c>
      <c r="BA88" s="25" t="s">
        <v>248</v>
      </c>
      <c r="BB88" s="25" t="s">
        <v>248</v>
      </c>
      <c r="BC88" s="25" t="s">
        <v>248</v>
      </c>
      <c r="BD88" s="25" t="s">
        <v>248</v>
      </c>
      <c r="BE88" s="25" t="s">
        <v>248</v>
      </c>
      <c r="BF88" s="25" t="s">
        <v>248</v>
      </c>
      <c r="BG88" s="25" t="s">
        <v>248</v>
      </c>
      <c r="BH88" s="25" t="s">
        <v>248</v>
      </c>
      <c r="BI88" s="25" t="s">
        <v>248</v>
      </c>
      <c r="BJ88" s="25" t="s">
        <v>248</v>
      </c>
      <c r="BK88" s="25" t="s">
        <v>248</v>
      </c>
      <c r="BL88" s="25" t="s">
        <v>248</v>
      </c>
      <c r="BM88" s="25" t="s">
        <v>248</v>
      </c>
      <c r="BN88" s="25" t="s">
        <v>248</v>
      </c>
      <c r="BO88" s="25" t="s">
        <v>248</v>
      </c>
      <c r="BP88" s="25" t="s">
        <v>248</v>
      </c>
      <c r="BQ88" s="25" t="s">
        <v>248</v>
      </c>
      <c r="BR88" s="25" t="s">
        <v>248</v>
      </c>
      <c r="BS88" s="25" t="s">
        <v>248</v>
      </c>
      <c r="BT88" s="25" t="s">
        <v>248</v>
      </c>
      <c r="BU88" s="25" t="s">
        <v>248</v>
      </c>
      <c r="BV88" s="25" t="s">
        <v>248</v>
      </c>
      <c r="BW88" s="25" t="s">
        <v>248</v>
      </c>
      <c r="BX88" s="25" t="s">
        <v>248</v>
      </c>
      <c r="BY88" s="25" t="s">
        <v>248</v>
      </c>
      <c r="BZ88" s="25" t="s">
        <v>248</v>
      </c>
      <c r="CA88" s="25" t="s">
        <v>248</v>
      </c>
      <c r="CB88" s="25" t="s">
        <v>248</v>
      </c>
      <c r="CC88" s="25" t="s">
        <v>248</v>
      </c>
      <c r="CD88" s="25" t="s">
        <v>248</v>
      </c>
      <c r="CE88" s="28">
        <f t="shared" si="14"/>
        <v>46570706</v>
      </c>
      <c r="CF88" s="315">
        <v>0</v>
      </c>
    </row>
    <row r="89" spans="1:84">
      <c r="A89" s="22" t="s">
        <v>289</v>
      </c>
      <c r="B89" s="16"/>
      <c r="C89" s="28">
        <f>C87+C88</f>
        <v>0</v>
      </c>
      <c r="D89" s="28">
        <f t="shared" ref="D89:AV89" si="15">D87+D88</f>
        <v>0</v>
      </c>
      <c r="E89" s="28">
        <f t="shared" si="15"/>
        <v>3178502</v>
      </c>
      <c r="F89" s="28">
        <f t="shared" si="15"/>
        <v>0</v>
      </c>
      <c r="G89" s="28">
        <f t="shared" si="15"/>
        <v>0</v>
      </c>
      <c r="H89" s="28">
        <f t="shared" si="15"/>
        <v>0</v>
      </c>
      <c r="I89" s="28">
        <f t="shared" si="15"/>
        <v>0</v>
      </c>
      <c r="J89" s="28">
        <f t="shared" si="15"/>
        <v>205592</v>
      </c>
      <c r="K89" s="28">
        <f t="shared" si="15"/>
        <v>0</v>
      </c>
      <c r="L89" s="28">
        <f t="shared" si="15"/>
        <v>7948833</v>
      </c>
      <c r="M89" s="28">
        <f t="shared" si="15"/>
        <v>0</v>
      </c>
      <c r="N89" s="28">
        <f t="shared" si="15"/>
        <v>0</v>
      </c>
      <c r="O89" s="28">
        <f t="shared" si="15"/>
        <v>38618</v>
      </c>
      <c r="P89" s="28">
        <f t="shared" si="15"/>
        <v>4969409</v>
      </c>
      <c r="Q89" s="28">
        <f t="shared" si="15"/>
        <v>0</v>
      </c>
      <c r="R89" s="28">
        <f t="shared" si="15"/>
        <v>2355105</v>
      </c>
      <c r="S89" s="28">
        <f t="shared" si="15"/>
        <v>315503</v>
      </c>
      <c r="T89" s="28">
        <f t="shared" si="15"/>
        <v>1670948</v>
      </c>
      <c r="U89" s="28">
        <f t="shared" si="15"/>
        <v>9006972</v>
      </c>
      <c r="V89" s="28">
        <f t="shared" si="15"/>
        <v>0</v>
      </c>
      <c r="W89" s="28">
        <f t="shared" si="15"/>
        <v>504319</v>
      </c>
      <c r="X89" s="28">
        <f t="shared" si="15"/>
        <v>2504913</v>
      </c>
      <c r="Y89" s="28">
        <f t="shared" si="15"/>
        <v>6398306</v>
      </c>
      <c r="Z89" s="28">
        <f t="shared" si="15"/>
        <v>0</v>
      </c>
      <c r="AA89" s="28">
        <f t="shared" si="15"/>
        <v>0</v>
      </c>
      <c r="AB89" s="28">
        <f t="shared" si="15"/>
        <v>3690853</v>
      </c>
      <c r="AC89" s="28">
        <f t="shared" si="15"/>
        <v>0</v>
      </c>
      <c r="AD89" s="28">
        <f t="shared" si="15"/>
        <v>0</v>
      </c>
      <c r="AE89" s="28">
        <f t="shared" si="15"/>
        <v>993834</v>
      </c>
      <c r="AF89" s="28">
        <f t="shared" si="15"/>
        <v>0</v>
      </c>
      <c r="AG89" s="28">
        <f t="shared" si="15"/>
        <v>10756736</v>
      </c>
      <c r="AH89" s="28">
        <f t="shared" si="15"/>
        <v>0</v>
      </c>
      <c r="AI89" s="28">
        <f t="shared" si="15"/>
        <v>0</v>
      </c>
      <c r="AJ89" s="28">
        <f t="shared" si="15"/>
        <v>6376145</v>
      </c>
      <c r="AK89" s="28">
        <f t="shared" si="15"/>
        <v>0</v>
      </c>
      <c r="AL89" s="28">
        <f t="shared" si="15"/>
        <v>0</v>
      </c>
      <c r="AM89" s="28">
        <f t="shared" si="15"/>
        <v>0</v>
      </c>
      <c r="AN89" s="28">
        <f t="shared" si="15"/>
        <v>0</v>
      </c>
      <c r="AO89" s="28">
        <f t="shared" si="15"/>
        <v>2458140</v>
      </c>
      <c r="AP89" s="28">
        <f t="shared" si="15"/>
        <v>0</v>
      </c>
      <c r="AQ89" s="28">
        <f t="shared" si="15"/>
        <v>0</v>
      </c>
      <c r="AR89" s="28">
        <f t="shared" si="15"/>
        <v>0</v>
      </c>
      <c r="AS89" s="28">
        <f t="shared" si="15"/>
        <v>0</v>
      </c>
      <c r="AT89" s="28">
        <f t="shared" si="15"/>
        <v>0</v>
      </c>
      <c r="AU89" s="28">
        <f t="shared" si="15"/>
        <v>0</v>
      </c>
      <c r="AV89" s="28">
        <f t="shared" si="15"/>
        <v>0</v>
      </c>
      <c r="AW89" s="25" t="s">
        <v>248</v>
      </c>
      <c r="AX89" s="25" t="s">
        <v>248</v>
      </c>
      <c r="AY89" s="25" t="s">
        <v>248</v>
      </c>
      <c r="AZ89" s="25" t="s">
        <v>248</v>
      </c>
      <c r="BA89" s="25" t="s">
        <v>248</v>
      </c>
      <c r="BB89" s="25" t="s">
        <v>248</v>
      </c>
      <c r="BC89" s="25" t="s">
        <v>248</v>
      </c>
      <c r="BD89" s="25" t="s">
        <v>248</v>
      </c>
      <c r="BE89" s="25" t="s">
        <v>248</v>
      </c>
      <c r="BF89" s="25" t="s">
        <v>248</v>
      </c>
      <c r="BG89" s="25" t="s">
        <v>248</v>
      </c>
      <c r="BH89" s="25" t="s">
        <v>248</v>
      </c>
      <c r="BI89" s="25" t="s">
        <v>248</v>
      </c>
      <c r="BJ89" s="25" t="s">
        <v>248</v>
      </c>
      <c r="BK89" s="25" t="s">
        <v>248</v>
      </c>
      <c r="BL89" s="25" t="s">
        <v>248</v>
      </c>
      <c r="BM89" s="25" t="s">
        <v>248</v>
      </c>
      <c r="BN89" s="25" t="s">
        <v>248</v>
      </c>
      <c r="BO89" s="25" t="s">
        <v>248</v>
      </c>
      <c r="BP89" s="25" t="s">
        <v>248</v>
      </c>
      <c r="BQ89" s="25" t="s">
        <v>248</v>
      </c>
      <c r="BR89" s="25" t="s">
        <v>248</v>
      </c>
      <c r="BS89" s="25" t="s">
        <v>248</v>
      </c>
      <c r="BT89" s="25" t="s">
        <v>248</v>
      </c>
      <c r="BU89" s="25" t="s">
        <v>248</v>
      </c>
      <c r="BV89" s="25" t="s">
        <v>248</v>
      </c>
      <c r="BW89" s="25" t="s">
        <v>248</v>
      </c>
      <c r="BX89" s="25" t="s">
        <v>248</v>
      </c>
      <c r="BY89" s="25" t="s">
        <v>248</v>
      </c>
      <c r="BZ89" s="25" t="s">
        <v>248</v>
      </c>
      <c r="CA89" s="25" t="s">
        <v>248</v>
      </c>
      <c r="CB89" s="25" t="s">
        <v>248</v>
      </c>
      <c r="CC89" s="25" t="s">
        <v>248</v>
      </c>
      <c r="CD89" s="25" t="s">
        <v>248</v>
      </c>
      <c r="CE89" s="28">
        <f t="shared" si="14"/>
        <v>63372728</v>
      </c>
      <c r="CF89" s="315">
        <v>0</v>
      </c>
    </row>
    <row r="90" spans="1:84">
      <c r="A90" s="34" t="s">
        <v>290</v>
      </c>
      <c r="B90" s="28"/>
      <c r="C90" s="314"/>
      <c r="D90" s="314"/>
      <c r="E90" s="314">
        <v>4819</v>
      </c>
      <c r="F90" s="314"/>
      <c r="G90" s="314"/>
      <c r="H90" s="314"/>
      <c r="I90" s="314"/>
      <c r="J90" s="314"/>
      <c r="K90" s="314"/>
      <c r="L90" s="314">
        <v>12533</v>
      </c>
      <c r="M90" s="314"/>
      <c r="N90" s="314"/>
      <c r="O90" s="314">
        <v>134</v>
      </c>
      <c r="P90" s="314">
        <v>5332</v>
      </c>
      <c r="Q90" s="314"/>
      <c r="R90" s="314">
        <v>200</v>
      </c>
      <c r="S90" s="314"/>
      <c r="T90" s="314">
        <v>1472</v>
      </c>
      <c r="U90" s="314">
        <v>2464</v>
      </c>
      <c r="V90" s="314"/>
      <c r="W90" s="314">
        <v>193</v>
      </c>
      <c r="X90" s="314">
        <v>957</v>
      </c>
      <c r="Y90" s="314">
        <v>2445</v>
      </c>
      <c r="Z90" s="314"/>
      <c r="AA90" s="314"/>
      <c r="AB90" s="314">
        <v>1668</v>
      </c>
      <c r="AC90" s="314"/>
      <c r="AD90" s="314"/>
      <c r="AE90" s="314">
        <v>2366</v>
      </c>
      <c r="AF90" s="314"/>
      <c r="AG90" s="314">
        <v>4916</v>
      </c>
      <c r="AH90" s="314"/>
      <c r="AI90" s="314"/>
      <c r="AJ90" s="314">
        <v>11967</v>
      </c>
      <c r="AK90" s="314"/>
      <c r="AL90" s="314"/>
      <c r="AM90" s="314"/>
      <c r="AN90" s="314"/>
      <c r="AO90" s="314">
        <v>974</v>
      </c>
      <c r="AP90" s="314"/>
      <c r="AQ90" s="314"/>
      <c r="AR90" s="314"/>
      <c r="AS90" s="314"/>
      <c r="AT90" s="314"/>
      <c r="AU90" s="314"/>
      <c r="AV90" s="314"/>
      <c r="AW90" s="314"/>
      <c r="AX90" s="314"/>
      <c r="AY90" s="314">
        <v>2270</v>
      </c>
      <c r="AZ90" s="314">
        <v>990</v>
      </c>
      <c r="BA90" s="314">
        <v>2800</v>
      </c>
      <c r="BB90" s="314"/>
      <c r="BC90" s="314"/>
      <c r="BD90" s="314">
        <v>726</v>
      </c>
      <c r="BE90" s="314">
        <v>6137</v>
      </c>
      <c r="BF90" s="314"/>
      <c r="BG90" s="314"/>
      <c r="BH90" s="314"/>
      <c r="BI90" s="314"/>
      <c r="BJ90" s="314"/>
      <c r="BK90" s="314">
        <v>949</v>
      </c>
      <c r="BL90" s="314">
        <v>8942</v>
      </c>
      <c r="BM90" s="314"/>
      <c r="BN90" s="314">
        <v>13743</v>
      </c>
      <c r="BO90" s="314"/>
      <c r="BP90" s="314"/>
      <c r="BQ90" s="314"/>
      <c r="BR90" s="314">
        <v>400</v>
      </c>
      <c r="BS90" s="314"/>
      <c r="BT90" s="314"/>
      <c r="BU90" s="314"/>
      <c r="BV90" s="314">
        <v>3461</v>
      </c>
      <c r="BW90" s="314"/>
      <c r="BX90" s="314"/>
      <c r="BY90" s="314"/>
      <c r="BZ90" s="314"/>
      <c r="CA90" s="314"/>
      <c r="CB90" s="314"/>
      <c r="CC90" s="314"/>
      <c r="CD90" s="233" t="s">
        <v>248</v>
      </c>
      <c r="CE90" s="28">
        <f t="shared" si="14"/>
        <v>92858</v>
      </c>
      <c r="CF90" s="28">
        <f>BE59-CE90</f>
        <v>1</v>
      </c>
    </row>
    <row r="91" spans="1:84">
      <c r="A91" s="22" t="s">
        <v>291</v>
      </c>
      <c r="B91" s="16"/>
      <c r="C91" s="314"/>
      <c r="D91" s="314"/>
      <c r="E91" s="314">
        <v>3108</v>
      </c>
      <c r="F91" s="314"/>
      <c r="G91" s="314"/>
      <c r="H91" s="314"/>
      <c r="I91" s="314"/>
      <c r="J91" s="314"/>
      <c r="K91" s="314"/>
      <c r="L91" s="314">
        <v>8083</v>
      </c>
      <c r="M91" s="314"/>
      <c r="N91" s="314"/>
      <c r="O91" s="314"/>
      <c r="P91" s="314"/>
      <c r="Q91" s="314"/>
      <c r="R91" s="314"/>
      <c r="S91" s="314"/>
      <c r="T91" s="314"/>
      <c r="U91" s="314"/>
      <c r="V91" s="314"/>
      <c r="W91" s="314"/>
      <c r="X91" s="314"/>
      <c r="Y91" s="314"/>
      <c r="Z91" s="314"/>
      <c r="AA91" s="314"/>
      <c r="AB91" s="314"/>
      <c r="AC91" s="314"/>
      <c r="AD91" s="314"/>
      <c r="AE91" s="314"/>
      <c r="AF91" s="314"/>
      <c r="AG91" s="314"/>
      <c r="AH91" s="314"/>
      <c r="AI91" s="314"/>
      <c r="AJ91" s="314"/>
      <c r="AK91" s="314"/>
      <c r="AL91" s="314"/>
      <c r="AM91" s="314"/>
      <c r="AN91" s="314"/>
      <c r="AO91" s="314">
        <v>628</v>
      </c>
      <c r="AP91" s="314"/>
      <c r="AQ91" s="314"/>
      <c r="AR91" s="314"/>
      <c r="AS91" s="314"/>
      <c r="AT91" s="314"/>
      <c r="AU91" s="314"/>
      <c r="AV91" s="314"/>
      <c r="AW91" s="314"/>
      <c r="AX91" s="249" t="s">
        <v>248</v>
      </c>
      <c r="AY91" s="249" t="s">
        <v>248</v>
      </c>
      <c r="AZ91" s="314"/>
      <c r="BA91" s="314"/>
      <c r="BB91" s="314"/>
      <c r="BC91" s="314"/>
      <c r="BD91" s="25" t="s">
        <v>248</v>
      </c>
      <c r="BE91" s="25" t="s">
        <v>248</v>
      </c>
      <c r="BF91" s="314"/>
      <c r="BG91" s="25" t="s">
        <v>248</v>
      </c>
      <c r="BH91" s="314"/>
      <c r="BI91" s="314"/>
      <c r="BJ91" s="25" t="s">
        <v>248</v>
      </c>
      <c r="BK91" s="314"/>
      <c r="BL91" s="314"/>
      <c r="BM91" s="314"/>
      <c r="BN91" s="25" t="s">
        <v>248</v>
      </c>
      <c r="BO91" s="25" t="s">
        <v>248</v>
      </c>
      <c r="BP91" s="25" t="s">
        <v>248</v>
      </c>
      <c r="BQ91" s="25" t="s">
        <v>248</v>
      </c>
      <c r="BR91" s="314"/>
      <c r="BS91" s="314"/>
      <c r="BT91" s="314"/>
      <c r="BU91" s="314"/>
      <c r="BV91" s="314"/>
      <c r="BW91" s="314"/>
      <c r="BX91" s="314"/>
      <c r="BY91" s="314"/>
      <c r="BZ91" s="314"/>
      <c r="CA91" s="314"/>
      <c r="CB91" s="314"/>
      <c r="CC91" s="25" t="s">
        <v>248</v>
      </c>
      <c r="CD91" s="25" t="s">
        <v>248</v>
      </c>
      <c r="CE91" s="28">
        <f t="shared" si="14"/>
        <v>11819</v>
      </c>
      <c r="CF91" s="28">
        <f>AY59-CE91</f>
        <v>0</v>
      </c>
    </row>
    <row r="92" spans="1:84">
      <c r="A92" s="22" t="s">
        <v>292</v>
      </c>
      <c r="B92" s="16"/>
      <c r="C92" s="314"/>
      <c r="D92" s="314"/>
      <c r="E92" s="314">
        <v>885</v>
      </c>
      <c r="F92" s="314"/>
      <c r="G92" s="314"/>
      <c r="H92" s="314"/>
      <c r="I92" s="314"/>
      <c r="J92" s="314"/>
      <c r="K92" s="314"/>
      <c r="L92" s="314">
        <v>2301</v>
      </c>
      <c r="M92" s="314"/>
      <c r="N92" s="314"/>
      <c r="O92" s="314">
        <v>27</v>
      </c>
      <c r="P92" s="314">
        <v>1159</v>
      </c>
      <c r="Q92" s="314"/>
      <c r="R92" s="314">
        <v>252</v>
      </c>
      <c r="S92" s="314">
        <v>89</v>
      </c>
      <c r="T92" s="314">
        <v>320</v>
      </c>
      <c r="U92" s="314">
        <v>1514</v>
      </c>
      <c r="V92" s="314"/>
      <c r="W92" s="314">
        <v>71</v>
      </c>
      <c r="X92" s="314">
        <v>353</v>
      </c>
      <c r="Y92" s="314">
        <v>902</v>
      </c>
      <c r="Z92" s="314"/>
      <c r="AA92" s="314"/>
      <c r="AB92" s="314">
        <v>178</v>
      </c>
      <c r="AC92" s="314"/>
      <c r="AD92" s="314"/>
      <c r="AE92" s="314">
        <v>477</v>
      </c>
      <c r="AF92" s="314"/>
      <c r="AG92" s="314">
        <v>1380</v>
      </c>
      <c r="AH92" s="314"/>
      <c r="AI92" s="314"/>
      <c r="AJ92" s="314">
        <v>3796</v>
      </c>
      <c r="AK92" s="314"/>
      <c r="AL92" s="314"/>
      <c r="AM92" s="314"/>
      <c r="AN92" s="314"/>
      <c r="AO92" s="314">
        <v>179</v>
      </c>
      <c r="AP92" s="314"/>
      <c r="AQ92" s="314"/>
      <c r="AR92" s="314"/>
      <c r="AS92" s="314"/>
      <c r="AT92" s="314"/>
      <c r="AU92" s="314"/>
      <c r="AV92" s="314"/>
      <c r="AW92" s="314"/>
      <c r="AX92" s="249" t="s">
        <v>248</v>
      </c>
      <c r="AY92" s="249" t="s">
        <v>248</v>
      </c>
      <c r="AZ92" s="25" t="s">
        <v>248</v>
      </c>
      <c r="BA92" s="314">
        <v>240</v>
      </c>
      <c r="BB92" s="314"/>
      <c r="BC92" s="314"/>
      <c r="BD92" s="25" t="s">
        <v>248</v>
      </c>
      <c r="BE92" s="25" t="s">
        <v>248</v>
      </c>
      <c r="BF92" s="25" t="s">
        <v>248</v>
      </c>
      <c r="BG92" s="25" t="s">
        <v>248</v>
      </c>
      <c r="BH92" s="314">
        <v>1130</v>
      </c>
      <c r="BI92" s="314"/>
      <c r="BJ92" s="25" t="s">
        <v>248</v>
      </c>
      <c r="BK92" s="314">
        <v>2094</v>
      </c>
      <c r="BL92" s="314">
        <v>1982</v>
      </c>
      <c r="BM92" s="314"/>
      <c r="BN92" s="25" t="s">
        <v>248</v>
      </c>
      <c r="BO92" s="25" t="s">
        <v>248</v>
      </c>
      <c r="BP92" s="25" t="s">
        <v>248</v>
      </c>
      <c r="BQ92" s="25" t="s">
        <v>248</v>
      </c>
      <c r="BR92" s="25" t="s">
        <v>248</v>
      </c>
      <c r="BS92" s="314"/>
      <c r="BT92" s="314"/>
      <c r="BU92" s="314"/>
      <c r="BV92" s="314">
        <v>1101</v>
      </c>
      <c r="BW92" s="314"/>
      <c r="BX92" s="314">
        <v>385</v>
      </c>
      <c r="BY92" s="314"/>
      <c r="BZ92" s="314"/>
      <c r="CA92" s="314"/>
      <c r="CB92" s="314"/>
      <c r="CC92" s="25" t="s">
        <v>248</v>
      </c>
      <c r="CD92" s="25" t="s">
        <v>248</v>
      </c>
      <c r="CE92" s="28">
        <f t="shared" si="14"/>
        <v>20815</v>
      </c>
      <c r="CF92" s="28"/>
    </row>
    <row r="93" spans="1:84">
      <c r="A93" s="22" t="s">
        <v>293</v>
      </c>
      <c r="B93" s="16"/>
      <c r="C93" s="314"/>
      <c r="D93" s="314"/>
      <c r="E93" s="314">
        <v>32547</v>
      </c>
      <c r="F93" s="314"/>
      <c r="G93" s="314"/>
      <c r="H93" s="314"/>
      <c r="I93" s="314"/>
      <c r="J93" s="314">
        <v>2066</v>
      </c>
      <c r="K93" s="314"/>
      <c r="L93" s="314">
        <v>84642</v>
      </c>
      <c r="M93" s="314"/>
      <c r="N93" s="314"/>
      <c r="O93" s="314">
        <v>3747</v>
      </c>
      <c r="P93" s="314">
        <v>14280</v>
      </c>
      <c r="Q93" s="314"/>
      <c r="R93" s="314"/>
      <c r="S93" s="314"/>
      <c r="T93" s="314"/>
      <c r="U93" s="314"/>
      <c r="V93" s="314"/>
      <c r="W93" s="314"/>
      <c r="X93" s="314"/>
      <c r="Y93" s="314"/>
      <c r="Z93" s="314"/>
      <c r="AA93" s="314"/>
      <c r="AB93" s="314"/>
      <c r="AC93" s="314"/>
      <c r="AD93" s="314"/>
      <c r="AE93" s="314"/>
      <c r="AF93" s="314"/>
      <c r="AG93" s="314">
        <v>7200</v>
      </c>
      <c r="AH93" s="314"/>
      <c r="AI93" s="314"/>
      <c r="AJ93" s="314"/>
      <c r="AK93" s="314"/>
      <c r="AL93" s="314"/>
      <c r="AM93" s="314"/>
      <c r="AN93" s="314"/>
      <c r="AO93" s="314">
        <v>6580</v>
      </c>
      <c r="AP93" s="314"/>
      <c r="AQ93" s="314"/>
      <c r="AR93" s="314"/>
      <c r="AS93" s="314"/>
      <c r="AT93" s="314"/>
      <c r="AU93" s="314"/>
      <c r="AV93" s="314"/>
      <c r="AW93" s="314"/>
      <c r="AX93" s="249" t="s">
        <v>248</v>
      </c>
      <c r="AY93" s="249" t="s">
        <v>248</v>
      </c>
      <c r="AZ93" s="25" t="s">
        <v>248</v>
      </c>
      <c r="BA93" s="25" t="s">
        <v>248</v>
      </c>
      <c r="BB93" s="314"/>
      <c r="BC93" s="314"/>
      <c r="BD93" s="25" t="s">
        <v>248</v>
      </c>
      <c r="BE93" s="25" t="s">
        <v>248</v>
      </c>
      <c r="BF93" s="25" t="s">
        <v>248</v>
      </c>
      <c r="BG93" s="25" t="s">
        <v>248</v>
      </c>
      <c r="BH93" s="314"/>
      <c r="BI93" s="314"/>
      <c r="BJ93" s="25" t="s">
        <v>248</v>
      </c>
      <c r="BK93" s="314"/>
      <c r="BL93" s="314"/>
      <c r="BM93" s="314"/>
      <c r="BN93" s="25" t="s">
        <v>248</v>
      </c>
      <c r="BO93" s="25" t="s">
        <v>248</v>
      </c>
      <c r="BP93" s="25" t="s">
        <v>248</v>
      </c>
      <c r="BQ93" s="25" t="s">
        <v>248</v>
      </c>
      <c r="BR93" s="25" t="s">
        <v>248</v>
      </c>
      <c r="BS93" s="314"/>
      <c r="BT93" s="314"/>
      <c r="BU93" s="314"/>
      <c r="BV93" s="314"/>
      <c r="BW93" s="314"/>
      <c r="BX93" s="314"/>
      <c r="BY93" s="314"/>
      <c r="BZ93" s="314"/>
      <c r="CA93" s="314"/>
      <c r="CB93" s="314"/>
      <c r="CC93" s="25" t="s">
        <v>248</v>
      </c>
      <c r="CD93" s="25" t="s">
        <v>248</v>
      </c>
      <c r="CE93" s="28">
        <f>SUM(C93:CD93)</f>
        <v>151062</v>
      </c>
      <c r="CF93" s="28">
        <f>BA59</f>
        <v>0</v>
      </c>
    </row>
    <row r="94" spans="1:84">
      <c r="A94" s="22" t="s">
        <v>294</v>
      </c>
      <c r="B94" s="16"/>
      <c r="C94" s="318"/>
      <c r="D94" s="318"/>
      <c r="E94" s="318">
        <v>6.91</v>
      </c>
      <c r="F94" s="318"/>
      <c r="G94" s="318"/>
      <c r="H94" s="318"/>
      <c r="I94" s="318"/>
      <c r="J94" s="318">
        <v>0.44</v>
      </c>
      <c r="K94" s="318"/>
      <c r="L94" s="318">
        <v>17.670000000000002</v>
      </c>
      <c r="M94" s="318"/>
      <c r="N94" s="318"/>
      <c r="O94" s="318">
        <v>0.08</v>
      </c>
      <c r="P94" s="319">
        <v>7.38</v>
      </c>
      <c r="Q94" s="319"/>
      <c r="R94" s="319"/>
      <c r="S94" s="320"/>
      <c r="T94" s="320">
        <v>2.64</v>
      </c>
      <c r="U94" s="321"/>
      <c r="V94" s="319"/>
      <c r="W94" s="319"/>
      <c r="X94" s="319"/>
      <c r="Y94" s="319"/>
      <c r="Z94" s="319"/>
      <c r="AA94" s="319"/>
      <c r="AB94" s="320"/>
      <c r="AC94" s="319"/>
      <c r="AD94" s="319"/>
      <c r="AE94" s="319"/>
      <c r="AF94" s="319"/>
      <c r="AG94" s="319">
        <v>6.42</v>
      </c>
      <c r="AH94" s="319"/>
      <c r="AI94" s="319"/>
      <c r="AJ94" s="319"/>
      <c r="AK94" s="319"/>
      <c r="AL94" s="319"/>
      <c r="AM94" s="319"/>
      <c r="AN94" s="319"/>
      <c r="AO94" s="319">
        <v>1.4</v>
      </c>
      <c r="AP94" s="319"/>
      <c r="AQ94" s="319"/>
      <c r="AR94" s="319"/>
      <c r="AS94" s="319"/>
      <c r="AT94" s="319"/>
      <c r="AU94" s="319"/>
      <c r="AV94" s="320"/>
      <c r="AW94" s="249" t="s">
        <v>248</v>
      </c>
      <c r="AX94" s="249" t="s">
        <v>248</v>
      </c>
      <c r="AY94" s="249" t="s">
        <v>248</v>
      </c>
      <c r="AZ94" s="25" t="s">
        <v>248</v>
      </c>
      <c r="BA94" s="25" t="s">
        <v>248</v>
      </c>
      <c r="BB94" s="25" t="s">
        <v>248</v>
      </c>
      <c r="BC94" s="25" t="s">
        <v>248</v>
      </c>
      <c r="BD94" s="25" t="s">
        <v>248</v>
      </c>
      <c r="BE94" s="25" t="s">
        <v>248</v>
      </c>
      <c r="BF94" s="25" t="s">
        <v>248</v>
      </c>
      <c r="BG94" s="25" t="s">
        <v>248</v>
      </c>
      <c r="BH94" s="25" t="s">
        <v>248</v>
      </c>
      <c r="BI94" s="25" t="s">
        <v>248</v>
      </c>
      <c r="BJ94" s="25" t="s">
        <v>248</v>
      </c>
      <c r="BK94" s="25" t="s">
        <v>248</v>
      </c>
      <c r="BL94" s="25" t="s">
        <v>248</v>
      </c>
      <c r="BM94" s="25" t="s">
        <v>248</v>
      </c>
      <c r="BN94" s="25" t="s">
        <v>248</v>
      </c>
      <c r="BO94" s="25" t="s">
        <v>248</v>
      </c>
      <c r="BP94" s="25" t="s">
        <v>248</v>
      </c>
      <c r="BQ94" s="25" t="s">
        <v>248</v>
      </c>
      <c r="BR94" s="25" t="s">
        <v>248</v>
      </c>
      <c r="BS94" s="25" t="s">
        <v>248</v>
      </c>
      <c r="BT94" s="25" t="s">
        <v>248</v>
      </c>
      <c r="BU94" s="250"/>
      <c r="BV94" s="250"/>
      <c r="BW94" s="250"/>
      <c r="BX94" s="250"/>
      <c r="BY94" s="250"/>
      <c r="BZ94" s="250"/>
      <c r="CA94" s="250"/>
      <c r="CB94" s="250"/>
      <c r="CC94" s="25" t="s">
        <v>248</v>
      </c>
      <c r="CD94" s="25" t="s">
        <v>248</v>
      </c>
      <c r="CE94" s="235">
        <f t="shared" si="14"/>
        <v>42.940000000000005</v>
      </c>
      <c r="CF94" s="28"/>
    </row>
    <row r="95" spans="1:84">
      <c r="A95" s="33" t="s">
        <v>295</v>
      </c>
      <c r="B95" s="33"/>
      <c r="C95" s="33"/>
      <c r="D95" s="33"/>
      <c r="E95" s="33"/>
    </row>
    <row r="96" spans="1:84">
      <c r="A96" s="34" t="s">
        <v>296</v>
      </c>
      <c r="B96" s="35"/>
      <c r="C96" s="326" t="s">
        <v>1364</v>
      </c>
      <c r="D96" s="327" t="s">
        <v>5</v>
      </c>
      <c r="E96" s="328" t="s">
        <v>5</v>
      </c>
      <c r="F96" s="12"/>
    </row>
    <row r="97" spans="1:6">
      <c r="A97" s="28" t="s">
        <v>298</v>
      </c>
      <c r="B97" s="35" t="s">
        <v>299</v>
      </c>
      <c r="C97" s="329" t="s">
        <v>300</v>
      </c>
      <c r="D97" s="327" t="s">
        <v>5</v>
      </c>
      <c r="E97" s="328" t="s">
        <v>5</v>
      </c>
      <c r="F97" s="12"/>
    </row>
    <row r="98" spans="1:6">
      <c r="A98" s="28" t="s">
        <v>301</v>
      </c>
      <c r="B98" s="35" t="s">
        <v>299</v>
      </c>
      <c r="C98" s="330" t="s">
        <v>302</v>
      </c>
      <c r="D98" s="327" t="s">
        <v>5</v>
      </c>
      <c r="E98" s="328" t="s">
        <v>5</v>
      </c>
      <c r="F98" s="12"/>
    </row>
    <row r="99" spans="1:6">
      <c r="A99" s="28" t="s">
        <v>303</v>
      </c>
      <c r="B99" s="35" t="s">
        <v>299</v>
      </c>
      <c r="C99" s="330" t="s">
        <v>304</v>
      </c>
      <c r="D99" s="327" t="s">
        <v>5</v>
      </c>
      <c r="E99" s="328" t="s">
        <v>5</v>
      </c>
      <c r="F99" s="12"/>
    </row>
    <row r="100" spans="1:6">
      <c r="A100" s="28" t="s">
        <v>305</v>
      </c>
      <c r="B100" s="35" t="s">
        <v>299</v>
      </c>
      <c r="C100" s="330" t="s">
        <v>306</v>
      </c>
      <c r="D100" s="327" t="s">
        <v>5</v>
      </c>
      <c r="E100" s="328" t="s">
        <v>5</v>
      </c>
      <c r="F100" s="12"/>
    </row>
    <row r="101" spans="1:6">
      <c r="A101" s="28" t="s">
        <v>307</v>
      </c>
      <c r="B101" s="35" t="s">
        <v>299</v>
      </c>
      <c r="C101" s="330" t="s">
        <v>308</v>
      </c>
      <c r="D101" s="327" t="s">
        <v>5</v>
      </c>
      <c r="E101" s="328" t="s">
        <v>5</v>
      </c>
      <c r="F101" s="12"/>
    </row>
    <row r="102" spans="1:6">
      <c r="A102" s="28" t="s">
        <v>309</v>
      </c>
      <c r="B102" s="35" t="s">
        <v>299</v>
      </c>
      <c r="C102" s="331">
        <v>99133</v>
      </c>
      <c r="D102" s="327" t="s">
        <v>5</v>
      </c>
      <c r="E102" s="328" t="s">
        <v>5</v>
      </c>
      <c r="F102" s="12"/>
    </row>
    <row r="103" spans="1:6">
      <c r="A103" s="28" t="s">
        <v>310</v>
      </c>
      <c r="B103" s="35" t="s">
        <v>299</v>
      </c>
      <c r="C103" s="330" t="s">
        <v>311</v>
      </c>
      <c r="D103" s="327" t="s">
        <v>5</v>
      </c>
      <c r="E103" s="328" t="s">
        <v>5</v>
      </c>
      <c r="F103" s="12"/>
    </row>
    <row r="104" spans="1:6">
      <c r="A104" s="28" t="s">
        <v>312</v>
      </c>
      <c r="B104" s="35" t="s">
        <v>299</v>
      </c>
      <c r="C104" s="330" t="s">
        <v>313</v>
      </c>
      <c r="D104" s="327" t="s">
        <v>5</v>
      </c>
      <c r="E104" s="328" t="s">
        <v>5</v>
      </c>
      <c r="F104" s="12"/>
    </row>
    <row r="105" spans="1:6">
      <c r="A105" s="28" t="s">
        <v>314</v>
      </c>
      <c r="B105" s="35" t="s">
        <v>299</v>
      </c>
      <c r="C105" s="330" t="s">
        <v>1365</v>
      </c>
      <c r="D105" s="327" t="s">
        <v>5</v>
      </c>
      <c r="E105" s="328" t="s">
        <v>5</v>
      </c>
      <c r="F105" s="12"/>
    </row>
    <row r="106" spans="1:6">
      <c r="A106" s="28" t="s">
        <v>316</v>
      </c>
      <c r="B106" s="35" t="s">
        <v>299</v>
      </c>
      <c r="C106" s="330" t="s">
        <v>317</v>
      </c>
      <c r="D106" s="327" t="s">
        <v>5</v>
      </c>
      <c r="E106" s="328" t="s">
        <v>5</v>
      </c>
      <c r="F106" s="12"/>
    </row>
    <row r="107" spans="1:6">
      <c r="A107" s="28" t="s">
        <v>318</v>
      </c>
      <c r="B107" s="35" t="s">
        <v>299</v>
      </c>
      <c r="C107" s="330" t="s">
        <v>319</v>
      </c>
      <c r="D107" s="327" t="s">
        <v>5</v>
      </c>
      <c r="E107" s="328" t="s">
        <v>5</v>
      </c>
      <c r="F107" s="12"/>
    </row>
    <row r="108" spans="1:6">
      <c r="A108" s="28" t="s">
        <v>320</v>
      </c>
      <c r="B108" s="35" t="s">
        <v>299</v>
      </c>
      <c r="C108" s="330" t="s">
        <v>321</v>
      </c>
      <c r="D108" s="327" t="s">
        <v>5</v>
      </c>
      <c r="E108" s="328" t="s">
        <v>5</v>
      </c>
      <c r="F108" s="12"/>
    </row>
    <row r="109" spans="1:6">
      <c r="A109" s="39" t="s">
        <v>322</v>
      </c>
      <c r="B109" s="35" t="s">
        <v>299</v>
      </c>
      <c r="C109" s="332" t="s">
        <v>1366</v>
      </c>
      <c r="D109" s="327" t="s">
        <v>5</v>
      </c>
      <c r="E109" s="328" t="s">
        <v>5</v>
      </c>
      <c r="F109" s="12"/>
    </row>
    <row r="110" spans="1:6">
      <c r="A110" s="39" t="s">
        <v>324</v>
      </c>
      <c r="B110" s="35" t="s">
        <v>299</v>
      </c>
      <c r="C110" s="333" t="s">
        <v>1367</v>
      </c>
      <c r="D110" s="327" t="s">
        <v>5</v>
      </c>
      <c r="E110" s="328" t="s">
        <v>5</v>
      </c>
      <c r="F110" s="12"/>
    </row>
    <row r="111" spans="1:6">
      <c r="A111" s="33" t="s">
        <v>326</v>
      </c>
      <c r="B111" s="33"/>
      <c r="C111" s="33"/>
      <c r="D111" s="33"/>
      <c r="E111" s="33"/>
    </row>
    <row r="112" spans="1:6">
      <c r="A112" s="40" t="s">
        <v>327</v>
      </c>
      <c r="B112" s="40"/>
      <c r="C112" s="40"/>
      <c r="D112" s="40"/>
      <c r="E112" s="40"/>
    </row>
    <row r="113" spans="1:5">
      <c r="A113" s="16" t="s">
        <v>307</v>
      </c>
      <c r="B113" s="41" t="s">
        <v>299</v>
      </c>
      <c r="C113" s="334"/>
      <c r="D113" s="16"/>
      <c r="E113" s="16"/>
    </row>
    <row r="114" spans="1:5">
      <c r="A114" s="16" t="s">
        <v>310</v>
      </c>
      <c r="B114" s="41" t="s">
        <v>299</v>
      </c>
      <c r="C114" s="334"/>
      <c r="D114" s="16"/>
      <c r="E114" s="16"/>
    </row>
    <row r="115" spans="1:5">
      <c r="A115" s="16" t="s">
        <v>328</v>
      </c>
      <c r="B115" s="41" t="s">
        <v>299</v>
      </c>
      <c r="C115" s="334">
        <v>1</v>
      </c>
      <c r="D115" s="16"/>
      <c r="E115" s="16"/>
    </row>
    <row r="116" spans="1:5">
      <c r="A116" s="40" t="s">
        <v>329</v>
      </c>
      <c r="B116" s="40"/>
      <c r="C116" s="40"/>
      <c r="D116" s="40"/>
      <c r="E116" s="40"/>
    </row>
    <row r="117" spans="1:5">
      <c r="A117" s="16" t="s">
        <v>330</v>
      </c>
      <c r="B117" s="41" t="s">
        <v>299</v>
      </c>
      <c r="C117" s="334"/>
      <c r="D117" s="16"/>
      <c r="E117" s="16"/>
    </row>
    <row r="118" spans="1:5">
      <c r="A118" s="16" t="s">
        <v>159</v>
      </c>
      <c r="B118" s="41" t="s">
        <v>299</v>
      </c>
      <c r="C118" s="335"/>
      <c r="D118" s="16"/>
      <c r="E118" s="16"/>
    </row>
    <row r="119" spans="1:5">
      <c r="A119" s="40" t="s">
        <v>331</v>
      </c>
      <c r="B119" s="40"/>
      <c r="C119" s="40"/>
      <c r="D119" s="40"/>
      <c r="E119" s="40"/>
    </row>
    <row r="120" spans="1:5">
      <c r="A120" s="16" t="s">
        <v>332</v>
      </c>
      <c r="B120" s="41" t="s">
        <v>299</v>
      </c>
      <c r="C120" s="334"/>
      <c r="D120" s="16"/>
      <c r="E120" s="16"/>
    </row>
    <row r="121" spans="1:5">
      <c r="A121" s="16" t="s">
        <v>333</v>
      </c>
      <c r="B121" s="41" t="s">
        <v>299</v>
      </c>
      <c r="C121" s="334"/>
      <c r="D121" s="16"/>
      <c r="E121" s="16"/>
    </row>
    <row r="122" spans="1:5">
      <c r="A122" s="16" t="s">
        <v>334</v>
      </c>
      <c r="B122" s="41" t="s">
        <v>299</v>
      </c>
      <c r="C122" s="334"/>
      <c r="D122" s="16"/>
      <c r="E122" s="16"/>
    </row>
    <row r="123" spans="1:5">
      <c r="A123" s="16"/>
      <c r="B123" s="41"/>
      <c r="C123" s="43"/>
      <c r="D123" s="16"/>
      <c r="E123" s="16"/>
    </row>
    <row r="124" spans="1:5">
      <c r="A124" s="44" t="s">
        <v>335</v>
      </c>
      <c r="B124" s="33"/>
      <c r="C124" s="33"/>
      <c r="D124" s="33"/>
      <c r="E124" s="33"/>
    </row>
    <row r="125" spans="1:5">
      <c r="A125" s="16"/>
      <c r="B125" s="41"/>
      <c r="C125" s="43"/>
      <c r="D125" s="16"/>
      <c r="E125" s="16"/>
    </row>
    <row r="126" spans="1:5">
      <c r="A126" s="22" t="s">
        <v>336</v>
      </c>
      <c r="B126" s="16"/>
      <c r="C126" s="17" t="s">
        <v>337</v>
      </c>
      <c r="D126" s="18" t="s">
        <v>242</v>
      </c>
      <c r="E126" s="16"/>
    </row>
    <row r="127" spans="1:5">
      <c r="A127" s="16" t="s">
        <v>338</v>
      </c>
      <c r="B127" s="41" t="s">
        <v>299</v>
      </c>
      <c r="C127" s="334">
        <v>328</v>
      </c>
      <c r="D127" s="336">
        <v>1024</v>
      </c>
      <c r="E127" s="16"/>
    </row>
    <row r="128" spans="1:5">
      <c r="A128" s="16" t="s">
        <v>339</v>
      </c>
      <c r="B128" s="41" t="s">
        <v>299</v>
      </c>
      <c r="C128" s="334">
        <v>36</v>
      </c>
      <c r="D128" s="336">
        <v>2722</v>
      </c>
      <c r="E128" s="16"/>
    </row>
    <row r="129" spans="1:5">
      <c r="A129" s="16" t="s">
        <v>340</v>
      </c>
      <c r="B129" s="41" t="s">
        <v>299</v>
      </c>
      <c r="C129" s="334"/>
      <c r="D129" s="336"/>
      <c r="E129" s="16"/>
    </row>
    <row r="130" spans="1:5">
      <c r="A130" s="16" t="s">
        <v>341</v>
      </c>
      <c r="B130" s="41" t="s">
        <v>299</v>
      </c>
      <c r="C130" s="334">
        <v>52</v>
      </c>
      <c r="D130" s="336">
        <v>65</v>
      </c>
      <c r="E130" s="16"/>
    </row>
    <row r="131" spans="1:5">
      <c r="A131" s="22" t="s">
        <v>342</v>
      </c>
      <c r="B131" s="16"/>
      <c r="C131" s="17" t="s">
        <v>194</v>
      </c>
      <c r="D131" s="16"/>
      <c r="E131" s="16"/>
    </row>
    <row r="132" spans="1:5">
      <c r="A132" s="16" t="s">
        <v>343</v>
      </c>
      <c r="B132" s="41" t="s">
        <v>299</v>
      </c>
      <c r="C132" s="334"/>
      <c r="D132" s="16"/>
      <c r="E132" s="16"/>
    </row>
    <row r="133" spans="1:5">
      <c r="A133" s="16" t="s">
        <v>344</v>
      </c>
      <c r="B133" s="41" t="s">
        <v>299</v>
      </c>
      <c r="C133" s="334"/>
      <c r="D133" s="16"/>
      <c r="E133" s="16"/>
    </row>
    <row r="134" spans="1:5">
      <c r="A134" s="16" t="s">
        <v>345</v>
      </c>
      <c r="B134" s="41" t="s">
        <v>299</v>
      </c>
      <c r="C134" s="334">
        <v>16</v>
      </c>
      <c r="D134" s="16"/>
      <c r="E134" s="16"/>
    </row>
    <row r="135" spans="1:5">
      <c r="A135" s="16" t="s">
        <v>346</v>
      </c>
      <c r="B135" s="41" t="s">
        <v>299</v>
      </c>
      <c r="C135" s="334"/>
      <c r="D135" s="16"/>
      <c r="E135" s="16"/>
    </row>
    <row r="136" spans="1:5">
      <c r="A136" s="16" t="s">
        <v>347</v>
      </c>
      <c r="B136" s="41" t="s">
        <v>299</v>
      </c>
      <c r="C136" s="334"/>
      <c r="D136" s="16"/>
      <c r="E136" s="16"/>
    </row>
    <row r="137" spans="1:5">
      <c r="A137" s="16" t="s">
        <v>348</v>
      </c>
      <c r="B137" s="41" t="s">
        <v>299</v>
      </c>
      <c r="C137" s="334"/>
      <c r="D137" s="16"/>
      <c r="E137" s="16"/>
    </row>
    <row r="138" spans="1:5">
      <c r="A138" s="16" t="s">
        <v>123</v>
      </c>
      <c r="B138" s="41" t="s">
        <v>299</v>
      </c>
      <c r="C138" s="334"/>
      <c r="D138" s="16"/>
      <c r="E138" s="16"/>
    </row>
    <row r="139" spans="1:5">
      <c r="A139" s="16" t="s">
        <v>349</v>
      </c>
      <c r="B139" s="41" t="s">
        <v>299</v>
      </c>
      <c r="C139" s="334"/>
      <c r="D139" s="16"/>
      <c r="E139" s="16"/>
    </row>
    <row r="140" spans="1:5">
      <c r="A140" s="16" t="s">
        <v>350</v>
      </c>
      <c r="B140" s="41"/>
      <c r="C140" s="334">
        <v>9</v>
      </c>
      <c r="D140" s="16"/>
      <c r="E140" s="16"/>
    </row>
    <row r="141" spans="1:5">
      <c r="A141" s="16" t="s">
        <v>340</v>
      </c>
      <c r="B141" s="41" t="s">
        <v>299</v>
      </c>
      <c r="C141" s="334"/>
      <c r="D141" s="16"/>
      <c r="E141" s="16"/>
    </row>
    <row r="142" spans="1:5">
      <c r="A142" s="16" t="s">
        <v>351</v>
      </c>
      <c r="B142" s="41" t="s">
        <v>299</v>
      </c>
      <c r="C142" s="334"/>
      <c r="D142" s="16"/>
      <c r="E142" s="16"/>
    </row>
    <row r="143" spans="1:5">
      <c r="A143" s="16" t="s">
        <v>352</v>
      </c>
      <c r="B143" s="16"/>
      <c r="C143" s="23"/>
      <c r="D143" s="16"/>
      <c r="E143" s="28">
        <f>SUM(C132:C142)</f>
        <v>25</v>
      </c>
    </row>
    <row r="144" spans="1:5">
      <c r="A144" s="16" t="s">
        <v>353</v>
      </c>
      <c r="B144" s="41" t="s">
        <v>299</v>
      </c>
      <c r="C144" s="334"/>
      <c r="D144" s="16"/>
      <c r="E144" s="16"/>
    </row>
    <row r="145" spans="1:6">
      <c r="A145" s="16" t="s">
        <v>354</v>
      </c>
      <c r="B145" s="41" t="s">
        <v>299</v>
      </c>
      <c r="C145" s="334"/>
      <c r="D145" s="16"/>
      <c r="E145" s="16"/>
    </row>
    <row r="146" spans="1:6">
      <c r="A146" s="16"/>
      <c r="B146" s="16"/>
      <c r="C146" s="23"/>
      <c r="D146" s="16"/>
      <c r="E146" s="16"/>
    </row>
    <row r="147" spans="1:6">
      <c r="A147" s="16" t="s">
        <v>355</v>
      </c>
      <c r="B147" s="41" t="s">
        <v>299</v>
      </c>
      <c r="C147" s="334"/>
      <c r="D147" s="16"/>
      <c r="E147" s="16"/>
    </row>
    <row r="148" spans="1:6">
      <c r="A148" s="16"/>
      <c r="B148" s="16"/>
      <c r="C148" s="23"/>
      <c r="D148" s="16"/>
      <c r="E148" s="16"/>
    </row>
    <row r="149" spans="1:6">
      <c r="A149" s="16"/>
      <c r="B149" s="16"/>
      <c r="C149" s="23"/>
      <c r="D149" s="16"/>
      <c r="E149" s="16"/>
    </row>
    <row r="150" spans="1:6">
      <c r="A150" s="16"/>
      <c r="B150" s="16"/>
      <c r="C150" s="23"/>
      <c r="D150" s="16"/>
      <c r="E150" s="16"/>
    </row>
    <row r="151" spans="1:6">
      <c r="A151" s="16"/>
      <c r="B151" s="16"/>
      <c r="C151" s="23"/>
      <c r="D151" s="16"/>
      <c r="E151" s="16"/>
    </row>
    <row r="152" spans="1:6">
      <c r="A152" s="33" t="s">
        <v>356</v>
      </c>
      <c r="B152" s="44"/>
      <c r="C152" s="44"/>
      <c r="D152" s="44"/>
      <c r="E152" s="44"/>
    </row>
    <row r="153" spans="1:6">
      <c r="A153" s="46" t="s">
        <v>357</v>
      </c>
      <c r="B153" s="47" t="s">
        <v>358</v>
      </c>
      <c r="C153" s="48" t="s">
        <v>359</v>
      </c>
      <c r="D153" s="47" t="s">
        <v>159</v>
      </c>
      <c r="E153" s="47" t="s">
        <v>230</v>
      </c>
    </row>
    <row r="154" spans="1:6">
      <c r="A154" s="16" t="s">
        <v>337</v>
      </c>
      <c r="B154" s="336">
        <v>180</v>
      </c>
      <c r="C154" s="336">
        <v>75</v>
      </c>
      <c r="D154" s="336">
        <v>73</v>
      </c>
      <c r="E154" s="28">
        <f>SUM(B154:D154)</f>
        <v>328</v>
      </c>
    </row>
    <row r="155" spans="1:6">
      <c r="A155" s="16" t="s">
        <v>242</v>
      </c>
      <c r="B155" s="336">
        <v>597</v>
      </c>
      <c r="C155" s="336">
        <v>218</v>
      </c>
      <c r="D155" s="336">
        <v>209</v>
      </c>
      <c r="E155" s="28">
        <f>SUM(B155:D155)</f>
        <v>1024</v>
      </c>
    </row>
    <row r="156" spans="1:6">
      <c r="A156" s="16" t="s">
        <v>360</v>
      </c>
      <c r="B156" s="336"/>
      <c r="C156" s="336"/>
      <c r="D156" s="336"/>
      <c r="E156" s="28">
        <f>SUM(B156:D156)</f>
        <v>0</v>
      </c>
    </row>
    <row r="157" spans="1:6">
      <c r="A157" s="16" t="s">
        <v>287</v>
      </c>
      <c r="B157" s="336">
        <v>5161479</v>
      </c>
      <c r="C157" s="336">
        <v>1884761</v>
      </c>
      <c r="D157" s="336">
        <v>1806950</v>
      </c>
      <c r="E157" s="28">
        <f>SUM(B157:D157)</f>
        <v>8853190</v>
      </c>
      <c r="F157" s="14"/>
    </row>
    <row r="158" spans="1:6">
      <c r="A158" s="16" t="s">
        <v>288</v>
      </c>
      <c r="B158" s="336">
        <v>16865685</v>
      </c>
      <c r="C158" s="336">
        <v>12299306</v>
      </c>
      <c r="D158" s="336">
        <v>17405714</v>
      </c>
      <c r="E158" s="28">
        <f>SUM(B158:D158)</f>
        <v>46570705</v>
      </c>
      <c r="F158" s="14"/>
    </row>
    <row r="159" spans="1:6">
      <c r="A159" s="46" t="s">
        <v>361</v>
      </c>
      <c r="B159" s="47" t="s">
        <v>358</v>
      </c>
      <c r="C159" s="48" t="s">
        <v>359</v>
      </c>
      <c r="D159" s="47" t="s">
        <v>159</v>
      </c>
      <c r="E159" s="47" t="s">
        <v>230</v>
      </c>
    </row>
    <row r="160" spans="1:6">
      <c r="A160" s="16" t="s">
        <v>337</v>
      </c>
      <c r="B160" s="336">
        <v>33</v>
      </c>
      <c r="C160" s="336">
        <v>2</v>
      </c>
      <c r="D160" s="336"/>
      <c r="E160" s="28">
        <f>SUM(B160:D160)</f>
        <v>35</v>
      </c>
    </row>
    <row r="161" spans="1:5">
      <c r="A161" s="16" t="s">
        <v>242</v>
      </c>
      <c r="B161" s="336">
        <v>322</v>
      </c>
      <c r="C161" s="336">
        <v>1948</v>
      </c>
      <c r="D161" s="336">
        <v>452</v>
      </c>
      <c r="E161" s="28">
        <f>SUM(B161:D161)</f>
        <v>2722</v>
      </c>
    </row>
    <row r="162" spans="1:5">
      <c r="A162" s="16" t="s">
        <v>360</v>
      </c>
      <c r="B162" s="336"/>
      <c r="C162" s="336"/>
      <c r="D162" s="336"/>
      <c r="E162" s="28">
        <f>SUM(B162:D162)</f>
        <v>0</v>
      </c>
    </row>
    <row r="163" spans="1:5">
      <c r="A163" s="16" t="s">
        <v>287</v>
      </c>
      <c r="B163" s="336">
        <v>940310</v>
      </c>
      <c r="C163" s="336">
        <v>5688584</v>
      </c>
      <c r="D163" s="336">
        <v>1319938</v>
      </c>
      <c r="E163" s="28">
        <f>SUM(B163:D163)</f>
        <v>7948832</v>
      </c>
    </row>
    <row r="164" spans="1:5">
      <c r="A164" s="16" t="s">
        <v>288</v>
      </c>
      <c r="B164" s="336"/>
      <c r="C164" s="336"/>
      <c r="D164" s="336"/>
      <c r="E164" s="28">
        <f>SUM(B164:D164)</f>
        <v>0</v>
      </c>
    </row>
    <row r="165" spans="1:5">
      <c r="A165" s="46" t="s">
        <v>362</v>
      </c>
      <c r="B165" s="47" t="s">
        <v>358</v>
      </c>
      <c r="C165" s="48" t="s">
        <v>359</v>
      </c>
      <c r="D165" s="47" t="s">
        <v>159</v>
      </c>
      <c r="E165" s="47" t="s">
        <v>230</v>
      </c>
    </row>
    <row r="166" spans="1:5">
      <c r="A166" s="16" t="s">
        <v>337</v>
      </c>
      <c r="B166" s="336"/>
      <c r="C166" s="336"/>
      <c r="D166" s="336"/>
      <c r="E166" s="28">
        <f>SUM(B166:D166)</f>
        <v>0</v>
      </c>
    </row>
    <row r="167" spans="1:5">
      <c r="A167" s="16" t="s">
        <v>242</v>
      </c>
      <c r="B167" s="336"/>
      <c r="C167" s="336"/>
      <c r="D167" s="336"/>
      <c r="E167" s="28">
        <f>SUM(B167:D167)</f>
        <v>0</v>
      </c>
    </row>
    <row r="168" spans="1:5">
      <c r="A168" s="16" t="s">
        <v>360</v>
      </c>
      <c r="B168" s="336"/>
      <c r="C168" s="336"/>
      <c r="D168" s="336"/>
      <c r="E168" s="28">
        <f>SUM(B168:D168)</f>
        <v>0</v>
      </c>
    </row>
    <row r="169" spans="1:5">
      <c r="A169" s="16" t="s">
        <v>287</v>
      </c>
      <c r="B169" s="336"/>
      <c r="C169" s="336"/>
      <c r="D169" s="336"/>
      <c r="E169" s="28">
        <f>SUM(B169:D169)</f>
        <v>0</v>
      </c>
    </row>
    <row r="170" spans="1:5">
      <c r="A170" s="16" t="s">
        <v>288</v>
      </c>
      <c r="B170" s="336"/>
      <c r="C170" s="336"/>
      <c r="D170" s="336"/>
      <c r="E170" s="28">
        <f>SUM(B170:D170)</f>
        <v>0</v>
      </c>
    </row>
    <row r="171" spans="1:5">
      <c r="A171" s="21"/>
      <c r="B171" s="21"/>
      <c r="C171" s="49"/>
      <c r="D171" s="50"/>
      <c r="E171" s="16"/>
    </row>
    <row r="172" spans="1:5">
      <c r="A172" s="46" t="s">
        <v>363</v>
      </c>
      <c r="B172" s="47" t="s">
        <v>364</v>
      </c>
      <c r="C172" s="48" t="s">
        <v>365</v>
      </c>
      <c r="D172" s="16"/>
      <c r="E172" s="16"/>
    </row>
    <row r="173" spans="1:5">
      <c r="A173" s="21" t="s">
        <v>366</v>
      </c>
      <c r="B173" s="336">
        <v>3021069</v>
      </c>
      <c r="C173" s="336">
        <v>1376999</v>
      </c>
      <c r="D173" s="16"/>
      <c r="E173" s="16"/>
    </row>
    <row r="174" spans="1:5">
      <c r="A174" s="21"/>
      <c r="B174" s="50"/>
      <c r="C174" s="49"/>
      <c r="D174" s="16"/>
      <c r="E174" s="16"/>
    </row>
    <row r="175" spans="1:5">
      <c r="A175" s="21"/>
      <c r="B175" s="21"/>
      <c r="C175" s="49"/>
      <c r="D175" s="50"/>
      <c r="E175" s="16"/>
    </row>
    <row r="176" spans="1:5">
      <c r="A176" s="21"/>
      <c r="B176" s="21"/>
      <c r="C176" s="49"/>
      <c r="D176" s="50"/>
      <c r="E176" s="16"/>
    </row>
    <row r="177" spans="1:5">
      <c r="A177" s="21"/>
      <c r="B177" s="21"/>
      <c r="C177" s="49"/>
      <c r="D177" s="50"/>
      <c r="E177" s="16"/>
    </row>
    <row r="178" spans="1:5">
      <c r="A178" s="21"/>
      <c r="B178" s="21"/>
      <c r="C178" s="49"/>
      <c r="D178" s="50"/>
      <c r="E178" s="16"/>
    </row>
    <row r="179" spans="1:5">
      <c r="A179" s="44" t="s">
        <v>367</v>
      </c>
      <c r="B179" s="33"/>
      <c r="C179" s="33"/>
      <c r="D179" s="33"/>
      <c r="E179" s="33"/>
    </row>
    <row r="180" spans="1:5">
      <c r="A180" s="40" t="s">
        <v>368</v>
      </c>
      <c r="B180" s="40"/>
      <c r="C180" s="40"/>
      <c r="D180" s="40"/>
      <c r="E180" s="40"/>
    </row>
    <row r="181" spans="1:5">
      <c r="A181" s="16" t="s">
        <v>369</v>
      </c>
      <c r="B181" s="41" t="s">
        <v>299</v>
      </c>
      <c r="C181" s="334">
        <v>1218578</v>
      </c>
      <c r="D181" s="16"/>
      <c r="E181" s="16"/>
    </row>
    <row r="182" spans="1:5">
      <c r="A182" s="16" t="s">
        <v>370</v>
      </c>
      <c r="B182" s="41" t="s">
        <v>299</v>
      </c>
      <c r="C182" s="334">
        <v>5872</v>
      </c>
      <c r="D182" s="16"/>
      <c r="E182" s="16"/>
    </row>
    <row r="183" spans="1:5">
      <c r="A183" s="21" t="s">
        <v>371</v>
      </c>
      <c r="B183" s="41" t="s">
        <v>299</v>
      </c>
      <c r="C183" s="334">
        <v>213153</v>
      </c>
      <c r="D183" s="16"/>
      <c r="E183" s="16"/>
    </row>
    <row r="184" spans="1:5">
      <c r="A184" s="16" t="s">
        <v>372</v>
      </c>
      <c r="B184" s="41" t="s">
        <v>299</v>
      </c>
      <c r="C184" s="334">
        <v>2723363</v>
      </c>
      <c r="D184" s="16"/>
      <c r="E184" s="16"/>
    </row>
    <row r="185" spans="1:5">
      <c r="A185" s="16" t="s">
        <v>373</v>
      </c>
      <c r="B185" s="41" t="s">
        <v>299</v>
      </c>
      <c r="C185" s="334"/>
      <c r="D185" s="16"/>
      <c r="E185" s="16"/>
    </row>
    <row r="186" spans="1:5">
      <c r="A186" s="16" t="s">
        <v>374</v>
      </c>
      <c r="B186" s="41" t="s">
        <v>299</v>
      </c>
      <c r="C186" s="334">
        <v>401253</v>
      </c>
      <c r="D186" s="16"/>
      <c r="E186" s="16"/>
    </row>
    <row r="187" spans="1:5">
      <c r="A187" s="16" t="s">
        <v>375</v>
      </c>
      <c r="B187" s="41" t="s">
        <v>299</v>
      </c>
      <c r="C187" s="334">
        <v>64781</v>
      </c>
      <c r="D187" s="16"/>
      <c r="E187" s="16"/>
    </row>
    <row r="188" spans="1:5">
      <c r="A188" s="16" t="s">
        <v>375</v>
      </c>
      <c r="B188" s="41" t="s">
        <v>299</v>
      </c>
      <c r="C188" s="334">
        <v>496</v>
      </c>
      <c r="D188" s="16"/>
      <c r="E188" s="16"/>
    </row>
    <row r="189" spans="1:5">
      <c r="A189" s="16" t="s">
        <v>230</v>
      </c>
      <c r="B189" s="16"/>
      <c r="C189" s="23"/>
      <c r="D189" s="28">
        <f>SUM(C181:C188)</f>
        <v>4627496</v>
      </c>
      <c r="E189" s="16"/>
    </row>
    <row r="190" spans="1:5">
      <c r="A190" s="40" t="s">
        <v>376</v>
      </c>
      <c r="B190" s="40"/>
      <c r="C190" s="40"/>
      <c r="D190" s="40"/>
      <c r="E190" s="40"/>
    </row>
    <row r="191" spans="1:5">
      <c r="A191" s="16" t="s">
        <v>377</v>
      </c>
      <c r="B191" s="41" t="s">
        <v>299</v>
      </c>
      <c r="C191" s="334">
        <v>99141</v>
      </c>
      <c r="D191" s="16"/>
      <c r="E191" s="16"/>
    </row>
    <row r="192" spans="1:5">
      <c r="A192" s="16" t="s">
        <v>378</v>
      </c>
      <c r="B192" s="41" t="s">
        <v>299</v>
      </c>
      <c r="C192" s="334">
        <v>301858</v>
      </c>
      <c r="D192" s="16"/>
      <c r="E192" s="16"/>
    </row>
    <row r="193" spans="1:5">
      <c r="A193" s="16" t="s">
        <v>230</v>
      </c>
      <c r="B193" s="16"/>
      <c r="C193" s="23"/>
      <c r="D193" s="28">
        <f>SUM(C191:C192)</f>
        <v>400999</v>
      </c>
      <c r="E193" s="16"/>
    </row>
    <row r="194" spans="1:5">
      <c r="A194" s="40" t="s">
        <v>379</v>
      </c>
      <c r="B194" s="40"/>
      <c r="C194" s="40"/>
      <c r="D194" s="40"/>
      <c r="E194" s="40"/>
    </row>
    <row r="195" spans="1:5">
      <c r="A195" s="16" t="s">
        <v>380</v>
      </c>
      <c r="B195" s="41" t="s">
        <v>299</v>
      </c>
      <c r="C195" s="334">
        <v>111070</v>
      </c>
      <c r="D195" s="16"/>
      <c r="E195" s="16"/>
    </row>
    <row r="196" spans="1:5">
      <c r="A196" s="16" t="s">
        <v>381</v>
      </c>
      <c r="B196" s="41" t="s">
        <v>299</v>
      </c>
      <c r="C196" s="334">
        <v>258267</v>
      </c>
      <c r="D196" s="16"/>
      <c r="E196" s="16"/>
    </row>
    <row r="197" spans="1:5">
      <c r="A197" s="16" t="s">
        <v>230</v>
      </c>
      <c r="B197" s="16"/>
      <c r="C197" s="23"/>
      <c r="D197" s="28">
        <f>SUM(C195:C196)</f>
        <v>369337</v>
      </c>
      <c r="E197" s="16"/>
    </row>
    <row r="198" spans="1:5">
      <c r="A198" s="40" t="s">
        <v>382</v>
      </c>
      <c r="B198" s="40"/>
      <c r="C198" s="40"/>
      <c r="D198" s="40"/>
      <c r="E198" s="40"/>
    </row>
    <row r="199" spans="1:5">
      <c r="A199" s="16" t="s">
        <v>383</v>
      </c>
      <c r="B199" s="41" t="s">
        <v>299</v>
      </c>
      <c r="C199" s="334">
        <v>26778</v>
      </c>
      <c r="D199" s="16"/>
      <c r="E199" s="16"/>
    </row>
    <row r="200" spans="1:5">
      <c r="A200" s="16" t="s">
        <v>384</v>
      </c>
      <c r="B200" s="41" t="s">
        <v>299</v>
      </c>
      <c r="C200" s="334">
        <v>384158</v>
      </c>
      <c r="D200" s="16"/>
      <c r="E200" s="16"/>
    </row>
    <row r="201" spans="1:5">
      <c r="A201" s="16" t="s">
        <v>159</v>
      </c>
      <c r="B201" s="41" t="s">
        <v>299</v>
      </c>
      <c r="C201" s="334"/>
      <c r="D201" s="16"/>
      <c r="E201" s="16"/>
    </row>
    <row r="202" spans="1:5">
      <c r="A202" s="16" t="s">
        <v>230</v>
      </c>
      <c r="B202" s="16"/>
      <c r="C202" s="23"/>
      <c r="D202" s="28">
        <f>SUM(C199:C201)</f>
        <v>410936</v>
      </c>
      <c r="E202" s="16"/>
    </row>
    <row r="203" spans="1:5">
      <c r="A203" s="40" t="s">
        <v>385</v>
      </c>
      <c r="B203" s="40"/>
      <c r="C203" s="40"/>
      <c r="D203" s="40"/>
      <c r="E203" s="40"/>
    </row>
    <row r="204" spans="1:5">
      <c r="A204" s="16" t="s">
        <v>386</v>
      </c>
      <c r="B204" s="41" t="s">
        <v>299</v>
      </c>
      <c r="C204" s="334"/>
      <c r="D204" s="16"/>
      <c r="E204" s="16"/>
    </row>
    <row r="205" spans="1:5">
      <c r="A205" s="16" t="s">
        <v>387</v>
      </c>
      <c r="B205" s="41" t="s">
        <v>299</v>
      </c>
      <c r="C205" s="334">
        <v>859019</v>
      </c>
      <c r="D205" s="16"/>
      <c r="E205" s="16"/>
    </row>
    <row r="206" spans="1:5">
      <c r="A206" s="16" t="s">
        <v>230</v>
      </c>
      <c r="B206" s="16"/>
      <c r="C206" s="23"/>
      <c r="D206" s="28">
        <f>SUM(C204:C205)</f>
        <v>859019</v>
      </c>
      <c r="E206" s="16"/>
    </row>
    <row r="207" spans="1:5">
      <c r="A207" s="16"/>
      <c r="B207" s="16"/>
      <c r="C207" s="23"/>
      <c r="D207" s="16"/>
      <c r="E207" s="16"/>
    </row>
    <row r="208" spans="1:5">
      <c r="A208" s="33" t="s">
        <v>388</v>
      </c>
      <c r="B208" s="33"/>
      <c r="C208" s="33"/>
      <c r="D208" s="33"/>
      <c r="E208" s="33"/>
    </row>
    <row r="209" spans="1:5">
      <c r="A209" s="44" t="s">
        <v>389</v>
      </c>
      <c r="B209" s="33"/>
      <c r="C209" s="33"/>
      <c r="D209" s="33"/>
      <c r="E209" s="33"/>
    </row>
    <row r="210" spans="1:5">
      <c r="A210" s="22"/>
      <c r="B210" s="18" t="s">
        <v>390</v>
      </c>
      <c r="C210" s="17" t="s">
        <v>391</v>
      </c>
      <c r="D210" s="18" t="s">
        <v>392</v>
      </c>
      <c r="E210" s="18" t="s">
        <v>393</v>
      </c>
    </row>
    <row r="211" spans="1:5">
      <c r="A211" s="16" t="s">
        <v>394</v>
      </c>
      <c r="B211" s="334">
        <v>222805</v>
      </c>
      <c r="C211" s="334"/>
      <c r="D211" s="336"/>
      <c r="E211" s="28">
        <f t="shared" ref="E211:E219" si="16">SUM(B211:C211)-D211</f>
        <v>222805</v>
      </c>
    </row>
    <row r="212" spans="1:5">
      <c r="A212" s="16" t="s">
        <v>395</v>
      </c>
      <c r="B212" s="336">
        <v>2700469</v>
      </c>
      <c r="C212" s="334">
        <v>41324</v>
      </c>
      <c r="D212" s="336"/>
      <c r="E212" s="28">
        <f t="shared" si="16"/>
        <v>2741793</v>
      </c>
    </row>
    <row r="213" spans="1:5">
      <c r="A213" s="16" t="s">
        <v>396</v>
      </c>
      <c r="B213" s="336">
        <v>22008408</v>
      </c>
      <c r="C213" s="334"/>
      <c r="D213" s="336"/>
      <c r="E213" s="28">
        <f t="shared" si="16"/>
        <v>22008408</v>
      </c>
    </row>
    <row r="214" spans="1:5">
      <c r="A214" s="16" t="s">
        <v>397</v>
      </c>
      <c r="B214" s="336"/>
      <c r="C214" s="334"/>
      <c r="D214" s="336"/>
      <c r="E214" s="28">
        <f t="shared" si="16"/>
        <v>0</v>
      </c>
    </row>
    <row r="215" spans="1:5">
      <c r="A215" s="16" t="s">
        <v>398</v>
      </c>
      <c r="B215" s="336">
        <v>1401687</v>
      </c>
      <c r="C215" s="334">
        <f>16994</f>
        <v>16994</v>
      </c>
      <c r="D215" s="336"/>
      <c r="E215" s="28">
        <f t="shared" si="16"/>
        <v>1418681</v>
      </c>
    </row>
    <row r="216" spans="1:5">
      <c r="A216" s="16" t="s">
        <v>399</v>
      </c>
      <c r="B216" s="336">
        <f>9051638+1574739+132422</f>
        <v>10758799</v>
      </c>
      <c r="C216" s="334">
        <f>4246297+297692</f>
        <v>4543989</v>
      </c>
      <c r="D216" s="336">
        <v>53026</v>
      </c>
      <c r="E216" s="28">
        <f t="shared" si="16"/>
        <v>15249762</v>
      </c>
    </row>
    <row r="217" spans="1:5">
      <c r="A217" s="16" t="s">
        <v>400</v>
      </c>
      <c r="B217" s="336"/>
      <c r="C217" s="334"/>
      <c r="D217" s="336"/>
      <c r="E217" s="28">
        <f t="shared" si="16"/>
        <v>0</v>
      </c>
    </row>
    <row r="218" spans="1:5">
      <c r="A218" s="16" t="s">
        <v>401</v>
      </c>
      <c r="B218" s="336"/>
      <c r="C218" s="334"/>
      <c r="D218" s="336"/>
      <c r="E218" s="28">
        <f t="shared" si="16"/>
        <v>0</v>
      </c>
    </row>
    <row r="219" spans="1:5">
      <c r="A219" s="16" t="s">
        <v>402</v>
      </c>
      <c r="B219" s="336"/>
      <c r="C219" s="334"/>
      <c r="D219" s="336"/>
      <c r="E219" s="28">
        <f t="shared" si="16"/>
        <v>0</v>
      </c>
    </row>
    <row r="220" spans="1:5">
      <c r="A220" s="16" t="s">
        <v>230</v>
      </c>
      <c r="B220" s="28">
        <f>SUM(B211:B219)</f>
        <v>37092168</v>
      </c>
      <c r="C220" s="234">
        <f>SUM(C211:C219)</f>
        <v>4602307</v>
      </c>
      <c r="D220" s="28">
        <f>SUM(D211:D219)</f>
        <v>53026</v>
      </c>
      <c r="E220" s="28">
        <f>SUM(E211:E219)</f>
        <v>41641449</v>
      </c>
    </row>
    <row r="221" spans="1:5">
      <c r="A221" s="16"/>
      <c r="B221" s="16"/>
      <c r="C221" s="23"/>
      <c r="D221" s="16"/>
      <c r="E221" s="16"/>
    </row>
    <row r="222" spans="1:5">
      <c r="A222" s="44" t="s">
        <v>403</v>
      </c>
      <c r="B222" s="44"/>
      <c r="C222" s="44"/>
      <c r="D222" s="44"/>
      <c r="E222" s="44"/>
    </row>
    <row r="223" spans="1:5">
      <c r="A223" s="22"/>
      <c r="B223" s="18" t="s">
        <v>390</v>
      </c>
      <c r="C223" s="17" t="s">
        <v>391</v>
      </c>
      <c r="D223" s="18" t="s">
        <v>392</v>
      </c>
      <c r="E223" s="18" t="s">
        <v>393</v>
      </c>
    </row>
    <row r="224" spans="1:5">
      <c r="A224" s="16" t="s">
        <v>394</v>
      </c>
      <c r="B224" s="50"/>
      <c r="C224" s="49"/>
      <c r="D224" s="50"/>
      <c r="E224" s="16"/>
    </row>
    <row r="225" spans="1:5">
      <c r="A225" s="16" t="s">
        <v>395</v>
      </c>
      <c r="B225" s="336">
        <v>2041953</v>
      </c>
      <c r="C225" s="334">
        <v>63681</v>
      </c>
      <c r="D225" s="336"/>
      <c r="E225" s="28">
        <f t="shared" ref="E225:E232" si="17">SUM(B225:C225)-D225</f>
        <v>2105634</v>
      </c>
    </row>
    <row r="226" spans="1:5">
      <c r="A226" s="16" t="s">
        <v>396</v>
      </c>
      <c r="B226" s="336">
        <v>13116837</v>
      </c>
      <c r="C226" s="334">
        <v>921899</v>
      </c>
      <c r="D226" s="336"/>
      <c r="E226" s="28">
        <f t="shared" si="17"/>
        <v>14038736</v>
      </c>
    </row>
    <row r="227" spans="1:5">
      <c r="A227" s="16" t="s">
        <v>397</v>
      </c>
      <c r="B227" s="336"/>
      <c r="C227" s="334"/>
      <c r="D227" s="336"/>
      <c r="E227" s="28">
        <f t="shared" si="17"/>
        <v>0</v>
      </c>
    </row>
    <row r="228" spans="1:5">
      <c r="A228" s="16" t="s">
        <v>398</v>
      </c>
      <c r="B228" s="336">
        <v>630969</v>
      </c>
      <c r="C228" s="334">
        <f>13424</f>
        <v>13424</v>
      </c>
      <c r="D228" s="336"/>
      <c r="E228" s="28">
        <f t="shared" si="17"/>
        <v>644393</v>
      </c>
    </row>
    <row r="229" spans="1:5">
      <c r="A229" s="16" t="s">
        <v>399</v>
      </c>
      <c r="B229" s="336">
        <f>7996266+573899+31781</f>
        <v>8601946</v>
      </c>
      <c r="C229" s="334">
        <f>606614+272482+254861+40354</f>
        <v>1174311</v>
      </c>
      <c r="D229" s="336">
        <v>44169</v>
      </c>
      <c r="E229" s="28">
        <f t="shared" si="17"/>
        <v>9732088</v>
      </c>
    </row>
    <row r="230" spans="1:5">
      <c r="A230" s="16" t="s">
        <v>400</v>
      </c>
      <c r="B230" s="336"/>
      <c r="C230" s="334"/>
      <c r="D230" s="336"/>
      <c r="E230" s="28">
        <f t="shared" si="17"/>
        <v>0</v>
      </c>
    </row>
    <row r="231" spans="1:5">
      <c r="A231" s="16" t="s">
        <v>401</v>
      </c>
      <c r="B231" s="336"/>
      <c r="C231" s="334"/>
      <c r="D231" s="336"/>
      <c r="E231" s="28">
        <f t="shared" si="17"/>
        <v>0</v>
      </c>
    </row>
    <row r="232" spans="1:5">
      <c r="A232" s="16" t="s">
        <v>402</v>
      </c>
      <c r="B232" s="336"/>
      <c r="C232" s="334"/>
      <c r="D232" s="336"/>
      <c r="E232" s="28">
        <f t="shared" si="17"/>
        <v>0</v>
      </c>
    </row>
    <row r="233" spans="1:5">
      <c r="A233" s="16" t="s">
        <v>230</v>
      </c>
      <c r="B233" s="28">
        <f>SUM(B224:B232)</f>
        <v>24391705</v>
      </c>
      <c r="C233" s="234">
        <f>SUM(C224:C232)</f>
        <v>2173315</v>
      </c>
      <c r="D233" s="28">
        <f>SUM(D224:D232)</f>
        <v>44169</v>
      </c>
      <c r="E233" s="28">
        <f>SUM(E224:E232)</f>
        <v>26520851</v>
      </c>
    </row>
    <row r="234" spans="1:5">
      <c r="A234" s="16"/>
      <c r="B234" s="16"/>
      <c r="C234" s="23"/>
      <c r="D234" s="16"/>
      <c r="E234" s="16"/>
    </row>
    <row r="235" spans="1:5">
      <c r="A235" s="33" t="s">
        <v>404</v>
      </c>
      <c r="B235" s="33"/>
      <c r="C235" s="33"/>
      <c r="D235" s="33"/>
      <c r="E235" s="33"/>
    </row>
    <row r="236" spans="1:5">
      <c r="A236" s="33"/>
      <c r="B236" s="339" t="s">
        <v>405</v>
      </c>
      <c r="C236" s="339"/>
      <c r="D236" s="33"/>
      <c r="E236" s="33"/>
    </row>
    <row r="237" spans="1:5">
      <c r="A237" s="51" t="s">
        <v>405</v>
      </c>
      <c r="B237" s="33"/>
      <c r="C237" s="334">
        <v>977764</v>
      </c>
      <c r="D237" s="35">
        <f>C237</f>
        <v>977764</v>
      </c>
      <c r="E237" s="33"/>
    </row>
    <row r="238" spans="1:5">
      <c r="A238" s="40" t="s">
        <v>406</v>
      </c>
      <c r="B238" s="40"/>
      <c r="C238" s="40"/>
      <c r="D238" s="40"/>
      <c r="E238" s="40"/>
    </row>
    <row r="239" spans="1:5">
      <c r="A239" s="16" t="s">
        <v>407</v>
      </c>
      <c r="B239" s="41" t="s">
        <v>299</v>
      </c>
      <c r="C239" s="334">
        <v>12034828</v>
      </c>
      <c r="D239" s="16"/>
      <c r="E239" s="16"/>
    </row>
    <row r="240" spans="1:5">
      <c r="A240" s="16" t="s">
        <v>408</v>
      </c>
      <c r="B240" s="41" t="s">
        <v>299</v>
      </c>
      <c r="C240" s="334">
        <v>7215046</v>
      </c>
      <c r="D240" s="16"/>
      <c r="E240" s="16"/>
    </row>
    <row r="241" spans="1:5">
      <c r="A241" s="16" t="s">
        <v>409</v>
      </c>
      <c r="B241" s="41" t="s">
        <v>299</v>
      </c>
      <c r="C241" s="334"/>
      <c r="D241" s="16"/>
      <c r="E241" s="16"/>
    </row>
    <row r="242" spans="1:5">
      <c r="A242" s="16" t="s">
        <v>410</v>
      </c>
      <c r="B242" s="41" t="s">
        <v>299</v>
      </c>
      <c r="C242" s="334"/>
      <c r="D242" s="16"/>
      <c r="E242" s="16"/>
    </row>
    <row r="243" spans="1:5">
      <c r="A243" s="16" t="s">
        <v>411</v>
      </c>
      <c r="B243" s="41" t="s">
        <v>299</v>
      </c>
      <c r="C243" s="334"/>
      <c r="D243" s="16"/>
      <c r="E243" s="16"/>
    </row>
    <row r="244" spans="1:5">
      <c r="A244" s="16" t="s">
        <v>412</v>
      </c>
      <c r="B244" s="41" t="s">
        <v>299</v>
      </c>
      <c r="C244" s="334">
        <v>6192801</v>
      </c>
      <c r="D244" s="16"/>
      <c r="E244" s="16"/>
    </row>
    <row r="245" spans="1:5">
      <c r="A245" s="16" t="s">
        <v>413</v>
      </c>
      <c r="B245" s="16"/>
      <c r="C245" s="23"/>
      <c r="D245" s="28">
        <f>SUM(C239:C244)</f>
        <v>25442675</v>
      </c>
      <c r="E245" s="16"/>
    </row>
    <row r="246" spans="1:5">
      <c r="A246" s="40" t="s">
        <v>414</v>
      </c>
      <c r="B246" s="40"/>
      <c r="C246" s="40"/>
      <c r="D246" s="40"/>
      <c r="E246" s="40"/>
    </row>
    <row r="247" spans="1:5">
      <c r="A247" s="22" t="s">
        <v>415</v>
      </c>
      <c r="B247" s="41" t="s">
        <v>299</v>
      </c>
      <c r="C247" s="334">
        <v>224</v>
      </c>
      <c r="D247" s="16"/>
      <c r="E247" s="16"/>
    </row>
    <row r="248" spans="1:5">
      <c r="A248" s="22"/>
      <c r="B248" s="41"/>
      <c r="C248" s="23"/>
      <c r="D248" s="16"/>
      <c r="E248" s="16"/>
    </row>
    <row r="249" spans="1:5">
      <c r="A249" s="22" t="s">
        <v>416</v>
      </c>
      <c r="B249" s="41" t="s">
        <v>299</v>
      </c>
      <c r="C249" s="334">
        <v>62071</v>
      </c>
      <c r="D249" s="16"/>
      <c r="E249" s="16"/>
    </row>
    <row r="250" spans="1:5">
      <c r="A250" s="22" t="s">
        <v>417</v>
      </c>
      <c r="B250" s="41" t="s">
        <v>299</v>
      </c>
      <c r="C250" s="334">
        <v>391376</v>
      </c>
      <c r="D250" s="16"/>
      <c r="E250" s="16"/>
    </row>
    <row r="251" spans="1:5">
      <c r="A251" s="16"/>
      <c r="B251" s="16"/>
      <c r="C251" s="23"/>
      <c r="D251" s="16"/>
      <c r="E251" s="16"/>
    </row>
    <row r="252" spans="1:5">
      <c r="A252" s="22" t="s">
        <v>418</v>
      </c>
      <c r="B252" s="16"/>
      <c r="C252" s="23"/>
      <c r="D252" s="28">
        <f>SUM(C249:C251)</f>
        <v>453447</v>
      </c>
      <c r="E252" s="16"/>
    </row>
    <row r="253" spans="1:5">
      <c r="A253" s="40" t="s">
        <v>419</v>
      </c>
      <c r="B253" s="40"/>
      <c r="C253" s="40"/>
      <c r="D253" s="40"/>
      <c r="E253" s="40"/>
    </row>
    <row r="254" spans="1:5">
      <c r="A254" s="16" t="s">
        <v>420</v>
      </c>
      <c r="B254" s="41" t="s">
        <v>299</v>
      </c>
      <c r="C254" s="334"/>
      <c r="D254" s="16"/>
      <c r="E254" s="16"/>
    </row>
    <row r="255" spans="1:5">
      <c r="A255" s="16" t="s">
        <v>419</v>
      </c>
      <c r="B255" s="41" t="s">
        <v>299</v>
      </c>
      <c r="C255" s="334">
        <v>0</v>
      </c>
      <c r="D255" s="16"/>
      <c r="E255" s="16"/>
    </row>
    <row r="256" spans="1:5">
      <c r="A256" s="16" t="s">
        <v>421</v>
      </c>
      <c r="B256" s="16"/>
      <c r="C256" s="23"/>
      <c r="D256" s="28">
        <f>SUM(C254:C255)</f>
        <v>0</v>
      </c>
      <c r="E256" s="16"/>
    </row>
    <row r="257" spans="1:5">
      <c r="A257" s="16"/>
      <c r="B257" s="16"/>
      <c r="C257" s="23"/>
      <c r="D257" s="16"/>
      <c r="E257" s="16"/>
    </row>
    <row r="258" spans="1:5">
      <c r="A258" s="16" t="s">
        <v>422</v>
      </c>
      <c r="B258" s="16"/>
      <c r="C258" s="23"/>
      <c r="D258" s="28">
        <f>D237+D245+D252+D256</f>
        <v>26873886</v>
      </c>
      <c r="E258" s="16"/>
    </row>
    <row r="259" spans="1:5">
      <c r="A259" s="16"/>
      <c r="B259" s="16"/>
      <c r="C259" s="23"/>
      <c r="D259" s="16"/>
      <c r="E259" s="16"/>
    </row>
    <row r="260" spans="1:5">
      <c r="A260" s="16"/>
      <c r="B260" s="16"/>
      <c r="C260" s="23"/>
      <c r="D260" s="16"/>
      <c r="E260" s="16"/>
    </row>
    <row r="261" spans="1:5">
      <c r="A261" s="16"/>
      <c r="B261" s="16"/>
      <c r="C261" s="23"/>
      <c r="D261" s="16"/>
      <c r="E261" s="16"/>
    </row>
    <row r="262" spans="1:5">
      <c r="A262" s="16"/>
      <c r="B262" s="16"/>
      <c r="C262" s="23"/>
      <c r="D262" s="16"/>
      <c r="E262" s="16"/>
    </row>
    <row r="263" spans="1:5">
      <c r="A263" s="16"/>
      <c r="B263" s="16"/>
      <c r="C263" s="23"/>
      <c r="D263" s="16"/>
      <c r="E263" s="16"/>
    </row>
    <row r="264" spans="1:5">
      <c r="A264" s="33" t="s">
        <v>423</v>
      </c>
      <c r="B264" s="33"/>
      <c r="C264" s="33"/>
      <c r="D264" s="33"/>
      <c r="E264" s="33"/>
    </row>
    <row r="265" spans="1:5">
      <c r="A265" s="40" t="s">
        <v>424</v>
      </c>
      <c r="B265" s="40"/>
      <c r="C265" s="40"/>
      <c r="D265" s="40"/>
      <c r="E265" s="40"/>
    </row>
    <row r="266" spans="1:5">
      <c r="A266" s="16" t="s">
        <v>425</v>
      </c>
      <c r="B266" s="41" t="s">
        <v>299</v>
      </c>
      <c r="C266" s="334">
        <v>6200498</v>
      </c>
      <c r="D266" s="16"/>
      <c r="E266" s="16"/>
    </row>
    <row r="267" spans="1:5">
      <c r="A267" s="16" t="s">
        <v>426</v>
      </c>
      <c r="B267" s="41" t="s">
        <v>299</v>
      </c>
      <c r="C267" s="334"/>
      <c r="D267" s="16"/>
      <c r="E267" s="16"/>
    </row>
    <row r="268" spans="1:5">
      <c r="A268" s="16" t="s">
        <v>427</v>
      </c>
      <c r="B268" s="41" t="s">
        <v>299</v>
      </c>
      <c r="C268" s="334">
        <v>10738731</v>
      </c>
      <c r="D268" s="16"/>
      <c r="E268" s="16"/>
    </row>
    <row r="269" spans="1:5">
      <c r="A269" s="16" t="s">
        <v>428</v>
      </c>
      <c r="B269" s="41" t="s">
        <v>299</v>
      </c>
      <c r="C269" s="334">
        <v>5918846</v>
      </c>
      <c r="D269" s="16"/>
      <c r="E269" s="16"/>
    </row>
    <row r="270" spans="1:5">
      <c r="A270" s="16" t="s">
        <v>429</v>
      </c>
      <c r="B270" s="41" t="s">
        <v>299</v>
      </c>
      <c r="C270" s="334">
        <v>643485</v>
      </c>
      <c r="D270" s="16"/>
      <c r="E270" s="16"/>
    </row>
    <row r="271" spans="1:5">
      <c r="A271" s="16" t="s">
        <v>430</v>
      </c>
      <c r="B271" s="41" t="s">
        <v>299</v>
      </c>
      <c r="C271" s="334">
        <v>133876</v>
      </c>
      <c r="D271" s="16"/>
      <c r="E271" s="16"/>
    </row>
    <row r="272" spans="1:5">
      <c r="A272" s="16" t="s">
        <v>431</v>
      </c>
      <c r="B272" s="41" t="s">
        <v>299</v>
      </c>
      <c r="C272" s="334"/>
      <c r="D272" s="16"/>
      <c r="E272" s="16"/>
    </row>
    <row r="273" spans="1:5">
      <c r="A273" s="16" t="s">
        <v>432</v>
      </c>
      <c r="B273" s="41" t="s">
        <v>299</v>
      </c>
      <c r="C273" s="334">
        <v>826908</v>
      </c>
      <c r="D273" s="16"/>
      <c r="E273" s="16"/>
    </row>
    <row r="274" spans="1:5">
      <c r="A274" s="16" t="s">
        <v>433</v>
      </c>
      <c r="B274" s="41" t="s">
        <v>299</v>
      </c>
      <c r="C274" s="334">
        <v>577328</v>
      </c>
      <c r="D274" s="16"/>
      <c r="E274" s="16"/>
    </row>
    <row r="275" spans="1:5">
      <c r="A275" s="16" t="s">
        <v>434</v>
      </c>
      <c r="B275" s="41" t="s">
        <v>299</v>
      </c>
      <c r="C275" s="334"/>
      <c r="D275" s="16"/>
      <c r="E275" s="16"/>
    </row>
    <row r="276" spans="1:5">
      <c r="A276" s="16" t="s">
        <v>435</v>
      </c>
      <c r="B276" s="16"/>
      <c r="C276" s="23"/>
      <c r="D276" s="28">
        <f>SUM(C266:C268)-C269+SUM(C270:C275)</f>
        <v>13201980</v>
      </c>
      <c r="E276" s="16"/>
    </row>
    <row r="277" spans="1:5">
      <c r="A277" s="40" t="s">
        <v>436</v>
      </c>
      <c r="B277" s="40"/>
      <c r="C277" s="40"/>
      <c r="D277" s="40"/>
      <c r="E277" s="40"/>
    </row>
    <row r="278" spans="1:5">
      <c r="A278" s="16" t="s">
        <v>425</v>
      </c>
      <c r="B278" s="41" t="s">
        <v>299</v>
      </c>
      <c r="C278" s="334">
        <v>2863598</v>
      </c>
      <c r="D278" s="16"/>
      <c r="E278" s="16"/>
    </row>
    <row r="279" spans="1:5">
      <c r="A279" s="16" t="s">
        <v>426</v>
      </c>
      <c r="B279" s="41" t="s">
        <v>299</v>
      </c>
      <c r="C279" s="334"/>
      <c r="D279" s="16"/>
      <c r="E279" s="16"/>
    </row>
    <row r="280" spans="1:5">
      <c r="A280" s="16" t="s">
        <v>437</v>
      </c>
      <c r="B280" s="41" t="s">
        <v>299</v>
      </c>
      <c r="C280" s="334">
        <v>1451526</v>
      </c>
      <c r="D280" s="16"/>
      <c r="E280" s="16"/>
    </row>
    <row r="281" spans="1:5">
      <c r="A281" s="16" t="s">
        <v>438</v>
      </c>
      <c r="B281" s="16"/>
      <c r="C281" s="23"/>
      <c r="D281" s="28">
        <f>SUM(C278:C280)</f>
        <v>4315124</v>
      </c>
      <c r="E281" s="16"/>
    </row>
    <row r="282" spans="1:5">
      <c r="A282" s="40" t="s">
        <v>439</v>
      </c>
      <c r="B282" s="40"/>
      <c r="C282" s="40"/>
      <c r="D282" s="40"/>
      <c r="E282" s="40"/>
    </row>
    <row r="283" spans="1:5">
      <c r="A283" s="16" t="s">
        <v>394</v>
      </c>
      <c r="B283" s="41" t="s">
        <v>299</v>
      </c>
      <c r="C283" s="334">
        <v>222805</v>
      </c>
      <c r="D283" s="16"/>
      <c r="E283" s="16"/>
    </row>
    <row r="284" spans="1:5">
      <c r="A284" s="16" t="s">
        <v>395</v>
      </c>
      <c r="B284" s="41" t="s">
        <v>299</v>
      </c>
      <c r="C284" s="334">
        <v>2741793</v>
      </c>
      <c r="D284" s="16"/>
      <c r="E284" s="16"/>
    </row>
    <row r="285" spans="1:5">
      <c r="A285" s="16" t="s">
        <v>396</v>
      </c>
      <c r="B285" s="41" t="s">
        <v>299</v>
      </c>
      <c r="C285" s="334">
        <v>22140830</v>
      </c>
      <c r="D285" s="16"/>
      <c r="E285" s="16"/>
    </row>
    <row r="286" spans="1:5">
      <c r="A286" s="16" t="s">
        <v>440</v>
      </c>
      <c r="B286" s="41" t="s">
        <v>299</v>
      </c>
      <c r="C286" s="334"/>
      <c r="D286" s="16"/>
      <c r="E286" s="16"/>
    </row>
    <row r="287" spans="1:5">
      <c r="A287" s="16" t="s">
        <v>441</v>
      </c>
      <c r="B287" s="41" t="s">
        <v>299</v>
      </c>
      <c r="C287" s="334">
        <f>1418681</f>
        <v>1418681</v>
      </c>
      <c r="D287" s="16"/>
      <c r="E287" s="16"/>
    </row>
    <row r="288" spans="1:5">
      <c r="A288" s="16" t="s">
        <v>442</v>
      </c>
      <c r="B288" s="41" t="s">
        <v>299</v>
      </c>
      <c r="C288" s="334">
        <f>10871043+4246297</f>
        <v>15117340</v>
      </c>
      <c r="D288" s="16"/>
      <c r="E288" s="16"/>
    </row>
    <row r="289" spans="1:5">
      <c r="A289" s="16" t="s">
        <v>401</v>
      </c>
      <c r="B289" s="41" t="s">
        <v>299</v>
      </c>
      <c r="C289" s="334"/>
      <c r="D289" s="16"/>
      <c r="E289" s="16"/>
    </row>
    <row r="290" spans="1:5">
      <c r="A290" s="16" t="s">
        <v>402</v>
      </c>
      <c r="B290" s="41" t="s">
        <v>299</v>
      </c>
      <c r="C290" s="334"/>
      <c r="D290" s="16"/>
      <c r="E290" s="16"/>
    </row>
    <row r="291" spans="1:5">
      <c r="A291" s="16" t="s">
        <v>443</v>
      </c>
      <c r="B291" s="16"/>
      <c r="C291" s="23"/>
      <c r="D291" s="28">
        <f>SUM(C283:C290)</f>
        <v>41641449</v>
      </c>
      <c r="E291" s="16"/>
    </row>
    <row r="292" spans="1:5">
      <c r="A292" s="16" t="s">
        <v>444</v>
      </c>
      <c r="B292" s="41" t="s">
        <v>299</v>
      </c>
      <c r="C292" s="334">
        <v>26520851</v>
      </c>
      <c r="D292" s="16"/>
      <c r="E292" s="16"/>
    </row>
    <row r="293" spans="1:5">
      <c r="A293" s="16" t="s">
        <v>445</v>
      </c>
      <c r="B293" s="16"/>
      <c r="C293" s="23"/>
      <c r="D293" s="28">
        <f>D291-C292</f>
        <v>15120598</v>
      </c>
      <c r="E293" s="16"/>
    </row>
    <row r="294" spans="1:5">
      <c r="A294" s="40" t="s">
        <v>446</v>
      </c>
      <c r="B294" s="40"/>
      <c r="C294" s="40"/>
      <c r="D294" s="40"/>
      <c r="E294" s="40"/>
    </row>
    <row r="295" spans="1:5">
      <c r="A295" s="16" t="s">
        <v>447</v>
      </c>
      <c r="B295" s="41" t="s">
        <v>299</v>
      </c>
      <c r="C295" s="334"/>
      <c r="D295" s="16"/>
      <c r="E295" s="16"/>
    </row>
    <row r="296" spans="1:5">
      <c r="A296" s="16" t="s">
        <v>448</v>
      </c>
      <c r="B296" s="41" t="s">
        <v>299</v>
      </c>
      <c r="C296" s="334"/>
      <c r="D296" s="16"/>
      <c r="E296" s="16"/>
    </row>
    <row r="297" spans="1:5">
      <c r="A297" s="16" t="s">
        <v>449</v>
      </c>
      <c r="B297" s="41" t="s">
        <v>299</v>
      </c>
      <c r="C297" s="334"/>
      <c r="D297" s="16"/>
      <c r="E297" s="16"/>
    </row>
    <row r="298" spans="1:5">
      <c r="A298" s="16" t="s">
        <v>437</v>
      </c>
      <c r="B298" s="41" t="s">
        <v>299</v>
      </c>
      <c r="C298" s="334"/>
      <c r="D298" s="16"/>
      <c r="E298" s="16"/>
    </row>
    <row r="299" spans="1:5">
      <c r="A299" s="16" t="s">
        <v>450</v>
      </c>
      <c r="B299" s="16"/>
      <c r="C299" s="23"/>
      <c r="D299" s="28">
        <f>C295-C296+C297+C298</f>
        <v>0</v>
      </c>
      <c r="E299" s="16"/>
    </row>
    <row r="300" spans="1:5">
      <c r="A300" s="16"/>
      <c r="B300" s="16"/>
      <c r="C300" s="23"/>
      <c r="D300" s="16"/>
      <c r="E300" s="16"/>
    </row>
    <row r="301" spans="1:5">
      <c r="A301" s="40" t="s">
        <v>451</v>
      </c>
      <c r="B301" s="40"/>
      <c r="C301" s="40"/>
      <c r="D301" s="40"/>
      <c r="E301" s="40"/>
    </row>
    <row r="302" spans="1:5">
      <c r="A302" s="16" t="s">
        <v>452</v>
      </c>
      <c r="B302" s="41" t="s">
        <v>299</v>
      </c>
      <c r="C302" s="334"/>
      <c r="D302" s="16"/>
      <c r="E302" s="16"/>
    </row>
    <row r="303" spans="1:5">
      <c r="A303" s="16" t="s">
        <v>453</v>
      </c>
      <c r="B303" s="41" t="s">
        <v>299</v>
      </c>
      <c r="C303" s="334"/>
      <c r="D303" s="16"/>
      <c r="E303" s="16"/>
    </row>
    <row r="304" spans="1:5">
      <c r="A304" s="16" t="s">
        <v>454</v>
      </c>
      <c r="B304" s="41" t="s">
        <v>299</v>
      </c>
      <c r="C304" s="334"/>
      <c r="D304" s="16"/>
      <c r="E304" s="16"/>
    </row>
    <row r="305" spans="1:5">
      <c r="A305" s="16" t="s">
        <v>455</v>
      </c>
      <c r="B305" s="41" t="s">
        <v>299</v>
      </c>
      <c r="C305" s="334"/>
      <c r="D305" s="16"/>
      <c r="E305" s="16"/>
    </row>
    <row r="306" spans="1:5">
      <c r="A306" s="16" t="s">
        <v>456</v>
      </c>
      <c r="B306" s="16"/>
      <c r="C306" s="23"/>
      <c r="D306" s="28">
        <f>SUM(C302:C305)</f>
        <v>0</v>
      </c>
      <c r="E306" s="16"/>
    </row>
    <row r="307" spans="1:5">
      <c r="A307" s="16"/>
      <c r="B307" s="16"/>
      <c r="C307" s="23"/>
      <c r="D307" s="16"/>
      <c r="E307" s="16"/>
    </row>
    <row r="308" spans="1:5">
      <c r="A308" s="16" t="s">
        <v>457</v>
      </c>
      <c r="B308" s="16"/>
      <c r="C308" s="23"/>
      <c r="D308" s="28">
        <f>D276+D281+D293+D299+D306</f>
        <v>32637702</v>
      </c>
      <c r="E308" s="16"/>
    </row>
    <row r="309" spans="1:5">
      <c r="A309" s="16"/>
      <c r="B309" s="16"/>
      <c r="C309" s="23"/>
      <c r="D309" s="16"/>
      <c r="E309" s="16"/>
    </row>
    <row r="310" spans="1:5">
      <c r="A310" s="16"/>
      <c r="B310" s="16"/>
      <c r="C310" s="23"/>
      <c r="D310" s="16"/>
      <c r="E310" s="16"/>
    </row>
    <row r="311" spans="1:5">
      <c r="A311" s="16"/>
      <c r="B311" s="16"/>
      <c r="C311" s="23"/>
      <c r="D311" s="16"/>
      <c r="E311" s="16"/>
    </row>
    <row r="312" spans="1:5">
      <c r="A312" s="33" t="s">
        <v>458</v>
      </c>
      <c r="B312" s="33"/>
      <c r="C312" s="33"/>
      <c r="D312" s="33"/>
      <c r="E312" s="33"/>
    </row>
    <row r="313" spans="1:5">
      <c r="A313" s="40" t="s">
        <v>459</v>
      </c>
      <c r="B313" s="40"/>
      <c r="C313" s="40"/>
      <c r="D313" s="40"/>
      <c r="E313" s="40"/>
    </row>
    <row r="314" spans="1:5">
      <c r="A314" s="16" t="s">
        <v>460</v>
      </c>
      <c r="B314" s="41" t="s">
        <v>299</v>
      </c>
      <c r="C314" s="334"/>
      <c r="D314" s="16"/>
      <c r="E314" s="16"/>
    </row>
    <row r="315" spans="1:5">
      <c r="A315" s="16" t="s">
        <v>461</v>
      </c>
      <c r="B315" s="41" t="s">
        <v>299</v>
      </c>
      <c r="C315" s="334">
        <v>1137567</v>
      </c>
      <c r="D315" s="16"/>
      <c r="E315" s="16"/>
    </row>
    <row r="316" spans="1:5">
      <c r="A316" s="16" t="s">
        <v>462</v>
      </c>
      <c r="B316" s="41" t="s">
        <v>299</v>
      </c>
      <c r="C316" s="334">
        <v>6743723</v>
      </c>
      <c r="D316" s="16"/>
      <c r="E316" s="16"/>
    </row>
    <row r="317" spans="1:5">
      <c r="A317" s="16" t="s">
        <v>463</v>
      </c>
      <c r="B317" s="41" t="s">
        <v>299</v>
      </c>
      <c r="C317" s="334"/>
      <c r="D317" s="16"/>
      <c r="E317" s="16"/>
    </row>
    <row r="318" spans="1:5">
      <c r="A318" s="16" t="s">
        <v>464</v>
      </c>
      <c r="B318" s="41" t="s">
        <v>299</v>
      </c>
      <c r="C318" s="334"/>
      <c r="D318" s="16"/>
      <c r="E318" s="16"/>
    </row>
    <row r="319" spans="1:5">
      <c r="A319" s="16" t="s">
        <v>465</v>
      </c>
      <c r="B319" s="41" t="s">
        <v>299</v>
      </c>
      <c r="C319" s="334">
        <v>526417</v>
      </c>
      <c r="D319" s="16"/>
      <c r="E319" s="16"/>
    </row>
    <row r="320" spans="1:5">
      <c r="A320" s="16" t="s">
        <v>466</v>
      </c>
      <c r="B320" s="41" t="s">
        <v>299</v>
      </c>
      <c r="C320" s="334"/>
      <c r="D320" s="16"/>
      <c r="E320" s="16"/>
    </row>
    <row r="321" spans="1:5">
      <c r="A321" s="16" t="s">
        <v>467</v>
      </c>
      <c r="B321" s="41" t="s">
        <v>299</v>
      </c>
      <c r="C321" s="334"/>
      <c r="D321" s="16"/>
      <c r="E321" s="16"/>
    </row>
    <row r="322" spans="1:5">
      <c r="A322" s="16" t="s">
        <v>468</v>
      </c>
      <c r="B322" s="41" t="s">
        <v>299</v>
      </c>
      <c r="C322" s="334">
        <v>2309114</v>
      </c>
      <c r="D322" s="16"/>
      <c r="E322" s="16"/>
    </row>
    <row r="323" spans="1:5">
      <c r="A323" s="16" t="s">
        <v>469</v>
      </c>
      <c r="B323" s="41" t="s">
        <v>299</v>
      </c>
      <c r="C323" s="334">
        <v>747833</v>
      </c>
      <c r="D323" s="16"/>
      <c r="E323" s="16"/>
    </row>
    <row r="324" spans="1:5">
      <c r="A324" s="16" t="s">
        <v>470</v>
      </c>
      <c r="B324" s="16"/>
      <c r="C324" s="23"/>
      <c r="D324" s="28">
        <f>SUM(C314:C323)</f>
        <v>11464654</v>
      </c>
      <c r="E324" s="16"/>
    </row>
    <row r="325" spans="1:5">
      <c r="A325" s="40" t="s">
        <v>471</v>
      </c>
      <c r="B325" s="40"/>
      <c r="C325" s="40"/>
      <c r="D325" s="40"/>
      <c r="E325" s="40"/>
    </row>
    <row r="326" spans="1:5">
      <c r="A326" s="16" t="s">
        <v>472</v>
      </c>
      <c r="B326" s="41" t="s">
        <v>299</v>
      </c>
      <c r="C326" s="334"/>
      <c r="D326" s="16"/>
      <c r="E326" s="16"/>
    </row>
    <row r="327" spans="1:5">
      <c r="A327" s="16" t="s">
        <v>473</v>
      </c>
      <c r="B327" s="41" t="s">
        <v>299</v>
      </c>
      <c r="C327" s="334"/>
      <c r="D327" s="16"/>
      <c r="E327" s="16"/>
    </row>
    <row r="328" spans="1:5">
      <c r="A328" s="16" t="s">
        <v>474</v>
      </c>
      <c r="B328" s="41" t="s">
        <v>299</v>
      </c>
      <c r="C328" s="334"/>
      <c r="D328" s="16"/>
      <c r="E328" s="16"/>
    </row>
    <row r="329" spans="1:5">
      <c r="A329" s="16" t="s">
        <v>475</v>
      </c>
      <c r="B329" s="16"/>
      <c r="C329" s="23"/>
      <c r="D329" s="28">
        <f>SUM(C326:C328)</f>
        <v>0</v>
      </c>
      <c r="E329" s="16"/>
    </row>
    <row r="330" spans="1:5">
      <c r="A330" s="40" t="s">
        <v>476</v>
      </c>
      <c r="B330" s="40"/>
      <c r="C330" s="40"/>
      <c r="D330" s="40"/>
      <c r="E330" s="40"/>
    </row>
    <row r="331" spans="1:5">
      <c r="A331" s="16" t="s">
        <v>477</v>
      </c>
      <c r="B331" s="41" t="s">
        <v>299</v>
      </c>
      <c r="C331" s="334"/>
      <c r="D331" s="16"/>
      <c r="E331" s="16"/>
    </row>
    <row r="332" spans="1:5">
      <c r="A332" s="16" t="s">
        <v>478</v>
      </c>
      <c r="B332" s="41" t="s">
        <v>299</v>
      </c>
      <c r="C332" s="334"/>
      <c r="D332" s="16"/>
      <c r="E332" s="16"/>
    </row>
    <row r="333" spans="1:5">
      <c r="A333" s="16" t="s">
        <v>479</v>
      </c>
      <c r="B333" s="41" t="s">
        <v>299</v>
      </c>
      <c r="C333" s="334"/>
      <c r="D333" s="16"/>
      <c r="E333" s="16"/>
    </row>
    <row r="334" spans="1:5">
      <c r="A334" s="22" t="s">
        <v>480</v>
      </c>
      <c r="B334" s="41" t="s">
        <v>299</v>
      </c>
      <c r="C334" s="334"/>
      <c r="D334" s="16"/>
      <c r="E334" s="16"/>
    </row>
    <row r="335" spans="1:5">
      <c r="A335" s="16" t="s">
        <v>481</v>
      </c>
      <c r="B335" s="41" t="s">
        <v>299</v>
      </c>
      <c r="C335" s="334">
        <v>20130517</v>
      </c>
      <c r="D335" s="16"/>
      <c r="E335" s="16"/>
    </row>
    <row r="336" spans="1:5">
      <c r="A336" s="22" t="s">
        <v>482</v>
      </c>
      <c r="B336" s="41" t="s">
        <v>299</v>
      </c>
      <c r="C336" s="334"/>
      <c r="D336" s="16"/>
      <c r="E336" s="16"/>
    </row>
    <row r="337" spans="1:5">
      <c r="A337" s="22" t="s">
        <v>483</v>
      </c>
      <c r="B337" s="41" t="s">
        <v>299</v>
      </c>
      <c r="C337" s="337"/>
      <c r="D337" s="16"/>
      <c r="E337" s="16"/>
    </row>
    <row r="338" spans="1:5">
      <c r="A338" s="16" t="s">
        <v>484</v>
      </c>
      <c r="B338" s="41" t="s">
        <v>299</v>
      </c>
      <c r="C338" s="334"/>
      <c r="D338" s="16"/>
      <c r="E338" s="16"/>
    </row>
    <row r="339" spans="1:5">
      <c r="A339" s="16" t="s">
        <v>230</v>
      </c>
      <c r="B339" s="16"/>
      <c r="C339" s="23"/>
      <c r="D339" s="28">
        <f>SUM(C331:C338)</f>
        <v>20130517</v>
      </c>
      <c r="E339" s="16"/>
    </row>
    <row r="340" spans="1:5">
      <c r="A340" s="16" t="s">
        <v>485</v>
      </c>
      <c r="B340" s="16"/>
      <c r="C340" s="23"/>
      <c r="D340" s="28">
        <f>C323</f>
        <v>747833</v>
      </c>
      <c r="E340" s="16"/>
    </row>
    <row r="341" spans="1:5">
      <c r="A341" s="16" t="s">
        <v>486</v>
      </c>
      <c r="B341" s="16"/>
      <c r="C341" s="23"/>
      <c r="D341" s="28">
        <f>D339-D340</f>
        <v>19382684</v>
      </c>
      <c r="E341" s="16"/>
    </row>
    <row r="342" spans="1:5">
      <c r="A342" s="16"/>
      <c r="B342" s="16"/>
      <c r="C342" s="23"/>
      <c r="D342" s="16"/>
      <c r="E342" s="16"/>
    </row>
    <row r="343" spans="1:5">
      <c r="A343" s="16" t="s">
        <v>487</v>
      </c>
      <c r="B343" s="41" t="s">
        <v>299</v>
      </c>
      <c r="C343" s="335">
        <v>1042531</v>
      </c>
      <c r="D343" s="16"/>
      <c r="E343" s="16"/>
    </row>
    <row r="344" spans="1:5">
      <c r="A344" s="16"/>
      <c r="B344" s="41"/>
      <c r="C344" s="52"/>
      <c r="D344" s="16"/>
      <c r="E344" s="16"/>
    </row>
    <row r="345" spans="1:5">
      <c r="A345" s="16" t="s">
        <v>488</v>
      </c>
      <c r="B345" s="41" t="s">
        <v>299</v>
      </c>
      <c r="C345" s="335"/>
      <c r="D345" s="16"/>
      <c r="E345" s="16"/>
    </row>
    <row r="346" spans="1:5">
      <c r="A346" s="16" t="s">
        <v>489</v>
      </c>
      <c r="B346" s="41" t="s">
        <v>299</v>
      </c>
      <c r="C346" s="335"/>
      <c r="D346" s="16"/>
      <c r="E346" s="16"/>
    </row>
    <row r="347" spans="1:5">
      <c r="A347" s="16" t="s">
        <v>490</v>
      </c>
      <c r="B347" s="41" t="s">
        <v>299</v>
      </c>
      <c r="C347" s="335"/>
      <c r="D347" s="16"/>
      <c r="E347" s="16"/>
    </row>
    <row r="348" spans="1:5">
      <c r="A348" s="16" t="s">
        <v>491</v>
      </c>
      <c r="B348" s="41" t="s">
        <v>299</v>
      </c>
      <c r="C348" s="335"/>
      <c r="D348" s="16"/>
      <c r="E348" s="16"/>
    </row>
    <row r="349" spans="1:5">
      <c r="A349" s="16" t="s">
        <v>492</v>
      </c>
      <c r="B349" s="41" t="s">
        <v>299</v>
      </c>
      <c r="C349" s="335"/>
      <c r="D349" s="16"/>
      <c r="E349" s="16"/>
    </row>
    <row r="350" spans="1:5">
      <c r="A350" s="16" t="s">
        <v>493</v>
      </c>
      <c r="B350" s="16"/>
      <c r="C350" s="23"/>
      <c r="D350" s="28">
        <f>D324+D329+D341+C343+C347+C348</f>
        <v>31889869</v>
      </c>
      <c r="E350" s="16"/>
    </row>
    <row r="351" spans="1:5">
      <c r="A351" s="16"/>
      <c r="B351" s="16"/>
      <c r="C351" s="23"/>
      <c r="D351" s="16"/>
      <c r="E351" s="16"/>
    </row>
    <row r="352" spans="1:5">
      <c r="A352" s="16" t="s">
        <v>494</v>
      </c>
      <c r="B352" s="16"/>
      <c r="C352" s="23"/>
      <c r="D352" s="28">
        <f>D308</f>
        <v>32637702</v>
      </c>
      <c r="E352" s="16"/>
    </row>
    <row r="353" spans="1:5">
      <c r="A353" s="16"/>
      <c r="B353" s="16"/>
      <c r="C353" s="23"/>
      <c r="D353" s="16"/>
      <c r="E353" s="16"/>
    </row>
    <row r="354" spans="1:5">
      <c r="A354" s="16"/>
      <c r="B354" s="16"/>
      <c r="C354" s="23"/>
      <c r="D354" s="16"/>
      <c r="E354" s="16"/>
    </row>
    <row r="355" spans="1:5">
      <c r="A355" s="16"/>
      <c r="B355" s="16"/>
      <c r="C355" s="23"/>
      <c r="D355" s="16"/>
      <c r="E355" s="16"/>
    </row>
    <row r="356" spans="1:5">
      <c r="A356" s="33" t="s">
        <v>495</v>
      </c>
      <c r="B356" s="33"/>
      <c r="C356" s="33"/>
      <c r="D356" s="33"/>
      <c r="E356" s="33"/>
    </row>
    <row r="357" spans="1:5">
      <c r="A357" s="40" t="s">
        <v>496</v>
      </c>
      <c r="B357" s="40"/>
      <c r="C357" s="40"/>
      <c r="D357" s="40"/>
      <c r="E357" s="40"/>
    </row>
    <row r="358" spans="1:5">
      <c r="A358" s="16" t="s">
        <v>497</v>
      </c>
      <c r="B358" s="41" t="s">
        <v>299</v>
      </c>
      <c r="C358" s="335">
        <v>16802023</v>
      </c>
      <c r="D358" s="16"/>
      <c r="E358" s="16"/>
    </row>
    <row r="359" spans="1:5">
      <c r="A359" s="16" t="s">
        <v>498</v>
      </c>
      <c r="B359" s="41" t="s">
        <v>299</v>
      </c>
      <c r="C359" s="335">
        <v>46570705</v>
      </c>
      <c r="D359" s="16"/>
      <c r="E359" s="16"/>
    </row>
    <row r="360" spans="1:5">
      <c r="A360" s="16" t="s">
        <v>499</v>
      </c>
      <c r="B360" s="16"/>
      <c r="C360" s="23"/>
      <c r="D360" s="28">
        <f>SUM(C358:C359)</f>
        <v>63372728</v>
      </c>
      <c r="E360" s="16"/>
    </row>
    <row r="361" spans="1:5">
      <c r="A361" s="40" t="s">
        <v>500</v>
      </c>
      <c r="B361" s="40"/>
      <c r="C361" s="40"/>
      <c r="D361" s="40"/>
      <c r="E361" s="40"/>
    </row>
    <row r="362" spans="1:5">
      <c r="A362" s="16" t="s">
        <v>405</v>
      </c>
      <c r="B362" s="40"/>
      <c r="C362" s="334">
        <v>977764</v>
      </c>
      <c r="D362" s="16"/>
      <c r="E362" s="40"/>
    </row>
    <row r="363" spans="1:5">
      <c r="A363" s="16" t="s">
        <v>501</v>
      </c>
      <c r="B363" s="41" t="s">
        <v>299</v>
      </c>
      <c r="C363" s="334">
        <v>24236226</v>
      </c>
      <c r="D363" s="16"/>
      <c r="E363" s="16"/>
    </row>
    <row r="364" spans="1:5">
      <c r="A364" s="16" t="s">
        <v>502</v>
      </c>
      <c r="B364" s="41" t="s">
        <v>299</v>
      </c>
      <c r="C364" s="334">
        <v>453447</v>
      </c>
      <c r="D364" s="16"/>
      <c r="E364" s="16"/>
    </row>
    <row r="365" spans="1:5">
      <c r="A365" s="16" t="s">
        <v>503</v>
      </c>
      <c r="B365" s="41" t="s">
        <v>299</v>
      </c>
      <c r="C365" s="334"/>
      <c r="D365" s="16"/>
      <c r="E365" s="16"/>
    </row>
    <row r="366" spans="1:5">
      <c r="A366" s="16" t="s">
        <v>422</v>
      </c>
      <c r="B366" s="16"/>
      <c r="C366" s="23"/>
      <c r="D366" s="28">
        <f>SUM(C362:C365)</f>
        <v>25667437</v>
      </c>
      <c r="E366" s="16"/>
    </row>
    <row r="367" spans="1:5">
      <c r="A367" s="16" t="s">
        <v>504</v>
      </c>
      <c r="B367" s="16"/>
      <c r="C367" s="23"/>
      <c r="D367" s="28">
        <f>D360-D366</f>
        <v>37705291</v>
      </c>
      <c r="E367" s="16"/>
    </row>
    <row r="368" spans="1:5">
      <c r="A368" s="53" t="s">
        <v>505</v>
      </c>
      <c r="B368" s="40"/>
      <c r="C368" s="40"/>
      <c r="D368" s="40"/>
      <c r="E368" s="40"/>
    </row>
    <row r="369" spans="1:6">
      <c r="A369" s="28" t="s">
        <v>506</v>
      </c>
      <c r="B369" s="16"/>
      <c r="C369" s="16"/>
      <c r="D369" s="16"/>
      <c r="E369" s="16"/>
    </row>
    <row r="370" spans="1:6">
      <c r="A370" s="54" t="s">
        <v>507</v>
      </c>
      <c r="B370" s="35" t="s">
        <v>299</v>
      </c>
      <c r="C370" s="334"/>
      <c r="D370" s="28">
        <v>0</v>
      </c>
      <c r="E370" s="28"/>
    </row>
    <row r="371" spans="1:6">
      <c r="A371" s="54" t="s">
        <v>508</v>
      </c>
      <c r="B371" s="35" t="s">
        <v>299</v>
      </c>
      <c r="C371" s="334">
        <v>63593</v>
      </c>
      <c r="D371" s="28">
        <v>0</v>
      </c>
      <c r="E371" s="28"/>
    </row>
    <row r="372" spans="1:6">
      <c r="A372" s="54" t="s">
        <v>509</v>
      </c>
      <c r="B372" s="35" t="s">
        <v>299</v>
      </c>
      <c r="C372" s="334"/>
      <c r="D372" s="28">
        <v>0</v>
      </c>
      <c r="E372" s="28"/>
    </row>
    <row r="373" spans="1:6">
      <c r="A373" s="54" t="s">
        <v>510</v>
      </c>
      <c r="B373" s="35" t="s">
        <v>299</v>
      </c>
      <c r="C373" s="334"/>
      <c r="D373" s="28">
        <v>0</v>
      </c>
      <c r="E373" s="28"/>
    </row>
    <row r="374" spans="1:6">
      <c r="A374" s="54" t="s">
        <v>511</v>
      </c>
      <c r="B374" s="35" t="s">
        <v>299</v>
      </c>
      <c r="C374" s="334"/>
      <c r="D374" s="28">
        <v>0</v>
      </c>
      <c r="E374" s="28"/>
    </row>
    <row r="375" spans="1:6">
      <c r="A375" s="54" t="s">
        <v>512</v>
      </c>
      <c r="B375" s="35" t="s">
        <v>299</v>
      </c>
      <c r="C375" s="334"/>
      <c r="D375" s="28">
        <v>0</v>
      </c>
      <c r="E375" s="28"/>
    </row>
    <row r="376" spans="1:6">
      <c r="A376" s="54" t="s">
        <v>513</v>
      </c>
      <c r="B376" s="35" t="s">
        <v>299</v>
      </c>
      <c r="C376" s="334"/>
      <c r="D376" s="28">
        <v>0</v>
      </c>
      <c r="E376" s="28"/>
    </row>
    <row r="377" spans="1:6">
      <c r="A377" s="54" t="s">
        <v>514</v>
      </c>
      <c r="B377" s="35" t="s">
        <v>299</v>
      </c>
      <c r="C377" s="334"/>
      <c r="D377" s="28">
        <v>0</v>
      </c>
      <c r="E377" s="28"/>
    </row>
    <row r="378" spans="1:6">
      <c r="A378" s="54" t="s">
        <v>515</v>
      </c>
      <c r="B378" s="35" t="s">
        <v>299</v>
      </c>
      <c r="C378" s="334"/>
      <c r="D378" s="28">
        <v>0</v>
      </c>
      <c r="E378" s="28"/>
    </row>
    <row r="379" spans="1:6">
      <c r="A379" s="54" t="s">
        <v>516</v>
      </c>
      <c r="B379" s="35" t="s">
        <v>299</v>
      </c>
      <c r="C379" s="334"/>
      <c r="D379" s="28">
        <v>0</v>
      </c>
      <c r="E379" s="28"/>
    </row>
    <row r="380" spans="1:6">
      <c r="A380" s="54" t="s">
        <v>517</v>
      </c>
      <c r="B380" s="35" t="s">
        <v>299</v>
      </c>
      <c r="C380" s="338">
        <v>303847</v>
      </c>
      <c r="D380" s="28">
        <v>0</v>
      </c>
      <c r="E380" s="214" t="str">
        <f>IF(OR(C380&gt;999999,C380/(D360+D383)&gt;0.01),"Additional Classification Necessary - See Responses-2 Tab","")</f>
        <v/>
      </c>
      <c r="F380" s="55"/>
    </row>
    <row r="381" spans="1:6">
      <c r="A381" s="56" t="s">
        <v>518</v>
      </c>
      <c r="B381" s="41"/>
      <c r="C381" s="41"/>
      <c r="D381" s="28">
        <f>SUM(C370:C380)</f>
        <v>367440</v>
      </c>
      <c r="E381" s="28"/>
      <c r="F381" s="55"/>
    </row>
    <row r="382" spans="1:6">
      <c r="A382" s="51" t="s">
        <v>519</v>
      </c>
      <c r="B382" s="41" t="s">
        <v>299</v>
      </c>
      <c r="C382" s="334"/>
      <c r="D382" s="28">
        <v>0</v>
      </c>
      <c r="E382" s="16"/>
    </row>
    <row r="383" spans="1:6">
      <c r="A383" s="16" t="s">
        <v>520</v>
      </c>
      <c r="B383" s="16"/>
      <c r="C383" s="23"/>
      <c r="D383" s="28">
        <f>D381+C382</f>
        <v>367440</v>
      </c>
      <c r="E383" s="16"/>
    </row>
    <row r="384" spans="1:6">
      <c r="A384" s="16" t="s">
        <v>521</v>
      </c>
      <c r="B384" s="16"/>
      <c r="C384" s="23"/>
      <c r="D384" s="28">
        <f>D367+D383</f>
        <v>38072731</v>
      </c>
      <c r="E384" s="16"/>
    </row>
    <row r="385" spans="1:5">
      <c r="A385" s="16"/>
      <c r="B385" s="16"/>
      <c r="C385" s="23"/>
      <c r="D385" s="16"/>
      <c r="E385" s="16"/>
    </row>
    <row r="386" spans="1:5">
      <c r="A386" s="16"/>
      <c r="B386" s="16"/>
      <c r="C386" s="23"/>
      <c r="D386" s="16"/>
      <c r="E386" s="16"/>
    </row>
    <row r="387" spans="1:5">
      <c r="A387" s="16"/>
      <c r="B387" s="16"/>
      <c r="C387" s="23"/>
      <c r="D387" s="16"/>
      <c r="E387" s="16"/>
    </row>
    <row r="388" spans="1:5">
      <c r="A388" s="40" t="s">
        <v>522</v>
      </c>
      <c r="B388" s="40"/>
      <c r="C388" s="40"/>
      <c r="D388" s="40"/>
      <c r="E388" s="40"/>
    </row>
    <row r="389" spans="1:5">
      <c r="A389" s="16" t="s">
        <v>523</v>
      </c>
      <c r="B389" s="41" t="s">
        <v>299</v>
      </c>
      <c r="C389" s="334">
        <v>17807659</v>
      </c>
      <c r="D389" s="16"/>
      <c r="E389" s="16"/>
    </row>
    <row r="390" spans="1:5">
      <c r="A390" s="16" t="s">
        <v>11</v>
      </c>
      <c r="B390" s="41" t="s">
        <v>299</v>
      </c>
      <c r="C390" s="334">
        <v>4627496</v>
      </c>
      <c r="D390" s="16"/>
      <c r="E390" s="16"/>
    </row>
    <row r="391" spans="1:5">
      <c r="A391" s="16" t="s">
        <v>264</v>
      </c>
      <c r="B391" s="41" t="s">
        <v>299</v>
      </c>
      <c r="C391" s="334">
        <v>1552100</v>
      </c>
      <c r="D391" s="16"/>
      <c r="E391" s="16"/>
    </row>
    <row r="392" spans="1:5">
      <c r="A392" s="16" t="s">
        <v>524</v>
      </c>
      <c r="B392" s="41" t="s">
        <v>299</v>
      </c>
      <c r="C392" s="334">
        <v>3215779</v>
      </c>
      <c r="D392" s="16"/>
      <c r="E392" s="16"/>
    </row>
    <row r="393" spans="1:5">
      <c r="A393" s="16" t="s">
        <v>525</v>
      </c>
      <c r="B393" s="41" t="s">
        <v>299</v>
      </c>
      <c r="C393" s="334">
        <v>372471</v>
      </c>
      <c r="D393" s="16"/>
      <c r="E393" s="16"/>
    </row>
    <row r="394" spans="1:5">
      <c r="A394" s="16" t="s">
        <v>526</v>
      </c>
      <c r="B394" s="41" t="s">
        <v>299</v>
      </c>
      <c r="C394" s="334">
        <v>5267598</v>
      </c>
      <c r="D394" s="16"/>
      <c r="E394" s="16"/>
    </row>
    <row r="395" spans="1:5">
      <c r="A395" s="16" t="s">
        <v>16</v>
      </c>
      <c r="B395" s="41" t="s">
        <v>299</v>
      </c>
      <c r="C395" s="334">
        <v>2173315</v>
      </c>
      <c r="D395" s="16"/>
      <c r="E395" s="16"/>
    </row>
    <row r="396" spans="1:5">
      <c r="A396" s="16" t="s">
        <v>527</v>
      </c>
      <c r="B396" s="41" t="s">
        <v>299</v>
      </c>
      <c r="C396" s="334">
        <v>400999</v>
      </c>
      <c r="D396" s="16"/>
      <c r="E396" s="16"/>
    </row>
    <row r="397" spans="1:5">
      <c r="A397" s="16" t="s">
        <v>528</v>
      </c>
      <c r="B397" s="41" t="s">
        <v>299</v>
      </c>
      <c r="C397" s="334">
        <v>369337</v>
      </c>
      <c r="D397" s="16"/>
      <c r="E397" s="16"/>
    </row>
    <row r="398" spans="1:5">
      <c r="A398" s="16" t="s">
        <v>529</v>
      </c>
      <c r="B398" s="41" t="s">
        <v>299</v>
      </c>
      <c r="C398" s="334">
        <v>410936</v>
      </c>
      <c r="D398" s="16"/>
      <c r="E398" s="16"/>
    </row>
    <row r="399" spans="1:5">
      <c r="A399" s="16" t="s">
        <v>530</v>
      </c>
      <c r="B399" s="41" t="s">
        <v>299</v>
      </c>
      <c r="C399" s="334">
        <v>859019</v>
      </c>
      <c r="D399" s="16"/>
      <c r="E399" s="16"/>
    </row>
    <row r="400" spans="1:5">
      <c r="A400" s="28" t="s">
        <v>531</v>
      </c>
      <c r="B400" s="16"/>
      <c r="C400" s="16"/>
      <c r="D400" s="16"/>
      <c r="E400" s="16"/>
    </row>
    <row r="401" spans="1:9">
      <c r="A401" s="29" t="s">
        <v>270</v>
      </c>
      <c r="B401" s="35" t="s">
        <v>299</v>
      </c>
      <c r="C401" s="334"/>
      <c r="D401" s="28">
        <v>0</v>
      </c>
      <c r="E401" s="28"/>
    </row>
    <row r="402" spans="1:9">
      <c r="A402" s="29" t="s">
        <v>271</v>
      </c>
      <c r="B402" s="35" t="s">
        <v>299</v>
      </c>
      <c r="C402" s="334"/>
      <c r="D402" s="28">
        <v>0</v>
      </c>
      <c r="E402" s="28"/>
    </row>
    <row r="403" spans="1:9">
      <c r="A403" s="29" t="s">
        <v>532</v>
      </c>
      <c r="B403" s="35" t="s">
        <v>299</v>
      </c>
      <c r="C403" s="334"/>
      <c r="D403" s="28">
        <v>0</v>
      </c>
      <c r="E403" s="28"/>
    </row>
    <row r="404" spans="1:9">
      <c r="A404" s="29" t="s">
        <v>273</v>
      </c>
      <c r="B404" s="35" t="s">
        <v>299</v>
      </c>
      <c r="C404" s="334"/>
      <c r="D404" s="28">
        <v>0</v>
      </c>
      <c r="E404" s="28"/>
    </row>
    <row r="405" spans="1:9">
      <c r="A405" s="29" t="s">
        <v>274</v>
      </c>
      <c r="B405" s="35" t="s">
        <v>299</v>
      </c>
      <c r="C405" s="334"/>
      <c r="D405" s="28">
        <v>0</v>
      </c>
      <c r="E405" s="28"/>
    </row>
    <row r="406" spans="1:9">
      <c r="A406" s="29" t="s">
        <v>275</v>
      </c>
      <c r="B406" s="35" t="s">
        <v>299</v>
      </c>
      <c r="C406" s="334"/>
      <c r="D406" s="28">
        <v>0</v>
      </c>
      <c r="E406" s="28"/>
    </row>
    <row r="407" spans="1:9">
      <c r="A407" s="29" t="s">
        <v>276</v>
      </c>
      <c r="B407" s="35" t="s">
        <v>299</v>
      </c>
      <c r="C407" s="334"/>
      <c r="D407" s="28">
        <v>0</v>
      </c>
      <c r="E407" s="28"/>
    </row>
    <row r="408" spans="1:9">
      <c r="A408" s="29" t="s">
        <v>277</v>
      </c>
      <c r="B408" s="35" t="s">
        <v>299</v>
      </c>
      <c r="C408" s="334"/>
      <c r="D408" s="28">
        <v>0</v>
      </c>
      <c r="E408" s="28"/>
    </row>
    <row r="409" spans="1:9">
      <c r="A409" s="29" t="s">
        <v>278</v>
      </c>
      <c r="B409" s="35" t="s">
        <v>299</v>
      </c>
      <c r="C409" s="334"/>
      <c r="D409" s="28">
        <v>0</v>
      </c>
      <c r="E409" s="28"/>
    </row>
    <row r="410" spans="1:9">
      <c r="A410" s="29" t="s">
        <v>279</v>
      </c>
      <c r="B410" s="35" t="s">
        <v>299</v>
      </c>
      <c r="C410" s="334"/>
      <c r="D410" s="28">
        <v>0</v>
      </c>
      <c r="E410" s="28"/>
    </row>
    <row r="411" spans="1:9">
      <c r="A411" s="29" t="s">
        <v>280</v>
      </c>
      <c r="B411" s="35" t="s">
        <v>299</v>
      </c>
      <c r="C411" s="334"/>
      <c r="D411" s="28">
        <v>0</v>
      </c>
      <c r="E411" s="28"/>
    </row>
    <row r="412" spans="1:9">
      <c r="A412" s="29" t="s">
        <v>281</v>
      </c>
      <c r="B412" s="35" t="s">
        <v>299</v>
      </c>
      <c r="C412" s="334"/>
      <c r="D412" s="28">
        <v>0</v>
      </c>
      <c r="E412" s="28"/>
    </row>
    <row r="413" spans="1:9">
      <c r="A413" s="29" t="s">
        <v>282</v>
      </c>
      <c r="B413" s="35" t="s">
        <v>299</v>
      </c>
      <c r="C413" s="334"/>
      <c r="D413" s="28">
        <v>0</v>
      </c>
      <c r="E413" s="28"/>
    </row>
    <row r="414" spans="1:9">
      <c r="A414" s="29" t="s">
        <v>283</v>
      </c>
      <c r="B414" s="35" t="s">
        <v>299</v>
      </c>
      <c r="C414" s="338">
        <v>875148</v>
      </c>
      <c r="D414" s="28">
        <v>0</v>
      </c>
      <c r="E414" s="214" t="str">
        <f>IF(OR(C414&gt;999999,C414/(D416)&gt;0.01),"Additional Classification Necessary - See Responses-2 Tab","")</f>
        <v>Additional Classification Necessary - See Responses-2 Tab</v>
      </c>
      <c r="F414" s="55"/>
      <c r="G414" s="55"/>
      <c r="H414" s="55"/>
      <c r="I414" s="55"/>
    </row>
    <row r="415" spans="1:9">
      <c r="A415" s="57" t="s">
        <v>533</v>
      </c>
      <c r="B415" s="41"/>
      <c r="C415" s="41"/>
      <c r="D415" s="28">
        <f>SUM(C401:C414)</f>
        <v>875148</v>
      </c>
      <c r="E415" s="28"/>
      <c r="F415" s="55"/>
      <c r="G415" s="55"/>
      <c r="H415" s="55"/>
      <c r="I415" s="55"/>
    </row>
    <row r="416" spans="1:9">
      <c r="A416" s="28" t="s">
        <v>534</v>
      </c>
      <c r="B416" s="16"/>
      <c r="C416" s="23"/>
      <c r="D416" s="28">
        <f>SUM(C389:C399,D415)</f>
        <v>37931857</v>
      </c>
      <c r="E416" s="28"/>
    </row>
    <row r="417" spans="1:13">
      <c r="A417" s="28" t="s">
        <v>535</v>
      </c>
      <c r="B417" s="16"/>
      <c r="C417" s="23"/>
      <c r="D417" s="28">
        <f>D384-D416</f>
        <v>140874</v>
      </c>
      <c r="E417" s="28"/>
    </row>
    <row r="418" spans="1:13">
      <c r="A418" s="28" t="s">
        <v>536</v>
      </c>
      <c r="B418" s="16"/>
      <c r="C418" s="338">
        <v>551652</v>
      </c>
      <c r="D418" s="28">
        <v>0</v>
      </c>
      <c r="E418" s="28"/>
    </row>
    <row r="419" spans="1:13">
      <c r="A419" s="54" t="s">
        <v>537</v>
      </c>
      <c r="B419" s="41" t="s">
        <v>299</v>
      </c>
      <c r="C419" s="334"/>
      <c r="D419" s="28">
        <v>0</v>
      </c>
      <c r="E419" s="28"/>
    </row>
    <row r="420" spans="1:13">
      <c r="A420" s="56" t="s">
        <v>538</v>
      </c>
      <c r="B420" s="16"/>
      <c r="C420" s="16"/>
      <c r="D420" s="28">
        <f>SUM(C418:C419)</f>
        <v>551652</v>
      </c>
      <c r="E420" s="28"/>
    </row>
    <row r="421" spans="1:13">
      <c r="A421" s="28" t="s">
        <v>539</v>
      </c>
      <c r="B421" s="16"/>
      <c r="C421" s="23"/>
      <c r="D421" s="28">
        <f>D417+D420</f>
        <v>692526</v>
      </c>
      <c r="E421" s="28"/>
      <c r="F421" s="58"/>
    </row>
    <row r="422" spans="1:13">
      <c r="A422" s="28" t="s">
        <v>540</v>
      </c>
      <c r="B422" s="41" t="s">
        <v>299</v>
      </c>
      <c r="C422" s="334"/>
      <c r="D422" s="28">
        <v>0</v>
      </c>
      <c r="E422" s="16"/>
    </row>
    <row r="423" spans="1:13">
      <c r="A423" s="16" t="s">
        <v>541</v>
      </c>
      <c r="B423" s="41" t="s">
        <v>299</v>
      </c>
      <c r="C423" s="334"/>
      <c r="D423" s="28">
        <v>0</v>
      </c>
      <c r="E423" s="16"/>
    </row>
    <row r="424" spans="1:13">
      <c r="A424" s="16" t="s">
        <v>542</v>
      </c>
      <c r="B424" s="16"/>
      <c r="C424" s="23"/>
      <c r="D424" s="28">
        <f>D421+C422-C423</f>
        <v>692526</v>
      </c>
      <c r="E424" s="16"/>
    </row>
    <row r="426" spans="1:13" ht="29" customHeight="1">
      <c r="A426" s="349" t="s">
        <v>2060</v>
      </c>
      <c r="B426" s="349"/>
      <c r="C426" s="349"/>
      <c r="D426" s="349"/>
      <c r="E426" s="349"/>
    </row>
    <row r="427" spans="1:13">
      <c r="M427" s="59"/>
    </row>
    <row r="428" spans="1:13">
      <c r="M428" s="59"/>
    </row>
    <row r="429" spans="1:13">
      <c r="M429" s="59"/>
    </row>
    <row r="433" spans="2:7">
      <c r="B433" s="60"/>
      <c r="C433" s="60"/>
      <c r="D433" s="60"/>
      <c r="E433" s="60"/>
      <c r="F433" s="60"/>
      <c r="G433" s="60"/>
    </row>
    <row r="574" spans="2:83">
      <c r="B574" s="61"/>
      <c r="C574" s="61"/>
      <c r="D574" s="61"/>
      <c r="E574" s="61"/>
      <c r="F574" s="61"/>
      <c r="G574" s="61"/>
      <c r="H574" s="61"/>
      <c r="I574" s="61"/>
      <c r="J574" s="61"/>
      <c r="K574" s="61"/>
      <c r="L574" s="61"/>
      <c r="M574" s="61"/>
      <c r="N574" s="61"/>
      <c r="O574" s="61"/>
      <c r="P574" s="61"/>
      <c r="Q574" s="61"/>
      <c r="R574" s="61"/>
      <c r="S574" s="61"/>
      <c r="T574" s="61"/>
      <c r="U574" s="61"/>
      <c r="V574" s="61"/>
      <c r="W574" s="61"/>
      <c r="X574" s="61"/>
      <c r="Y574" s="61"/>
      <c r="Z574" s="61"/>
      <c r="AA574" s="61"/>
      <c r="AB574" s="61"/>
      <c r="AC574" s="61"/>
      <c r="AD574" s="61"/>
      <c r="AE574" s="61"/>
      <c r="AF574" s="61"/>
      <c r="AG574" s="61"/>
      <c r="AH574" s="61"/>
      <c r="AI574" s="61"/>
      <c r="AJ574" s="61"/>
      <c r="AK574" s="61"/>
      <c r="AL574" s="61"/>
      <c r="AM574" s="61"/>
      <c r="AN574" s="61"/>
      <c r="AO574" s="61"/>
      <c r="AP574" s="61"/>
      <c r="AQ574" s="61"/>
      <c r="AR574" s="61"/>
      <c r="AS574" s="61"/>
      <c r="AT574" s="61"/>
      <c r="AU574" s="61"/>
      <c r="AV574" s="61"/>
      <c r="AW574" s="61"/>
      <c r="AX574" s="61"/>
      <c r="AY574" s="61"/>
      <c r="AZ574" s="61"/>
      <c r="BA574" s="61"/>
      <c r="BB574" s="61"/>
      <c r="BC574" s="61"/>
      <c r="BD574" s="61"/>
      <c r="BE574" s="61"/>
      <c r="BF574" s="61"/>
      <c r="BG574" s="61"/>
      <c r="BH574" s="61"/>
      <c r="BI574" s="61"/>
      <c r="BJ574" s="61"/>
      <c r="BK574" s="61"/>
      <c r="BL574" s="61"/>
      <c r="BM574" s="61"/>
      <c r="BN574" s="61"/>
      <c r="BO574" s="61"/>
      <c r="BP574" s="61"/>
      <c r="BQ574" s="61"/>
      <c r="BR574" s="61"/>
      <c r="BS574" s="61"/>
      <c r="BT574" s="61"/>
      <c r="BU574" s="61"/>
      <c r="BV574" s="61"/>
      <c r="BW574" s="61"/>
      <c r="BX574" s="61"/>
      <c r="BY574" s="61"/>
      <c r="BZ574" s="61"/>
      <c r="CA574" s="61"/>
      <c r="CB574" s="61"/>
      <c r="CC574" s="61"/>
      <c r="CD574" s="61"/>
      <c r="CE574" s="61"/>
    </row>
    <row r="578" spans="2:83">
      <c r="B578" s="61"/>
      <c r="C578" s="61"/>
      <c r="D578" s="61"/>
      <c r="E578" s="61"/>
      <c r="F578" s="61"/>
      <c r="G578" s="61"/>
      <c r="H578" s="61"/>
      <c r="I578" s="61"/>
      <c r="J578" s="61"/>
      <c r="K578" s="61"/>
      <c r="L578" s="61"/>
      <c r="M578" s="61"/>
      <c r="N578" s="61"/>
      <c r="O578" s="61"/>
      <c r="P578" s="61"/>
      <c r="Q578" s="61"/>
      <c r="R578" s="61"/>
      <c r="S578" s="61"/>
      <c r="T578" s="61"/>
      <c r="U578" s="61"/>
      <c r="V578" s="61"/>
      <c r="W578" s="61"/>
      <c r="X578" s="61"/>
      <c r="Y578" s="61"/>
      <c r="Z578" s="61"/>
      <c r="AA578" s="61"/>
      <c r="AB578" s="61"/>
      <c r="AC578" s="61"/>
      <c r="AD578" s="61"/>
      <c r="AE578" s="61"/>
      <c r="AF578" s="61"/>
      <c r="AG578" s="61"/>
      <c r="AH578" s="61"/>
      <c r="AI578" s="61"/>
      <c r="AJ578" s="61"/>
      <c r="AK578" s="61"/>
      <c r="AL578" s="61"/>
      <c r="AM578" s="61"/>
      <c r="AN578" s="61"/>
      <c r="AO578" s="61"/>
      <c r="AP578" s="61"/>
      <c r="AQ578" s="61"/>
      <c r="AR578" s="61"/>
      <c r="AS578" s="61"/>
      <c r="AT578" s="61"/>
      <c r="AU578" s="61"/>
      <c r="AV578" s="61"/>
      <c r="AW578" s="61"/>
      <c r="AX578" s="61"/>
      <c r="AY578" s="61"/>
      <c r="AZ578" s="61"/>
      <c r="BA578" s="61"/>
      <c r="BB578" s="61"/>
      <c r="BC578" s="61"/>
      <c r="BD578" s="61"/>
      <c r="BE578" s="61"/>
      <c r="BF578" s="61"/>
      <c r="BG578" s="61"/>
      <c r="BH578" s="61"/>
      <c r="BI578" s="61"/>
      <c r="BJ578" s="61"/>
      <c r="BK578" s="61"/>
      <c r="BL578" s="61"/>
      <c r="BM578" s="61"/>
      <c r="BN578" s="61"/>
      <c r="BO578" s="61"/>
      <c r="BP578" s="61"/>
      <c r="BQ578" s="61"/>
      <c r="BR578" s="61"/>
      <c r="BS578" s="61"/>
      <c r="BT578" s="61"/>
      <c r="BU578" s="61"/>
      <c r="BV578" s="61"/>
      <c r="BW578" s="61"/>
      <c r="BX578" s="61"/>
      <c r="BY578" s="61"/>
      <c r="BZ578" s="61"/>
      <c r="CA578" s="61"/>
      <c r="CB578" s="61"/>
      <c r="CC578" s="61"/>
      <c r="CD578" s="61"/>
      <c r="CE578" s="61"/>
    </row>
    <row r="582" spans="2:83">
      <c r="B582" s="61"/>
      <c r="C582" s="61"/>
      <c r="D582" s="61"/>
      <c r="E582" s="61"/>
      <c r="F582" s="61"/>
      <c r="G582" s="61"/>
      <c r="H582" s="61"/>
      <c r="I582" s="61"/>
      <c r="J582" s="61"/>
      <c r="K582" s="61"/>
      <c r="L582" s="61"/>
      <c r="M582" s="61"/>
      <c r="N582" s="61"/>
      <c r="O582" s="61"/>
      <c r="P582" s="61"/>
      <c r="Q582" s="61"/>
      <c r="R582" s="61"/>
      <c r="S582" s="61"/>
      <c r="T582" s="61"/>
      <c r="U582" s="61"/>
      <c r="V582" s="61"/>
      <c r="W582" s="61"/>
      <c r="X582" s="61"/>
      <c r="Y582" s="61"/>
      <c r="Z582" s="61"/>
      <c r="AA582" s="61"/>
      <c r="AB582" s="61"/>
      <c r="AC582" s="61"/>
      <c r="AD582" s="61"/>
      <c r="AE582" s="61"/>
      <c r="AF582" s="61"/>
      <c r="AG582" s="61"/>
      <c r="AH582" s="61"/>
      <c r="AI582" s="61"/>
      <c r="AJ582" s="61"/>
      <c r="AK582" s="61"/>
      <c r="AL582" s="61"/>
      <c r="AM582" s="61"/>
      <c r="AN582" s="61"/>
      <c r="AO582" s="61"/>
      <c r="AP582" s="61"/>
      <c r="AQ582" s="61"/>
      <c r="AR582" s="61"/>
      <c r="AS582" s="61"/>
      <c r="AT582" s="61"/>
      <c r="AU582" s="61"/>
      <c r="AV582" s="61"/>
      <c r="AW582" s="61"/>
      <c r="AX582" s="61"/>
      <c r="AY582" s="61"/>
      <c r="AZ582" s="61"/>
      <c r="BA582" s="61"/>
      <c r="BB582" s="61"/>
      <c r="BC582" s="61"/>
      <c r="BD582" s="61"/>
      <c r="BE582" s="61"/>
      <c r="BF582" s="61"/>
      <c r="BG582" s="61"/>
      <c r="BH582" s="61"/>
      <c r="BI582" s="61"/>
      <c r="BJ582" s="61"/>
      <c r="BK582" s="61"/>
      <c r="BL582" s="61"/>
      <c r="BM582" s="61"/>
      <c r="BN582" s="61"/>
      <c r="BO582" s="61"/>
      <c r="BP582" s="61"/>
      <c r="BQ582" s="61"/>
      <c r="BR582" s="61"/>
      <c r="BS582" s="61"/>
      <c r="BT582" s="61"/>
      <c r="BU582" s="61"/>
      <c r="BV582" s="61"/>
      <c r="BW582" s="61"/>
      <c r="BX582" s="61"/>
      <c r="BY582" s="61"/>
      <c r="BZ582" s="61"/>
      <c r="CA582" s="61"/>
      <c r="CB582" s="61"/>
      <c r="CC582" s="61"/>
      <c r="CD582" s="61"/>
      <c r="CE582" s="61"/>
    </row>
    <row r="612" spans="1:14" s="210" customFormat="1" ht="12.65" customHeight="1">
      <c r="A612" s="221"/>
      <c r="C612" s="219" t="s">
        <v>543</v>
      </c>
      <c r="D612" s="226">
        <f>CE90-(BE90+CD90)</f>
        <v>86721</v>
      </c>
      <c r="E612" s="228">
        <f>SUM(C624:D647)+SUM(C668:D713)</f>
        <v>34878846.55204621</v>
      </c>
      <c r="F612" s="228">
        <f>CE64-(AX64+BD64+BE64+BG64+BJ64+BN64+BP64+BQ64+CB64+CC64+CD64)</f>
        <v>3107662</v>
      </c>
      <c r="G612" s="226">
        <f>CE91-(AX91+AY91+BD91+BE91+BG91+BJ91+BN91+BP91+BQ91+CB91+CC91+CD91)</f>
        <v>11819</v>
      </c>
      <c r="H612" s="231">
        <f>CE60-(AX60+AY60+AZ60+BD60+BE60+BG60+BJ60+BN60+BO60+BP60+BQ60+BR60+CB60+CC60+CD60)</f>
        <v>181.66</v>
      </c>
      <c r="I612" s="226">
        <f>CE92-(AX92+AY92+AZ92+BD92+BE92+BF92+BG92+BJ92+BN92+BO92+BP92+BQ92+BR92+CB92+CC92+CD92)</f>
        <v>20815</v>
      </c>
      <c r="J612" s="226">
        <f>CE93-(AX93+AY93+AZ93+BA93+BD93+BE93+BF93+BG93+BJ93+BN93+BO93+BP93+BQ93+BR93+CB93+CC93+CD93)</f>
        <v>151062</v>
      </c>
      <c r="K612" s="226">
        <f>CE89-(AW89+AX89+AY89+AZ89+BA89+BB89+BC89+BD89+BE89+BF89+BG89+BH89+BI89+BJ89+BK89+BL89+BM89+BN89+BO89+BP89+BQ89+BR89+BS89+BT89+BU89+BV89+BW89+BX89+CB89+CC89+CD89)</f>
        <v>63372728</v>
      </c>
      <c r="L612" s="232">
        <f>CE94-(AW94+AX94+AY94+AZ94+BA94+BB94+BC94+BD94+BE94+BF94+BG94+BH94+BI94+BJ94+BK94+BL94+BM94+BN94+BO94+BP94+BQ94+BR94+BS94+BT94+BU94+BV94+BW94+BX94+BY94+BZ94+CA94+CB94+CC94+CD94)</f>
        <v>42.940000000000005</v>
      </c>
    </row>
    <row r="613" spans="1:14" s="210" customFormat="1" ht="12.65" customHeight="1">
      <c r="A613" s="221"/>
      <c r="C613" s="219" t="s">
        <v>544</v>
      </c>
      <c r="D613" s="227" t="s">
        <v>545</v>
      </c>
      <c r="E613" s="229" t="s">
        <v>546</v>
      </c>
      <c r="F613" s="230" t="s">
        <v>547</v>
      </c>
      <c r="G613" s="227" t="s">
        <v>548</v>
      </c>
      <c r="H613" s="230" t="s">
        <v>549</v>
      </c>
      <c r="I613" s="227" t="s">
        <v>550</v>
      </c>
      <c r="J613" s="227" t="s">
        <v>551</v>
      </c>
      <c r="K613" s="219" t="s">
        <v>552</v>
      </c>
      <c r="L613" s="220" t="s">
        <v>553</v>
      </c>
    </row>
    <row r="614" spans="1:14" s="210" customFormat="1" ht="12.65" customHeight="1">
      <c r="A614" s="221">
        <v>8430</v>
      </c>
      <c r="B614" s="220" t="s">
        <v>167</v>
      </c>
      <c r="C614" s="226">
        <f>BE85</f>
        <v>1094153</v>
      </c>
      <c r="D614" s="226"/>
      <c r="E614" s="228"/>
      <c r="F614" s="228"/>
      <c r="G614" s="226"/>
      <c r="H614" s="228"/>
      <c r="I614" s="226"/>
      <c r="J614" s="226"/>
      <c r="N614" s="222" t="s">
        <v>554</v>
      </c>
    </row>
    <row r="615" spans="1:14" s="210" customFormat="1" ht="12.65" customHeight="1">
      <c r="A615" s="221"/>
      <c r="B615" s="220" t="s">
        <v>555</v>
      </c>
      <c r="C615" s="226">
        <f>CD69-CD84</f>
        <v>1335445</v>
      </c>
      <c r="D615" s="226">
        <f>SUM(C614:C615)</f>
        <v>2429598</v>
      </c>
      <c r="E615" s="228"/>
      <c r="F615" s="228"/>
      <c r="G615" s="226"/>
      <c r="H615" s="228"/>
      <c r="I615" s="226"/>
      <c r="J615" s="226"/>
      <c r="N615" s="222" t="s">
        <v>556</v>
      </c>
    </row>
    <row r="616" spans="1:14" s="210" customFormat="1" ht="12.65" customHeight="1">
      <c r="A616" s="221">
        <v>8310</v>
      </c>
      <c r="B616" s="225" t="s">
        <v>557</v>
      </c>
      <c r="C616" s="226">
        <f>AX85</f>
        <v>0</v>
      </c>
      <c r="D616" s="226">
        <f>(D615/D612)*AX90</f>
        <v>0</v>
      </c>
      <c r="E616" s="228"/>
      <c r="F616" s="228"/>
      <c r="G616" s="226"/>
      <c r="H616" s="228"/>
      <c r="I616" s="226"/>
      <c r="J616" s="226"/>
      <c r="N616" s="222" t="s">
        <v>558</v>
      </c>
    </row>
    <row r="617" spans="1:14" s="210" customFormat="1" ht="12.65" customHeight="1">
      <c r="A617" s="221">
        <v>8510</v>
      </c>
      <c r="B617" s="225" t="s">
        <v>172</v>
      </c>
      <c r="C617" s="226">
        <f>BJ85</f>
        <v>650250</v>
      </c>
      <c r="D617" s="226">
        <f>(D615/D612)*BJ90</f>
        <v>0</v>
      </c>
      <c r="E617" s="228"/>
      <c r="F617" s="228"/>
      <c r="G617" s="226"/>
      <c r="H617" s="228"/>
      <c r="I617" s="226"/>
      <c r="J617" s="226"/>
      <c r="N617" s="222" t="s">
        <v>559</v>
      </c>
    </row>
    <row r="618" spans="1:14" s="210" customFormat="1" ht="12.65" customHeight="1">
      <c r="A618" s="221">
        <v>8470</v>
      </c>
      <c r="B618" s="225" t="s">
        <v>560</v>
      </c>
      <c r="C618" s="226">
        <f>BG85</f>
        <v>0</v>
      </c>
      <c r="D618" s="226">
        <f>(D615/D612)*BG90</f>
        <v>0</v>
      </c>
      <c r="E618" s="228"/>
      <c r="F618" s="228"/>
      <c r="G618" s="226"/>
      <c r="H618" s="228"/>
      <c r="I618" s="226"/>
      <c r="J618" s="226"/>
      <c r="N618" s="222" t="s">
        <v>561</v>
      </c>
    </row>
    <row r="619" spans="1:14" s="210" customFormat="1" ht="12.65" customHeight="1">
      <c r="A619" s="221">
        <v>8610</v>
      </c>
      <c r="B619" s="225" t="s">
        <v>562</v>
      </c>
      <c r="C619" s="226">
        <f>BN85</f>
        <v>1713855</v>
      </c>
      <c r="D619" s="226">
        <f>(D615/D612)*BN90</f>
        <v>385027.4479537828</v>
      </c>
      <c r="E619" s="228"/>
      <c r="F619" s="228"/>
      <c r="G619" s="226"/>
      <c r="H619" s="228"/>
      <c r="I619" s="226"/>
      <c r="J619" s="226"/>
      <c r="N619" s="222" t="s">
        <v>563</v>
      </c>
    </row>
    <row r="620" spans="1:14" s="210" customFormat="1" ht="12.65" customHeight="1">
      <c r="A620" s="221">
        <v>8790</v>
      </c>
      <c r="B620" s="225" t="s">
        <v>564</v>
      </c>
      <c r="C620" s="226">
        <f>CC85</f>
        <v>0</v>
      </c>
      <c r="D620" s="226">
        <f>(D615/D612)*CC90</f>
        <v>0</v>
      </c>
      <c r="E620" s="228"/>
      <c r="F620" s="228"/>
      <c r="G620" s="226"/>
      <c r="H620" s="228"/>
      <c r="I620" s="226"/>
      <c r="J620" s="226"/>
      <c r="N620" s="222" t="s">
        <v>565</v>
      </c>
    </row>
    <row r="621" spans="1:14" s="210" customFormat="1" ht="12.65" customHeight="1">
      <c r="A621" s="221">
        <v>8630</v>
      </c>
      <c r="B621" s="225" t="s">
        <v>566</v>
      </c>
      <c r="C621" s="226">
        <f>BP85</f>
        <v>0</v>
      </c>
      <c r="D621" s="226">
        <f>(D615/D612)*BP90</f>
        <v>0</v>
      </c>
      <c r="E621" s="228"/>
      <c r="F621" s="228"/>
      <c r="G621" s="226"/>
      <c r="H621" s="228"/>
      <c r="I621" s="226"/>
      <c r="J621" s="226"/>
      <c r="N621" s="222" t="s">
        <v>567</v>
      </c>
    </row>
    <row r="622" spans="1:14" s="210" customFormat="1" ht="12.65" customHeight="1">
      <c r="A622" s="221">
        <v>8770</v>
      </c>
      <c r="B622" s="220" t="s">
        <v>568</v>
      </c>
      <c r="C622" s="226">
        <f>CB85</f>
        <v>0</v>
      </c>
      <c r="D622" s="226">
        <f>(D615/D612)*CB90</f>
        <v>0</v>
      </c>
      <c r="E622" s="228"/>
      <c r="F622" s="228"/>
      <c r="G622" s="226"/>
      <c r="H622" s="228"/>
      <c r="I622" s="226"/>
      <c r="J622" s="226"/>
      <c r="N622" s="222" t="s">
        <v>569</v>
      </c>
    </row>
    <row r="623" spans="1:14" s="210" customFormat="1" ht="12.65" customHeight="1">
      <c r="A623" s="221">
        <v>8640</v>
      </c>
      <c r="B623" s="225" t="s">
        <v>570</v>
      </c>
      <c r="C623" s="226">
        <f>BQ85</f>
        <v>0</v>
      </c>
      <c r="D623" s="226">
        <f>(D615/D612)*BQ90</f>
        <v>0</v>
      </c>
      <c r="E623" s="228">
        <f>SUM(C616:D623)</f>
        <v>2749132.447953783</v>
      </c>
      <c r="F623" s="228"/>
      <c r="G623" s="226"/>
      <c r="H623" s="228"/>
      <c r="I623" s="226"/>
      <c r="J623" s="226"/>
      <c r="N623" s="222" t="s">
        <v>571</v>
      </c>
    </row>
    <row r="624" spans="1:14" s="210" customFormat="1" ht="12.65" customHeight="1">
      <c r="A624" s="221">
        <v>8420</v>
      </c>
      <c r="B624" s="225" t="s">
        <v>166</v>
      </c>
      <c r="C624" s="226">
        <f>BD85</f>
        <v>243087</v>
      </c>
      <c r="D624" s="226">
        <f>(D615/D612)*BD90</f>
        <v>20339.80406130003</v>
      </c>
      <c r="E624" s="228">
        <f>(E623/E612)*SUM(C624:D624)</f>
        <v>20763.162956809349</v>
      </c>
      <c r="F624" s="228">
        <f>SUM(C624:E624)</f>
        <v>284189.96701810934</v>
      </c>
      <c r="G624" s="226"/>
      <c r="H624" s="228"/>
      <c r="I624" s="226"/>
      <c r="J624" s="226"/>
      <c r="N624" s="222" t="s">
        <v>572</v>
      </c>
    </row>
    <row r="625" spans="1:14" s="210" customFormat="1" ht="12.65" customHeight="1">
      <c r="A625" s="221">
        <v>8320</v>
      </c>
      <c r="B625" s="225" t="s">
        <v>162</v>
      </c>
      <c r="C625" s="226">
        <f>AY85</f>
        <v>724005</v>
      </c>
      <c r="D625" s="226">
        <f>(D615/D612)*AY90</f>
        <v>63596.908015359601</v>
      </c>
      <c r="E625" s="228">
        <f>(E623/E612)*SUM(C625:D625)</f>
        <v>62078.370572386681</v>
      </c>
      <c r="F625" s="228">
        <f>(F624/F612)*AY64</f>
        <v>17860.374036313751</v>
      </c>
      <c r="G625" s="226">
        <f>SUM(C625:F625)</f>
        <v>867540.65262406005</v>
      </c>
      <c r="H625" s="228"/>
      <c r="I625" s="226"/>
      <c r="J625" s="226"/>
      <c r="N625" s="222" t="s">
        <v>573</v>
      </c>
    </row>
    <row r="626" spans="1:14" s="210" customFormat="1" ht="12.65" customHeight="1">
      <c r="A626" s="221">
        <v>8650</v>
      </c>
      <c r="B626" s="225" t="s">
        <v>179</v>
      </c>
      <c r="C626" s="226">
        <f>BR85</f>
        <v>533008</v>
      </c>
      <c r="D626" s="226">
        <f>(D615/D612)*BR90</f>
        <v>11206.50361504134</v>
      </c>
      <c r="E626" s="228">
        <f>(E623/E612)*SUM(C626:D626)</f>
        <v>42894.702618753894</v>
      </c>
      <c r="F626" s="228">
        <f>(F624/F612)*BR64</f>
        <v>385.54543607005814</v>
      </c>
      <c r="G626" s="226">
        <f>(G625/G612)*BR91</f>
        <v>0</v>
      </c>
      <c r="H626" s="228"/>
      <c r="I626" s="226"/>
      <c r="J626" s="226"/>
      <c r="N626" s="222" t="s">
        <v>574</v>
      </c>
    </row>
    <row r="627" spans="1:14" s="210" customFormat="1" ht="12.65" customHeight="1">
      <c r="A627" s="221">
        <v>8620</v>
      </c>
      <c r="B627" s="220" t="s">
        <v>575</v>
      </c>
      <c r="C627" s="226">
        <f>BO85</f>
        <v>0</v>
      </c>
      <c r="D627" s="226">
        <f>(D615/D612)*BO90</f>
        <v>0</v>
      </c>
      <c r="E627" s="228">
        <f>(E623/E612)*SUM(C627:D627)</f>
        <v>0</v>
      </c>
      <c r="F627" s="228">
        <f>(F624/F612)*BO64</f>
        <v>0</v>
      </c>
      <c r="G627" s="226">
        <f>(G625/G612)*BO91</f>
        <v>0</v>
      </c>
      <c r="H627" s="228"/>
      <c r="I627" s="226"/>
      <c r="J627" s="226"/>
      <c r="N627" s="222" t="s">
        <v>576</v>
      </c>
    </row>
    <row r="628" spans="1:14" s="210" customFormat="1" ht="12.65" customHeight="1">
      <c r="A628" s="221">
        <v>8330</v>
      </c>
      <c r="B628" s="225" t="s">
        <v>163</v>
      </c>
      <c r="C628" s="226">
        <f>AZ85</f>
        <v>23640</v>
      </c>
      <c r="D628" s="226">
        <f>(D615/D612)*AZ90</f>
        <v>27736.096447227315</v>
      </c>
      <c r="E628" s="228">
        <f>(E623/E612)*SUM(C628:D628)</f>
        <v>4049.4370586916589</v>
      </c>
      <c r="F628" s="228">
        <f>(F624/F612)*AZ64</f>
        <v>0</v>
      </c>
      <c r="G628" s="226">
        <f>(G625/G612)*AZ91</f>
        <v>0</v>
      </c>
      <c r="H628" s="228">
        <f>SUM(C626:G628)</f>
        <v>642920.28517578426</v>
      </c>
      <c r="I628" s="226"/>
      <c r="J628" s="226"/>
      <c r="N628" s="222" t="s">
        <v>577</v>
      </c>
    </row>
    <row r="629" spans="1:14" s="210" customFormat="1" ht="12.65" customHeight="1">
      <c r="A629" s="221">
        <v>8460</v>
      </c>
      <c r="B629" s="225" t="s">
        <v>168</v>
      </c>
      <c r="C629" s="226">
        <f>BF85</f>
        <v>768968</v>
      </c>
      <c r="D629" s="226">
        <f>(D615/D612)*BF90</f>
        <v>0</v>
      </c>
      <c r="E629" s="228">
        <f>(E623/E612)*SUM(C629:D629)</f>
        <v>60609.655685821548</v>
      </c>
      <c r="F629" s="228">
        <f>(F624/F612)*BF64</f>
        <v>12584.72977471943</v>
      </c>
      <c r="G629" s="226">
        <f>(G625/G612)*BF91</f>
        <v>0</v>
      </c>
      <c r="H629" s="228">
        <f>(H628/H612)*BF60</f>
        <v>35426.797614277224</v>
      </c>
      <c r="I629" s="226">
        <f>SUM(C629:H629)</f>
        <v>877589.18307481823</v>
      </c>
      <c r="J629" s="226"/>
      <c r="N629" s="222" t="s">
        <v>578</v>
      </c>
    </row>
    <row r="630" spans="1:14" s="210" customFormat="1" ht="12.65" customHeight="1">
      <c r="A630" s="221">
        <v>8350</v>
      </c>
      <c r="B630" s="225" t="s">
        <v>579</v>
      </c>
      <c r="C630" s="226">
        <f>BA85</f>
        <v>214265</v>
      </c>
      <c r="D630" s="226">
        <f>(D615/D612)*BA90</f>
        <v>78445.525305289368</v>
      </c>
      <c r="E630" s="228">
        <f>(E623/E612)*SUM(C630:D630)</f>
        <v>23071.290553533494</v>
      </c>
      <c r="F630" s="228">
        <f>(F624/F612)*BA64</f>
        <v>1845.2409414187935</v>
      </c>
      <c r="G630" s="226">
        <f>(G625/G612)*BA91</f>
        <v>0</v>
      </c>
      <c r="H630" s="228">
        <f>(H628/H612)*BA60</f>
        <v>7007.4984291976925</v>
      </c>
      <c r="I630" s="226">
        <f>(I629/I612)*BA92</f>
        <v>10118.731873070208</v>
      </c>
      <c r="J630" s="226">
        <f>SUM(C630:I630)</f>
        <v>334753.28710250952</v>
      </c>
      <c r="N630" s="222" t="s">
        <v>580</v>
      </c>
    </row>
    <row r="631" spans="1:14" s="210" customFormat="1" ht="12.65" customHeight="1">
      <c r="A631" s="221">
        <v>8200</v>
      </c>
      <c r="B631" s="225" t="s">
        <v>581</v>
      </c>
      <c r="C631" s="226">
        <f>AW85</f>
        <v>0</v>
      </c>
      <c r="D631" s="226">
        <f>(D615/D612)*AW90</f>
        <v>0</v>
      </c>
      <c r="E631" s="228">
        <f>(E623/E612)*SUM(C631:D631)</f>
        <v>0</v>
      </c>
      <c r="F631" s="228">
        <f>(F624/F612)*AW64</f>
        <v>0</v>
      </c>
      <c r="G631" s="226">
        <f>(G625/G612)*AW91</f>
        <v>0</v>
      </c>
      <c r="H631" s="228">
        <f>(H628/H612)*AW60</f>
        <v>0</v>
      </c>
      <c r="I631" s="226">
        <f>(I629/I612)*AW92</f>
        <v>0</v>
      </c>
      <c r="J631" s="226">
        <f>(J630/J612)*AW93</f>
        <v>0</v>
      </c>
      <c r="N631" s="222" t="s">
        <v>582</v>
      </c>
    </row>
    <row r="632" spans="1:14" s="210" customFormat="1" ht="12.65" customHeight="1">
      <c r="A632" s="221">
        <v>8360</v>
      </c>
      <c r="B632" s="225" t="s">
        <v>583</v>
      </c>
      <c r="C632" s="226">
        <f>BB85</f>
        <v>0</v>
      </c>
      <c r="D632" s="226">
        <f>(D615/D612)*BB90</f>
        <v>0</v>
      </c>
      <c r="E632" s="228">
        <f>(E623/E612)*SUM(C632:D632)</f>
        <v>0</v>
      </c>
      <c r="F632" s="228">
        <f>(F624/F612)*BB64</f>
        <v>0</v>
      </c>
      <c r="G632" s="226">
        <f>(G625/G612)*BB91</f>
        <v>0</v>
      </c>
      <c r="H632" s="228">
        <f>(H628/H612)*BB60</f>
        <v>0</v>
      </c>
      <c r="I632" s="226">
        <f>(I629/I612)*BB92</f>
        <v>0</v>
      </c>
      <c r="J632" s="226">
        <f>(J630/J612)*BB93</f>
        <v>0</v>
      </c>
      <c r="N632" s="222" t="s">
        <v>584</v>
      </c>
    </row>
    <row r="633" spans="1:14" s="210" customFormat="1" ht="12.65" customHeight="1">
      <c r="A633" s="221">
        <v>8370</v>
      </c>
      <c r="B633" s="225" t="s">
        <v>585</v>
      </c>
      <c r="C633" s="226">
        <f>BC85</f>
        <v>0</v>
      </c>
      <c r="D633" s="226">
        <f>(D615/D612)*BC90</f>
        <v>0</v>
      </c>
      <c r="E633" s="228">
        <f>(E623/E612)*SUM(C633:D633)</f>
        <v>0</v>
      </c>
      <c r="F633" s="228">
        <f>(F624/F612)*BC64</f>
        <v>0</v>
      </c>
      <c r="G633" s="226">
        <f>(G625/G612)*BC91</f>
        <v>0</v>
      </c>
      <c r="H633" s="228">
        <f>(H628/H612)*BC60</f>
        <v>0</v>
      </c>
      <c r="I633" s="226">
        <f>(I629/I612)*BC92</f>
        <v>0</v>
      </c>
      <c r="J633" s="226">
        <f>(J630/J612)*BC93</f>
        <v>0</v>
      </c>
      <c r="N633" s="222" t="s">
        <v>586</v>
      </c>
    </row>
    <row r="634" spans="1:14" s="210" customFormat="1" ht="12.65" customHeight="1">
      <c r="A634" s="221">
        <v>8490</v>
      </c>
      <c r="B634" s="225" t="s">
        <v>587</v>
      </c>
      <c r="C634" s="226">
        <f>BI85</f>
        <v>0</v>
      </c>
      <c r="D634" s="226">
        <f>(D615/D612)*BI90</f>
        <v>0</v>
      </c>
      <c r="E634" s="228">
        <f>(E623/E612)*SUM(C634:D634)</f>
        <v>0</v>
      </c>
      <c r="F634" s="228">
        <f>(F624/F612)*BI64</f>
        <v>0</v>
      </c>
      <c r="G634" s="226">
        <f>(G625/G612)*BI91</f>
        <v>0</v>
      </c>
      <c r="H634" s="228">
        <f>(H628/H612)*BI60</f>
        <v>0</v>
      </c>
      <c r="I634" s="226">
        <f>(I629/I612)*BI92</f>
        <v>0</v>
      </c>
      <c r="J634" s="226">
        <f>(J630/J612)*BI93</f>
        <v>0</v>
      </c>
      <c r="N634" s="222" t="s">
        <v>588</v>
      </c>
    </row>
    <row r="635" spans="1:14" s="210" customFormat="1" ht="12.65" customHeight="1">
      <c r="A635" s="221">
        <v>8530</v>
      </c>
      <c r="B635" s="225" t="s">
        <v>589</v>
      </c>
      <c r="C635" s="226">
        <f>BK85</f>
        <v>1281700</v>
      </c>
      <c r="D635" s="226">
        <f>(D615/D612)*BK90</f>
        <v>26587.429826685577</v>
      </c>
      <c r="E635" s="228">
        <f>(E623/E612)*SUM(C635:D635)</f>
        <v>103118.53114808917</v>
      </c>
      <c r="F635" s="228">
        <f>(F624/F612)*BK64</f>
        <v>850.65077000087297</v>
      </c>
      <c r="G635" s="226">
        <f>(G625/G612)*BK91</f>
        <v>0</v>
      </c>
      <c r="H635" s="228">
        <f>(H628/H612)*BK60</f>
        <v>61120.958521335429</v>
      </c>
      <c r="I635" s="226">
        <f>(I629/I612)*BK92</f>
        <v>88285.935592537571</v>
      </c>
      <c r="J635" s="226">
        <f>(J630/J612)*BK93</f>
        <v>0</v>
      </c>
      <c r="N635" s="222" t="s">
        <v>590</v>
      </c>
    </row>
    <row r="636" spans="1:14" s="210" customFormat="1" ht="12.65" customHeight="1">
      <c r="A636" s="221">
        <v>8480</v>
      </c>
      <c r="B636" s="225" t="s">
        <v>591</v>
      </c>
      <c r="C636" s="226">
        <f>BH85</f>
        <v>2007861</v>
      </c>
      <c r="D636" s="226">
        <f>(D615/D612)*BH90</f>
        <v>0</v>
      </c>
      <c r="E636" s="228">
        <f>(E623/E612)*SUM(C636:D636)</f>
        <v>158258.55415958705</v>
      </c>
      <c r="F636" s="228">
        <f>(F624/F612)*BH64</f>
        <v>7533.3163976706001</v>
      </c>
      <c r="G636" s="226">
        <f>(G625/G612)*BH91</f>
        <v>0</v>
      </c>
      <c r="H636" s="228">
        <f>(H628/H612)*BH60</f>
        <v>32984.790585920455</v>
      </c>
      <c r="I636" s="226">
        <f>(I629/I612)*BH92</f>
        <v>47642.362569038894</v>
      </c>
      <c r="J636" s="226">
        <f>(J630/J612)*BH93</f>
        <v>0</v>
      </c>
      <c r="N636" s="222" t="s">
        <v>592</v>
      </c>
    </row>
    <row r="637" spans="1:14" s="210" customFormat="1" ht="12.65" customHeight="1">
      <c r="A637" s="221">
        <v>8560</v>
      </c>
      <c r="B637" s="225" t="s">
        <v>174</v>
      </c>
      <c r="C637" s="226">
        <f>BL85</f>
        <v>1173242</v>
      </c>
      <c r="D637" s="226">
        <f>(D615/D612)*BL90</f>
        <v>250521.38831424914</v>
      </c>
      <c r="E637" s="228">
        <f>(E623/E612)*SUM(C637:D637)</f>
        <v>112220.28581658182</v>
      </c>
      <c r="F637" s="228">
        <f>(F624/F612)*BL64</f>
        <v>930.48501233701177</v>
      </c>
      <c r="G637" s="226">
        <f>(G625/G612)*BL91</f>
        <v>0</v>
      </c>
      <c r="H637" s="228">
        <f>(H628/H612)*BL60</f>
        <v>57864.949150193075</v>
      </c>
      <c r="I637" s="226">
        <f>(I629/I612)*BL92</f>
        <v>83563.86071843814</v>
      </c>
      <c r="J637" s="226">
        <f>(J630/J612)*BL93</f>
        <v>0</v>
      </c>
      <c r="N637" s="222" t="s">
        <v>593</v>
      </c>
    </row>
    <row r="638" spans="1:14" s="210" customFormat="1" ht="12.65" customHeight="1">
      <c r="A638" s="221">
        <v>8590</v>
      </c>
      <c r="B638" s="225" t="s">
        <v>594</v>
      </c>
      <c r="C638" s="226">
        <f>BM85</f>
        <v>0</v>
      </c>
      <c r="D638" s="226">
        <f>(D615/D612)*BM90</f>
        <v>0</v>
      </c>
      <c r="E638" s="228">
        <f>(E623/E612)*SUM(C638:D638)</f>
        <v>0</v>
      </c>
      <c r="F638" s="228">
        <f>(F624/F612)*BM64</f>
        <v>0</v>
      </c>
      <c r="G638" s="226">
        <f>(G625/G612)*BM91</f>
        <v>0</v>
      </c>
      <c r="H638" s="228">
        <f>(H628/H612)*BM60</f>
        <v>0</v>
      </c>
      <c r="I638" s="226">
        <f>(I629/I612)*BM92</f>
        <v>0</v>
      </c>
      <c r="J638" s="226">
        <f>(J630/J612)*BM93</f>
        <v>0</v>
      </c>
      <c r="N638" s="222" t="s">
        <v>595</v>
      </c>
    </row>
    <row r="639" spans="1:14" s="210" customFormat="1" ht="12.65" customHeight="1">
      <c r="A639" s="221">
        <v>8660</v>
      </c>
      <c r="B639" s="225" t="s">
        <v>596</v>
      </c>
      <c r="C639" s="226">
        <f>BS85</f>
        <v>0</v>
      </c>
      <c r="D639" s="226">
        <f>(D615/D612)*BS90</f>
        <v>0</v>
      </c>
      <c r="E639" s="228">
        <f>(E623/E612)*SUM(C639:D639)</f>
        <v>0</v>
      </c>
      <c r="F639" s="228">
        <f>(F624/F612)*BS64</f>
        <v>0</v>
      </c>
      <c r="G639" s="226">
        <f>(G625/G612)*BS91</f>
        <v>0</v>
      </c>
      <c r="H639" s="228">
        <f>(H628/H612)*BS60</f>
        <v>0</v>
      </c>
      <c r="I639" s="226">
        <f>(I629/I612)*BS92</f>
        <v>0</v>
      </c>
      <c r="J639" s="226">
        <f>(J630/J612)*BS93</f>
        <v>0</v>
      </c>
      <c r="N639" s="222" t="s">
        <v>597</v>
      </c>
    </row>
    <row r="640" spans="1:14" s="210" customFormat="1" ht="12.65" customHeight="1">
      <c r="A640" s="221">
        <v>8670</v>
      </c>
      <c r="B640" s="225" t="s">
        <v>598</v>
      </c>
      <c r="C640" s="226">
        <f>BT85</f>
        <v>0</v>
      </c>
      <c r="D640" s="226">
        <f>(D615/D612)*BT90</f>
        <v>0</v>
      </c>
      <c r="E640" s="228">
        <f>(E623/E612)*SUM(C640:D640)</f>
        <v>0</v>
      </c>
      <c r="F640" s="228">
        <f>(F624/F612)*BT64</f>
        <v>0</v>
      </c>
      <c r="G640" s="226">
        <f>(G625/G612)*BT91</f>
        <v>0</v>
      </c>
      <c r="H640" s="228">
        <f>(H628/H612)*BT60</f>
        <v>0</v>
      </c>
      <c r="I640" s="226">
        <f>(I629/I612)*BT92</f>
        <v>0</v>
      </c>
      <c r="J640" s="226">
        <f>(J630/J612)*BT93</f>
        <v>0</v>
      </c>
      <c r="N640" s="222" t="s">
        <v>599</v>
      </c>
    </row>
    <row r="641" spans="1:14" s="210" customFormat="1" ht="12.65" customHeight="1">
      <c r="A641" s="221">
        <v>8680</v>
      </c>
      <c r="B641" s="225" t="s">
        <v>600</v>
      </c>
      <c r="C641" s="226">
        <f>BU85</f>
        <v>0</v>
      </c>
      <c r="D641" s="226">
        <f>(D615/D612)*BU90</f>
        <v>0</v>
      </c>
      <c r="E641" s="228">
        <f>(E623/E612)*SUM(C641:D641)</f>
        <v>0</v>
      </c>
      <c r="F641" s="228">
        <f>(F624/F612)*BU64</f>
        <v>0</v>
      </c>
      <c r="G641" s="226">
        <f>(G625/G612)*BU91</f>
        <v>0</v>
      </c>
      <c r="H641" s="228">
        <f>(H628/H612)*BU60</f>
        <v>0</v>
      </c>
      <c r="I641" s="226">
        <f>(I629/I612)*BU92</f>
        <v>0</v>
      </c>
      <c r="J641" s="226">
        <f>(J630/J612)*BU93</f>
        <v>0</v>
      </c>
      <c r="N641" s="222" t="s">
        <v>601</v>
      </c>
    </row>
    <row r="642" spans="1:14" s="210" customFormat="1" ht="12.65" customHeight="1">
      <c r="A642" s="221">
        <v>8690</v>
      </c>
      <c r="B642" s="225" t="s">
        <v>602</v>
      </c>
      <c r="C642" s="226">
        <f>BV85</f>
        <v>764399</v>
      </c>
      <c r="D642" s="226">
        <f>(D615/D612)*BV90</f>
        <v>96964.272529145193</v>
      </c>
      <c r="E642" s="228">
        <f>(E623/E612)*SUM(C642:D642)</f>
        <v>67892.202755386388</v>
      </c>
      <c r="F642" s="228">
        <f>(F624/F612)*BV64</f>
        <v>221.85323242551257</v>
      </c>
      <c r="G642" s="226">
        <f>(G625/G612)*BV91</f>
        <v>0</v>
      </c>
      <c r="H642" s="228">
        <f>(H628/H612)*BV60</f>
        <v>32135.396836926793</v>
      </c>
      <c r="I642" s="226">
        <f>(I629/I612)*BV92</f>
        <v>46419.682467709579</v>
      </c>
      <c r="J642" s="226">
        <f>(J630/J612)*BV93</f>
        <v>0</v>
      </c>
      <c r="N642" s="222" t="s">
        <v>603</v>
      </c>
    </row>
    <row r="643" spans="1:14" s="210" customFormat="1" ht="12.65" customHeight="1">
      <c r="A643" s="221">
        <v>8700</v>
      </c>
      <c r="B643" s="225" t="s">
        <v>604</v>
      </c>
      <c r="C643" s="226">
        <f>BW85</f>
        <v>0</v>
      </c>
      <c r="D643" s="226">
        <f>(D615/D612)*BW90</f>
        <v>0</v>
      </c>
      <c r="E643" s="228">
        <f>(E623/E612)*SUM(C643:D643)</f>
        <v>0</v>
      </c>
      <c r="F643" s="228">
        <f>(F624/F612)*BW64</f>
        <v>0</v>
      </c>
      <c r="G643" s="226">
        <f>(G625/G612)*BW91</f>
        <v>0</v>
      </c>
      <c r="H643" s="228">
        <f>(H628/H612)*BW60</f>
        <v>0</v>
      </c>
      <c r="I643" s="226">
        <f>(I629/I612)*BW92</f>
        <v>0</v>
      </c>
      <c r="J643" s="226">
        <f>(J630/J612)*BW93</f>
        <v>0</v>
      </c>
      <c r="N643" s="222" t="s">
        <v>605</v>
      </c>
    </row>
    <row r="644" spans="1:14" s="210" customFormat="1" ht="12.65" customHeight="1">
      <c r="A644" s="221">
        <v>8710</v>
      </c>
      <c r="B644" s="225" t="s">
        <v>606</v>
      </c>
      <c r="C644" s="226">
        <f>BX85</f>
        <v>500996</v>
      </c>
      <c r="D644" s="226">
        <f>(D615/D612)*BX90</f>
        <v>0</v>
      </c>
      <c r="E644" s="228">
        <f>(E623/E612)*SUM(C644:D644)</f>
        <v>39488.2427616934</v>
      </c>
      <c r="F644" s="228">
        <f>(F624/F612)*BX64</f>
        <v>66.025570408582055</v>
      </c>
      <c r="G644" s="226">
        <f>(G625/G612)*BX91</f>
        <v>0</v>
      </c>
      <c r="H644" s="228">
        <f>(H628/H612)*BX60</f>
        <v>11219.075767957922</v>
      </c>
      <c r="I644" s="226">
        <f>(I629/I612)*BX92</f>
        <v>16232.132379716792</v>
      </c>
      <c r="J644" s="226">
        <f>(J630/J612)*BX93</f>
        <v>0</v>
      </c>
      <c r="K644" s="228">
        <f>SUM(C631:J644)</f>
        <v>7070320.3828840349</v>
      </c>
      <c r="L644" s="228"/>
      <c r="N644" s="222" t="s">
        <v>607</v>
      </c>
    </row>
    <row r="645" spans="1:14" s="210" customFormat="1" ht="12.65" customHeight="1">
      <c r="A645" s="221">
        <v>8720</v>
      </c>
      <c r="B645" s="225" t="s">
        <v>608</v>
      </c>
      <c r="C645" s="226">
        <f>BY85</f>
        <v>5721</v>
      </c>
      <c r="D645" s="226">
        <f>(D615/D612)*BY90</f>
        <v>0</v>
      </c>
      <c r="E645" s="228">
        <f>(E623/E612)*SUM(C645:D645)</f>
        <v>450.92622863186125</v>
      </c>
      <c r="F645" s="228">
        <f>(F624/F612)*BY64</f>
        <v>45.266838438016784</v>
      </c>
      <c r="G645" s="226">
        <f>(G625/G612)*BY91</f>
        <v>0</v>
      </c>
      <c r="H645" s="228">
        <f>(H628/H612)*BY60</f>
        <v>0</v>
      </c>
      <c r="I645" s="226">
        <f>(I629/I612)*BY92</f>
        <v>0</v>
      </c>
      <c r="J645" s="226">
        <f>(J630/J612)*BY93</f>
        <v>0</v>
      </c>
      <c r="K645" s="228">
        <v>0</v>
      </c>
      <c r="L645" s="228"/>
      <c r="N645" s="222" t="s">
        <v>609</v>
      </c>
    </row>
    <row r="646" spans="1:14" s="210" customFormat="1" ht="12.65" customHeight="1">
      <c r="A646" s="221">
        <v>8730</v>
      </c>
      <c r="B646" s="225" t="s">
        <v>610</v>
      </c>
      <c r="C646" s="226">
        <f>BZ85</f>
        <v>0</v>
      </c>
      <c r="D646" s="226">
        <f>(D615/D612)*BZ90</f>
        <v>0</v>
      </c>
      <c r="E646" s="228">
        <f>(E623/E612)*SUM(C646:D646)</f>
        <v>0</v>
      </c>
      <c r="F646" s="228">
        <f>(F624/F612)*BZ64</f>
        <v>0</v>
      </c>
      <c r="G646" s="226">
        <f>(G625/G612)*BZ91</f>
        <v>0</v>
      </c>
      <c r="H646" s="228">
        <f>(H628/H612)*BZ60</f>
        <v>0</v>
      </c>
      <c r="I646" s="226">
        <f>(I629/I612)*BZ92</f>
        <v>0</v>
      </c>
      <c r="J646" s="226">
        <f>(J630/J612)*BZ93</f>
        <v>0</v>
      </c>
      <c r="K646" s="228">
        <v>0</v>
      </c>
      <c r="L646" s="228"/>
      <c r="N646" s="222" t="s">
        <v>611</v>
      </c>
    </row>
    <row r="647" spans="1:14" s="210" customFormat="1" ht="12.65" customHeight="1">
      <c r="A647" s="221">
        <v>8740</v>
      </c>
      <c r="B647" s="225" t="s">
        <v>612</v>
      </c>
      <c r="C647" s="226">
        <f>CA85</f>
        <v>0</v>
      </c>
      <c r="D647" s="226">
        <f>(D615/D612)*CA90</f>
        <v>0</v>
      </c>
      <c r="E647" s="228">
        <f>(E623/E612)*SUM(C647:D647)</f>
        <v>0</v>
      </c>
      <c r="F647" s="228">
        <f>(F624/F612)*CA64</f>
        <v>0</v>
      </c>
      <c r="G647" s="226">
        <f>(G625/G612)*CA91</f>
        <v>0</v>
      </c>
      <c r="H647" s="228">
        <f>(H628/H612)*CA60</f>
        <v>0</v>
      </c>
      <c r="I647" s="226">
        <f>(I629/I612)*CA92</f>
        <v>0</v>
      </c>
      <c r="J647" s="226">
        <f>(J630/J612)*CA93</f>
        <v>0</v>
      </c>
      <c r="K647" s="228">
        <v>0</v>
      </c>
      <c r="L647" s="228">
        <f>SUM(C645:K647)</f>
        <v>6217.1930670698775</v>
      </c>
      <c r="N647" s="222" t="s">
        <v>613</v>
      </c>
    </row>
    <row r="648" spans="1:14" s="210" customFormat="1" ht="12.65" customHeight="1">
      <c r="A648" s="221"/>
      <c r="B648" s="221"/>
      <c r="C648" s="210">
        <f>SUM(C614:C647)</f>
        <v>13034595</v>
      </c>
      <c r="L648" s="224"/>
    </row>
    <row r="666" spans="1:14" s="210" customFormat="1" ht="12.65" customHeight="1">
      <c r="C666" s="219" t="s">
        <v>614</v>
      </c>
      <c r="M666" s="219" t="s">
        <v>615</v>
      </c>
    </row>
    <row r="667" spans="1:14" s="210" customFormat="1" ht="12.65" customHeight="1">
      <c r="C667" s="219" t="s">
        <v>544</v>
      </c>
      <c r="D667" s="219" t="s">
        <v>545</v>
      </c>
      <c r="E667" s="220" t="s">
        <v>546</v>
      </c>
      <c r="F667" s="219" t="s">
        <v>547</v>
      </c>
      <c r="G667" s="219" t="s">
        <v>548</v>
      </c>
      <c r="H667" s="219" t="s">
        <v>549</v>
      </c>
      <c r="I667" s="219" t="s">
        <v>550</v>
      </c>
      <c r="J667" s="219" t="s">
        <v>551</v>
      </c>
      <c r="K667" s="219" t="s">
        <v>552</v>
      </c>
      <c r="L667" s="220" t="s">
        <v>553</v>
      </c>
      <c r="M667" s="219" t="s">
        <v>616</v>
      </c>
    </row>
    <row r="668" spans="1:14" s="210" customFormat="1" ht="12.65" customHeight="1">
      <c r="A668" s="221">
        <v>6010</v>
      </c>
      <c r="B668" s="220" t="s">
        <v>343</v>
      </c>
      <c r="C668" s="226">
        <f>C85</f>
        <v>0</v>
      </c>
      <c r="D668" s="226">
        <f>(D615/D612)*C90</f>
        <v>0</v>
      </c>
      <c r="E668" s="228">
        <f>(E623/E612)*SUM(C668:D668)</f>
        <v>0</v>
      </c>
      <c r="F668" s="228">
        <f>(F624/F612)*C64</f>
        <v>0</v>
      </c>
      <c r="G668" s="226">
        <f>(G625/G612)*C91</f>
        <v>0</v>
      </c>
      <c r="H668" s="228">
        <f>(H628/H612)*C60</f>
        <v>0</v>
      </c>
      <c r="I668" s="226">
        <f>(I629/I612)*C92</f>
        <v>0</v>
      </c>
      <c r="J668" s="226">
        <f>(J630/J612)*C93</f>
        <v>0</v>
      </c>
      <c r="K668" s="226">
        <f>(K644/K612)*C89</f>
        <v>0</v>
      </c>
      <c r="L668" s="226">
        <f>(L647/L612)*C94</f>
        <v>0</v>
      </c>
      <c r="M668" s="210">
        <f t="shared" ref="M668:M713" si="18">ROUND(SUM(D668:L668),0)</f>
        <v>0</v>
      </c>
      <c r="N668" s="220" t="s">
        <v>617</v>
      </c>
    </row>
    <row r="669" spans="1:14" s="210" customFormat="1" ht="12.65" customHeight="1">
      <c r="A669" s="221">
        <v>6030</v>
      </c>
      <c r="B669" s="220" t="s">
        <v>344</v>
      </c>
      <c r="C669" s="226">
        <f>D85</f>
        <v>0</v>
      </c>
      <c r="D669" s="226">
        <f>(D615/D612)*D90</f>
        <v>0</v>
      </c>
      <c r="E669" s="228">
        <f>(E623/E612)*SUM(C669:D669)</f>
        <v>0</v>
      </c>
      <c r="F669" s="228">
        <f>(F624/F612)*D64</f>
        <v>0</v>
      </c>
      <c r="G669" s="226">
        <f>(G625/G612)*D91</f>
        <v>0</v>
      </c>
      <c r="H669" s="228">
        <f>(H628/H612)*D60</f>
        <v>0</v>
      </c>
      <c r="I669" s="226">
        <f>(I629/I612)*D92</f>
        <v>0</v>
      </c>
      <c r="J669" s="226">
        <f>(J630/J612)*D93</f>
        <v>0</v>
      </c>
      <c r="K669" s="226">
        <f>(K644/K612)*D89</f>
        <v>0</v>
      </c>
      <c r="L669" s="226">
        <f>(L647/L612)*D94</f>
        <v>0</v>
      </c>
      <c r="M669" s="210">
        <f t="shared" si="18"/>
        <v>0</v>
      </c>
      <c r="N669" s="220" t="s">
        <v>618</v>
      </c>
    </row>
    <row r="670" spans="1:14" s="210" customFormat="1" ht="12.65" customHeight="1">
      <c r="A670" s="221">
        <v>6070</v>
      </c>
      <c r="B670" s="220" t="s">
        <v>619</v>
      </c>
      <c r="C670" s="226">
        <f>E85</f>
        <v>1441734</v>
      </c>
      <c r="D670" s="226">
        <f>(D615/D612)*E90</f>
        <v>135010.35230221052</v>
      </c>
      <c r="E670" s="228">
        <f>(E623/E612)*SUM(C670:D670)</f>
        <v>124278.16540818432</v>
      </c>
      <c r="F670" s="228">
        <f>(F624/F612)*E64</f>
        <v>2284.8322391390898</v>
      </c>
      <c r="G670" s="226">
        <f>(G625/G612)*E91</f>
        <v>228134.05096502061</v>
      </c>
      <c r="H670" s="228">
        <f>(H628/H612)*E60</f>
        <v>25411.029657393654</v>
      </c>
      <c r="I670" s="226">
        <f>(I629/I612)*E92</f>
        <v>37312.82378194639</v>
      </c>
      <c r="J670" s="226">
        <f>(J630/J612)*E93</f>
        <v>72124.129399355079</v>
      </c>
      <c r="K670" s="226">
        <f>(K644/K612)*E89</f>
        <v>354616.69691160636</v>
      </c>
      <c r="L670" s="226">
        <f>(L647/L612)*E94</f>
        <v>1000.4844921623859</v>
      </c>
      <c r="M670" s="210">
        <f t="shared" si="18"/>
        <v>980173</v>
      </c>
      <c r="N670" s="220" t="s">
        <v>620</v>
      </c>
    </row>
    <row r="671" spans="1:14" s="210" customFormat="1" ht="12.65" customHeight="1">
      <c r="A671" s="221">
        <v>6100</v>
      </c>
      <c r="B671" s="220" t="s">
        <v>621</v>
      </c>
      <c r="C671" s="226">
        <f>F85</f>
        <v>0</v>
      </c>
      <c r="D671" s="226">
        <f>(D615/D612)*F90</f>
        <v>0</v>
      </c>
      <c r="E671" s="228">
        <f>(E623/E612)*SUM(C671:D671)</f>
        <v>0</v>
      </c>
      <c r="F671" s="228">
        <f>(F624/F612)*F64</f>
        <v>0</v>
      </c>
      <c r="G671" s="226">
        <f>(G625/G612)*F91</f>
        <v>0</v>
      </c>
      <c r="H671" s="228">
        <f>(H628/H612)*F60</f>
        <v>0</v>
      </c>
      <c r="I671" s="226">
        <f>(I629/I612)*F92</f>
        <v>0</v>
      </c>
      <c r="J671" s="226">
        <f>(J630/J612)*F93</f>
        <v>0</v>
      </c>
      <c r="K671" s="226">
        <f>(K644/K612)*F89</f>
        <v>0</v>
      </c>
      <c r="L671" s="226">
        <f>(L647/L612)*F94</f>
        <v>0</v>
      </c>
      <c r="M671" s="210">
        <f t="shared" si="18"/>
        <v>0</v>
      </c>
      <c r="N671" s="220" t="s">
        <v>622</v>
      </c>
    </row>
    <row r="672" spans="1:14" s="210" customFormat="1" ht="12.65" customHeight="1">
      <c r="A672" s="221">
        <v>6120</v>
      </c>
      <c r="B672" s="220" t="s">
        <v>623</v>
      </c>
      <c r="C672" s="226">
        <f>G85</f>
        <v>0</v>
      </c>
      <c r="D672" s="226">
        <f>(D615/D612)*G90</f>
        <v>0</v>
      </c>
      <c r="E672" s="228">
        <f>(E623/E612)*SUM(C672:D672)</f>
        <v>0</v>
      </c>
      <c r="F672" s="228">
        <f>(F624/F612)*G64</f>
        <v>0</v>
      </c>
      <c r="G672" s="226">
        <f>(G625/G612)*G91</f>
        <v>0</v>
      </c>
      <c r="H672" s="228">
        <f>(H628/H612)*G60</f>
        <v>0</v>
      </c>
      <c r="I672" s="226">
        <f>(I629/I612)*G92</f>
        <v>0</v>
      </c>
      <c r="J672" s="226">
        <f>(J630/J612)*G93</f>
        <v>0</v>
      </c>
      <c r="K672" s="226">
        <f>(K644/K612)*G89</f>
        <v>0</v>
      </c>
      <c r="L672" s="226">
        <f>(L647/L612)*G94</f>
        <v>0</v>
      </c>
      <c r="M672" s="210">
        <f t="shared" si="18"/>
        <v>0</v>
      </c>
      <c r="N672" s="220" t="s">
        <v>624</v>
      </c>
    </row>
    <row r="673" spans="1:14" s="210" customFormat="1" ht="12.65" customHeight="1">
      <c r="A673" s="221">
        <v>6140</v>
      </c>
      <c r="B673" s="220" t="s">
        <v>625</v>
      </c>
      <c r="C673" s="226">
        <f>H85</f>
        <v>0</v>
      </c>
      <c r="D673" s="226">
        <f>(D615/D612)*H90</f>
        <v>0</v>
      </c>
      <c r="E673" s="228">
        <f>(E623/E612)*SUM(C673:D673)</f>
        <v>0</v>
      </c>
      <c r="F673" s="228">
        <f>(F624/F612)*H64</f>
        <v>0</v>
      </c>
      <c r="G673" s="226">
        <f>(G625/G612)*H91</f>
        <v>0</v>
      </c>
      <c r="H673" s="228">
        <f>(H628/H612)*H60</f>
        <v>0</v>
      </c>
      <c r="I673" s="226">
        <f>(I629/I612)*H92</f>
        <v>0</v>
      </c>
      <c r="J673" s="226">
        <f>(J630/J612)*H93</f>
        <v>0</v>
      </c>
      <c r="K673" s="226">
        <f>(K644/K612)*H89</f>
        <v>0</v>
      </c>
      <c r="L673" s="226">
        <f>(L647/L612)*H94</f>
        <v>0</v>
      </c>
      <c r="M673" s="210">
        <f t="shared" si="18"/>
        <v>0</v>
      </c>
      <c r="N673" s="220" t="s">
        <v>626</v>
      </c>
    </row>
    <row r="674" spans="1:14" s="210" customFormat="1" ht="12.65" customHeight="1">
      <c r="A674" s="221">
        <v>6150</v>
      </c>
      <c r="B674" s="220" t="s">
        <v>627</v>
      </c>
      <c r="C674" s="226">
        <f>I85</f>
        <v>0</v>
      </c>
      <c r="D674" s="226">
        <f>(D615/D612)*I90</f>
        <v>0</v>
      </c>
      <c r="E674" s="228">
        <f>(E623/E612)*SUM(C674:D674)</f>
        <v>0</v>
      </c>
      <c r="F674" s="228">
        <f>(F624/F612)*I64</f>
        <v>0</v>
      </c>
      <c r="G674" s="226">
        <f>(G625/G612)*I91</f>
        <v>0</v>
      </c>
      <c r="H674" s="228">
        <f>(H628/H612)*I60</f>
        <v>0</v>
      </c>
      <c r="I674" s="226">
        <f>(I629/I612)*I92</f>
        <v>0</v>
      </c>
      <c r="J674" s="226">
        <f>(J630/J612)*I93</f>
        <v>0</v>
      </c>
      <c r="K674" s="226">
        <f>(K644/K612)*I89</f>
        <v>0</v>
      </c>
      <c r="L674" s="226">
        <f>(L647/L612)*I94</f>
        <v>0</v>
      </c>
      <c r="M674" s="210">
        <f t="shared" si="18"/>
        <v>0</v>
      </c>
      <c r="N674" s="220" t="s">
        <v>628</v>
      </c>
    </row>
    <row r="675" spans="1:14" s="210" customFormat="1" ht="12.65" customHeight="1">
      <c r="A675" s="221">
        <v>6170</v>
      </c>
      <c r="B675" s="220" t="s">
        <v>125</v>
      </c>
      <c r="C675" s="226">
        <f>J85</f>
        <v>84357</v>
      </c>
      <c r="D675" s="226">
        <f>(D615/D612)*J90</f>
        <v>0</v>
      </c>
      <c r="E675" s="228">
        <f>(E623/E612)*SUM(C675:D675)</f>
        <v>6648.9746318297357</v>
      </c>
      <c r="F675" s="228">
        <f>(F624/F612)*J64</f>
        <v>145.03677931857499</v>
      </c>
      <c r="G675" s="226">
        <f>(G625/G612)*J91</f>
        <v>0</v>
      </c>
      <c r="H675" s="228">
        <f>(H628/H612)*J60</f>
        <v>1628.0046855711812</v>
      </c>
      <c r="I675" s="226">
        <f>(I629/I612)*J92</f>
        <v>0</v>
      </c>
      <c r="J675" s="226">
        <f>(J630/J612)*J93</f>
        <v>4578.254565369084</v>
      </c>
      <c r="K675" s="226">
        <f>(K644/K612)*J89</f>
        <v>22937.332099036266</v>
      </c>
      <c r="L675" s="226">
        <f>(L647/L612)*J94</f>
        <v>63.706682568950761</v>
      </c>
      <c r="M675" s="210">
        <f t="shared" si="18"/>
        <v>36001</v>
      </c>
      <c r="N675" s="220" t="s">
        <v>629</v>
      </c>
    </row>
    <row r="676" spans="1:14" s="210" customFormat="1" ht="12.65" customHeight="1">
      <c r="A676" s="221">
        <v>6200</v>
      </c>
      <c r="B676" s="220" t="s">
        <v>349</v>
      </c>
      <c r="C676" s="226">
        <f>K85</f>
        <v>0</v>
      </c>
      <c r="D676" s="226">
        <f>(D615/D612)*K90</f>
        <v>0</v>
      </c>
      <c r="E676" s="228">
        <f>(E623/E612)*SUM(C676:D676)</f>
        <v>0</v>
      </c>
      <c r="F676" s="228">
        <f>(F624/F612)*K64</f>
        <v>0</v>
      </c>
      <c r="G676" s="226">
        <f>(G625/G612)*K91</f>
        <v>0</v>
      </c>
      <c r="H676" s="228">
        <f>(H628/H612)*K60</f>
        <v>0</v>
      </c>
      <c r="I676" s="226">
        <f>(I629/I612)*K92</f>
        <v>0</v>
      </c>
      <c r="J676" s="226">
        <f>(J630/J612)*K93</f>
        <v>0</v>
      </c>
      <c r="K676" s="226">
        <f>(K644/K612)*K89</f>
        <v>0</v>
      </c>
      <c r="L676" s="226">
        <f>(L647/L612)*K94</f>
        <v>0</v>
      </c>
      <c r="M676" s="210">
        <f t="shared" si="18"/>
        <v>0</v>
      </c>
      <c r="N676" s="220" t="s">
        <v>630</v>
      </c>
    </row>
    <row r="677" spans="1:14" s="210" customFormat="1" ht="12.65" customHeight="1">
      <c r="A677" s="221">
        <v>6210</v>
      </c>
      <c r="B677" s="220" t="s">
        <v>350</v>
      </c>
      <c r="C677" s="226">
        <f>L85</f>
        <v>3749373</v>
      </c>
      <c r="D677" s="226">
        <f>(D615/D612)*L90</f>
        <v>351127.77451828273</v>
      </c>
      <c r="E677" s="228">
        <f>(E623/E612)*SUM(C677:D677)</f>
        <v>323199.32699799951</v>
      </c>
      <c r="F677" s="228">
        <f>(F624/F612)*L64</f>
        <v>5941.8440959800819</v>
      </c>
      <c r="G677" s="226">
        <f>(G625/G612)*L91</f>
        <v>593310.01735851401</v>
      </c>
      <c r="H677" s="228">
        <f>(H628/H612)*L60</f>
        <v>66075.755390465114</v>
      </c>
      <c r="I677" s="226">
        <f>(I629/I612)*L92</f>
        <v>97013.341833060622</v>
      </c>
      <c r="J677" s="226">
        <f>(J630/J612)*L93</f>
        <v>187566.61322457407</v>
      </c>
      <c r="K677" s="226">
        <f>(K644/K612)*L89</f>
        <v>886829.36262490158</v>
      </c>
      <c r="L677" s="226">
        <f>(L647/L612)*L94</f>
        <v>2558.4024568030914</v>
      </c>
      <c r="M677" s="210">
        <f t="shared" si="18"/>
        <v>2513622</v>
      </c>
      <c r="N677" s="220" t="s">
        <v>631</v>
      </c>
    </row>
    <row r="678" spans="1:14" s="210" customFormat="1" ht="12.65" customHeight="1">
      <c r="A678" s="221">
        <v>6330</v>
      </c>
      <c r="B678" s="220" t="s">
        <v>632</v>
      </c>
      <c r="C678" s="226">
        <f>M85</f>
        <v>0</v>
      </c>
      <c r="D678" s="226">
        <f>(D615/D612)*M90</f>
        <v>0</v>
      </c>
      <c r="E678" s="228">
        <f>(E623/E612)*SUM(C678:D678)</f>
        <v>0</v>
      </c>
      <c r="F678" s="228">
        <f>(F624/F612)*M64</f>
        <v>0</v>
      </c>
      <c r="G678" s="226">
        <f>(G625/G612)*M91</f>
        <v>0</v>
      </c>
      <c r="H678" s="228">
        <f>(H628/H612)*M60</f>
        <v>0</v>
      </c>
      <c r="I678" s="226">
        <f>(I629/I612)*M92</f>
        <v>0</v>
      </c>
      <c r="J678" s="226">
        <f>(J630/J612)*M93</f>
        <v>0</v>
      </c>
      <c r="K678" s="226">
        <f>(K644/K612)*M89</f>
        <v>0</v>
      </c>
      <c r="L678" s="226">
        <f>(L647/L612)*M94</f>
        <v>0</v>
      </c>
      <c r="M678" s="210">
        <f t="shared" si="18"/>
        <v>0</v>
      </c>
      <c r="N678" s="220" t="s">
        <v>633</v>
      </c>
    </row>
    <row r="679" spans="1:14" s="210" customFormat="1" ht="12.65" customHeight="1">
      <c r="A679" s="221">
        <v>6400</v>
      </c>
      <c r="B679" s="220" t="s">
        <v>634</v>
      </c>
      <c r="C679" s="226">
        <f>N85</f>
        <v>0</v>
      </c>
      <c r="D679" s="226">
        <f>(D615/D612)*N90</f>
        <v>0</v>
      </c>
      <c r="E679" s="228">
        <f>(E623/E612)*SUM(C679:D679)</f>
        <v>0</v>
      </c>
      <c r="F679" s="228">
        <f>(F624/F612)*N64</f>
        <v>0</v>
      </c>
      <c r="G679" s="226">
        <f>(G625/G612)*N91</f>
        <v>0</v>
      </c>
      <c r="H679" s="228">
        <f>(H628/H612)*N60</f>
        <v>0</v>
      </c>
      <c r="I679" s="226">
        <f>(I629/I612)*N92</f>
        <v>0</v>
      </c>
      <c r="J679" s="226">
        <f>(J630/J612)*N93</f>
        <v>0</v>
      </c>
      <c r="K679" s="226">
        <f>(K644/K612)*N89</f>
        <v>0</v>
      </c>
      <c r="L679" s="226">
        <f>(L647/L612)*N94</f>
        <v>0</v>
      </c>
      <c r="M679" s="210">
        <f t="shared" si="18"/>
        <v>0</v>
      </c>
      <c r="N679" s="220" t="s">
        <v>635</v>
      </c>
    </row>
    <row r="680" spans="1:14" s="210" customFormat="1" ht="12.65" customHeight="1">
      <c r="A680" s="221">
        <v>7010</v>
      </c>
      <c r="B680" s="220" t="s">
        <v>636</v>
      </c>
      <c r="C680" s="226">
        <f>O85</f>
        <v>648478</v>
      </c>
      <c r="D680" s="226">
        <f>(D615/D612)*O90</f>
        <v>3754.1787110388486</v>
      </c>
      <c r="E680" s="228">
        <f>(E623/E612)*SUM(C680:D680)</f>
        <v>51408.599290073573</v>
      </c>
      <c r="F680" s="228">
        <f>(F624/F612)*O64</f>
        <v>2311.4436532511359</v>
      </c>
      <c r="G680" s="226">
        <f>(G625/G612)*O91</f>
        <v>0</v>
      </c>
      <c r="H680" s="228">
        <f>(H628/H612)*O60</f>
        <v>778.61093657752144</v>
      </c>
      <c r="I680" s="226">
        <f>(I629/I612)*O92</f>
        <v>1138.3573357203984</v>
      </c>
      <c r="J680" s="226">
        <f>(J630/J612)*O93</f>
        <v>8303.3493980822641</v>
      </c>
      <c r="K680" s="226">
        <f>(K644/K612)*O89</f>
        <v>4308.5036917807238</v>
      </c>
      <c r="L680" s="226">
        <f>(L647/L612)*O94</f>
        <v>11.583033194354684</v>
      </c>
      <c r="M680" s="210">
        <f t="shared" si="18"/>
        <v>72015</v>
      </c>
      <c r="N680" s="220" t="s">
        <v>637</v>
      </c>
    </row>
    <row r="681" spans="1:14" s="210" customFormat="1" ht="12.65" customHeight="1">
      <c r="A681" s="221">
        <v>7020</v>
      </c>
      <c r="B681" s="220" t="s">
        <v>638</v>
      </c>
      <c r="C681" s="226">
        <f>P85</f>
        <v>1203534</v>
      </c>
      <c r="D681" s="226">
        <f>(D615/D612)*P90</f>
        <v>149382.69318850106</v>
      </c>
      <c r="E681" s="228">
        <f>(E623/E612)*SUM(C681:D681)</f>
        <v>106636.18635073933</v>
      </c>
      <c r="F681" s="228">
        <f>(F624/F612)*P64</f>
        <v>18315.328624655434</v>
      </c>
      <c r="G681" s="226">
        <f>(G625/G612)*P91</f>
        <v>0</v>
      </c>
      <c r="H681" s="228">
        <f>(H628/H612)*P60</f>
        <v>33798.792928706047</v>
      </c>
      <c r="I681" s="226">
        <f>(I629/I612)*P92</f>
        <v>48865.042670368217</v>
      </c>
      <c r="J681" s="226">
        <f>(J630/J612)*P93</f>
        <v>31644.470083964436</v>
      </c>
      <c r="K681" s="226">
        <f>(K644/K612)*P89</f>
        <v>554423.2488080262</v>
      </c>
      <c r="L681" s="226">
        <f>(L647/L612)*P94</f>
        <v>1068.5348121792197</v>
      </c>
      <c r="M681" s="210">
        <f t="shared" si="18"/>
        <v>944134</v>
      </c>
      <c r="N681" s="220" t="s">
        <v>639</v>
      </c>
    </row>
    <row r="682" spans="1:14" s="210" customFormat="1" ht="12.65" customHeight="1">
      <c r="A682" s="221">
        <v>7030</v>
      </c>
      <c r="B682" s="220" t="s">
        <v>640</v>
      </c>
      <c r="C682" s="226">
        <f>Q85</f>
        <v>11918</v>
      </c>
      <c r="D682" s="226">
        <f>(D615/D612)*Q90</f>
        <v>0</v>
      </c>
      <c r="E682" s="228">
        <f>(E623/E612)*SUM(C682:D682)</f>
        <v>939.37052837520048</v>
      </c>
      <c r="F682" s="228">
        <f>(F624/F612)*Q64</f>
        <v>860.89296374846469</v>
      </c>
      <c r="G682" s="226">
        <f>(G625/G612)*Q91</f>
        <v>0</v>
      </c>
      <c r="H682" s="228">
        <f>(H628/H612)*Q60</f>
        <v>0</v>
      </c>
      <c r="I682" s="226">
        <f>(I629/I612)*Q92</f>
        <v>0</v>
      </c>
      <c r="J682" s="226">
        <f>(J630/J612)*Q93</f>
        <v>0</v>
      </c>
      <c r="K682" s="226">
        <f>(K644/K612)*Q89</f>
        <v>0</v>
      </c>
      <c r="L682" s="226">
        <f>(L647/L612)*Q94</f>
        <v>0</v>
      </c>
      <c r="M682" s="210">
        <f t="shared" si="18"/>
        <v>1800</v>
      </c>
      <c r="N682" s="220" t="s">
        <v>641</v>
      </c>
    </row>
    <row r="683" spans="1:14" s="210" customFormat="1" ht="12.65" customHeight="1">
      <c r="A683" s="221">
        <v>7040</v>
      </c>
      <c r="B683" s="220" t="s">
        <v>133</v>
      </c>
      <c r="C683" s="226">
        <f>R85</f>
        <v>888749</v>
      </c>
      <c r="D683" s="226">
        <f>(D615/D612)*R90</f>
        <v>5603.2518075206699</v>
      </c>
      <c r="E683" s="228">
        <f>(E623/E612)*SUM(C683:D683)</f>
        <v>70492.376852993882</v>
      </c>
      <c r="F683" s="228">
        <f>(F624/F612)*R64</f>
        <v>1656.3090460391111</v>
      </c>
      <c r="G683" s="226">
        <f>(G625/G612)*R91</f>
        <v>0</v>
      </c>
      <c r="H683" s="228">
        <f>(H628/H612)*R60</f>
        <v>7361.4124912783846</v>
      </c>
      <c r="I683" s="226">
        <f>(I629/I612)*R92</f>
        <v>10624.668466723719</v>
      </c>
      <c r="J683" s="226">
        <f>(J630/J612)*R93</f>
        <v>0</v>
      </c>
      <c r="K683" s="226">
        <f>(K644/K612)*R89</f>
        <v>262752.56582503603</v>
      </c>
      <c r="L683" s="226">
        <f>(L647/L612)*R94</f>
        <v>0</v>
      </c>
      <c r="M683" s="210">
        <f t="shared" si="18"/>
        <v>358491</v>
      </c>
      <c r="N683" s="220" t="s">
        <v>642</v>
      </c>
    </row>
    <row r="684" spans="1:14" s="210" customFormat="1" ht="12.65" customHeight="1">
      <c r="A684" s="221">
        <v>7050</v>
      </c>
      <c r="B684" s="220" t="s">
        <v>643</v>
      </c>
      <c r="C684" s="226">
        <f>S85</f>
        <v>108635</v>
      </c>
      <c r="D684" s="226">
        <f>(D615/D612)*S90</f>
        <v>0</v>
      </c>
      <c r="E684" s="228">
        <f>(E623/E612)*SUM(C684:D684)</f>
        <v>8562.5538974693663</v>
      </c>
      <c r="F684" s="228">
        <f>(F624/F612)*S64</f>
        <v>3493.0453087210649</v>
      </c>
      <c r="G684" s="226">
        <f>(G625/G612)*S91</f>
        <v>0</v>
      </c>
      <c r="H684" s="228">
        <f>(H628/H612)*S60</f>
        <v>2618.9640593971176</v>
      </c>
      <c r="I684" s="226">
        <f>(I629/I612)*S92</f>
        <v>3752.3630695968691</v>
      </c>
      <c r="J684" s="226">
        <f>(J630/J612)*S93</f>
        <v>0</v>
      </c>
      <c r="K684" s="226">
        <f>(K644/K612)*S89</f>
        <v>35199.799064371371</v>
      </c>
      <c r="L684" s="226">
        <f>(L647/L612)*S94</f>
        <v>0</v>
      </c>
      <c r="M684" s="210">
        <f t="shared" si="18"/>
        <v>53627</v>
      </c>
      <c r="N684" s="220" t="s">
        <v>644</v>
      </c>
    </row>
    <row r="685" spans="1:14" s="210" customFormat="1" ht="12.65" customHeight="1">
      <c r="A685" s="221">
        <v>7060</v>
      </c>
      <c r="B685" s="220" t="s">
        <v>645</v>
      </c>
      <c r="C685" s="226">
        <f>T85</f>
        <v>680920</v>
      </c>
      <c r="D685" s="226">
        <f>(D615/D612)*T90</f>
        <v>41239.933303352125</v>
      </c>
      <c r="E685" s="228">
        <f>(E623/E612)*SUM(C685:D685)</f>
        <v>56920.268343561787</v>
      </c>
      <c r="F685" s="228">
        <f>(F624/F612)*T64</f>
        <v>22549.195465066143</v>
      </c>
      <c r="G685" s="226">
        <f>(G625/G612)*T91</f>
        <v>0</v>
      </c>
      <c r="H685" s="228">
        <f>(H628/H612)*T60</f>
        <v>9343.3312389302573</v>
      </c>
      <c r="I685" s="226">
        <f>(I629/I612)*T92</f>
        <v>13491.642497426945</v>
      </c>
      <c r="J685" s="226">
        <f>(J630/J612)*T93</f>
        <v>0</v>
      </c>
      <c r="K685" s="226">
        <f>(K644/K612)*T89</f>
        <v>186423.05729902163</v>
      </c>
      <c r="L685" s="226">
        <f>(L647/L612)*T94</f>
        <v>382.24009541370458</v>
      </c>
      <c r="M685" s="210">
        <f t="shared" si="18"/>
        <v>330350</v>
      </c>
      <c r="N685" s="220" t="s">
        <v>646</v>
      </c>
    </row>
    <row r="686" spans="1:14" s="210" customFormat="1" ht="12.65" customHeight="1">
      <c r="A686" s="221">
        <v>7070</v>
      </c>
      <c r="B686" s="220" t="s">
        <v>136</v>
      </c>
      <c r="C686" s="226">
        <f>U85</f>
        <v>2973466</v>
      </c>
      <c r="D686" s="226">
        <f>(D615/D612)*U90</f>
        <v>69032.062268654656</v>
      </c>
      <c r="E686" s="228">
        <f>(E623/E612)*SUM(C686:D686)</f>
        <v>239808.1064217008</v>
      </c>
      <c r="F686" s="228">
        <f>(F624/F612)*U64</f>
        <v>88642.894751701388</v>
      </c>
      <c r="G686" s="226">
        <f>(G625/G612)*U91</f>
        <v>0</v>
      </c>
      <c r="H686" s="228">
        <f>(H628/H612)*U60</f>
        <v>44168.474947670307</v>
      </c>
      <c r="I686" s="226">
        <f>(I629/I612)*U92</f>
        <v>63832.33356595123</v>
      </c>
      <c r="J686" s="226">
        <f>(J630/J612)*U93</f>
        <v>0</v>
      </c>
      <c r="K686" s="226">
        <f>(K644/K612)*U89</f>
        <v>1004883.010869688</v>
      </c>
      <c r="L686" s="226">
        <f>(L647/L612)*U94</f>
        <v>0</v>
      </c>
      <c r="M686" s="210">
        <f t="shared" si="18"/>
        <v>1510367</v>
      </c>
      <c r="N686" s="220" t="s">
        <v>647</v>
      </c>
    </row>
    <row r="687" spans="1:14" s="210" customFormat="1" ht="12.65" customHeight="1">
      <c r="A687" s="221">
        <v>7110</v>
      </c>
      <c r="B687" s="220" t="s">
        <v>648</v>
      </c>
      <c r="C687" s="226">
        <f>V85</f>
        <v>0</v>
      </c>
      <c r="D687" s="226">
        <f>(D615/D612)*V90</f>
        <v>0</v>
      </c>
      <c r="E687" s="228">
        <f>(E623/E612)*SUM(C687:D687)</f>
        <v>0</v>
      </c>
      <c r="F687" s="228">
        <f>(F624/F612)*V64</f>
        <v>0</v>
      </c>
      <c r="G687" s="226">
        <f>(G625/G612)*V91</f>
        <v>0</v>
      </c>
      <c r="H687" s="228">
        <f>(H628/H612)*V60</f>
        <v>0</v>
      </c>
      <c r="I687" s="226">
        <f>(I629/I612)*V92</f>
        <v>0</v>
      </c>
      <c r="J687" s="226">
        <f>(J630/J612)*V93</f>
        <v>0</v>
      </c>
      <c r="K687" s="226">
        <f>(K644/K612)*V89</f>
        <v>0</v>
      </c>
      <c r="L687" s="226">
        <f>(L647/L612)*V94</f>
        <v>0</v>
      </c>
      <c r="M687" s="210">
        <f t="shared" si="18"/>
        <v>0</v>
      </c>
      <c r="N687" s="220" t="s">
        <v>649</v>
      </c>
    </row>
    <row r="688" spans="1:14" s="210" customFormat="1" ht="12.65" customHeight="1">
      <c r="A688" s="221">
        <v>7120</v>
      </c>
      <c r="B688" s="220" t="s">
        <v>650</v>
      </c>
      <c r="C688" s="226">
        <f>W85</f>
        <v>380970</v>
      </c>
      <c r="D688" s="226">
        <f>(D615/D612)*W90</f>
        <v>5407.1379942574458</v>
      </c>
      <c r="E688" s="228">
        <f>(E623/E612)*SUM(C688:D688)</f>
        <v>30454.043989743528</v>
      </c>
      <c r="F688" s="228">
        <f>(F624/F612)*W64</f>
        <v>0</v>
      </c>
      <c r="G688" s="226">
        <f>(G625/G612)*W91</f>
        <v>0</v>
      </c>
      <c r="H688" s="228">
        <f>(H628/H612)*W60</f>
        <v>2088.09296627608</v>
      </c>
      <c r="I688" s="226">
        <f>(I629/I612)*W92</f>
        <v>2993.4581791166033</v>
      </c>
      <c r="J688" s="226">
        <f>(J630/J612)*W93</f>
        <v>0</v>
      </c>
      <c r="K688" s="226">
        <f>(K644/K612)*W89</f>
        <v>56265.479137582552</v>
      </c>
      <c r="L688" s="226">
        <f>(L647/L612)*W94</f>
        <v>0</v>
      </c>
      <c r="M688" s="210">
        <f t="shared" si="18"/>
        <v>97208</v>
      </c>
      <c r="N688" s="220" t="s">
        <v>651</v>
      </c>
    </row>
    <row r="689" spans="1:14" s="210" customFormat="1" ht="12.65" customHeight="1">
      <c r="A689" s="221">
        <v>7130</v>
      </c>
      <c r="B689" s="220" t="s">
        <v>652</v>
      </c>
      <c r="C689" s="226">
        <f>X85</f>
        <v>364109</v>
      </c>
      <c r="D689" s="226">
        <f>(D615/D612)*X90</f>
        <v>26811.559898986405</v>
      </c>
      <c r="E689" s="228">
        <f>(E623/E612)*SUM(C689:D689)</f>
        <v>30812.15412863233</v>
      </c>
      <c r="F689" s="228">
        <f>(F624/F612)*X64</f>
        <v>1219.4611930726339</v>
      </c>
      <c r="G689" s="226">
        <f>(G625/G612)*X91</f>
        <v>0</v>
      </c>
      <c r="H689" s="228">
        <f>(H628/H612)*X60</f>
        <v>10298.899206548125</v>
      </c>
      <c r="I689" s="226">
        <f>(I629/I612)*X92</f>
        <v>14882.968129974099</v>
      </c>
      <c r="J689" s="226">
        <f>(J630/J612)*X93</f>
        <v>0</v>
      </c>
      <c r="K689" s="226">
        <f>(K644/K612)*X89</f>
        <v>279466.23098269018</v>
      </c>
      <c r="L689" s="226">
        <f>(L647/L612)*X94</f>
        <v>0</v>
      </c>
      <c r="M689" s="210">
        <f t="shared" si="18"/>
        <v>363491</v>
      </c>
      <c r="N689" s="220" t="s">
        <v>653</v>
      </c>
    </row>
    <row r="690" spans="1:14" s="210" customFormat="1" ht="12.65" customHeight="1">
      <c r="A690" s="221">
        <v>7140</v>
      </c>
      <c r="B690" s="220" t="s">
        <v>654</v>
      </c>
      <c r="C690" s="226">
        <f>Y85</f>
        <v>1378097</v>
      </c>
      <c r="D690" s="226">
        <f>(D615/D612)*Y90</f>
        <v>68499.753346940182</v>
      </c>
      <c r="E690" s="228">
        <f>(E623/E612)*SUM(C690:D690)</f>
        <v>114019.99970946173</v>
      </c>
      <c r="F690" s="228">
        <f>(F624/F612)*Y64</f>
        <v>9209.6525904125901</v>
      </c>
      <c r="G690" s="226">
        <f>(G625/G612)*Y91</f>
        <v>0</v>
      </c>
      <c r="H690" s="228">
        <f>(H628/H612)*Y60</f>
        <v>26295.814812595381</v>
      </c>
      <c r="I690" s="226">
        <f>(I629/I612)*Y92</f>
        <v>38029.567289622202</v>
      </c>
      <c r="J690" s="226">
        <f>(J630/J612)*Y93</f>
        <v>0</v>
      </c>
      <c r="K690" s="226">
        <f>(K644/K612)*Y89</f>
        <v>713841.34398836701</v>
      </c>
      <c r="L690" s="226">
        <f>(L647/L612)*Y94</f>
        <v>0</v>
      </c>
      <c r="M690" s="210">
        <f t="shared" si="18"/>
        <v>969896</v>
      </c>
      <c r="N690" s="220" t="s">
        <v>655</v>
      </c>
    </row>
    <row r="691" spans="1:14" s="210" customFormat="1" ht="12.65" customHeight="1">
      <c r="A691" s="221">
        <v>7150</v>
      </c>
      <c r="B691" s="220" t="s">
        <v>656</v>
      </c>
      <c r="C691" s="226">
        <f>Z85</f>
        <v>0</v>
      </c>
      <c r="D691" s="226">
        <f>(D615/D612)*Z90</f>
        <v>0</v>
      </c>
      <c r="E691" s="228">
        <f>(E623/E612)*SUM(C691:D691)</f>
        <v>0</v>
      </c>
      <c r="F691" s="228">
        <f>(F624/F612)*Z64</f>
        <v>0</v>
      </c>
      <c r="G691" s="226">
        <f>(G625/G612)*Z91</f>
        <v>0</v>
      </c>
      <c r="H691" s="228">
        <f>(H628/H612)*Z60</f>
        <v>0</v>
      </c>
      <c r="I691" s="226">
        <f>(I629/I612)*Z92</f>
        <v>0</v>
      </c>
      <c r="J691" s="226">
        <f>(J630/J612)*Z93</f>
        <v>0</v>
      </c>
      <c r="K691" s="226">
        <f>(K644/K612)*Z89</f>
        <v>0</v>
      </c>
      <c r="L691" s="226">
        <f>(L647/L612)*Z94</f>
        <v>0</v>
      </c>
      <c r="M691" s="210">
        <f t="shared" si="18"/>
        <v>0</v>
      </c>
      <c r="N691" s="220" t="s">
        <v>657</v>
      </c>
    </row>
    <row r="692" spans="1:14" s="210" customFormat="1" ht="12.65" customHeight="1">
      <c r="A692" s="221">
        <v>7160</v>
      </c>
      <c r="B692" s="220" t="s">
        <v>658</v>
      </c>
      <c r="C692" s="226">
        <f>AA85</f>
        <v>0</v>
      </c>
      <c r="D692" s="226">
        <f>(D615/D612)*AA90</f>
        <v>0</v>
      </c>
      <c r="E692" s="228">
        <f>(E623/E612)*SUM(C692:D692)</f>
        <v>0</v>
      </c>
      <c r="F692" s="228">
        <f>(F624/F612)*AA64</f>
        <v>0</v>
      </c>
      <c r="G692" s="226">
        <f>(G625/G612)*AA91</f>
        <v>0</v>
      </c>
      <c r="H692" s="228">
        <f>(H628/H612)*AA60</f>
        <v>0</v>
      </c>
      <c r="I692" s="226">
        <f>(I629/I612)*AA92</f>
        <v>0</v>
      </c>
      <c r="J692" s="226">
        <f>(J630/J612)*AA93</f>
        <v>0</v>
      </c>
      <c r="K692" s="226">
        <f>(K644/K612)*AA89</f>
        <v>0</v>
      </c>
      <c r="L692" s="226">
        <f>(L647/L612)*AA94</f>
        <v>0</v>
      </c>
      <c r="M692" s="210">
        <f t="shared" si="18"/>
        <v>0</v>
      </c>
      <c r="N692" s="220" t="s">
        <v>659</v>
      </c>
    </row>
    <row r="693" spans="1:14" s="210" customFormat="1" ht="12.65" customHeight="1">
      <c r="A693" s="221">
        <v>7170</v>
      </c>
      <c r="B693" s="220" t="s">
        <v>142</v>
      </c>
      <c r="C693" s="226">
        <f>AB85</f>
        <v>1292614</v>
      </c>
      <c r="D693" s="226">
        <f>(D615/D612)*AB90</f>
        <v>46731.120074722385</v>
      </c>
      <c r="E693" s="228">
        <f>(E623/E612)*SUM(C693:D693)</f>
        <v>105566.48205414822</v>
      </c>
      <c r="F693" s="228">
        <f>(F624/F612)*AB64</f>
        <v>60274.395722992413</v>
      </c>
      <c r="G693" s="226">
        <f>(G625/G612)*AB91</f>
        <v>0</v>
      </c>
      <c r="H693" s="228">
        <f>(H628/H612)*AB60</f>
        <v>5202.5367125861658</v>
      </c>
      <c r="I693" s="226">
        <f>(I629/I612)*AB92</f>
        <v>7504.7261391937382</v>
      </c>
      <c r="J693" s="226">
        <f>(J630/J612)*AB93</f>
        <v>0</v>
      </c>
      <c r="K693" s="226">
        <f>(K644/K612)*AB89</f>
        <v>411778.28412450053</v>
      </c>
      <c r="L693" s="226">
        <f>(L647/L612)*AB94</f>
        <v>0</v>
      </c>
      <c r="M693" s="210">
        <f t="shared" si="18"/>
        <v>637058</v>
      </c>
      <c r="N693" s="220" t="s">
        <v>660</v>
      </c>
    </row>
    <row r="694" spans="1:14" s="210" customFormat="1" ht="12.65" customHeight="1">
      <c r="A694" s="221">
        <v>7180</v>
      </c>
      <c r="B694" s="220" t="s">
        <v>661</v>
      </c>
      <c r="C694" s="226">
        <f>AC85</f>
        <v>40251</v>
      </c>
      <c r="D694" s="226">
        <f>(D615/D612)*AC90</f>
        <v>0</v>
      </c>
      <c r="E694" s="228">
        <f>(E623/E612)*SUM(C694:D694)</f>
        <v>3172.5627737565192</v>
      </c>
      <c r="F694" s="228">
        <f>(F624/F612)*AC64</f>
        <v>1455.7632345349277</v>
      </c>
      <c r="G694" s="226">
        <f>(G625/G612)*AC91</f>
        <v>0</v>
      </c>
      <c r="H694" s="228">
        <f>(H628/H612)*AC60</f>
        <v>0</v>
      </c>
      <c r="I694" s="226">
        <f>(I629/I612)*AC92</f>
        <v>0</v>
      </c>
      <c r="J694" s="226">
        <f>(J630/J612)*AC93</f>
        <v>0</v>
      </c>
      <c r="K694" s="226">
        <f>(K644/K612)*AC89</f>
        <v>0</v>
      </c>
      <c r="L694" s="226">
        <f>(L647/L612)*AC94</f>
        <v>0</v>
      </c>
      <c r="M694" s="210">
        <f t="shared" si="18"/>
        <v>4628</v>
      </c>
      <c r="N694" s="220" t="s">
        <v>662</v>
      </c>
    </row>
    <row r="695" spans="1:14" s="210" customFormat="1" ht="12.65" customHeight="1">
      <c r="A695" s="221">
        <v>7190</v>
      </c>
      <c r="B695" s="220" t="s">
        <v>144</v>
      </c>
      <c r="C695" s="226">
        <f>AD85</f>
        <v>0</v>
      </c>
      <c r="D695" s="226">
        <f>(D615/D612)*AD90</f>
        <v>0</v>
      </c>
      <c r="E695" s="228">
        <f>(E623/E612)*SUM(C695:D695)</f>
        <v>0</v>
      </c>
      <c r="F695" s="228">
        <f>(F624/F612)*AD64</f>
        <v>0</v>
      </c>
      <c r="G695" s="226">
        <f>(G625/G612)*AD91</f>
        <v>0</v>
      </c>
      <c r="H695" s="228">
        <f>(H628/H612)*AD60</f>
        <v>0</v>
      </c>
      <c r="I695" s="226">
        <f>(I629/I612)*AD92</f>
        <v>0</v>
      </c>
      <c r="J695" s="226">
        <f>(J630/J612)*AD93</f>
        <v>0</v>
      </c>
      <c r="K695" s="226">
        <f>(K644/K612)*AD89</f>
        <v>0</v>
      </c>
      <c r="L695" s="226">
        <f>(L647/L612)*AD94</f>
        <v>0</v>
      </c>
      <c r="M695" s="210">
        <f t="shared" si="18"/>
        <v>0</v>
      </c>
      <c r="N695" s="220" t="s">
        <v>663</v>
      </c>
    </row>
    <row r="696" spans="1:14" s="210" customFormat="1" ht="12.65" customHeight="1">
      <c r="A696" s="221">
        <v>7200</v>
      </c>
      <c r="B696" s="220" t="s">
        <v>664</v>
      </c>
      <c r="C696" s="226">
        <f>AE85</f>
        <v>530010</v>
      </c>
      <c r="D696" s="226">
        <f>(D615/D612)*AE90</f>
        <v>66286.468882969522</v>
      </c>
      <c r="E696" s="228">
        <f>(E623/E612)*SUM(C696:D696)</f>
        <v>46999.775888812001</v>
      </c>
      <c r="F696" s="228">
        <f>(F624/F612)*AE64</f>
        <v>476.35345742147359</v>
      </c>
      <c r="G696" s="226">
        <f>(G625/G612)*AE91</f>
        <v>0</v>
      </c>
      <c r="H696" s="228">
        <f>(H628/H612)*AE60</f>
        <v>13908.822639771179</v>
      </c>
      <c r="I696" s="226">
        <f>(I629/I612)*AE92</f>
        <v>20110.979597727041</v>
      </c>
      <c r="J696" s="226">
        <f>(J630/J612)*AE93</f>
        <v>0</v>
      </c>
      <c r="K696" s="226">
        <f>(K644/K612)*AE89</f>
        <v>110879.31684751163</v>
      </c>
      <c r="L696" s="226">
        <f>(L647/L612)*AE94</f>
        <v>0</v>
      </c>
      <c r="M696" s="210">
        <f t="shared" si="18"/>
        <v>258662</v>
      </c>
      <c r="N696" s="220" t="s">
        <v>665</v>
      </c>
    </row>
    <row r="697" spans="1:14" s="210" customFormat="1" ht="12.65" customHeight="1">
      <c r="A697" s="221">
        <v>7220</v>
      </c>
      <c r="B697" s="220" t="s">
        <v>666</v>
      </c>
      <c r="C697" s="226">
        <f>AF85</f>
        <v>0</v>
      </c>
      <c r="D697" s="226">
        <f>(D615/D612)*AF90</f>
        <v>0</v>
      </c>
      <c r="E697" s="228">
        <f>(E623/E612)*SUM(C697:D697)</f>
        <v>0</v>
      </c>
      <c r="F697" s="228">
        <f>(F624/F612)*AF64</f>
        <v>0</v>
      </c>
      <c r="G697" s="226">
        <f>(G625/G612)*AF91</f>
        <v>0</v>
      </c>
      <c r="H697" s="228">
        <f>(H628/H612)*AF60</f>
        <v>0</v>
      </c>
      <c r="I697" s="226">
        <f>(I629/I612)*AF92</f>
        <v>0</v>
      </c>
      <c r="J697" s="226">
        <f>(J630/J612)*AF93</f>
        <v>0</v>
      </c>
      <c r="K697" s="226">
        <f>(K644/K612)*AF89</f>
        <v>0</v>
      </c>
      <c r="L697" s="226">
        <f>(L647/L612)*AF94</f>
        <v>0</v>
      </c>
      <c r="M697" s="210">
        <f t="shared" si="18"/>
        <v>0</v>
      </c>
      <c r="N697" s="220" t="s">
        <v>667</v>
      </c>
    </row>
    <row r="698" spans="1:14" s="210" customFormat="1" ht="12.65" customHeight="1">
      <c r="A698" s="221">
        <v>7230</v>
      </c>
      <c r="B698" s="220" t="s">
        <v>668</v>
      </c>
      <c r="C698" s="226">
        <f>AG85</f>
        <v>2979567</v>
      </c>
      <c r="D698" s="226">
        <f>(D615/D612)*AG90</f>
        <v>137727.92942885807</v>
      </c>
      <c r="E698" s="228">
        <f>(E623/E612)*SUM(C698:D698)</f>
        <v>245703.55638185266</v>
      </c>
      <c r="F698" s="228">
        <f>(F624/F612)*AG64</f>
        <v>6847.821001849642</v>
      </c>
      <c r="G698" s="226">
        <f>(G625/G612)*AG91</f>
        <v>0</v>
      </c>
      <c r="H698" s="228">
        <f>(H628/H612)*AG60</f>
        <v>40275.420264782704</v>
      </c>
      <c r="I698" s="226">
        <f>(I629/I612)*AG92</f>
        <v>58182.7082701537</v>
      </c>
      <c r="J698" s="226">
        <f>(J630/J612)*AG93</f>
        <v>15955.195000318203</v>
      </c>
      <c r="K698" s="226">
        <f>(K644/K612)*AG89</f>
        <v>1200099.3517921853</v>
      </c>
      <c r="L698" s="226">
        <f>(L647/L612)*AG94</f>
        <v>929.53841384696341</v>
      </c>
      <c r="M698" s="210">
        <f t="shared" si="18"/>
        <v>1705722</v>
      </c>
      <c r="N698" s="220" t="s">
        <v>669</v>
      </c>
    </row>
    <row r="699" spans="1:14" s="210" customFormat="1" ht="12.65" customHeight="1">
      <c r="A699" s="221">
        <v>7240</v>
      </c>
      <c r="B699" s="220" t="s">
        <v>146</v>
      </c>
      <c r="C699" s="226">
        <f>AH85</f>
        <v>0</v>
      </c>
      <c r="D699" s="226">
        <f>(D615/D612)*AH90</f>
        <v>0</v>
      </c>
      <c r="E699" s="228">
        <f>(E623/E612)*SUM(C699:D699)</f>
        <v>0</v>
      </c>
      <c r="F699" s="228">
        <f>(F624/F612)*AH64</f>
        <v>0</v>
      </c>
      <c r="G699" s="226">
        <f>(G625/G612)*AH91</f>
        <v>0</v>
      </c>
      <c r="H699" s="228">
        <f>(H628/H612)*AH60</f>
        <v>0</v>
      </c>
      <c r="I699" s="226">
        <f>(I629/I612)*AH92</f>
        <v>0</v>
      </c>
      <c r="J699" s="226">
        <f>(J630/J612)*AH93</f>
        <v>0</v>
      </c>
      <c r="K699" s="226">
        <f>(K644/K612)*AH89</f>
        <v>0</v>
      </c>
      <c r="L699" s="226">
        <f>(L647/L612)*AH94</f>
        <v>0</v>
      </c>
      <c r="M699" s="210">
        <f t="shared" si="18"/>
        <v>0</v>
      </c>
      <c r="N699" s="220" t="s">
        <v>670</v>
      </c>
    </row>
    <row r="700" spans="1:14" s="210" customFormat="1" ht="12.65" customHeight="1">
      <c r="A700" s="221">
        <v>7250</v>
      </c>
      <c r="B700" s="220" t="s">
        <v>671</v>
      </c>
      <c r="C700" s="226">
        <f>AI85</f>
        <v>0</v>
      </c>
      <c r="D700" s="226">
        <f>(D615/D612)*AI90</f>
        <v>0</v>
      </c>
      <c r="E700" s="228">
        <f>(E623/E612)*SUM(C700:D700)</f>
        <v>0</v>
      </c>
      <c r="F700" s="228">
        <f>(F624/F612)*AI64</f>
        <v>0</v>
      </c>
      <c r="G700" s="226">
        <f>(G625/G612)*AI91</f>
        <v>0</v>
      </c>
      <c r="H700" s="228">
        <f>(H628/H612)*AI60</f>
        <v>0</v>
      </c>
      <c r="I700" s="226">
        <f>(I629/I612)*AI92</f>
        <v>0</v>
      </c>
      <c r="J700" s="226">
        <f>(J630/J612)*AI93</f>
        <v>0</v>
      </c>
      <c r="K700" s="226">
        <f>(K644/K612)*AI89</f>
        <v>0</v>
      </c>
      <c r="L700" s="226">
        <f>(L647/L612)*AI94</f>
        <v>0</v>
      </c>
      <c r="M700" s="210">
        <f t="shared" si="18"/>
        <v>0</v>
      </c>
      <c r="N700" s="220" t="s">
        <v>672</v>
      </c>
    </row>
    <row r="701" spans="1:14" s="210" customFormat="1" ht="12.65" customHeight="1">
      <c r="A701" s="221">
        <v>7260</v>
      </c>
      <c r="B701" s="220" t="s">
        <v>148</v>
      </c>
      <c r="C701" s="226">
        <f>AJ85</f>
        <v>5539174</v>
      </c>
      <c r="D701" s="226">
        <f>(D615/D612)*AJ90</f>
        <v>335270.57190299925</v>
      </c>
      <c r="E701" s="228">
        <f>(E623/E612)*SUM(C701:D701)</f>
        <v>463020.64955691807</v>
      </c>
      <c r="F701" s="228">
        <f>(F624/F612)*AJ64</f>
        <v>15507.687263596867</v>
      </c>
      <c r="G701" s="226">
        <f>(G625/G612)*AJ91</f>
        <v>0</v>
      </c>
      <c r="H701" s="228">
        <f>(H628/H612)*AJ60</f>
        <v>110775.10143125647</v>
      </c>
      <c r="I701" s="226">
        <f>(I629/I612)*AJ92</f>
        <v>160044.60912572712</v>
      </c>
      <c r="J701" s="226">
        <f>(J630/J612)*AJ93</f>
        <v>0</v>
      </c>
      <c r="K701" s="226">
        <f>(K644/K612)*AJ89</f>
        <v>711368.90237270715</v>
      </c>
      <c r="L701" s="226">
        <f>(L647/L612)*AJ94</f>
        <v>0</v>
      </c>
      <c r="M701" s="210">
        <f t="shared" si="18"/>
        <v>1795988</v>
      </c>
      <c r="N701" s="220" t="s">
        <v>673</v>
      </c>
    </row>
    <row r="702" spans="1:14" s="210" customFormat="1" ht="12.65" customHeight="1">
      <c r="A702" s="221">
        <v>7310</v>
      </c>
      <c r="B702" s="220" t="s">
        <v>674</v>
      </c>
      <c r="C702" s="226">
        <f>AK85</f>
        <v>0</v>
      </c>
      <c r="D702" s="226">
        <f>(D615/D612)*AK90</f>
        <v>0</v>
      </c>
      <c r="E702" s="228">
        <f>(E623/E612)*SUM(C702:D702)</f>
        <v>0</v>
      </c>
      <c r="F702" s="228">
        <f>(F624/F612)*AK64</f>
        <v>0</v>
      </c>
      <c r="G702" s="226">
        <f>(G625/G612)*AK91</f>
        <v>0</v>
      </c>
      <c r="H702" s="228">
        <f>(H628/H612)*AK60</f>
        <v>0</v>
      </c>
      <c r="I702" s="226">
        <f>(I629/I612)*AK92</f>
        <v>0</v>
      </c>
      <c r="J702" s="226">
        <f>(J630/J612)*AK93</f>
        <v>0</v>
      </c>
      <c r="K702" s="226">
        <f>(K644/K612)*AK89</f>
        <v>0</v>
      </c>
      <c r="L702" s="226">
        <f>(L647/L612)*AK94</f>
        <v>0</v>
      </c>
      <c r="M702" s="210">
        <f t="shared" si="18"/>
        <v>0</v>
      </c>
      <c r="N702" s="220" t="s">
        <v>675</v>
      </c>
    </row>
    <row r="703" spans="1:14" s="210" customFormat="1" ht="12.65" customHeight="1">
      <c r="A703" s="221">
        <v>7320</v>
      </c>
      <c r="B703" s="220" t="s">
        <v>676</v>
      </c>
      <c r="C703" s="226">
        <f>AL85</f>
        <v>0</v>
      </c>
      <c r="D703" s="226">
        <f>(D615/D612)*AL90</f>
        <v>0</v>
      </c>
      <c r="E703" s="228">
        <f>(E623/E612)*SUM(C703:D703)</f>
        <v>0</v>
      </c>
      <c r="F703" s="228">
        <f>(F624/F612)*AL64</f>
        <v>0</v>
      </c>
      <c r="G703" s="226">
        <f>(G625/G612)*AL91</f>
        <v>0</v>
      </c>
      <c r="H703" s="228">
        <f>(H628/H612)*AL60</f>
        <v>0</v>
      </c>
      <c r="I703" s="226">
        <f>(I629/I612)*AL92</f>
        <v>0</v>
      </c>
      <c r="J703" s="226">
        <f>(J630/J612)*AL93</f>
        <v>0</v>
      </c>
      <c r="K703" s="226">
        <f>(K644/K612)*AL89</f>
        <v>0</v>
      </c>
      <c r="L703" s="226">
        <f>(L647/L612)*AL94</f>
        <v>0</v>
      </c>
      <c r="M703" s="210">
        <f t="shared" si="18"/>
        <v>0</v>
      </c>
      <c r="N703" s="220" t="s">
        <v>677</v>
      </c>
    </row>
    <row r="704" spans="1:14" s="210" customFormat="1" ht="12.65" customHeight="1">
      <c r="A704" s="221">
        <v>7330</v>
      </c>
      <c r="B704" s="220" t="s">
        <v>678</v>
      </c>
      <c r="C704" s="226">
        <f>AM85</f>
        <v>0</v>
      </c>
      <c r="D704" s="226">
        <f>(D615/D612)*AM90</f>
        <v>0</v>
      </c>
      <c r="E704" s="228">
        <f>(E623/E612)*SUM(C704:D704)</f>
        <v>0</v>
      </c>
      <c r="F704" s="228">
        <f>(F624/F612)*AM64</f>
        <v>0</v>
      </c>
      <c r="G704" s="226">
        <f>(G625/G612)*AM91</f>
        <v>0</v>
      </c>
      <c r="H704" s="228">
        <f>(H628/H612)*AM60</f>
        <v>0</v>
      </c>
      <c r="I704" s="226">
        <f>(I629/I612)*AM92</f>
        <v>0</v>
      </c>
      <c r="J704" s="226">
        <f>(J630/J612)*AM93</f>
        <v>0</v>
      </c>
      <c r="K704" s="226">
        <f>(K644/K612)*AM89</f>
        <v>0</v>
      </c>
      <c r="L704" s="226">
        <f>(L647/L612)*AM94</f>
        <v>0</v>
      </c>
      <c r="M704" s="210">
        <f t="shared" si="18"/>
        <v>0</v>
      </c>
      <c r="N704" s="220" t="s">
        <v>679</v>
      </c>
    </row>
    <row r="705" spans="1:14" s="210" customFormat="1" ht="12.65" customHeight="1">
      <c r="A705" s="221">
        <v>7340</v>
      </c>
      <c r="B705" s="220" t="s">
        <v>680</v>
      </c>
      <c r="C705" s="226">
        <f>AN85</f>
        <v>0</v>
      </c>
      <c r="D705" s="226">
        <f>(D615/D612)*AN90</f>
        <v>0</v>
      </c>
      <c r="E705" s="228">
        <f>(E623/E612)*SUM(C705:D705)</f>
        <v>0</v>
      </c>
      <c r="F705" s="228">
        <f>(F624/F612)*AN64</f>
        <v>0</v>
      </c>
      <c r="G705" s="226">
        <f>(G625/G612)*AN91</f>
        <v>0</v>
      </c>
      <c r="H705" s="228">
        <f>(H628/H612)*AN60</f>
        <v>0</v>
      </c>
      <c r="I705" s="226">
        <f>(I629/I612)*AN92</f>
        <v>0</v>
      </c>
      <c r="J705" s="226">
        <f>(J630/J612)*AN93</f>
        <v>0</v>
      </c>
      <c r="K705" s="226">
        <f>(K644/K612)*AN89</f>
        <v>0</v>
      </c>
      <c r="L705" s="226">
        <f>(L647/L612)*AN94</f>
        <v>0</v>
      </c>
      <c r="M705" s="210">
        <f t="shared" si="18"/>
        <v>0</v>
      </c>
      <c r="N705" s="220" t="s">
        <v>681</v>
      </c>
    </row>
    <row r="706" spans="1:14" s="210" customFormat="1" ht="12.65" customHeight="1">
      <c r="A706" s="221">
        <v>7350</v>
      </c>
      <c r="B706" s="220" t="s">
        <v>682</v>
      </c>
      <c r="C706" s="226">
        <f>AO85</f>
        <v>291434</v>
      </c>
      <c r="D706" s="226">
        <f>(D615/D612)*AO90</f>
        <v>27287.836302625659</v>
      </c>
      <c r="E706" s="228">
        <f>(E623/E612)*SUM(C706:D706)</f>
        <v>25121.488485678103</v>
      </c>
      <c r="F706" s="228">
        <f>(F624/F612)*AO64</f>
        <v>461.90464838469251</v>
      </c>
      <c r="G706" s="226">
        <f>(G625/G612)*AO91</f>
        <v>46096.584300525399</v>
      </c>
      <c r="H706" s="228">
        <f>(H628/H612)*AO60</f>
        <v>5131.7539001700279</v>
      </c>
      <c r="I706" s="226">
        <f>(I629/I612)*AO92</f>
        <v>7546.8875219981974</v>
      </c>
      <c r="J706" s="226">
        <f>(J630/J612)*AO93</f>
        <v>14581.275430846357</v>
      </c>
      <c r="K706" s="226">
        <f>(K644/K612)*AO89</f>
        <v>274247.89644502226</v>
      </c>
      <c r="L706" s="226">
        <f>(L647/L612)*AO94</f>
        <v>202.70308090120696</v>
      </c>
      <c r="M706" s="210">
        <f t="shared" si="18"/>
        <v>400678</v>
      </c>
      <c r="N706" s="220" t="s">
        <v>683</v>
      </c>
    </row>
    <row r="707" spans="1:14" s="210" customFormat="1" ht="12.65" customHeight="1">
      <c r="A707" s="221">
        <v>7380</v>
      </c>
      <c r="B707" s="220" t="s">
        <v>684</v>
      </c>
      <c r="C707" s="226">
        <f>AP85</f>
        <v>5994</v>
      </c>
      <c r="D707" s="226">
        <f>(D615/D612)*AP90</f>
        <v>0</v>
      </c>
      <c r="E707" s="228">
        <f>(E623/E612)*SUM(C707:D707)</f>
        <v>472.44394588697361</v>
      </c>
      <c r="F707" s="228">
        <f>(F624/F612)*AP64</f>
        <v>212.61696842098794</v>
      </c>
      <c r="G707" s="226">
        <f>(G625/G612)*AP91</f>
        <v>0</v>
      </c>
      <c r="H707" s="228">
        <f>(H628/H612)*AP60</f>
        <v>0</v>
      </c>
      <c r="I707" s="226">
        <f>(I629/I612)*AP92</f>
        <v>0</v>
      </c>
      <c r="J707" s="226">
        <f>(J630/J612)*AP93</f>
        <v>0</v>
      </c>
      <c r="K707" s="226">
        <f>(K644/K612)*AP89</f>
        <v>0</v>
      </c>
      <c r="L707" s="226">
        <f>(L647/L612)*AP94</f>
        <v>0</v>
      </c>
      <c r="M707" s="210">
        <f t="shared" si="18"/>
        <v>685</v>
      </c>
      <c r="N707" s="220" t="s">
        <v>685</v>
      </c>
    </row>
    <row r="708" spans="1:14" s="210" customFormat="1" ht="12.65" customHeight="1">
      <c r="A708" s="221">
        <v>7390</v>
      </c>
      <c r="B708" s="220" t="s">
        <v>686</v>
      </c>
      <c r="C708" s="226">
        <f>AQ85</f>
        <v>0</v>
      </c>
      <c r="D708" s="226">
        <f>(D615/D612)*AQ90</f>
        <v>0</v>
      </c>
      <c r="E708" s="228">
        <f>(E623/E612)*SUM(C708:D708)</f>
        <v>0</v>
      </c>
      <c r="F708" s="228">
        <f>(F624/F612)*AQ64</f>
        <v>0</v>
      </c>
      <c r="G708" s="226">
        <f>(G625/G612)*AQ91</f>
        <v>0</v>
      </c>
      <c r="H708" s="228">
        <f>(H628/H612)*AQ60</f>
        <v>0</v>
      </c>
      <c r="I708" s="226">
        <f>(I629/I612)*AQ92</f>
        <v>0</v>
      </c>
      <c r="J708" s="226">
        <f>(J630/J612)*AQ93</f>
        <v>0</v>
      </c>
      <c r="K708" s="226">
        <f>(K644/K612)*AQ89</f>
        <v>0</v>
      </c>
      <c r="L708" s="226">
        <f>(L647/L612)*AQ94</f>
        <v>0</v>
      </c>
      <c r="M708" s="210">
        <f t="shared" si="18"/>
        <v>0</v>
      </c>
      <c r="N708" s="220" t="s">
        <v>687</v>
      </c>
    </row>
    <row r="709" spans="1:14" s="210" customFormat="1" ht="12.65" customHeight="1">
      <c r="A709" s="221">
        <v>7400</v>
      </c>
      <c r="B709" s="220" t="s">
        <v>688</v>
      </c>
      <c r="C709" s="226">
        <f>AR85</f>
        <v>0</v>
      </c>
      <c r="D709" s="226">
        <f>(D615/D612)*AR90</f>
        <v>0</v>
      </c>
      <c r="E709" s="228">
        <f>(E623/E612)*SUM(C709:D709)</f>
        <v>0</v>
      </c>
      <c r="F709" s="228">
        <f>(F624/F612)*AR64</f>
        <v>0</v>
      </c>
      <c r="G709" s="226">
        <f>(G625/G612)*AR91</f>
        <v>0</v>
      </c>
      <c r="H709" s="228">
        <f>(H628/H612)*AR60</f>
        <v>0</v>
      </c>
      <c r="I709" s="226">
        <f>(I629/I612)*AR92</f>
        <v>0</v>
      </c>
      <c r="J709" s="226">
        <f>(J630/J612)*AR93</f>
        <v>0</v>
      </c>
      <c r="K709" s="226">
        <f>(K644/K612)*AR89</f>
        <v>0</v>
      </c>
      <c r="L709" s="226">
        <f>(L647/L612)*AR94</f>
        <v>0</v>
      </c>
      <c r="M709" s="210">
        <f t="shared" si="18"/>
        <v>0</v>
      </c>
      <c r="N709" s="220" t="s">
        <v>689</v>
      </c>
    </row>
    <row r="710" spans="1:14" s="210" customFormat="1" ht="12.65" customHeight="1">
      <c r="A710" s="221">
        <v>7410</v>
      </c>
      <c r="B710" s="220" t="s">
        <v>156</v>
      </c>
      <c r="C710" s="226">
        <f>AS85</f>
        <v>0</v>
      </c>
      <c r="D710" s="226">
        <f>(D615/D612)*AS90</f>
        <v>0</v>
      </c>
      <c r="E710" s="228">
        <f>(E623/E612)*SUM(C710:D710)</f>
        <v>0</v>
      </c>
      <c r="F710" s="228">
        <f>(F624/F612)*AS64</f>
        <v>0</v>
      </c>
      <c r="G710" s="226">
        <f>(G625/G612)*AS91</f>
        <v>0</v>
      </c>
      <c r="H710" s="228">
        <f>(H628/H612)*AS60</f>
        <v>0</v>
      </c>
      <c r="I710" s="226">
        <f>(I629/I612)*AS92</f>
        <v>0</v>
      </c>
      <c r="J710" s="226">
        <f>(J630/J612)*AS93</f>
        <v>0</v>
      </c>
      <c r="K710" s="226">
        <f>(K644/K612)*AS89</f>
        <v>0</v>
      </c>
      <c r="L710" s="226">
        <f>(L647/L612)*AS94</f>
        <v>0</v>
      </c>
      <c r="M710" s="210">
        <f t="shared" si="18"/>
        <v>0</v>
      </c>
      <c r="N710" s="220" t="s">
        <v>690</v>
      </c>
    </row>
    <row r="711" spans="1:14" s="210" customFormat="1" ht="12.65" customHeight="1">
      <c r="A711" s="221">
        <v>7420</v>
      </c>
      <c r="B711" s="220" t="s">
        <v>691</v>
      </c>
      <c r="C711" s="226">
        <f>AT85</f>
        <v>0</v>
      </c>
      <c r="D711" s="226">
        <f>(D615/D612)*AT90</f>
        <v>0</v>
      </c>
      <c r="E711" s="228">
        <f>(E623/E612)*SUM(C711:D711)</f>
        <v>0</v>
      </c>
      <c r="F711" s="228">
        <f>(F624/F612)*AT64</f>
        <v>0</v>
      </c>
      <c r="G711" s="226">
        <f>(G625/G612)*AT91</f>
        <v>0</v>
      </c>
      <c r="H711" s="228">
        <f>(H628/H612)*AT60</f>
        <v>0</v>
      </c>
      <c r="I711" s="226">
        <f>(I629/I612)*AT92</f>
        <v>0</v>
      </c>
      <c r="J711" s="226">
        <f>(J630/J612)*AT93</f>
        <v>0</v>
      </c>
      <c r="K711" s="226">
        <f>(K644/K612)*AT89</f>
        <v>0</v>
      </c>
      <c r="L711" s="226">
        <f>(L647/L612)*AT94</f>
        <v>0</v>
      </c>
      <c r="M711" s="210">
        <f t="shared" si="18"/>
        <v>0</v>
      </c>
      <c r="N711" s="220" t="s">
        <v>692</v>
      </c>
    </row>
    <row r="712" spans="1:14" s="210" customFormat="1" ht="12.65" customHeight="1">
      <c r="A712" s="221">
        <v>7430</v>
      </c>
      <c r="B712" s="220" t="s">
        <v>693</v>
      </c>
      <c r="C712" s="226">
        <f>AU85</f>
        <v>0</v>
      </c>
      <c r="D712" s="226">
        <f>(D615/D612)*AU90</f>
        <v>0</v>
      </c>
      <c r="E712" s="228">
        <f>(E623/E612)*SUM(C712:D712)</f>
        <v>0</v>
      </c>
      <c r="F712" s="228">
        <f>(F624/F612)*AU64</f>
        <v>0</v>
      </c>
      <c r="G712" s="226">
        <f>(G625/G612)*AU91</f>
        <v>0</v>
      </c>
      <c r="H712" s="228">
        <f>(H628/H612)*AU60</f>
        <v>0</v>
      </c>
      <c r="I712" s="226">
        <f>(I629/I612)*AU92</f>
        <v>0</v>
      </c>
      <c r="J712" s="226">
        <f>(J630/J612)*AU93</f>
        <v>0</v>
      </c>
      <c r="K712" s="226">
        <f>(K644/K612)*AU89</f>
        <v>0</v>
      </c>
      <c r="L712" s="226">
        <f>(L647/L612)*AU94</f>
        <v>0</v>
      </c>
      <c r="M712" s="210">
        <f t="shared" si="18"/>
        <v>0</v>
      </c>
      <c r="N712" s="220" t="s">
        <v>694</v>
      </c>
    </row>
    <row r="713" spans="1:14" s="210" customFormat="1" ht="12.65" customHeight="1">
      <c r="A713" s="221">
        <v>7490</v>
      </c>
      <c r="B713" s="220" t="s">
        <v>695</v>
      </c>
      <c r="C713" s="226">
        <f>AV85</f>
        <v>0</v>
      </c>
      <c r="D713" s="226">
        <f>(D615/D612)*AV90</f>
        <v>0</v>
      </c>
      <c r="E713" s="228">
        <f>(E623/E612)*SUM(C713:D713)</f>
        <v>0</v>
      </c>
      <c r="F713" s="228">
        <f>(F624/F612)*AV64</f>
        <v>0</v>
      </c>
      <c r="G713" s="226">
        <f>(G625/G612)*AV91</f>
        <v>0</v>
      </c>
      <c r="H713" s="228">
        <f>(H628/H612)*AV60</f>
        <v>0</v>
      </c>
      <c r="I713" s="226">
        <f>(I629/I612)*AV92</f>
        <v>0</v>
      </c>
      <c r="J713" s="226">
        <f>(J630/J612)*AV93</f>
        <v>0</v>
      </c>
      <c r="K713" s="226">
        <f>(K644/K612)*AV89</f>
        <v>0</v>
      </c>
      <c r="L713" s="226">
        <f>(L647/L612)*AV94</f>
        <v>0</v>
      </c>
      <c r="M713" s="210">
        <f t="shared" si="18"/>
        <v>0</v>
      </c>
      <c r="N713" s="222" t="s">
        <v>696</v>
      </c>
    </row>
    <row r="714" spans="1:14" s="210" customFormat="1" ht="12.65" customHeight="1"/>
    <row r="715" spans="1:14" s="210" customFormat="1" ht="12.65" customHeight="1">
      <c r="C715" s="223">
        <f>SUM(C614:C647)+SUM(C668:C713)</f>
        <v>37627979</v>
      </c>
      <c r="D715" s="210">
        <f>SUM(D616:D647)+SUM(D668:D713)</f>
        <v>2429597.9999999995</v>
      </c>
      <c r="E715" s="210">
        <f>SUM(E624:E647)+SUM(E668:E713)</f>
        <v>2749132.4479537839</v>
      </c>
      <c r="F715" s="210">
        <f>SUM(F625:F648)+SUM(F668:F713)</f>
        <v>284189.96701810934</v>
      </c>
      <c r="G715" s="210">
        <f>SUM(G626:G647)+SUM(G668:G713)</f>
        <v>867540.65262406005</v>
      </c>
      <c r="H715" s="210">
        <f>SUM(H629:H647)+SUM(H668:H713)</f>
        <v>642920.28517578426</v>
      </c>
      <c r="I715" s="210">
        <f>SUM(I630:I647)+SUM(I668:I713)</f>
        <v>877589.18307481823</v>
      </c>
      <c r="J715" s="210">
        <f>SUM(J631:J647)+SUM(J668:J713)</f>
        <v>334753.28710250952</v>
      </c>
      <c r="K715" s="210">
        <f>SUM(K668:K713)</f>
        <v>7070320.382884034</v>
      </c>
      <c r="L715" s="210">
        <f>SUM(L668:L713)</f>
        <v>6217.1930670698775</v>
      </c>
      <c r="M715" s="210">
        <f>SUM(M668:M713)</f>
        <v>13034596</v>
      </c>
      <c r="N715" s="220" t="s">
        <v>697</v>
      </c>
    </row>
    <row r="716" spans="1:14" s="210" customFormat="1" ht="12.65" customHeight="1">
      <c r="C716" s="223">
        <f>CE85</f>
        <v>37627979</v>
      </c>
      <c r="D716" s="210">
        <f>D615</f>
        <v>2429598</v>
      </c>
      <c r="E716" s="210">
        <f>E623</f>
        <v>2749132.447953783</v>
      </c>
      <c r="F716" s="210">
        <f>F624</f>
        <v>284189.96701810934</v>
      </c>
      <c r="G716" s="210">
        <f>G625</f>
        <v>867540.65262406005</v>
      </c>
      <c r="H716" s="210">
        <f>H628</f>
        <v>642920.28517578426</v>
      </c>
      <c r="I716" s="210">
        <f>I629</f>
        <v>877589.18307481823</v>
      </c>
      <c r="J716" s="210">
        <f>J630</f>
        <v>334753.28710250952</v>
      </c>
      <c r="K716" s="210">
        <f>K644</f>
        <v>7070320.3828840349</v>
      </c>
      <c r="L716" s="210">
        <f>L647</f>
        <v>6217.1930670698775</v>
      </c>
      <c r="M716" s="210">
        <f>C648</f>
        <v>13034595</v>
      </c>
      <c r="N716" s="220" t="s">
        <v>698</v>
      </c>
    </row>
  </sheetData>
  <sheetProtection algorithmName="SHA-512" hashValue="GoQOL/2cCXFdR149eS06kaHcUS5nmC381Gqf6RlDatYYnZ1sySgb4bcKg58jGua80c+kvy0oss0hUChE6Fn7ow==" saltValue="R4egZ/fOvhv0wd2zlpAvgQ==" spinCount="100000" sheet="1"/>
  <mergeCells count="2">
    <mergeCell ref="B236:C236"/>
    <mergeCell ref="A426:E426"/>
  </mergeCells>
  <hyperlinks>
    <hyperlink ref="C30" r:id="rId1" xr:uid="{00000000-0004-0000-0000-000000000000}"/>
    <hyperlink ref="F42" r:id="rId2" xr:uid="{00000000-0004-0000-0000-000001000000}"/>
    <hyperlink ref="A43" r:id="rId3" xr:uid="{00000000-0004-0000-0000-000002000000}"/>
    <hyperlink ref="C110" r:id="rId4" xr:uid="{00000000-0004-0000-0000-000003000000}"/>
  </hyperlinks>
  <printOptions horizontalCentered="1" gridLines="1" gridLinesSet="0"/>
  <pageMargins left="0.25" right="0.25" top="0.5" bottom="0.5" header="0.5" footer="0.5"/>
  <pageSetup scale="95" orientation="portrait"/>
  <headerFooter alignWithMargins="0"/>
  <drawing r:id="rId5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3075AA-30D8-4726-815F-5B84EAE8608E}">
  <sheetPr codeName="Sheet8">
    <pageSetUpPr fitToPage="1"/>
  </sheetPr>
  <dimension ref="A1:C179"/>
  <sheetViews>
    <sheetView topLeftCell="A173" workbookViewId="0">
      <selection activeCell="C180" sqref="C180"/>
    </sheetView>
  </sheetViews>
  <sheetFormatPr defaultColWidth="57.4140625" defaultRowHeight="14.5"/>
  <cols>
    <col min="1" max="1" width="5.75" style="11" customWidth="1"/>
    <col min="2" max="2" width="55.75" style="11" customWidth="1"/>
    <col min="3" max="3" width="22" style="11" customWidth="1"/>
    <col min="4" max="4" width="5.6640625" style="11" customWidth="1"/>
    <col min="5" max="7" width="57.4140625" style="11" customWidth="1"/>
    <col min="8" max="16384" width="57.4140625" style="11"/>
  </cols>
  <sheetData>
    <row r="1" spans="1:3" ht="20.149999999999999" customHeight="1">
      <c r="A1" s="176" t="s">
        <v>904</v>
      </c>
      <c r="B1" s="177"/>
      <c r="C1" s="177"/>
    </row>
    <row r="2" spans="1:3" ht="20.149999999999999" customHeight="1">
      <c r="A2" s="176"/>
      <c r="B2" s="177"/>
      <c r="C2" s="102" t="s">
        <v>905</v>
      </c>
    </row>
    <row r="3" spans="1:3" ht="20.149999999999999" customHeight="1">
      <c r="A3" s="128" t="str">
        <f>"Hospital: "&amp;data!C98</f>
        <v>Hospital: Douglas, Lincoln, and Okanogan Public Hospital District No. 6</v>
      </c>
      <c r="B3" s="178"/>
      <c r="C3" s="150" t="str">
        <f>"FYE: "&amp;data!C96</f>
        <v>FYE: 12/31/2023</v>
      </c>
    </row>
    <row r="4" spans="1:3" ht="20.149999999999999" customHeight="1">
      <c r="A4" s="179"/>
      <c r="B4" s="180" t="s">
        <v>906</v>
      </c>
      <c r="C4" s="181"/>
    </row>
    <row r="5" spans="1:3" ht="20.149999999999999" customHeight="1">
      <c r="A5" s="182">
        <v>1</v>
      </c>
      <c r="B5" s="183" t="s">
        <v>424</v>
      </c>
      <c r="C5" s="183"/>
    </row>
    <row r="6" spans="1:3" ht="20.149999999999999" customHeight="1">
      <c r="A6" s="182">
        <v>2</v>
      </c>
      <c r="B6" s="184" t="s">
        <v>425</v>
      </c>
      <c r="C6" s="184">
        <f>data!C266</f>
        <v>6200498</v>
      </c>
    </row>
    <row r="7" spans="1:3" ht="20.149999999999999" customHeight="1">
      <c r="A7" s="182">
        <v>3</v>
      </c>
      <c r="B7" s="184" t="s">
        <v>426</v>
      </c>
      <c r="C7" s="184">
        <f>data!C267</f>
        <v>0</v>
      </c>
    </row>
    <row r="8" spans="1:3" ht="20.149999999999999" customHeight="1">
      <c r="A8" s="182">
        <v>4</v>
      </c>
      <c r="B8" s="184" t="s">
        <v>427</v>
      </c>
      <c r="C8" s="184">
        <f>data!C268</f>
        <v>10738731</v>
      </c>
    </row>
    <row r="9" spans="1:3" ht="20.149999999999999" customHeight="1">
      <c r="A9" s="182">
        <v>5</v>
      </c>
      <c r="B9" s="184" t="s">
        <v>907</v>
      </c>
      <c r="C9" s="184">
        <f>data!C269</f>
        <v>5918846</v>
      </c>
    </row>
    <row r="10" spans="1:3" ht="20.149999999999999" customHeight="1">
      <c r="A10" s="182">
        <v>6</v>
      </c>
      <c r="B10" s="184" t="s">
        <v>908</v>
      </c>
      <c r="C10" s="184">
        <f>data!C270</f>
        <v>643485</v>
      </c>
    </row>
    <row r="11" spans="1:3" ht="20.149999999999999" customHeight="1">
      <c r="A11" s="182">
        <v>7</v>
      </c>
      <c r="B11" s="184" t="s">
        <v>909</v>
      </c>
      <c r="C11" s="184">
        <f>data!C271</f>
        <v>133876</v>
      </c>
    </row>
    <row r="12" spans="1:3" ht="20.149999999999999" customHeight="1">
      <c r="A12" s="182">
        <v>8</v>
      </c>
      <c r="B12" s="184" t="s">
        <v>431</v>
      </c>
      <c r="C12" s="184">
        <f>data!C272</f>
        <v>0</v>
      </c>
    </row>
    <row r="13" spans="1:3" ht="20.149999999999999" customHeight="1">
      <c r="A13" s="182">
        <v>9</v>
      </c>
      <c r="B13" s="184" t="s">
        <v>432</v>
      </c>
      <c r="C13" s="184">
        <f>data!C273</f>
        <v>826908</v>
      </c>
    </row>
    <row r="14" spans="1:3" ht="20.149999999999999" customHeight="1">
      <c r="A14" s="182">
        <v>10</v>
      </c>
      <c r="B14" s="184" t="s">
        <v>433</v>
      </c>
      <c r="C14" s="184">
        <f>data!C274</f>
        <v>577328</v>
      </c>
    </row>
    <row r="15" spans="1:3" ht="20.149999999999999" customHeight="1">
      <c r="A15" s="182">
        <v>11</v>
      </c>
      <c r="B15" s="184" t="s">
        <v>910</v>
      </c>
      <c r="C15" s="184">
        <f>data!C275</f>
        <v>0</v>
      </c>
    </row>
    <row r="16" spans="1:3" ht="20.149999999999999" customHeight="1">
      <c r="A16" s="182">
        <v>12</v>
      </c>
      <c r="B16" s="184" t="s">
        <v>911</v>
      </c>
      <c r="C16" s="184">
        <f>data!D276</f>
        <v>13201980</v>
      </c>
    </row>
    <row r="17" spans="1:3" ht="20.149999999999999" customHeight="1">
      <c r="A17" s="182">
        <v>13</v>
      </c>
      <c r="B17" s="184"/>
      <c r="C17" s="184"/>
    </row>
    <row r="18" spans="1:3" ht="20.149999999999999" customHeight="1">
      <c r="A18" s="182">
        <v>14</v>
      </c>
      <c r="B18" s="185" t="s">
        <v>912</v>
      </c>
      <c r="C18" s="183"/>
    </row>
    <row r="19" spans="1:3" ht="20.149999999999999" customHeight="1">
      <c r="A19" s="182">
        <v>15</v>
      </c>
      <c r="B19" s="184" t="s">
        <v>425</v>
      </c>
      <c r="C19" s="184">
        <f>data!C278</f>
        <v>2863598</v>
      </c>
    </row>
    <row r="20" spans="1:3" ht="20.149999999999999" customHeight="1">
      <c r="A20" s="182">
        <v>16</v>
      </c>
      <c r="B20" s="184" t="s">
        <v>426</v>
      </c>
      <c r="C20" s="184">
        <f>data!C279</f>
        <v>0</v>
      </c>
    </row>
    <row r="21" spans="1:3" ht="20.149999999999999" customHeight="1">
      <c r="A21" s="182">
        <v>17</v>
      </c>
      <c r="B21" s="184" t="s">
        <v>437</v>
      </c>
      <c r="C21" s="184">
        <f>data!C280</f>
        <v>1451526</v>
      </c>
    </row>
    <row r="22" spans="1:3" ht="20.149999999999999" customHeight="1">
      <c r="A22" s="182">
        <v>18</v>
      </c>
      <c r="B22" s="184" t="s">
        <v>913</v>
      </c>
      <c r="C22" s="184">
        <f>data!D281</f>
        <v>4315124</v>
      </c>
    </row>
    <row r="23" spans="1:3" ht="20.149999999999999" customHeight="1">
      <c r="A23" s="182">
        <v>19</v>
      </c>
      <c r="B23" s="186"/>
      <c r="C23" s="184"/>
    </row>
    <row r="24" spans="1:3" ht="20.149999999999999" customHeight="1">
      <c r="A24" s="182">
        <v>20</v>
      </c>
      <c r="B24" s="185" t="s">
        <v>914</v>
      </c>
      <c r="C24" s="183"/>
    </row>
    <row r="25" spans="1:3" ht="20.149999999999999" customHeight="1">
      <c r="A25" s="182">
        <v>21</v>
      </c>
      <c r="B25" s="184" t="s">
        <v>394</v>
      </c>
      <c r="C25" s="184">
        <f>data!C283</f>
        <v>222805</v>
      </c>
    </row>
    <row r="26" spans="1:3" ht="20.149999999999999" customHeight="1">
      <c r="A26" s="182">
        <v>22</v>
      </c>
      <c r="B26" s="184" t="s">
        <v>395</v>
      </c>
      <c r="C26" s="184">
        <f>data!C284</f>
        <v>2741793</v>
      </c>
    </row>
    <row r="27" spans="1:3" ht="20.149999999999999" customHeight="1">
      <c r="A27" s="182">
        <v>23</v>
      </c>
      <c r="B27" s="184" t="s">
        <v>396</v>
      </c>
      <c r="C27" s="184">
        <f>data!C285</f>
        <v>22140830</v>
      </c>
    </row>
    <row r="28" spans="1:3" ht="20.149999999999999" customHeight="1">
      <c r="A28" s="182">
        <v>24</v>
      </c>
      <c r="B28" s="184" t="s">
        <v>915</v>
      </c>
      <c r="C28" s="184">
        <f>data!C286</f>
        <v>0</v>
      </c>
    </row>
    <row r="29" spans="1:3" ht="20.149999999999999" customHeight="1">
      <c r="A29" s="182">
        <v>25</v>
      </c>
      <c r="B29" s="184" t="s">
        <v>398</v>
      </c>
      <c r="C29" s="184">
        <f>data!C287</f>
        <v>1418681</v>
      </c>
    </row>
    <row r="30" spans="1:3" ht="20.149999999999999" customHeight="1">
      <c r="A30" s="182">
        <v>26</v>
      </c>
      <c r="B30" s="184" t="s">
        <v>442</v>
      </c>
      <c r="C30" s="184">
        <f>data!C288</f>
        <v>15117340</v>
      </c>
    </row>
    <row r="31" spans="1:3" ht="20.149999999999999" customHeight="1">
      <c r="A31" s="182">
        <v>27</v>
      </c>
      <c r="B31" s="184" t="s">
        <v>401</v>
      </c>
      <c r="C31" s="184">
        <f>data!C289</f>
        <v>0</v>
      </c>
    </row>
    <row r="32" spans="1:3" ht="20.149999999999999" customHeight="1">
      <c r="A32" s="182">
        <v>28</v>
      </c>
      <c r="B32" s="184" t="s">
        <v>402</v>
      </c>
      <c r="C32" s="184">
        <f>data!C290</f>
        <v>0</v>
      </c>
    </row>
    <row r="33" spans="1:3" ht="20.149999999999999" customHeight="1">
      <c r="A33" s="182">
        <v>29</v>
      </c>
      <c r="B33" s="184" t="s">
        <v>615</v>
      </c>
      <c r="C33" s="184">
        <f>data!C291</f>
        <v>0</v>
      </c>
    </row>
    <row r="34" spans="1:3" ht="20.149999999999999" customHeight="1">
      <c r="A34" s="182">
        <v>30</v>
      </c>
      <c r="B34" s="184" t="s">
        <v>916</v>
      </c>
      <c r="C34" s="184">
        <f>data!C292</f>
        <v>26520851</v>
      </c>
    </row>
    <row r="35" spans="1:3" ht="20.149999999999999" customHeight="1">
      <c r="A35" s="182">
        <v>31</v>
      </c>
      <c r="B35" s="184" t="s">
        <v>917</v>
      </c>
      <c r="C35" s="184">
        <f>data!D293</f>
        <v>15120598</v>
      </c>
    </row>
    <row r="36" spans="1:3" ht="20.149999999999999" customHeight="1">
      <c r="A36" s="182">
        <v>32</v>
      </c>
      <c r="B36" s="186"/>
      <c r="C36" s="184"/>
    </row>
    <row r="37" spans="1:3" ht="20.149999999999999" customHeight="1">
      <c r="A37" s="182">
        <v>33</v>
      </c>
      <c r="B37" s="185" t="s">
        <v>918</v>
      </c>
      <c r="C37" s="183"/>
    </row>
    <row r="38" spans="1:3" ht="20.149999999999999" customHeight="1">
      <c r="A38" s="182">
        <v>34</v>
      </c>
      <c r="B38" s="184" t="s">
        <v>919</v>
      </c>
      <c r="C38" s="184">
        <f>data!C295</f>
        <v>0</v>
      </c>
    </row>
    <row r="39" spans="1:3" ht="20.149999999999999" customHeight="1">
      <c r="A39" s="182">
        <v>35</v>
      </c>
      <c r="B39" s="184" t="s">
        <v>920</v>
      </c>
      <c r="C39" s="184">
        <f>data!C296</f>
        <v>0</v>
      </c>
    </row>
    <row r="40" spans="1:3" ht="20.149999999999999" customHeight="1">
      <c r="A40" s="182">
        <v>36</v>
      </c>
      <c r="B40" s="184" t="s">
        <v>449</v>
      </c>
      <c r="C40" s="184">
        <f>data!C297</f>
        <v>0</v>
      </c>
    </row>
    <row r="41" spans="1:3" ht="20.149999999999999" customHeight="1">
      <c r="A41" s="182">
        <v>37</v>
      </c>
      <c r="B41" s="184" t="s">
        <v>437</v>
      </c>
      <c r="C41" s="184">
        <f>data!C298</f>
        <v>0</v>
      </c>
    </row>
    <row r="42" spans="1:3" ht="20.149999999999999" customHeight="1">
      <c r="A42" s="182">
        <v>38</v>
      </c>
      <c r="B42" s="184" t="s">
        <v>921</v>
      </c>
      <c r="C42" s="184">
        <f>data!D299</f>
        <v>0</v>
      </c>
    </row>
    <row r="43" spans="1:3" ht="20.149999999999999" customHeight="1">
      <c r="A43" s="182">
        <v>39</v>
      </c>
      <c r="B43" s="186"/>
      <c r="C43" s="184"/>
    </row>
    <row r="44" spans="1:3" ht="20.149999999999999" customHeight="1">
      <c r="A44" s="182">
        <v>40</v>
      </c>
      <c r="B44" s="185" t="s">
        <v>922</v>
      </c>
      <c r="C44" s="183"/>
    </row>
    <row r="45" spans="1:3" ht="20.149999999999999" customHeight="1">
      <c r="A45" s="182">
        <v>41</v>
      </c>
      <c r="B45" s="184" t="s">
        <v>452</v>
      </c>
      <c r="C45" s="184">
        <f>data!C302</f>
        <v>0</v>
      </c>
    </row>
    <row r="46" spans="1:3" ht="20.149999999999999" customHeight="1">
      <c r="A46" s="182">
        <v>42</v>
      </c>
      <c r="B46" s="184" t="s">
        <v>453</v>
      </c>
      <c r="C46" s="184">
        <f>data!C303</f>
        <v>0</v>
      </c>
    </row>
    <row r="47" spans="1:3" ht="20.149999999999999" customHeight="1">
      <c r="A47" s="182">
        <v>43</v>
      </c>
      <c r="B47" s="184" t="s">
        <v>923</v>
      </c>
      <c r="C47" s="184">
        <f>data!C304</f>
        <v>0</v>
      </c>
    </row>
    <row r="48" spans="1:3" ht="20.149999999999999" customHeight="1">
      <c r="A48" s="182">
        <v>44</v>
      </c>
      <c r="B48" s="184" t="s">
        <v>455</v>
      </c>
      <c r="C48" s="184">
        <f>data!C305</f>
        <v>0</v>
      </c>
    </row>
    <row r="49" spans="1:3" ht="20.149999999999999" customHeight="1">
      <c r="A49" s="182">
        <v>45</v>
      </c>
      <c r="B49" s="184" t="s">
        <v>924</v>
      </c>
      <c r="C49" s="184">
        <f>data!D306</f>
        <v>0</v>
      </c>
    </row>
    <row r="50" spans="1:3" ht="20.149999999999999" customHeight="1">
      <c r="A50" s="187">
        <v>46</v>
      </c>
      <c r="B50" s="188" t="s">
        <v>925</v>
      </c>
      <c r="C50" s="184">
        <f>data!D308</f>
        <v>32637702</v>
      </c>
    </row>
    <row r="51" spans="1:3" ht="20.149999999999999" customHeight="1"/>
    <row r="52" spans="1:3" ht="20.149999999999999" customHeight="1"/>
    <row r="53" spans="1:3" ht="20.149999999999999" customHeight="1">
      <c r="A53" s="176" t="s">
        <v>926</v>
      </c>
      <c r="B53" s="177"/>
      <c r="C53" s="177"/>
    </row>
    <row r="54" spans="1:3" ht="20.149999999999999" customHeight="1">
      <c r="A54" s="176"/>
      <c r="B54" s="177"/>
      <c r="C54" s="102" t="s">
        <v>927</v>
      </c>
    </row>
    <row r="55" spans="1:3" ht="20.149999999999999" customHeight="1">
      <c r="A55" s="128" t="str">
        <f>"Hospital: "&amp;data!C98</f>
        <v>Hospital: Douglas, Lincoln, and Okanogan Public Hospital District No. 6</v>
      </c>
      <c r="B55" s="178"/>
      <c r="C55" s="150" t="str">
        <f>"FYE: "&amp;data!C96</f>
        <v>FYE: 12/31/2023</v>
      </c>
    </row>
    <row r="56" spans="1:3" ht="20.149999999999999" customHeight="1">
      <c r="A56" s="189"/>
      <c r="B56" s="190" t="s">
        <v>928</v>
      </c>
      <c r="C56" s="181"/>
    </row>
    <row r="57" spans="1:3" ht="20.149999999999999" customHeight="1">
      <c r="A57" s="191">
        <v>1</v>
      </c>
      <c r="B57" s="176" t="s">
        <v>459</v>
      </c>
      <c r="C57" s="192"/>
    </row>
    <row r="58" spans="1:3" ht="20.149999999999999" customHeight="1">
      <c r="A58" s="182">
        <v>2</v>
      </c>
      <c r="B58" s="184" t="s">
        <v>460</v>
      </c>
      <c r="C58" s="184">
        <f>data!C314</f>
        <v>0</v>
      </c>
    </row>
    <row r="59" spans="1:3" ht="20.149999999999999" customHeight="1">
      <c r="A59" s="182">
        <v>3</v>
      </c>
      <c r="B59" s="184" t="s">
        <v>929</v>
      </c>
      <c r="C59" s="184">
        <f>data!C315</f>
        <v>1137567</v>
      </c>
    </row>
    <row r="60" spans="1:3" ht="20.149999999999999" customHeight="1">
      <c r="A60" s="182">
        <v>4</v>
      </c>
      <c r="B60" s="184" t="s">
        <v>930</v>
      </c>
      <c r="C60" s="184">
        <f>data!C316</f>
        <v>6743723</v>
      </c>
    </row>
    <row r="61" spans="1:3" ht="20.149999999999999" customHeight="1">
      <c r="A61" s="182">
        <v>5</v>
      </c>
      <c r="B61" s="184" t="s">
        <v>463</v>
      </c>
      <c r="C61" s="184">
        <f>data!C317</f>
        <v>0</v>
      </c>
    </row>
    <row r="62" spans="1:3" ht="20.149999999999999" customHeight="1">
      <c r="A62" s="182">
        <v>6</v>
      </c>
      <c r="B62" s="184" t="s">
        <v>931</v>
      </c>
      <c r="C62" s="184">
        <f>data!C318</f>
        <v>0</v>
      </c>
    </row>
    <row r="63" spans="1:3" ht="20.149999999999999" customHeight="1">
      <c r="A63" s="182">
        <v>7</v>
      </c>
      <c r="B63" s="184" t="s">
        <v>932</v>
      </c>
      <c r="C63" s="184">
        <f>data!C319</f>
        <v>526417</v>
      </c>
    </row>
    <row r="64" spans="1:3" ht="20.149999999999999" customHeight="1">
      <c r="A64" s="182">
        <v>8</v>
      </c>
      <c r="B64" s="184" t="s">
        <v>466</v>
      </c>
      <c r="C64" s="184">
        <f>data!C320</f>
        <v>0</v>
      </c>
    </row>
    <row r="65" spans="1:3" ht="20.149999999999999" customHeight="1">
      <c r="A65" s="182">
        <v>9</v>
      </c>
      <c r="B65" s="184" t="s">
        <v>467</v>
      </c>
      <c r="C65" s="184">
        <f>data!C321</f>
        <v>0</v>
      </c>
    </row>
    <row r="66" spans="1:3" ht="20.149999999999999" customHeight="1">
      <c r="A66" s="182">
        <v>10</v>
      </c>
      <c r="B66" s="184" t="s">
        <v>468</v>
      </c>
      <c r="C66" s="184">
        <f>data!C322</f>
        <v>2309114</v>
      </c>
    </row>
    <row r="67" spans="1:3" ht="20.149999999999999" customHeight="1">
      <c r="A67" s="182">
        <v>11</v>
      </c>
      <c r="B67" s="184" t="s">
        <v>933</v>
      </c>
      <c r="C67" s="184">
        <f>data!C323</f>
        <v>747833</v>
      </c>
    </row>
    <row r="68" spans="1:3" ht="20.149999999999999" customHeight="1">
      <c r="A68" s="182">
        <v>12</v>
      </c>
      <c r="B68" s="184" t="s">
        <v>934</v>
      </c>
      <c r="C68" s="184">
        <f>data!D324</f>
        <v>11464654</v>
      </c>
    </row>
    <row r="69" spans="1:3" ht="20.149999999999999" customHeight="1">
      <c r="A69" s="182">
        <v>13</v>
      </c>
      <c r="B69" s="186"/>
      <c r="C69" s="184"/>
    </row>
    <row r="70" spans="1:3" ht="20.149999999999999" customHeight="1">
      <c r="A70" s="182">
        <v>14</v>
      </c>
      <c r="B70" s="185" t="s">
        <v>935</v>
      </c>
      <c r="C70" s="183"/>
    </row>
    <row r="71" spans="1:3" ht="20.149999999999999" customHeight="1">
      <c r="A71" s="182">
        <v>15</v>
      </c>
      <c r="B71" s="184" t="s">
        <v>472</v>
      </c>
      <c r="C71" s="184">
        <f>data!C326</f>
        <v>0</v>
      </c>
    </row>
    <row r="72" spans="1:3" ht="20.149999999999999" customHeight="1">
      <c r="A72" s="182">
        <v>16</v>
      </c>
      <c r="B72" s="184" t="s">
        <v>936</v>
      </c>
      <c r="C72" s="184">
        <f>data!C327</f>
        <v>0</v>
      </c>
    </row>
    <row r="73" spans="1:3" ht="20.149999999999999" customHeight="1">
      <c r="A73" s="182">
        <v>17</v>
      </c>
      <c r="B73" s="184" t="s">
        <v>474</v>
      </c>
      <c r="C73" s="184">
        <f>data!C328</f>
        <v>0</v>
      </c>
    </row>
    <row r="74" spans="1:3" ht="20.149999999999999" customHeight="1">
      <c r="A74" s="182">
        <v>18</v>
      </c>
      <c r="B74" s="184" t="s">
        <v>937</v>
      </c>
      <c r="C74" s="184">
        <f>data!D329</f>
        <v>0</v>
      </c>
    </row>
    <row r="75" spans="1:3" ht="20.149999999999999" customHeight="1">
      <c r="A75" s="182">
        <v>19</v>
      </c>
      <c r="B75" s="186"/>
      <c r="C75" s="184"/>
    </row>
    <row r="76" spans="1:3" ht="20.149999999999999" customHeight="1">
      <c r="A76" s="182">
        <v>20</v>
      </c>
      <c r="B76" s="185" t="s">
        <v>476</v>
      </c>
      <c r="C76" s="183"/>
    </row>
    <row r="77" spans="1:3" ht="20.149999999999999" customHeight="1">
      <c r="A77" s="182">
        <v>21</v>
      </c>
      <c r="B77" s="184" t="s">
        <v>477</v>
      </c>
      <c r="C77" s="184">
        <f>data!C331</f>
        <v>0</v>
      </c>
    </row>
    <row r="78" spans="1:3" ht="20.149999999999999" customHeight="1">
      <c r="A78" s="182">
        <v>22</v>
      </c>
      <c r="B78" s="184" t="s">
        <v>938</v>
      </c>
      <c r="C78" s="184">
        <f>data!C332</f>
        <v>0</v>
      </c>
    </row>
    <row r="79" spans="1:3" ht="20.149999999999999" customHeight="1">
      <c r="A79" s="182">
        <v>23</v>
      </c>
      <c r="B79" s="184" t="s">
        <v>479</v>
      </c>
      <c r="C79" s="184">
        <f>data!C333</f>
        <v>0</v>
      </c>
    </row>
    <row r="80" spans="1:3" ht="20.149999999999999" customHeight="1">
      <c r="A80" s="182">
        <v>24</v>
      </c>
      <c r="B80" s="184" t="s">
        <v>939</v>
      </c>
      <c r="C80" s="184">
        <f>data!C334</f>
        <v>0</v>
      </c>
    </row>
    <row r="81" spans="1:3" ht="20.149999999999999" customHeight="1">
      <c r="A81" s="182">
        <v>25</v>
      </c>
      <c r="B81" s="184" t="s">
        <v>481</v>
      </c>
      <c r="C81" s="184">
        <f>data!C335</f>
        <v>20130517</v>
      </c>
    </row>
    <row r="82" spans="1:3" ht="20.149999999999999" customHeight="1">
      <c r="A82" s="182">
        <v>26</v>
      </c>
      <c r="B82" s="184" t="s">
        <v>940</v>
      </c>
      <c r="C82" s="184">
        <f>data!C336</f>
        <v>0</v>
      </c>
    </row>
    <row r="83" spans="1:3" ht="20.149999999999999" customHeight="1">
      <c r="A83" s="182">
        <v>27</v>
      </c>
      <c r="B83" s="184" t="s">
        <v>483</v>
      </c>
      <c r="C83" s="184">
        <f>data!C337</f>
        <v>0</v>
      </c>
    </row>
    <row r="84" spans="1:3" ht="20.149999999999999" customHeight="1">
      <c r="A84" s="182">
        <v>28</v>
      </c>
      <c r="B84" s="184" t="s">
        <v>484</v>
      </c>
      <c r="C84" s="184">
        <f>data!C338</f>
        <v>0</v>
      </c>
    </row>
    <row r="85" spans="1:3" ht="20.149999999999999" customHeight="1">
      <c r="A85" s="182">
        <v>29</v>
      </c>
      <c r="B85" s="184" t="s">
        <v>615</v>
      </c>
      <c r="C85" s="184">
        <f>data!D339</f>
        <v>20130517</v>
      </c>
    </row>
    <row r="86" spans="1:3" ht="20.149999999999999" customHeight="1">
      <c r="A86" s="182">
        <v>30</v>
      </c>
      <c r="B86" s="184" t="s">
        <v>941</v>
      </c>
      <c r="C86" s="184">
        <f>data!D340</f>
        <v>747833</v>
      </c>
    </row>
    <row r="87" spans="1:3" ht="20.149999999999999" customHeight="1">
      <c r="A87" s="182">
        <v>31</v>
      </c>
      <c r="B87" s="184" t="s">
        <v>942</v>
      </c>
      <c r="C87" s="184">
        <f>data!D341</f>
        <v>19382684</v>
      </c>
    </row>
    <row r="88" spans="1:3" ht="20.149999999999999" customHeight="1">
      <c r="A88" s="182">
        <v>32</v>
      </c>
      <c r="B88" s="186"/>
      <c r="C88" s="184"/>
    </row>
    <row r="89" spans="1:3" ht="20.149999999999999" customHeight="1">
      <c r="A89" s="182">
        <v>33</v>
      </c>
      <c r="B89" s="193" t="s">
        <v>943</v>
      </c>
      <c r="C89" s="184">
        <f>data!C343</f>
        <v>1042531</v>
      </c>
    </row>
    <row r="90" spans="1:3" ht="20.149999999999999" customHeight="1">
      <c r="A90" s="182">
        <v>34</v>
      </c>
      <c r="B90" s="184"/>
      <c r="C90" s="184"/>
    </row>
    <row r="91" spans="1:3" ht="20.149999999999999" customHeight="1">
      <c r="A91" s="182">
        <v>35</v>
      </c>
      <c r="B91" s="185" t="s">
        <v>944</v>
      </c>
      <c r="C91" s="183"/>
    </row>
    <row r="92" spans="1:3" ht="20.149999999999999" customHeight="1">
      <c r="A92" s="182">
        <v>36</v>
      </c>
      <c r="B92" s="184" t="s">
        <v>488</v>
      </c>
      <c r="C92" s="184">
        <f>data!C345</f>
        <v>0</v>
      </c>
    </row>
    <row r="93" spans="1:3" ht="20.149999999999999" customHeight="1">
      <c r="A93" s="182">
        <v>37</v>
      </c>
      <c r="B93" s="186"/>
      <c r="C93" s="184"/>
    </row>
    <row r="94" spans="1:3" ht="20.149999999999999" customHeight="1">
      <c r="A94" s="182">
        <v>38</v>
      </c>
      <c r="B94" s="184" t="s">
        <v>489</v>
      </c>
      <c r="C94" s="184">
        <f>data!C346</f>
        <v>0</v>
      </c>
    </row>
    <row r="95" spans="1:3" ht="20.149999999999999" customHeight="1">
      <c r="A95" s="182">
        <v>39</v>
      </c>
      <c r="B95" s="186"/>
      <c r="C95" s="184"/>
    </row>
    <row r="96" spans="1:3" ht="20.149999999999999" customHeight="1">
      <c r="A96" s="182">
        <v>40</v>
      </c>
      <c r="B96" s="184" t="s">
        <v>945</v>
      </c>
      <c r="C96" s="184">
        <f>data!C347</f>
        <v>0</v>
      </c>
    </row>
    <row r="97" spans="1:3" ht="20.149999999999999" customHeight="1">
      <c r="A97" s="182">
        <v>41</v>
      </c>
      <c r="B97" s="186"/>
      <c r="C97" s="184"/>
    </row>
    <row r="98" spans="1:3" ht="20.149999999999999" customHeight="1">
      <c r="A98" s="182">
        <v>42</v>
      </c>
      <c r="B98" s="184" t="s">
        <v>946</v>
      </c>
      <c r="C98" s="184">
        <f>data!C348</f>
        <v>0</v>
      </c>
    </row>
    <row r="99" spans="1:3" ht="20.149999999999999" customHeight="1">
      <c r="A99" s="182">
        <v>43</v>
      </c>
      <c r="B99" s="184" t="s">
        <v>947</v>
      </c>
      <c r="C99" s="184"/>
    </row>
    <row r="100" spans="1:3" ht="20.149999999999999" customHeight="1">
      <c r="A100" s="182">
        <v>44</v>
      </c>
      <c r="B100" s="186"/>
      <c r="C100" s="184"/>
    </row>
    <row r="101" spans="1:3" ht="20.149999999999999" customHeight="1">
      <c r="A101" s="182">
        <v>45</v>
      </c>
      <c r="B101" s="184" t="s">
        <v>948</v>
      </c>
      <c r="C101" s="184">
        <f>data!C349</f>
        <v>0</v>
      </c>
    </row>
    <row r="102" spans="1:3" ht="20.149999999999999" customHeight="1">
      <c r="A102" s="182">
        <v>46</v>
      </c>
      <c r="B102" s="184" t="s">
        <v>949</v>
      </c>
      <c r="C102" s="184">
        <f>data!C343+data!C345+data!C346+data!C347+data!C348-data!C349</f>
        <v>1042531</v>
      </c>
    </row>
    <row r="103" spans="1:3" ht="20.149999999999999" customHeight="1">
      <c r="A103" s="182">
        <v>47</v>
      </c>
      <c r="B103" s="184" t="s">
        <v>950</v>
      </c>
      <c r="C103" s="184">
        <f>data!D352</f>
        <v>32637702</v>
      </c>
    </row>
    <row r="104" spans="1:3" ht="20.149999999999999" customHeight="1"/>
    <row r="105" spans="1:3" ht="20.149999999999999" customHeight="1"/>
    <row r="106" spans="1:3" ht="20.149999999999999" customHeight="1">
      <c r="A106" s="176" t="s">
        <v>951</v>
      </c>
      <c r="B106" s="177"/>
      <c r="C106" s="177"/>
    </row>
    <row r="107" spans="1:3" ht="20.149999999999999" customHeight="1">
      <c r="A107" s="178"/>
      <c r="C107" s="102" t="s">
        <v>952</v>
      </c>
    </row>
    <row r="108" spans="1:3" ht="20.149999999999999" customHeight="1">
      <c r="A108" s="128" t="str">
        <f>"Hospital: "&amp;data!C98</f>
        <v>Hospital: Douglas, Lincoln, and Okanogan Public Hospital District No. 6</v>
      </c>
      <c r="B108" s="178"/>
      <c r="C108" s="150" t="str">
        <f>"FYE: "&amp;data!C96</f>
        <v>FYE: 12/31/2023</v>
      </c>
    </row>
    <row r="109" spans="1:3" ht="20.149999999999999" customHeight="1">
      <c r="A109" s="179"/>
      <c r="B109" s="194"/>
      <c r="C109" s="195"/>
    </row>
    <row r="110" spans="1:3" ht="20.149999999999999" customHeight="1">
      <c r="A110" s="182">
        <v>1</v>
      </c>
      <c r="B110" s="185" t="s">
        <v>953</v>
      </c>
      <c r="C110" s="183"/>
    </row>
    <row r="111" spans="1:3" ht="20.149999999999999" customHeight="1">
      <c r="A111" s="182">
        <v>2</v>
      </c>
      <c r="B111" s="184" t="s">
        <v>497</v>
      </c>
      <c r="C111" s="184">
        <f>data!C358</f>
        <v>16802023</v>
      </c>
    </row>
    <row r="112" spans="1:3" ht="20.149999999999999" customHeight="1">
      <c r="A112" s="182">
        <v>3</v>
      </c>
      <c r="B112" s="184" t="s">
        <v>498</v>
      </c>
      <c r="C112" s="184">
        <f>data!C359</f>
        <v>46570705</v>
      </c>
    </row>
    <row r="113" spans="1:3" ht="20.149999999999999" customHeight="1">
      <c r="A113" s="182">
        <v>4</v>
      </c>
      <c r="B113" s="184" t="s">
        <v>954</v>
      </c>
      <c r="C113" s="184">
        <f>data!D360</f>
        <v>63372728</v>
      </c>
    </row>
    <row r="114" spans="1:3" ht="20.149999999999999" customHeight="1">
      <c r="A114" s="182">
        <v>5</v>
      </c>
      <c r="B114" s="186"/>
      <c r="C114" s="184"/>
    </row>
    <row r="115" spans="1:3" ht="20.149999999999999" customHeight="1">
      <c r="A115" s="182">
        <v>6</v>
      </c>
      <c r="B115" s="185" t="s">
        <v>955</v>
      </c>
      <c r="C115" s="183"/>
    </row>
    <row r="116" spans="1:3" ht="20.149999999999999" customHeight="1">
      <c r="A116" s="182">
        <v>7</v>
      </c>
      <c r="B116" s="196" t="s">
        <v>956</v>
      </c>
      <c r="C116" s="197">
        <f>data!C362</f>
        <v>977764</v>
      </c>
    </row>
    <row r="117" spans="1:3" ht="20.149999999999999" customHeight="1">
      <c r="A117" s="182">
        <v>8</v>
      </c>
      <c r="B117" s="184" t="s">
        <v>501</v>
      </c>
      <c r="C117" s="197">
        <f>data!C363</f>
        <v>24236226</v>
      </c>
    </row>
    <row r="118" spans="1:3" ht="20.149999999999999" customHeight="1">
      <c r="A118" s="182">
        <v>9</v>
      </c>
      <c r="B118" s="184" t="s">
        <v>957</v>
      </c>
      <c r="C118" s="197">
        <f>data!C364</f>
        <v>453447</v>
      </c>
    </row>
    <row r="119" spans="1:3" ht="20.149999999999999" customHeight="1">
      <c r="A119" s="182">
        <v>10</v>
      </c>
      <c r="B119" s="184" t="s">
        <v>958</v>
      </c>
      <c r="C119" s="197">
        <f>data!C365</f>
        <v>0</v>
      </c>
    </row>
    <row r="120" spans="1:3" ht="20.149999999999999" customHeight="1">
      <c r="A120" s="182">
        <v>11</v>
      </c>
      <c r="B120" s="184" t="s">
        <v>902</v>
      </c>
      <c r="C120" s="197">
        <f>data!D366</f>
        <v>25667437</v>
      </c>
    </row>
    <row r="121" spans="1:3" ht="20.149999999999999" customHeight="1">
      <c r="A121" s="182">
        <v>12</v>
      </c>
      <c r="B121" s="184" t="s">
        <v>959</v>
      </c>
      <c r="C121" s="197">
        <f>data!D367</f>
        <v>37705291</v>
      </c>
    </row>
    <row r="122" spans="1:3" ht="20.149999999999999" customHeight="1">
      <c r="A122" s="182">
        <v>13</v>
      </c>
      <c r="B122" s="186"/>
      <c r="C122" s="184"/>
    </row>
    <row r="123" spans="1:3" ht="20.149999999999999" customHeight="1">
      <c r="A123" s="182">
        <v>14</v>
      </c>
      <c r="B123" s="185" t="s">
        <v>505</v>
      </c>
      <c r="C123" s="183"/>
    </row>
    <row r="124" spans="1:3" ht="20.149999999999999" customHeight="1">
      <c r="A124" s="182">
        <v>15</v>
      </c>
      <c r="B124" s="198" t="s">
        <v>506</v>
      </c>
      <c r="C124" s="199"/>
    </row>
    <row r="125" spans="1:3" ht="20.149999999999999" customHeight="1">
      <c r="A125" s="203" t="s">
        <v>960</v>
      </c>
      <c r="B125" s="200" t="s">
        <v>507</v>
      </c>
      <c r="C125" s="199">
        <f>data!C370</f>
        <v>0</v>
      </c>
    </row>
    <row r="126" spans="1:3" ht="20.149999999999999" customHeight="1">
      <c r="A126" s="203" t="s">
        <v>961</v>
      </c>
      <c r="B126" s="200" t="s">
        <v>508</v>
      </c>
      <c r="C126" s="199">
        <f>data!C371</f>
        <v>63593</v>
      </c>
    </row>
    <row r="127" spans="1:3" ht="20.149999999999999" customHeight="1">
      <c r="A127" s="203" t="s">
        <v>962</v>
      </c>
      <c r="B127" s="200" t="s">
        <v>509</v>
      </c>
      <c r="C127" s="199">
        <f>data!C372</f>
        <v>0</v>
      </c>
    </row>
    <row r="128" spans="1:3" ht="20.149999999999999" customHeight="1">
      <c r="A128" s="203" t="s">
        <v>963</v>
      </c>
      <c r="B128" s="200" t="s">
        <v>510</v>
      </c>
      <c r="C128" s="199">
        <f>data!C373</f>
        <v>0</v>
      </c>
    </row>
    <row r="129" spans="1:3" ht="20.149999999999999" customHeight="1">
      <c r="A129" s="203" t="s">
        <v>964</v>
      </c>
      <c r="B129" s="200" t="s">
        <v>511</v>
      </c>
      <c r="C129" s="199">
        <f>data!C374</f>
        <v>0</v>
      </c>
    </row>
    <row r="130" spans="1:3" ht="20.149999999999999" customHeight="1">
      <c r="A130" s="203" t="s">
        <v>965</v>
      </c>
      <c r="B130" s="200" t="s">
        <v>512</v>
      </c>
      <c r="C130" s="199">
        <f>data!C375</f>
        <v>0</v>
      </c>
    </row>
    <row r="131" spans="1:3" ht="20.149999999999999" customHeight="1">
      <c r="A131" s="203" t="s">
        <v>966</v>
      </c>
      <c r="B131" s="200" t="s">
        <v>513</v>
      </c>
      <c r="C131" s="199">
        <f>data!C376</f>
        <v>0</v>
      </c>
    </row>
    <row r="132" spans="1:3" ht="20.149999999999999" customHeight="1">
      <c r="A132" s="203" t="s">
        <v>967</v>
      </c>
      <c r="B132" s="200" t="s">
        <v>514</v>
      </c>
      <c r="C132" s="199">
        <f>data!C377</f>
        <v>0</v>
      </c>
    </row>
    <row r="133" spans="1:3" ht="20.149999999999999" customHeight="1">
      <c r="A133" s="203" t="s">
        <v>968</v>
      </c>
      <c r="B133" s="200" t="s">
        <v>515</v>
      </c>
      <c r="C133" s="199">
        <f>data!C378</f>
        <v>0</v>
      </c>
    </row>
    <row r="134" spans="1:3" ht="20.149999999999999" customHeight="1">
      <c r="A134" s="203" t="s">
        <v>969</v>
      </c>
      <c r="B134" s="200" t="s">
        <v>516</v>
      </c>
      <c r="C134" s="199">
        <f>data!C379</f>
        <v>0</v>
      </c>
    </row>
    <row r="135" spans="1:3" ht="20.149999999999999" customHeight="1">
      <c r="A135" s="203" t="s">
        <v>970</v>
      </c>
      <c r="B135" s="200" t="s">
        <v>517</v>
      </c>
      <c r="C135" s="199">
        <f>data!C380</f>
        <v>303847</v>
      </c>
    </row>
    <row r="136" spans="1:3" ht="20.149999999999999" customHeight="1">
      <c r="A136" s="182">
        <v>16</v>
      </c>
      <c r="B136" s="184" t="s">
        <v>519</v>
      </c>
      <c r="C136" s="199">
        <f>data!C382</f>
        <v>0</v>
      </c>
    </row>
    <row r="137" spans="1:3" ht="20.149999999999999" customHeight="1">
      <c r="A137" s="182">
        <v>17</v>
      </c>
      <c r="B137" s="184" t="s">
        <v>971</v>
      </c>
      <c r="C137" s="197">
        <f>data!D383</f>
        <v>367440</v>
      </c>
    </row>
    <row r="138" spans="1:3" ht="20.149999999999999" customHeight="1">
      <c r="A138" s="182">
        <v>18</v>
      </c>
      <c r="B138" s="184" t="s">
        <v>972</v>
      </c>
      <c r="C138" s="197">
        <f>data!D384</f>
        <v>38072731</v>
      </c>
    </row>
    <row r="139" spans="1:3" ht="20.149999999999999" customHeight="1">
      <c r="A139" s="182">
        <v>19</v>
      </c>
      <c r="B139" s="186"/>
      <c r="C139" s="184"/>
    </row>
    <row r="140" spans="1:3" ht="20.149999999999999" customHeight="1">
      <c r="A140" s="182">
        <v>20</v>
      </c>
      <c r="B140" s="185" t="s">
        <v>973</v>
      </c>
      <c r="C140" s="183"/>
    </row>
    <row r="141" spans="1:3" ht="20.149999999999999" customHeight="1">
      <c r="A141" s="182">
        <v>21</v>
      </c>
      <c r="B141" s="184" t="s">
        <v>523</v>
      </c>
      <c r="C141" s="197">
        <f>data!C389</f>
        <v>17807659</v>
      </c>
    </row>
    <row r="142" spans="1:3" ht="20.149999999999999" customHeight="1">
      <c r="A142" s="182">
        <v>22</v>
      </c>
      <c r="B142" s="184" t="s">
        <v>11</v>
      </c>
      <c r="C142" s="197">
        <f>data!C390</f>
        <v>4627496</v>
      </c>
    </row>
    <row r="143" spans="1:3" ht="20.149999999999999" customHeight="1">
      <c r="A143" s="182">
        <v>23</v>
      </c>
      <c r="B143" s="184" t="s">
        <v>264</v>
      </c>
      <c r="C143" s="197">
        <f>data!C391</f>
        <v>1552100</v>
      </c>
    </row>
    <row r="144" spans="1:3" ht="20.149999999999999" customHeight="1">
      <c r="A144" s="182">
        <v>24</v>
      </c>
      <c r="B144" s="184" t="s">
        <v>265</v>
      </c>
      <c r="C144" s="197">
        <f>data!C392</f>
        <v>3215779</v>
      </c>
    </row>
    <row r="145" spans="1:3" ht="20.149999999999999" customHeight="1">
      <c r="A145" s="182">
        <v>25</v>
      </c>
      <c r="B145" s="184" t="s">
        <v>974</v>
      </c>
      <c r="C145" s="197">
        <f>data!C393</f>
        <v>372471</v>
      </c>
    </row>
    <row r="146" spans="1:3" ht="20.149999999999999" customHeight="1">
      <c r="A146" s="182">
        <v>26</v>
      </c>
      <c r="B146" s="184" t="s">
        <v>975</v>
      </c>
      <c r="C146" s="197">
        <f>data!C394</f>
        <v>5267598</v>
      </c>
    </row>
    <row r="147" spans="1:3" ht="20.149999999999999" customHeight="1">
      <c r="A147" s="182">
        <v>27</v>
      </c>
      <c r="B147" s="184" t="s">
        <v>16</v>
      </c>
      <c r="C147" s="197">
        <f>data!C395</f>
        <v>2173315</v>
      </c>
    </row>
    <row r="148" spans="1:3" ht="20.149999999999999" customHeight="1">
      <c r="A148" s="182">
        <v>28</v>
      </c>
      <c r="B148" s="184" t="s">
        <v>976</v>
      </c>
      <c r="C148" s="197">
        <f>data!C396</f>
        <v>400999</v>
      </c>
    </row>
    <row r="149" spans="1:3" ht="20.149999999999999" customHeight="1">
      <c r="A149" s="182">
        <v>29</v>
      </c>
      <c r="B149" s="184" t="s">
        <v>528</v>
      </c>
      <c r="C149" s="197">
        <f>data!C397</f>
        <v>369337</v>
      </c>
    </row>
    <row r="150" spans="1:3" ht="20.149999999999999" customHeight="1">
      <c r="A150" s="182">
        <v>30</v>
      </c>
      <c r="B150" s="184" t="s">
        <v>977</v>
      </c>
      <c r="C150" s="197">
        <f>data!C398</f>
        <v>410936</v>
      </c>
    </row>
    <row r="151" spans="1:3" ht="20.149999999999999" customHeight="1">
      <c r="A151" s="182">
        <v>31</v>
      </c>
      <c r="B151" s="184" t="s">
        <v>530</v>
      </c>
      <c r="C151" s="197">
        <f>data!C399</f>
        <v>859019</v>
      </c>
    </row>
    <row r="152" spans="1:3" ht="20.149999999999999" customHeight="1">
      <c r="A152" s="182">
        <v>32</v>
      </c>
      <c r="B152" s="184" t="s">
        <v>269</v>
      </c>
      <c r="C152" s="197"/>
    </row>
    <row r="153" spans="1:3" ht="20.149999999999999" customHeight="1">
      <c r="A153" s="203" t="s">
        <v>978</v>
      </c>
      <c r="B153" s="201" t="s">
        <v>270</v>
      </c>
      <c r="C153" s="197">
        <f>data!C401</f>
        <v>0</v>
      </c>
    </row>
    <row r="154" spans="1:3" ht="20.149999999999999" customHeight="1">
      <c r="A154" s="203" t="s">
        <v>979</v>
      </c>
      <c r="B154" s="201" t="s">
        <v>271</v>
      </c>
      <c r="C154" s="197">
        <f>data!C402</f>
        <v>0</v>
      </c>
    </row>
    <row r="155" spans="1:3" ht="20.149999999999999" customHeight="1">
      <c r="A155" s="203" t="s">
        <v>980</v>
      </c>
      <c r="B155" s="201" t="s">
        <v>981</v>
      </c>
      <c r="C155" s="197">
        <f>data!C403</f>
        <v>0</v>
      </c>
    </row>
    <row r="156" spans="1:3" ht="20.149999999999999" customHeight="1">
      <c r="A156" s="203" t="s">
        <v>982</v>
      </c>
      <c r="B156" s="201" t="s">
        <v>273</v>
      </c>
      <c r="C156" s="197">
        <f>data!C404</f>
        <v>0</v>
      </c>
    </row>
    <row r="157" spans="1:3" ht="20.149999999999999" customHeight="1">
      <c r="A157" s="203" t="s">
        <v>983</v>
      </c>
      <c r="B157" s="201" t="s">
        <v>274</v>
      </c>
      <c r="C157" s="197">
        <f>data!C405</f>
        <v>0</v>
      </c>
    </row>
    <row r="158" spans="1:3" ht="20.149999999999999" customHeight="1">
      <c r="A158" s="203" t="s">
        <v>984</v>
      </c>
      <c r="B158" s="201" t="s">
        <v>275</v>
      </c>
      <c r="C158" s="197">
        <f>data!C406</f>
        <v>0</v>
      </c>
    </row>
    <row r="159" spans="1:3" ht="20.149999999999999" customHeight="1">
      <c r="A159" s="203" t="s">
        <v>985</v>
      </c>
      <c r="B159" s="201" t="s">
        <v>276</v>
      </c>
      <c r="C159" s="197">
        <f>data!C407</f>
        <v>0</v>
      </c>
    </row>
    <row r="160" spans="1:3" ht="20.149999999999999" customHeight="1">
      <c r="A160" s="203" t="s">
        <v>986</v>
      </c>
      <c r="B160" s="201" t="s">
        <v>277</v>
      </c>
      <c r="C160" s="197">
        <f>data!C408</f>
        <v>0</v>
      </c>
    </row>
    <row r="161" spans="1:3" ht="20.149999999999999" customHeight="1">
      <c r="A161" s="203" t="s">
        <v>987</v>
      </c>
      <c r="B161" s="201" t="s">
        <v>278</v>
      </c>
      <c r="C161" s="197">
        <f>data!C409</f>
        <v>0</v>
      </c>
    </row>
    <row r="162" spans="1:3" ht="20.149999999999999" customHeight="1">
      <c r="A162" s="203" t="s">
        <v>988</v>
      </c>
      <c r="B162" s="201" t="s">
        <v>279</v>
      </c>
      <c r="C162" s="197">
        <f>data!C410</f>
        <v>0</v>
      </c>
    </row>
    <row r="163" spans="1:3" ht="20.149999999999999" customHeight="1">
      <c r="A163" s="203" t="s">
        <v>989</v>
      </c>
      <c r="B163" s="201" t="s">
        <v>280</v>
      </c>
      <c r="C163" s="197">
        <f>data!C411</f>
        <v>0</v>
      </c>
    </row>
    <row r="164" spans="1:3" ht="20.149999999999999" customHeight="1">
      <c r="A164" s="203" t="s">
        <v>990</v>
      </c>
      <c r="B164" s="201" t="s">
        <v>281</v>
      </c>
      <c r="C164" s="197">
        <f>data!C412</f>
        <v>0</v>
      </c>
    </row>
    <row r="165" spans="1:3" ht="20.149999999999999" customHeight="1">
      <c r="A165" s="203" t="s">
        <v>991</v>
      </c>
      <c r="B165" s="201" t="s">
        <v>282</v>
      </c>
      <c r="C165" s="197">
        <f>data!C413</f>
        <v>0</v>
      </c>
    </row>
    <row r="166" spans="1:3" ht="20.149999999999999" customHeight="1">
      <c r="A166" s="203" t="s">
        <v>992</v>
      </c>
      <c r="B166" s="201" t="s">
        <v>993</v>
      </c>
      <c r="C166" s="197">
        <f>data!C414</f>
        <v>875148</v>
      </c>
    </row>
    <row r="167" spans="1:3" ht="20.149999999999999" customHeight="1">
      <c r="A167" s="182">
        <v>34</v>
      </c>
      <c r="B167" s="184" t="s">
        <v>994</v>
      </c>
      <c r="C167" s="197">
        <f>data!D416</f>
        <v>37931857</v>
      </c>
    </row>
    <row r="168" spans="1:3" ht="20.149999999999999" customHeight="1">
      <c r="A168" s="182">
        <v>35</v>
      </c>
      <c r="B168" s="184" t="s">
        <v>995</v>
      </c>
      <c r="C168" s="197">
        <f>data!D417</f>
        <v>140874</v>
      </c>
    </row>
    <row r="169" spans="1:3" ht="20.149999999999999" customHeight="1">
      <c r="A169" s="182">
        <v>36</v>
      </c>
      <c r="B169" s="186"/>
      <c r="C169" s="184"/>
    </row>
    <row r="170" spans="1:3" ht="20.149999999999999" customHeight="1">
      <c r="A170" s="182">
        <v>37</v>
      </c>
      <c r="B170" s="184" t="s">
        <v>996</v>
      </c>
      <c r="C170" s="197">
        <f>data!D420</f>
        <v>551652</v>
      </c>
    </row>
    <row r="171" spans="1:3" ht="20.149999999999999" customHeight="1">
      <c r="A171" s="182">
        <v>38</v>
      </c>
      <c r="B171" s="186"/>
      <c r="C171" s="184"/>
    </row>
    <row r="172" spans="1:3" ht="20.149999999999999" customHeight="1">
      <c r="A172" s="182">
        <v>39</v>
      </c>
      <c r="B172" s="184" t="s">
        <v>997</v>
      </c>
      <c r="C172" s="184">
        <f>data!D421</f>
        <v>692526</v>
      </c>
    </row>
    <row r="173" spans="1:3" ht="20.149999999999999" customHeight="1">
      <c r="A173" s="182">
        <v>40</v>
      </c>
      <c r="B173" s="186"/>
      <c r="C173" s="184"/>
    </row>
    <row r="174" spans="1:3" ht="20.149999999999999" customHeight="1">
      <c r="A174" s="182">
        <v>41</v>
      </c>
      <c r="B174" s="184" t="s">
        <v>998</v>
      </c>
      <c r="C174" s="197">
        <f>data!C422</f>
        <v>0</v>
      </c>
    </row>
    <row r="175" spans="1:3" ht="20.149999999999999" customHeight="1">
      <c r="A175" s="182">
        <v>42</v>
      </c>
      <c r="B175" s="184" t="s">
        <v>999</v>
      </c>
      <c r="C175" s="197">
        <f>data!C423</f>
        <v>0</v>
      </c>
    </row>
    <row r="176" spans="1:3" ht="20.149999999999999" customHeight="1">
      <c r="A176" s="182">
        <v>43</v>
      </c>
      <c r="B176" s="186"/>
      <c r="C176" s="184"/>
    </row>
    <row r="177" spans="1:3" ht="20.149999999999999" customHeight="1">
      <c r="A177" s="182">
        <v>44</v>
      </c>
      <c r="B177" s="184" t="s">
        <v>1000</v>
      </c>
      <c r="C177" s="197">
        <f>data!D424</f>
        <v>692526</v>
      </c>
    </row>
    <row r="178" spans="1:3" ht="20.149999999999999" customHeight="1">
      <c r="A178" s="187">
        <v>45</v>
      </c>
      <c r="B178" s="186" t="s">
        <v>1001</v>
      </c>
      <c r="C178" s="184"/>
    </row>
    <row r="179" spans="1:3" ht="20.149999999999999" customHeight="1">
      <c r="A179" s="204"/>
      <c r="B179" s="202"/>
      <c r="C179" s="188"/>
    </row>
  </sheetData>
  <phoneticPr fontId="0" type="noConversion"/>
  <printOptions horizontalCentered="1" verticalCentered="1" gridLines="1" gridLinesSet="0"/>
  <pageMargins left="0" right="0" top="0" bottom="0" header="0" footer="0"/>
  <pageSetup scale="67" fitToHeight="3" orientation="portrait"/>
  <headerFooter alignWithMargins="0"/>
  <rowBreaks count="2" manualBreakCount="2">
    <brk id="50" max="1048575" man="1"/>
    <brk id="101" max="1048575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FD6520-ACCC-411D-9EAA-E7428E135D72}">
  <sheetPr codeName="Sheet11"/>
  <dimension ref="A1:N410"/>
  <sheetViews>
    <sheetView showGridLines="0" topLeftCell="B349" zoomScale="65" workbookViewId="0">
      <selection activeCell="I366" sqref="I366"/>
    </sheetView>
  </sheetViews>
  <sheetFormatPr defaultColWidth="8.9140625" defaultRowHeight="20.149999999999999" customHeight="1"/>
  <cols>
    <col min="1" max="1" width="5.75" style="279" customWidth="1"/>
    <col min="2" max="2" width="22.4140625" style="279" customWidth="1"/>
    <col min="3" max="8" width="13.75" style="279" customWidth="1"/>
    <col min="9" max="9" width="15.75" style="279" customWidth="1"/>
    <col min="10" max="13" width="8.9140625" style="279" customWidth="1"/>
    <col min="14" max="16384" width="8.9140625" style="279"/>
  </cols>
  <sheetData>
    <row r="1" spans="1:9" customFormat="1" ht="20.149999999999999" customHeight="1">
      <c r="A1" s="280" t="s">
        <v>1002</v>
      </c>
      <c r="B1" s="281"/>
      <c r="C1" s="281"/>
      <c r="D1" s="281"/>
      <c r="E1" s="281"/>
      <c r="F1" s="281"/>
      <c r="G1" s="281"/>
      <c r="H1" s="281"/>
    </row>
    <row r="2" spans="1:9" customFormat="1" ht="20.149999999999999" customHeight="1">
      <c r="A2" s="282"/>
      <c r="I2" s="283" t="s">
        <v>1003</v>
      </c>
    </row>
    <row r="3" spans="1:9" customFormat="1" ht="20.149999999999999" customHeight="1">
      <c r="A3" s="282"/>
      <c r="I3" s="282"/>
    </row>
    <row r="4" spans="1:9" customFormat="1" ht="20.149999999999999" customHeight="1">
      <c r="A4" s="284" t="str">
        <f>"Hospital: "&amp;data!C98</f>
        <v>Hospital: Douglas, Lincoln, and Okanogan Public Hospital District No. 6</v>
      </c>
      <c r="G4" s="285"/>
      <c r="H4" s="284" t="str">
        <f>"FYE: "&amp;data!C96</f>
        <v>FYE: 12/31/2023</v>
      </c>
    </row>
    <row r="5" spans="1:9" customFormat="1" ht="20.149999999999999" customHeight="1">
      <c r="A5" s="286">
        <v>1</v>
      </c>
      <c r="B5" s="287" t="s">
        <v>236</v>
      </c>
      <c r="C5" s="288" t="s">
        <v>36</v>
      </c>
      <c r="D5" s="289" t="s">
        <v>37</v>
      </c>
      <c r="E5" s="289" t="s">
        <v>38</v>
      </c>
      <c r="F5" s="289" t="s">
        <v>39</v>
      </c>
      <c r="G5" s="289" t="s">
        <v>40</v>
      </c>
      <c r="H5" s="289" t="s">
        <v>41</v>
      </c>
      <c r="I5" s="289" t="s">
        <v>42</v>
      </c>
    </row>
    <row r="6" spans="1:9" customFormat="1" ht="20.149999999999999" customHeight="1">
      <c r="A6" s="290">
        <v>2</v>
      </c>
      <c r="B6" s="291" t="s">
        <v>1004</v>
      </c>
      <c r="C6" s="292" t="s">
        <v>118</v>
      </c>
      <c r="D6" s="293" t="s">
        <v>1005</v>
      </c>
      <c r="E6" s="293" t="s">
        <v>120</v>
      </c>
      <c r="F6" s="293" t="s">
        <v>121</v>
      </c>
      <c r="G6" s="293" t="s">
        <v>122</v>
      </c>
      <c r="H6" s="293" t="s">
        <v>123</v>
      </c>
      <c r="I6" s="293" t="s">
        <v>124</v>
      </c>
    </row>
    <row r="7" spans="1:9" customFormat="1" ht="20.149999999999999" customHeight="1">
      <c r="A7" s="290"/>
      <c r="B7" s="291"/>
      <c r="C7" s="293" t="s">
        <v>190</v>
      </c>
      <c r="D7" s="293" t="s">
        <v>1006</v>
      </c>
      <c r="E7" s="293" t="s">
        <v>190</v>
      </c>
      <c r="F7" s="293" t="s">
        <v>1007</v>
      </c>
      <c r="G7" s="293" t="s">
        <v>192</v>
      </c>
      <c r="H7" s="293" t="s">
        <v>190</v>
      </c>
      <c r="I7" s="293" t="s">
        <v>193</v>
      </c>
    </row>
    <row r="8" spans="1:9" customFormat="1" ht="20.149999999999999" customHeight="1">
      <c r="A8" s="286">
        <v>3</v>
      </c>
      <c r="B8" s="287" t="s">
        <v>1008</v>
      </c>
      <c r="C8" s="289" t="s">
        <v>242</v>
      </c>
      <c r="D8" s="289" t="s">
        <v>242</v>
      </c>
      <c r="E8" s="289" t="s">
        <v>242</v>
      </c>
      <c r="F8" s="289" t="s">
        <v>242</v>
      </c>
      <c r="G8" s="289" t="s">
        <v>242</v>
      </c>
      <c r="H8" s="289" t="s">
        <v>242</v>
      </c>
      <c r="I8" s="289" t="s">
        <v>242</v>
      </c>
    </row>
    <row r="9" spans="1:9" customFormat="1" ht="20.149999999999999" customHeight="1">
      <c r="A9" s="286">
        <v>4</v>
      </c>
      <c r="B9" s="287" t="s">
        <v>261</v>
      </c>
      <c r="C9" s="287">
        <f>data!C59</f>
        <v>0</v>
      </c>
      <c r="D9" s="287">
        <f>data!D59</f>
        <v>0</v>
      </c>
      <c r="E9" s="287">
        <f>data!E59</f>
        <v>1024</v>
      </c>
      <c r="F9" s="287">
        <f>data!F59</f>
        <v>0</v>
      </c>
      <c r="G9" s="287">
        <f>data!G59</f>
        <v>0</v>
      </c>
      <c r="H9" s="287">
        <f>data!H59</f>
        <v>0</v>
      </c>
      <c r="I9" s="287">
        <f>data!I59</f>
        <v>0</v>
      </c>
    </row>
    <row r="10" spans="1:9" customFormat="1" ht="20.149999999999999" customHeight="1">
      <c r="A10" s="286">
        <v>5</v>
      </c>
      <c r="B10" s="287" t="s">
        <v>262</v>
      </c>
      <c r="C10" s="294">
        <f>data!C60</f>
        <v>0</v>
      </c>
      <c r="D10" s="294">
        <f>data!D60</f>
        <v>0</v>
      </c>
      <c r="E10" s="294">
        <f>data!E60</f>
        <v>7.18</v>
      </c>
      <c r="F10" s="294">
        <f>data!F60</f>
        <v>0</v>
      </c>
      <c r="G10" s="294">
        <f>data!G60</f>
        <v>0</v>
      </c>
      <c r="H10" s="294">
        <f>data!H60</f>
        <v>0</v>
      </c>
      <c r="I10" s="294">
        <f>data!I60</f>
        <v>0</v>
      </c>
    </row>
    <row r="11" spans="1:9" customFormat="1" ht="20.149999999999999" customHeight="1">
      <c r="A11" s="286">
        <v>6</v>
      </c>
      <c r="B11" s="287" t="s">
        <v>263</v>
      </c>
      <c r="C11" s="287">
        <f>data!C61</f>
        <v>0</v>
      </c>
      <c r="D11" s="287">
        <f>data!D61</f>
        <v>0</v>
      </c>
      <c r="E11" s="287">
        <f>data!E61</f>
        <v>681484</v>
      </c>
      <c r="F11" s="287">
        <f>data!F61</f>
        <v>0</v>
      </c>
      <c r="G11" s="287">
        <f>data!G61</f>
        <v>0</v>
      </c>
      <c r="H11" s="287">
        <f>data!H61</f>
        <v>0</v>
      </c>
      <c r="I11" s="287">
        <f>data!I61</f>
        <v>0</v>
      </c>
    </row>
    <row r="12" spans="1:9" customFormat="1" ht="20.149999999999999" customHeight="1">
      <c r="A12" s="286">
        <v>7</v>
      </c>
      <c r="B12" s="287" t="s">
        <v>11</v>
      </c>
      <c r="C12" s="287">
        <f>data!C62</f>
        <v>0</v>
      </c>
      <c r="D12" s="287">
        <f>data!D62</f>
        <v>0</v>
      </c>
      <c r="E12" s="287">
        <f>data!E62</f>
        <v>177090</v>
      </c>
      <c r="F12" s="287">
        <f>data!F62</f>
        <v>0</v>
      </c>
      <c r="G12" s="287">
        <f>data!G62</f>
        <v>0</v>
      </c>
      <c r="H12" s="287">
        <f>data!H62</f>
        <v>0</v>
      </c>
      <c r="I12" s="287">
        <f>data!I62</f>
        <v>0</v>
      </c>
    </row>
    <row r="13" spans="1:9" customFormat="1" ht="20.149999999999999" customHeight="1">
      <c r="A13" s="286">
        <v>8</v>
      </c>
      <c r="B13" s="287" t="s">
        <v>264</v>
      </c>
      <c r="C13" s="287">
        <f>data!C63</f>
        <v>0</v>
      </c>
      <c r="D13" s="287">
        <f>data!D63</f>
        <v>0</v>
      </c>
      <c r="E13" s="287">
        <f>data!E63</f>
        <v>69419</v>
      </c>
      <c r="F13" s="287">
        <f>data!F63</f>
        <v>0</v>
      </c>
      <c r="G13" s="287">
        <f>data!G63</f>
        <v>0</v>
      </c>
      <c r="H13" s="287">
        <f>data!H63</f>
        <v>0</v>
      </c>
      <c r="I13" s="287">
        <f>data!I63</f>
        <v>0</v>
      </c>
    </row>
    <row r="14" spans="1:9" customFormat="1" ht="20.149999999999999" customHeight="1">
      <c r="A14" s="286">
        <v>9</v>
      </c>
      <c r="B14" s="287" t="s">
        <v>265</v>
      </c>
      <c r="C14" s="287">
        <f>data!C64</f>
        <v>0</v>
      </c>
      <c r="D14" s="287">
        <f>data!D64</f>
        <v>0</v>
      </c>
      <c r="E14" s="287">
        <f>data!E64</f>
        <v>24985</v>
      </c>
      <c r="F14" s="287">
        <f>data!F64</f>
        <v>0</v>
      </c>
      <c r="G14" s="287">
        <f>data!G64</f>
        <v>0</v>
      </c>
      <c r="H14" s="287">
        <f>data!H64</f>
        <v>0</v>
      </c>
      <c r="I14" s="287">
        <f>data!I64</f>
        <v>0</v>
      </c>
    </row>
    <row r="15" spans="1:9" customFormat="1" ht="20.149999999999999" customHeight="1">
      <c r="A15" s="286">
        <v>10</v>
      </c>
      <c r="B15" s="287" t="s">
        <v>525</v>
      </c>
      <c r="C15" s="287">
        <f>data!C65</f>
        <v>0</v>
      </c>
      <c r="D15" s="287">
        <f>data!D65</f>
        <v>0</v>
      </c>
      <c r="E15" s="287">
        <f>data!E65</f>
        <v>865</v>
      </c>
      <c r="F15" s="287">
        <f>data!F65</f>
        <v>0</v>
      </c>
      <c r="G15" s="287">
        <f>data!G65</f>
        <v>0</v>
      </c>
      <c r="H15" s="287">
        <f>data!H65</f>
        <v>0</v>
      </c>
      <c r="I15" s="287">
        <f>data!I65</f>
        <v>0</v>
      </c>
    </row>
    <row r="16" spans="1:9" customFormat="1" ht="20.149999999999999" customHeight="1">
      <c r="A16" s="286">
        <v>11</v>
      </c>
      <c r="B16" s="287" t="s">
        <v>526</v>
      </c>
      <c r="C16" s="287">
        <f>data!C66</f>
        <v>0</v>
      </c>
      <c r="D16" s="287">
        <f>data!D66</f>
        <v>0</v>
      </c>
      <c r="E16" s="287">
        <f>data!E66</f>
        <v>363368</v>
      </c>
      <c r="F16" s="287">
        <f>data!F66</f>
        <v>0</v>
      </c>
      <c r="G16" s="287">
        <f>data!G66</f>
        <v>0</v>
      </c>
      <c r="H16" s="287">
        <f>data!H66</f>
        <v>0</v>
      </c>
      <c r="I16" s="287">
        <f>data!I66</f>
        <v>0</v>
      </c>
    </row>
    <row r="17" spans="1:9" customFormat="1" ht="20.149999999999999" customHeight="1">
      <c r="A17" s="286">
        <v>12</v>
      </c>
      <c r="B17" s="287" t="s">
        <v>16</v>
      </c>
      <c r="C17" s="287">
        <f>data!C67</f>
        <v>0</v>
      </c>
      <c r="D17" s="287">
        <f>data!D67</f>
        <v>0</v>
      </c>
      <c r="E17" s="287">
        <f>data!E67</f>
        <v>112786</v>
      </c>
      <c r="F17" s="287">
        <f>data!F67</f>
        <v>0</v>
      </c>
      <c r="G17" s="287">
        <f>data!G67</f>
        <v>0</v>
      </c>
      <c r="H17" s="287">
        <f>data!H67</f>
        <v>0</v>
      </c>
      <c r="I17" s="287">
        <f>data!I67</f>
        <v>0</v>
      </c>
    </row>
    <row r="18" spans="1:9" customFormat="1" ht="20.149999999999999" customHeight="1">
      <c r="A18" s="286">
        <v>13</v>
      </c>
      <c r="B18" s="287" t="s">
        <v>1009</v>
      </c>
      <c r="C18" s="287">
        <f>data!C68</f>
        <v>0</v>
      </c>
      <c r="D18" s="287">
        <f>data!D68</f>
        <v>0</v>
      </c>
      <c r="E18" s="287">
        <f>data!E68</f>
        <v>5341</v>
      </c>
      <c r="F18" s="287">
        <f>data!F68</f>
        <v>0</v>
      </c>
      <c r="G18" s="287">
        <f>data!G68</f>
        <v>0</v>
      </c>
      <c r="H18" s="287">
        <f>data!H68</f>
        <v>0</v>
      </c>
      <c r="I18" s="287">
        <f>data!I68</f>
        <v>0</v>
      </c>
    </row>
    <row r="19" spans="1:9" customFormat="1" ht="20.149999999999999" customHeight="1">
      <c r="A19" s="286">
        <v>14</v>
      </c>
      <c r="B19" s="287" t="s">
        <v>1010</v>
      </c>
      <c r="C19" s="287">
        <f>data!C69</f>
        <v>0</v>
      </c>
      <c r="D19" s="287">
        <f>data!D69</f>
        <v>0</v>
      </c>
      <c r="E19" s="287">
        <f>data!E69</f>
        <v>6396</v>
      </c>
      <c r="F19" s="287">
        <f>data!F69</f>
        <v>0</v>
      </c>
      <c r="G19" s="287">
        <f>data!G69</f>
        <v>0</v>
      </c>
      <c r="H19" s="287">
        <f>data!H69</f>
        <v>0</v>
      </c>
      <c r="I19" s="287">
        <f>data!I69</f>
        <v>0</v>
      </c>
    </row>
    <row r="20" spans="1:9" customFormat="1" ht="20.149999999999999" customHeight="1">
      <c r="A20" s="286">
        <v>15</v>
      </c>
      <c r="B20" s="287" t="s">
        <v>284</v>
      </c>
      <c r="C20" s="287">
        <f>-data!C84</f>
        <v>0</v>
      </c>
      <c r="D20" s="287">
        <f>-data!D84</f>
        <v>0</v>
      </c>
      <c r="E20" s="287">
        <f>-data!E84</f>
        <v>0</v>
      </c>
      <c r="F20" s="287">
        <f>-data!F84</f>
        <v>0</v>
      </c>
      <c r="G20" s="287">
        <f>-data!G84</f>
        <v>0</v>
      </c>
      <c r="H20" s="287">
        <f>-data!H84</f>
        <v>0</v>
      </c>
      <c r="I20" s="287">
        <f>-data!I84</f>
        <v>0</v>
      </c>
    </row>
    <row r="21" spans="1:9" customFormat="1" ht="20.149999999999999" customHeight="1">
      <c r="A21" s="286">
        <v>16</v>
      </c>
      <c r="B21" s="295" t="s">
        <v>1011</v>
      </c>
      <c r="C21" s="287">
        <f>data!C85</f>
        <v>0</v>
      </c>
      <c r="D21" s="287">
        <f>data!D85</f>
        <v>0</v>
      </c>
      <c r="E21" s="287">
        <f>data!E85</f>
        <v>1441734</v>
      </c>
      <c r="F21" s="287">
        <f>data!F85</f>
        <v>0</v>
      </c>
      <c r="G21" s="287">
        <f>data!G85</f>
        <v>0</v>
      </c>
      <c r="H21" s="287">
        <f>data!H85</f>
        <v>0</v>
      </c>
      <c r="I21" s="287">
        <f>data!I85</f>
        <v>0</v>
      </c>
    </row>
    <row r="22" spans="1:9" customFormat="1" ht="20.149999999999999" customHeight="1">
      <c r="A22" s="286">
        <v>17</v>
      </c>
      <c r="B22" s="287" t="s">
        <v>286</v>
      </c>
      <c r="C22" s="296"/>
      <c r="D22" s="297"/>
      <c r="E22" s="297"/>
      <c r="F22" s="297"/>
      <c r="G22" s="297"/>
      <c r="H22" s="297"/>
      <c r="I22" s="297"/>
    </row>
    <row r="23" spans="1:9" customFormat="1" ht="20.149999999999999" customHeight="1">
      <c r="A23" s="286">
        <v>18</v>
      </c>
      <c r="B23" s="287" t="s">
        <v>1012</v>
      </c>
      <c r="C23" s="295">
        <f>+data!M668</f>
        <v>0</v>
      </c>
      <c r="D23" s="295">
        <f>+data!M669</f>
        <v>0</v>
      </c>
      <c r="E23" s="295">
        <f>+data!M670</f>
        <v>980173</v>
      </c>
      <c r="F23" s="295">
        <f>+data!M671</f>
        <v>0</v>
      </c>
      <c r="G23" s="295">
        <f>+data!M672</f>
        <v>0</v>
      </c>
      <c r="H23" s="295">
        <f>+data!M673</f>
        <v>0</v>
      </c>
      <c r="I23" s="295">
        <f>+data!M674</f>
        <v>0</v>
      </c>
    </row>
    <row r="24" spans="1:9" customFormat="1" ht="20.149999999999999" customHeight="1">
      <c r="A24" s="286">
        <v>19</v>
      </c>
      <c r="B24" s="295" t="s">
        <v>1013</v>
      </c>
      <c r="C24" s="287">
        <f>data!C87</f>
        <v>0</v>
      </c>
      <c r="D24" s="287">
        <f>data!D87</f>
        <v>0</v>
      </c>
      <c r="E24" s="287">
        <f>data!E87</f>
        <v>3056555</v>
      </c>
      <c r="F24" s="287">
        <f>data!F87</f>
        <v>0</v>
      </c>
      <c r="G24" s="287">
        <f>data!G87</f>
        <v>0</v>
      </c>
      <c r="H24" s="287">
        <f>data!H87</f>
        <v>0</v>
      </c>
      <c r="I24" s="287">
        <f>data!I87</f>
        <v>0</v>
      </c>
    </row>
    <row r="25" spans="1:9" customFormat="1" ht="20.149999999999999" customHeight="1">
      <c r="A25" s="286">
        <v>20</v>
      </c>
      <c r="B25" s="295" t="s">
        <v>1014</v>
      </c>
      <c r="C25" s="287">
        <f>data!C88</f>
        <v>0</v>
      </c>
      <c r="D25" s="287">
        <f>data!D88</f>
        <v>0</v>
      </c>
      <c r="E25" s="287">
        <f>data!E88</f>
        <v>121947</v>
      </c>
      <c r="F25" s="287">
        <f>data!F88</f>
        <v>0</v>
      </c>
      <c r="G25" s="287">
        <f>data!G88</f>
        <v>0</v>
      </c>
      <c r="H25" s="287">
        <f>data!H88</f>
        <v>0</v>
      </c>
      <c r="I25" s="287">
        <f>data!I88</f>
        <v>0</v>
      </c>
    </row>
    <row r="26" spans="1:9" customFormat="1" ht="18" customHeight="1">
      <c r="A26" s="286">
        <v>21</v>
      </c>
      <c r="B26" s="295" t="s">
        <v>1015</v>
      </c>
      <c r="C26" s="287">
        <f>data!C89</f>
        <v>0</v>
      </c>
      <c r="D26" s="287">
        <f>data!D89</f>
        <v>0</v>
      </c>
      <c r="E26" s="287">
        <f>data!E89</f>
        <v>3178502</v>
      </c>
      <c r="F26" s="287">
        <f>data!F89</f>
        <v>0</v>
      </c>
      <c r="G26" s="287">
        <f>data!G89</f>
        <v>0</v>
      </c>
      <c r="H26" s="287">
        <f>data!H89</f>
        <v>0</v>
      </c>
      <c r="I26" s="287">
        <f>data!I89</f>
        <v>0</v>
      </c>
    </row>
    <row r="27" spans="1:9" customFormat="1" ht="20.149999999999999" customHeight="1">
      <c r="A27" s="286" t="s">
        <v>1016</v>
      </c>
      <c r="B27" s="287"/>
      <c r="C27" s="297"/>
      <c r="D27" s="297"/>
      <c r="E27" s="297"/>
      <c r="F27" s="297"/>
      <c r="G27" s="297"/>
      <c r="H27" s="297"/>
      <c r="I27" s="297"/>
    </row>
    <row r="28" spans="1:9" customFormat="1" ht="20.149999999999999" customHeight="1">
      <c r="A28" s="286">
        <v>22</v>
      </c>
      <c r="B28" s="287" t="s">
        <v>1017</v>
      </c>
      <c r="C28" s="287">
        <f>data!C90</f>
        <v>0</v>
      </c>
      <c r="D28" s="287">
        <f>data!D90</f>
        <v>0</v>
      </c>
      <c r="E28" s="287">
        <f>data!E90</f>
        <v>4819</v>
      </c>
      <c r="F28" s="287">
        <f>data!F90</f>
        <v>0</v>
      </c>
      <c r="G28" s="287">
        <f>data!G90</f>
        <v>0</v>
      </c>
      <c r="H28" s="287">
        <f>data!H90</f>
        <v>0</v>
      </c>
      <c r="I28" s="287">
        <f>data!I90</f>
        <v>0</v>
      </c>
    </row>
    <row r="29" spans="1:9" customFormat="1" ht="20.149999999999999" customHeight="1">
      <c r="A29" s="286">
        <v>23</v>
      </c>
      <c r="B29" s="287" t="s">
        <v>1018</v>
      </c>
      <c r="C29" s="287">
        <f>data!C91</f>
        <v>0</v>
      </c>
      <c r="D29" s="287">
        <f>data!D91</f>
        <v>0</v>
      </c>
      <c r="E29" s="287">
        <f>data!E91</f>
        <v>3108</v>
      </c>
      <c r="F29" s="287">
        <f>data!F91</f>
        <v>0</v>
      </c>
      <c r="G29" s="287">
        <f>data!G91</f>
        <v>0</v>
      </c>
      <c r="H29" s="287">
        <f>data!H91</f>
        <v>0</v>
      </c>
      <c r="I29" s="287">
        <f>data!I91</f>
        <v>0</v>
      </c>
    </row>
    <row r="30" spans="1:9" customFormat="1" ht="20.149999999999999" customHeight="1">
      <c r="A30" s="286">
        <v>24</v>
      </c>
      <c r="B30" s="287" t="s">
        <v>1019</v>
      </c>
      <c r="C30" s="287">
        <f>data!C92</f>
        <v>0</v>
      </c>
      <c r="D30" s="287">
        <f>data!D92</f>
        <v>0</v>
      </c>
      <c r="E30" s="287">
        <f>data!E92</f>
        <v>885</v>
      </c>
      <c r="F30" s="287">
        <f>data!F92</f>
        <v>0</v>
      </c>
      <c r="G30" s="287">
        <f>data!G92</f>
        <v>0</v>
      </c>
      <c r="H30" s="287">
        <f>data!H92</f>
        <v>0</v>
      </c>
      <c r="I30" s="287">
        <f>data!I92</f>
        <v>0</v>
      </c>
    </row>
    <row r="31" spans="1:9" customFormat="1" ht="20.149999999999999" customHeight="1">
      <c r="A31" s="286">
        <v>25</v>
      </c>
      <c r="B31" s="287" t="s">
        <v>1020</v>
      </c>
      <c r="C31" s="287">
        <f>data!C93</f>
        <v>0</v>
      </c>
      <c r="D31" s="287">
        <f>data!D93</f>
        <v>0</v>
      </c>
      <c r="E31" s="287">
        <f>data!E93</f>
        <v>32547</v>
      </c>
      <c r="F31" s="287">
        <f>data!F93</f>
        <v>0</v>
      </c>
      <c r="G31" s="287">
        <f>data!G93</f>
        <v>0</v>
      </c>
      <c r="H31" s="287">
        <f>data!H93</f>
        <v>0</v>
      </c>
      <c r="I31" s="287">
        <f>data!I93</f>
        <v>0</v>
      </c>
    </row>
    <row r="32" spans="1:9" customFormat="1" ht="20.149999999999999" customHeight="1">
      <c r="A32" s="286">
        <v>26</v>
      </c>
      <c r="B32" s="287" t="s">
        <v>294</v>
      </c>
      <c r="C32" s="294">
        <f>data!C94</f>
        <v>0</v>
      </c>
      <c r="D32" s="294">
        <f>data!D94</f>
        <v>0</v>
      </c>
      <c r="E32" s="294">
        <f>data!E94</f>
        <v>6.91</v>
      </c>
      <c r="F32" s="294">
        <f>data!F94</f>
        <v>0</v>
      </c>
      <c r="G32" s="294">
        <f>data!G94</f>
        <v>0</v>
      </c>
      <c r="H32" s="294">
        <f>data!H94</f>
        <v>0</v>
      </c>
      <c r="I32" s="294">
        <f>data!I94</f>
        <v>0</v>
      </c>
    </row>
    <row r="33" spans="1:9" customFormat="1" ht="20.149999999999999" customHeight="1">
      <c r="A33" s="280" t="s">
        <v>1002</v>
      </c>
      <c r="B33" s="281"/>
      <c r="C33" s="281"/>
      <c r="D33" s="281"/>
      <c r="E33" s="281"/>
      <c r="F33" s="281"/>
      <c r="G33" s="281"/>
      <c r="H33" s="281"/>
      <c r="I33" s="280"/>
    </row>
    <row r="34" spans="1:9" customFormat="1" ht="20.149999999999999" customHeight="1">
      <c r="A34" s="282"/>
      <c r="I34" s="283" t="s">
        <v>1021</v>
      </c>
    </row>
    <row r="35" spans="1:9" customFormat="1" ht="20.149999999999999" customHeight="1">
      <c r="A35" s="282"/>
      <c r="I35" s="282"/>
    </row>
    <row r="36" spans="1:9" customFormat="1" ht="20.149999999999999" customHeight="1">
      <c r="A36" s="284" t="str">
        <f>"Hospital: "&amp;data!C98</f>
        <v>Hospital: Douglas, Lincoln, and Okanogan Public Hospital District No. 6</v>
      </c>
      <c r="G36" s="285"/>
      <c r="H36" s="284" t="str">
        <f>"FYE: "&amp;data!C96</f>
        <v>FYE: 12/31/2023</v>
      </c>
    </row>
    <row r="37" spans="1:9" customFormat="1" ht="20.149999999999999" customHeight="1">
      <c r="A37" s="286">
        <v>1</v>
      </c>
      <c r="B37" s="287" t="s">
        <v>236</v>
      </c>
      <c r="C37" s="289" t="s">
        <v>43</v>
      </c>
      <c r="D37" s="289" t="s">
        <v>44</v>
      </c>
      <c r="E37" s="289" t="s">
        <v>45</v>
      </c>
      <c r="F37" s="289" t="s">
        <v>46</v>
      </c>
      <c r="G37" s="289" t="s">
        <v>47</v>
      </c>
      <c r="H37" s="289" t="s">
        <v>48</v>
      </c>
      <c r="I37" s="289" t="s">
        <v>49</v>
      </c>
    </row>
    <row r="38" spans="1:9" customFormat="1" ht="20.149999999999999" customHeight="1">
      <c r="A38" s="290">
        <v>2</v>
      </c>
      <c r="B38" s="291" t="s">
        <v>1004</v>
      </c>
      <c r="C38" s="293"/>
      <c r="D38" s="293" t="s">
        <v>126</v>
      </c>
      <c r="E38" s="293" t="s">
        <v>127</v>
      </c>
      <c r="F38" s="293" t="s">
        <v>1022</v>
      </c>
      <c r="G38" s="293" t="s">
        <v>129</v>
      </c>
      <c r="H38" s="293" t="s">
        <v>1023</v>
      </c>
      <c r="I38" s="293" t="s">
        <v>131</v>
      </c>
    </row>
    <row r="39" spans="1:9" customFormat="1" ht="20.149999999999999" customHeight="1">
      <c r="A39" s="290"/>
      <c r="B39" s="291"/>
      <c r="C39" s="293" t="s">
        <v>125</v>
      </c>
      <c r="D39" s="293" t="s">
        <v>184</v>
      </c>
      <c r="E39" s="292" t="s">
        <v>194</v>
      </c>
      <c r="F39" s="293" t="s">
        <v>195</v>
      </c>
      <c r="G39" s="293" t="s">
        <v>196</v>
      </c>
      <c r="H39" s="293" t="s">
        <v>197</v>
      </c>
      <c r="I39" s="293" t="s">
        <v>196</v>
      </c>
    </row>
    <row r="40" spans="1:9" customFormat="1" ht="20.149999999999999" customHeight="1">
      <c r="A40" s="286">
        <v>3</v>
      </c>
      <c r="B40" s="287" t="s">
        <v>1008</v>
      </c>
      <c r="C40" s="289" t="s">
        <v>243</v>
      </c>
      <c r="D40" s="289" t="s">
        <v>242</v>
      </c>
      <c r="E40" s="289" t="s">
        <v>242</v>
      </c>
      <c r="F40" s="289" t="s">
        <v>242</v>
      </c>
      <c r="G40" s="289" t="s">
        <v>242</v>
      </c>
      <c r="H40" s="289" t="s">
        <v>244</v>
      </c>
      <c r="I40" s="288" t="s">
        <v>245</v>
      </c>
    </row>
    <row r="41" spans="1:9" customFormat="1" ht="20.149999999999999" customHeight="1">
      <c r="A41" s="286">
        <v>4</v>
      </c>
      <c r="B41" s="287" t="s">
        <v>261</v>
      </c>
      <c r="C41" s="287">
        <f>data!J59</f>
        <v>65</v>
      </c>
      <c r="D41" s="287">
        <f>data!K59</f>
        <v>0</v>
      </c>
      <c r="E41" s="287">
        <f>data!L59</f>
        <v>2722</v>
      </c>
      <c r="F41" s="287">
        <f>data!M59</f>
        <v>0</v>
      </c>
      <c r="G41" s="287">
        <f>data!N59</f>
        <v>0</v>
      </c>
      <c r="H41" s="287">
        <f>data!O59</f>
        <v>52</v>
      </c>
      <c r="I41" s="287">
        <f>data!P59</f>
        <v>14485</v>
      </c>
    </row>
    <row r="42" spans="1:9" customFormat="1" ht="20.149999999999999" customHeight="1">
      <c r="A42" s="286">
        <v>5</v>
      </c>
      <c r="B42" s="287" t="s">
        <v>262</v>
      </c>
      <c r="C42" s="294">
        <f>data!J60</f>
        <v>0.46</v>
      </c>
      <c r="D42" s="294">
        <f>data!K60</f>
        <v>0</v>
      </c>
      <c r="E42" s="294">
        <f>data!L60</f>
        <v>18.670000000000002</v>
      </c>
      <c r="F42" s="294">
        <f>data!M60</f>
        <v>0</v>
      </c>
      <c r="G42" s="294">
        <f>data!N60</f>
        <v>0</v>
      </c>
      <c r="H42" s="294">
        <f>data!O60</f>
        <v>0.22</v>
      </c>
      <c r="I42" s="294">
        <f>data!P60</f>
        <v>9.5500000000000007</v>
      </c>
    </row>
    <row r="43" spans="1:9" customFormat="1" ht="20.149999999999999" customHeight="1">
      <c r="A43" s="286">
        <v>6</v>
      </c>
      <c r="B43" s="287" t="s">
        <v>263</v>
      </c>
      <c r="C43" s="287">
        <f>data!J61</f>
        <v>43258</v>
      </c>
      <c r="D43" s="287">
        <f>data!K61</f>
        <v>0</v>
      </c>
      <c r="E43" s="287">
        <f>data!L61</f>
        <v>1772258</v>
      </c>
      <c r="F43" s="287">
        <f>data!M61</f>
        <v>0</v>
      </c>
      <c r="G43" s="287">
        <f>data!N61</f>
        <v>0</v>
      </c>
      <c r="H43" s="287">
        <f>data!O61</f>
        <v>238305</v>
      </c>
      <c r="I43" s="287">
        <f>data!P61</f>
        <v>529086</v>
      </c>
    </row>
    <row r="44" spans="1:9" customFormat="1" ht="20.149999999999999" customHeight="1">
      <c r="A44" s="286">
        <v>7</v>
      </c>
      <c r="B44" s="287" t="s">
        <v>11</v>
      </c>
      <c r="C44" s="287">
        <f>data!J62</f>
        <v>11241</v>
      </c>
      <c r="D44" s="287">
        <f>data!K62</f>
        <v>0</v>
      </c>
      <c r="E44" s="287">
        <f>data!L62</f>
        <v>460539</v>
      </c>
      <c r="F44" s="287">
        <f>data!M62</f>
        <v>0</v>
      </c>
      <c r="G44" s="287">
        <f>data!N62</f>
        <v>0</v>
      </c>
      <c r="H44" s="287">
        <f>data!O62</f>
        <v>61926</v>
      </c>
      <c r="I44" s="287">
        <f>data!P62</f>
        <v>137488</v>
      </c>
    </row>
    <row r="45" spans="1:9" customFormat="1" ht="20.149999999999999" customHeight="1">
      <c r="A45" s="286">
        <v>8</v>
      </c>
      <c r="B45" s="287" t="s">
        <v>264</v>
      </c>
      <c r="C45" s="287">
        <f>data!J63</f>
        <v>4407</v>
      </c>
      <c r="D45" s="287">
        <f>data!K63</f>
        <v>0</v>
      </c>
      <c r="E45" s="287">
        <f>data!L63</f>
        <v>180531</v>
      </c>
      <c r="F45" s="287">
        <f>data!M63</f>
        <v>0</v>
      </c>
      <c r="G45" s="287">
        <f>data!N63</f>
        <v>0</v>
      </c>
      <c r="H45" s="287">
        <f>data!O63</f>
        <v>222721</v>
      </c>
      <c r="I45" s="287">
        <f>data!P63</f>
        <v>67858</v>
      </c>
    </row>
    <row r="46" spans="1:9" customFormat="1" ht="20.149999999999999" customHeight="1">
      <c r="A46" s="286">
        <v>9</v>
      </c>
      <c r="B46" s="287" t="s">
        <v>265</v>
      </c>
      <c r="C46" s="287">
        <f>data!J64</f>
        <v>1586</v>
      </c>
      <c r="D46" s="287">
        <f>data!K64</f>
        <v>0</v>
      </c>
      <c r="E46" s="287">
        <f>data!L64</f>
        <v>64975</v>
      </c>
      <c r="F46" s="287">
        <f>data!M64</f>
        <v>0</v>
      </c>
      <c r="G46" s="287">
        <f>data!N64</f>
        <v>0</v>
      </c>
      <c r="H46" s="287">
        <f>data!O64</f>
        <v>25276</v>
      </c>
      <c r="I46" s="287">
        <f>data!P64</f>
        <v>200281</v>
      </c>
    </row>
    <row r="47" spans="1:9" customFormat="1" ht="20.149999999999999" customHeight="1">
      <c r="A47" s="286">
        <v>10</v>
      </c>
      <c r="B47" s="287" t="s">
        <v>525</v>
      </c>
      <c r="C47" s="287">
        <f>data!J65</f>
        <v>55</v>
      </c>
      <c r="D47" s="287">
        <f>data!K65</f>
        <v>0</v>
      </c>
      <c r="E47" s="287">
        <f>data!L65</f>
        <v>2249</v>
      </c>
      <c r="F47" s="287">
        <f>data!M65</f>
        <v>0</v>
      </c>
      <c r="G47" s="287">
        <f>data!N65</f>
        <v>0</v>
      </c>
      <c r="H47" s="287">
        <f>data!O65</f>
        <v>987</v>
      </c>
      <c r="I47" s="287">
        <f>data!P65</f>
        <v>2731</v>
      </c>
    </row>
    <row r="48" spans="1:9" customFormat="1" ht="20.149999999999999" customHeight="1">
      <c r="A48" s="286">
        <v>11</v>
      </c>
      <c r="B48" s="287" t="s">
        <v>526</v>
      </c>
      <c r="C48" s="287">
        <f>data!J66</f>
        <v>23065</v>
      </c>
      <c r="D48" s="287">
        <f>data!K66</f>
        <v>0</v>
      </c>
      <c r="E48" s="287">
        <f>data!L66</f>
        <v>944969</v>
      </c>
      <c r="F48" s="287">
        <f>data!M66</f>
        <v>0</v>
      </c>
      <c r="G48" s="287">
        <f>data!N66</f>
        <v>0</v>
      </c>
      <c r="H48" s="287">
        <f>data!O66</f>
        <v>87651</v>
      </c>
      <c r="I48" s="287">
        <f>data!P66</f>
        <v>99737</v>
      </c>
    </row>
    <row r="49" spans="1:11" customFormat="1" ht="20.149999999999999" customHeight="1">
      <c r="A49" s="286">
        <v>12</v>
      </c>
      <c r="B49" s="287" t="s">
        <v>16</v>
      </c>
      <c r="C49" s="287">
        <f>data!J67</f>
        <v>0</v>
      </c>
      <c r="D49" s="287">
        <f>data!K67</f>
        <v>0</v>
      </c>
      <c r="E49" s="287">
        <f>data!L67</f>
        <v>293328</v>
      </c>
      <c r="F49" s="287">
        <f>data!M67</f>
        <v>0</v>
      </c>
      <c r="G49" s="287">
        <f>data!N67</f>
        <v>0</v>
      </c>
      <c r="H49" s="287">
        <f>data!O67</f>
        <v>3136</v>
      </c>
      <c r="I49" s="287">
        <f>data!P67</f>
        <v>124793</v>
      </c>
    </row>
    <row r="50" spans="1:11" customFormat="1" ht="20.149999999999999" customHeight="1">
      <c r="A50" s="286">
        <v>13</v>
      </c>
      <c r="B50" s="287" t="s">
        <v>1009</v>
      </c>
      <c r="C50" s="287">
        <f>data!J68</f>
        <v>339</v>
      </c>
      <c r="D50" s="287">
        <f>data!K68</f>
        <v>0</v>
      </c>
      <c r="E50" s="287">
        <f>data!L68</f>
        <v>13891</v>
      </c>
      <c r="F50" s="287">
        <f>data!M68</f>
        <v>0</v>
      </c>
      <c r="G50" s="287">
        <f>data!N68</f>
        <v>0</v>
      </c>
      <c r="H50" s="287">
        <f>data!O68</f>
        <v>999</v>
      </c>
      <c r="I50" s="287">
        <f>data!P68</f>
        <v>19448</v>
      </c>
    </row>
    <row r="51" spans="1:11" customFormat="1" ht="20.149999999999999" customHeight="1">
      <c r="A51" s="286">
        <v>14</v>
      </c>
      <c r="B51" s="287" t="s">
        <v>1010</v>
      </c>
      <c r="C51" s="287">
        <f>data!J69</f>
        <v>406</v>
      </c>
      <c r="D51" s="287">
        <f>data!K69</f>
        <v>0</v>
      </c>
      <c r="E51" s="287">
        <f>data!L69</f>
        <v>16633</v>
      </c>
      <c r="F51" s="287">
        <f>data!M69</f>
        <v>0</v>
      </c>
      <c r="G51" s="287">
        <f>data!N69</f>
        <v>0</v>
      </c>
      <c r="H51" s="287">
        <f>data!O69</f>
        <v>7477</v>
      </c>
      <c r="I51" s="287">
        <f>data!P69</f>
        <v>22112</v>
      </c>
    </row>
    <row r="52" spans="1:11" customFormat="1" ht="20.149999999999999" customHeight="1">
      <c r="A52" s="286">
        <v>15</v>
      </c>
      <c r="B52" s="287" t="s">
        <v>284</v>
      </c>
      <c r="C52" s="287">
        <f>-data!J84</f>
        <v>0</v>
      </c>
      <c r="D52" s="287">
        <f>-data!K84</f>
        <v>0</v>
      </c>
      <c r="E52" s="287">
        <f>-data!L84</f>
        <v>0</v>
      </c>
      <c r="F52" s="287">
        <f>-data!M84</f>
        <v>0</v>
      </c>
      <c r="G52" s="287">
        <f>-data!N84</f>
        <v>0</v>
      </c>
      <c r="H52" s="287">
        <f>-data!O84</f>
        <v>0</v>
      </c>
      <c r="I52" s="287">
        <f>-data!P84</f>
        <v>0</v>
      </c>
    </row>
    <row r="53" spans="1:11" customFormat="1" ht="20.149999999999999" customHeight="1">
      <c r="A53" s="286">
        <v>16</v>
      </c>
      <c r="B53" s="295" t="s">
        <v>1011</v>
      </c>
      <c r="C53" s="287">
        <f>data!J85</f>
        <v>84357</v>
      </c>
      <c r="D53" s="287">
        <f>data!K85</f>
        <v>0</v>
      </c>
      <c r="E53" s="287">
        <f>data!L85</f>
        <v>3749373</v>
      </c>
      <c r="F53" s="287">
        <f>data!M85</f>
        <v>0</v>
      </c>
      <c r="G53" s="287">
        <f>data!N85</f>
        <v>0</v>
      </c>
      <c r="H53" s="287">
        <f>data!O85</f>
        <v>648478</v>
      </c>
      <c r="I53" s="287">
        <f>data!P85</f>
        <v>1203534</v>
      </c>
    </row>
    <row r="54" spans="1:11" customFormat="1" ht="20.149999999999999" customHeight="1">
      <c r="A54" s="286">
        <v>17</v>
      </c>
      <c r="B54" s="287" t="s">
        <v>286</v>
      </c>
      <c r="C54" s="297"/>
      <c r="D54" s="297"/>
      <c r="E54" s="297"/>
      <c r="F54" s="297"/>
      <c r="G54" s="297"/>
      <c r="H54" s="297"/>
      <c r="I54" s="297"/>
    </row>
    <row r="55" spans="1:11" customFormat="1" ht="20.149999999999999" customHeight="1">
      <c r="A55" s="286">
        <v>18</v>
      </c>
      <c r="B55" s="287" t="s">
        <v>1012</v>
      </c>
      <c r="C55" s="295">
        <f>+data!M675</f>
        <v>36001</v>
      </c>
      <c r="D55" s="295">
        <f>+data!M676</f>
        <v>0</v>
      </c>
      <c r="E55" s="295">
        <f>+data!M677</f>
        <v>2513622</v>
      </c>
      <c r="F55" s="295">
        <f>+data!M692</f>
        <v>0</v>
      </c>
      <c r="G55" s="295">
        <f>+data!M679</f>
        <v>0</v>
      </c>
      <c r="H55" s="295">
        <f>+data!M680</f>
        <v>72015</v>
      </c>
      <c r="I55" s="295">
        <f>+data!M681</f>
        <v>944134</v>
      </c>
    </row>
    <row r="56" spans="1:11" customFormat="1" ht="20.149999999999999" customHeight="1">
      <c r="A56" s="286">
        <v>19</v>
      </c>
      <c r="B56" s="295" t="s">
        <v>1013</v>
      </c>
      <c r="C56" s="287">
        <f>data!J87</f>
        <v>179231</v>
      </c>
      <c r="D56" s="287">
        <f>data!K87</f>
        <v>0</v>
      </c>
      <c r="E56" s="287">
        <f>data!L87</f>
        <v>7948833</v>
      </c>
      <c r="F56" s="287">
        <f>data!M87</f>
        <v>0</v>
      </c>
      <c r="G56" s="287">
        <f>data!N87</f>
        <v>0</v>
      </c>
      <c r="H56" s="287">
        <f>data!O87</f>
        <v>4984</v>
      </c>
      <c r="I56" s="287">
        <f>data!P87</f>
        <v>844821</v>
      </c>
    </row>
    <row r="57" spans="1:11" customFormat="1" ht="20.149999999999999" customHeight="1">
      <c r="A57" s="286">
        <v>20</v>
      </c>
      <c r="B57" s="295" t="s">
        <v>1014</v>
      </c>
      <c r="C57" s="287">
        <f>data!J88</f>
        <v>26361</v>
      </c>
      <c r="D57" s="287">
        <f>data!K88</f>
        <v>0</v>
      </c>
      <c r="E57" s="287">
        <f>data!L88</f>
        <v>0</v>
      </c>
      <c r="F57" s="287">
        <f>data!M88</f>
        <v>0</v>
      </c>
      <c r="G57" s="287">
        <f>data!N88</f>
        <v>0</v>
      </c>
      <c r="H57" s="287">
        <f>data!O88</f>
        <v>33634</v>
      </c>
      <c r="I57" s="287">
        <f>data!P88</f>
        <v>4124588</v>
      </c>
    </row>
    <row r="58" spans="1:11" customFormat="1" ht="20.149999999999999" customHeight="1">
      <c r="A58" s="286">
        <v>21</v>
      </c>
      <c r="B58" s="295" t="s">
        <v>1015</v>
      </c>
      <c r="C58" s="287">
        <f>data!J89</f>
        <v>205592</v>
      </c>
      <c r="D58" s="287">
        <f>data!K89</f>
        <v>0</v>
      </c>
      <c r="E58" s="287">
        <f>data!L89</f>
        <v>7948833</v>
      </c>
      <c r="F58" s="287">
        <f>data!M89</f>
        <v>0</v>
      </c>
      <c r="G58" s="287">
        <f>data!N89</f>
        <v>0</v>
      </c>
      <c r="H58" s="287">
        <f>data!O89</f>
        <v>38618</v>
      </c>
      <c r="I58" s="287">
        <f>data!P89</f>
        <v>4969409</v>
      </c>
    </row>
    <row r="59" spans="1:11" customFormat="1" ht="20.149999999999999" customHeight="1">
      <c r="A59" s="286" t="s">
        <v>1016</v>
      </c>
      <c r="B59" s="287"/>
      <c r="C59" s="297"/>
      <c r="D59" s="297"/>
      <c r="E59" s="297"/>
      <c r="F59" s="297"/>
      <c r="G59" s="297"/>
      <c r="H59" s="297"/>
      <c r="I59" s="297"/>
    </row>
    <row r="60" spans="1:11" customFormat="1" ht="20.149999999999999" customHeight="1">
      <c r="A60" s="286">
        <v>22</v>
      </c>
      <c r="B60" s="287" t="s">
        <v>1017</v>
      </c>
      <c r="C60" s="287">
        <f>data!J90</f>
        <v>0</v>
      </c>
      <c r="D60" s="287">
        <f>data!K90</f>
        <v>0</v>
      </c>
      <c r="E60" s="287">
        <f>data!L90</f>
        <v>12533</v>
      </c>
      <c r="F60" s="287">
        <f>data!M90</f>
        <v>0</v>
      </c>
      <c r="G60" s="287">
        <f>data!N90</f>
        <v>0</v>
      </c>
      <c r="H60" s="287">
        <f>data!O90</f>
        <v>134</v>
      </c>
      <c r="I60" s="287">
        <f>data!P90</f>
        <v>5332</v>
      </c>
      <c r="K60" s="298"/>
    </row>
    <row r="61" spans="1:11" customFormat="1" ht="20.149999999999999" customHeight="1">
      <c r="A61" s="286">
        <v>23</v>
      </c>
      <c r="B61" s="287" t="s">
        <v>1018</v>
      </c>
      <c r="C61" s="287">
        <f>data!J91</f>
        <v>0</v>
      </c>
      <c r="D61" s="287">
        <f>data!K91</f>
        <v>0</v>
      </c>
      <c r="E61" s="287">
        <f>data!L91</f>
        <v>8083</v>
      </c>
      <c r="F61" s="287">
        <f>data!M91</f>
        <v>0</v>
      </c>
      <c r="G61" s="287">
        <f>data!N91</f>
        <v>0</v>
      </c>
      <c r="H61" s="287">
        <f>data!O91</f>
        <v>0</v>
      </c>
      <c r="I61" s="287">
        <f>data!P91</f>
        <v>0</v>
      </c>
    </row>
    <row r="62" spans="1:11" customFormat="1" ht="20.149999999999999" customHeight="1">
      <c r="A62" s="286">
        <v>24</v>
      </c>
      <c r="B62" s="287" t="s">
        <v>1019</v>
      </c>
      <c r="C62" s="287">
        <f>data!J92</f>
        <v>0</v>
      </c>
      <c r="D62" s="287">
        <f>data!K92</f>
        <v>0</v>
      </c>
      <c r="E62" s="287">
        <f>data!L92</f>
        <v>2301</v>
      </c>
      <c r="F62" s="287">
        <f>data!M92</f>
        <v>0</v>
      </c>
      <c r="G62" s="287">
        <f>data!N92</f>
        <v>0</v>
      </c>
      <c r="H62" s="287">
        <f>data!O92</f>
        <v>27</v>
      </c>
      <c r="I62" s="287">
        <f>data!P92</f>
        <v>1159</v>
      </c>
    </row>
    <row r="63" spans="1:11" customFormat="1" ht="20.149999999999999" customHeight="1">
      <c r="A63" s="286">
        <v>25</v>
      </c>
      <c r="B63" s="287" t="s">
        <v>1020</v>
      </c>
      <c r="C63" s="287">
        <f>data!J93</f>
        <v>2066</v>
      </c>
      <c r="D63" s="287">
        <f>data!K93</f>
        <v>0</v>
      </c>
      <c r="E63" s="287">
        <f>data!L93</f>
        <v>84642</v>
      </c>
      <c r="F63" s="287">
        <f>data!M93</f>
        <v>0</v>
      </c>
      <c r="G63" s="287">
        <f>data!N93</f>
        <v>0</v>
      </c>
      <c r="H63" s="287">
        <f>data!O93</f>
        <v>3747</v>
      </c>
      <c r="I63" s="287">
        <f>data!P93</f>
        <v>14280</v>
      </c>
    </row>
    <row r="64" spans="1:11" customFormat="1" ht="20.149999999999999" customHeight="1">
      <c r="A64" s="286">
        <v>26</v>
      </c>
      <c r="B64" s="287" t="s">
        <v>294</v>
      </c>
      <c r="C64" s="294">
        <f>data!J94</f>
        <v>0.44</v>
      </c>
      <c r="D64" s="294">
        <f>data!K94</f>
        <v>0</v>
      </c>
      <c r="E64" s="294">
        <f>data!L94</f>
        <v>17.670000000000002</v>
      </c>
      <c r="F64" s="294">
        <f>data!M94</f>
        <v>0</v>
      </c>
      <c r="G64" s="294">
        <f>data!N94</f>
        <v>0</v>
      </c>
      <c r="H64" s="294">
        <f>data!O94</f>
        <v>0.08</v>
      </c>
      <c r="I64" s="294">
        <f>data!P94</f>
        <v>7.38</v>
      </c>
    </row>
    <row r="65" spans="1:9" customFormat="1" ht="20.149999999999999" customHeight="1">
      <c r="A65" s="280" t="s">
        <v>1002</v>
      </c>
      <c r="B65" s="281"/>
      <c r="C65" s="281"/>
      <c r="D65" s="281"/>
      <c r="E65" s="281"/>
      <c r="F65" s="281"/>
      <c r="G65" s="281"/>
      <c r="H65" s="281"/>
      <c r="I65" s="280"/>
    </row>
    <row r="66" spans="1:9" customFormat="1" ht="20.149999999999999" customHeight="1">
      <c r="D66" s="282"/>
      <c r="I66" s="283" t="s">
        <v>1024</v>
      </c>
    </row>
    <row r="67" spans="1:9" customFormat="1" ht="20.149999999999999" customHeight="1">
      <c r="A67" s="282"/>
    </row>
    <row r="68" spans="1:9" customFormat="1" ht="20.149999999999999" customHeight="1">
      <c r="A68" s="284" t="str">
        <f>"Hospital: "&amp;data!C98</f>
        <v>Hospital: Douglas, Lincoln, and Okanogan Public Hospital District No. 6</v>
      </c>
      <c r="G68" s="285"/>
      <c r="H68" s="284" t="str">
        <f>"FYE: "&amp;data!C96</f>
        <v>FYE: 12/31/2023</v>
      </c>
    </row>
    <row r="69" spans="1:9" customFormat="1" ht="20.149999999999999" customHeight="1">
      <c r="A69" s="286">
        <v>1</v>
      </c>
      <c r="B69" s="287" t="s">
        <v>236</v>
      </c>
      <c r="C69" s="289" t="s">
        <v>50</v>
      </c>
      <c r="D69" s="289" t="s">
        <v>51</v>
      </c>
      <c r="E69" s="289" t="s">
        <v>52</v>
      </c>
      <c r="F69" s="289" t="s">
        <v>53</v>
      </c>
      <c r="G69" s="289" t="s">
        <v>54</v>
      </c>
      <c r="H69" s="289" t="s">
        <v>55</v>
      </c>
      <c r="I69" s="289" t="s">
        <v>56</v>
      </c>
    </row>
    <row r="70" spans="1:9" customFormat="1" ht="20.149999999999999" customHeight="1">
      <c r="A70" s="290">
        <v>2</v>
      </c>
      <c r="B70" s="291" t="s">
        <v>1004</v>
      </c>
      <c r="C70" s="293" t="s">
        <v>132</v>
      </c>
      <c r="D70" s="293"/>
      <c r="E70" s="293" t="s">
        <v>134</v>
      </c>
      <c r="F70" s="293" t="s">
        <v>135</v>
      </c>
      <c r="G70" s="293"/>
      <c r="H70" s="293" t="s">
        <v>137</v>
      </c>
      <c r="I70" s="293" t="s">
        <v>138</v>
      </c>
    </row>
    <row r="71" spans="1:9" customFormat="1" ht="20.149999999999999" customHeight="1">
      <c r="A71" s="290"/>
      <c r="B71" s="291"/>
      <c r="C71" s="293" t="s">
        <v>198</v>
      </c>
      <c r="D71" s="293" t="s">
        <v>1025</v>
      </c>
      <c r="E71" s="293" t="s">
        <v>196</v>
      </c>
      <c r="F71" s="293" t="s">
        <v>199</v>
      </c>
      <c r="G71" s="293" t="s">
        <v>136</v>
      </c>
      <c r="H71" s="293" t="s">
        <v>200</v>
      </c>
      <c r="I71" s="293" t="s">
        <v>201</v>
      </c>
    </row>
    <row r="72" spans="1:9" customFormat="1" ht="20.149999999999999" customHeight="1">
      <c r="A72" s="286">
        <v>3</v>
      </c>
      <c r="B72" s="287" t="s">
        <v>1008</v>
      </c>
      <c r="C72" s="289" t="s">
        <v>1026</v>
      </c>
      <c r="D72" s="288" t="s">
        <v>1027</v>
      </c>
      <c r="E72" s="299"/>
      <c r="F72" s="299"/>
      <c r="G72" s="288" t="s">
        <v>1028</v>
      </c>
      <c r="H72" s="288" t="s">
        <v>1028</v>
      </c>
      <c r="I72" s="289" t="s">
        <v>250</v>
      </c>
    </row>
    <row r="73" spans="1:9" customFormat="1" ht="20.149999999999999" customHeight="1">
      <c r="A73" s="286">
        <v>4</v>
      </c>
      <c r="B73" s="287" t="s">
        <v>261</v>
      </c>
      <c r="C73" s="287">
        <f>data!Q59</f>
        <v>3724</v>
      </c>
      <c r="D73" s="295">
        <f>data!R59</f>
        <v>21316</v>
      </c>
      <c r="E73" s="299"/>
      <c r="F73" s="299"/>
      <c r="G73" s="287">
        <f>data!U59</f>
        <v>305056</v>
      </c>
      <c r="H73" s="287">
        <f>data!V59</f>
        <v>12</v>
      </c>
      <c r="I73" s="287">
        <f>data!W59</f>
        <v>393</v>
      </c>
    </row>
    <row r="74" spans="1:9" customFormat="1" ht="20.149999999999999" customHeight="1">
      <c r="A74" s="286">
        <v>5</v>
      </c>
      <c r="B74" s="287" t="s">
        <v>262</v>
      </c>
      <c r="C74" s="294">
        <f>data!Q60</f>
        <v>0</v>
      </c>
      <c r="D74" s="294">
        <f>data!R60</f>
        <v>2.08</v>
      </c>
      <c r="E74" s="294">
        <f>data!S60</f>
        <v>0.74</v>
      </c>
      <c r="F74" s="294">
        <f>data!T60</f>
        <v>2.64</v>
      </c>
      <c r="G74" s="294">
        <f>data!U60</f>
        <v>12.48</v>
      </c>
      <c r="H74" s="294">
        <f>data!V60</f>
        <v>0</v>
      </c>
      <c r="I74" s="294">
        <f>data!W60</f>
        <v>0.59</v>
      </c>
    </row>
    <row r="75" spans="1:9" customFormat="1" ht="20.149999999999999" customHeight="1">
      <c r="A75" s="286">
        <v>6</v>
      </c>
      <c r="B75" s="287" t="s">
        <v>263</v>
      </c>
      <c r="C75" s="287">
        <f>data!Q61</f>
        <v>0</v>
      </c>
      <c r="D75" s="287">
        <f>data!R61</f>
        <v>659050</v>
      </c>
      <c r="E75" s="287">
        <f>data!S61</f>
        <v>51279</v>
      </c>
      <c r="F75" s="287">
        <f>data!T61</f>
        <v>313485</v>
      </c>
      <c r="G75" s="287">
        <f>data!U61</f>
        <v>849879</v>
      </c>
      <c r="H75" s="287">
        <f>data!V61</f>
        <v>0</v>
      </c>
      <c r="I75" s="287">
        <f>data!W61</f>
        <v>41373</v>
      </c>
    </row>
    <row r="76" spans="1:9" customFormat="1" ht="20.149999999999999" customHeight="1">
      <c r="A76" s="286">
        <v>7</v>
      </c>
      <c r="B76" s="287" t="s">
        <v>11</v>
      </c>
      <c r="C76" s="287">
        <f>data!Q62</f>
        <v>0</v>
      </c>
      <c r="D76" s="287">
        <f>data!R62</f>
        <v>171261</v>
      </c>
      <c r="E76" s="287">
        <f>data!S62</f>
        <v>13325</v>
      </c>
      <c r="F76" s="287">
        <f>data!T62</f>
        <v>81462</v>
      </c>
      <c r="G76" s="287">
        <f>data!U62</f>
        <v>220849</v>
      </c>
      <c r="H76" s="287">
        <f>data!V62</f>
        <v>0</v>
      </c>
      <c r="I76" s="287">
        <f>data!W62</f>
        <v>10751</v>
      </c>
    </row>
    <row r="77" spans="1:9" customFormat="1" ht="20.149999999999999" customHeight="1">
      <c r="A77" s="286">
        <v>8</v>
      </c>
      <c r="B77" s="287" t="s">
        <v>264</v>
      </c>
      <c r="C77" s="287">
        <f>data!Q63</f>
        <v>0</v>
      </c>
      <c r="D77" s="287">
        <f>data!R63</f>
        <v>0</v>
      </c>
      <c r="E77" s="287">
        <f>data!S63</f>
        <v>0</v>
      </c>
      <c r="F77" s="287">
        <f>data!T63</f>
        <v>0</v>
      </c>
      <c r="G77" s="287">
        <f>data!U63</f>
        <v>240682</v>
      </c>
      <c r="H77" s="287">
        <f>data!V63</f>
        <v>0</v>
      </c>
      <c r="I77" s="287">
        <f>data!W63</f>
        <v>0</v>
      </c>
    </row>
    <row r="78" spans="1:9" customFormat="1" ht="20.149999999999999" customHeight="1">
      <c r="A78" s="286">
        <v>9</v>
      </c>
      <c r="B78" s="287" t="s">
        <v>265</v>
      </c>
      <c r="C78" s="287">
        <f>data!Q64</f>
        <v>9414</v>
      </c>
      <c r="D78" s="287">
        <f>data!R64</f>
        <v>18112</v>
      </c>
      <c r="E78" s="287">
        <f>data!S64</f>
        <v>38197</v>
      </c>
      <c r="F78" s="287">
        <f>data!T64</f>
        <v>246579</v>
      </c>
      <c r="G78" s="287">
        <f>data!U64</f>
        <v>969324</v>
      </c>
      <c r="H78" s="287">
        <f>data!V64</f>
        <v>0</v>
      </c>
      <c r="I78" s="287">
        <f>data!W64</f>
        <v>0</v>
      </c>
    </row>
    <row r="79" spans="1:9" customFormat="1" ht="20.149999999999999" customHeight="1">
      <c r="A79" s="286">
        <v>10</v>
      </c>
      <c r="B79" s="287" t="s">
        <v>525</v>
      </c>
      <c r="C79" s="287">
        <f>data!Q65</f>
        <v>0</v>
      </c>
      <c r="D79" s="287">
        <f>data!R65</f>
        <v>0</v>
      </c>
      <c r="E79" s="287">
        <f>data!S65</f>
        <v>0</v>
      </c>
      <c r="F79" s="287">
        <f>data!T65</f>
        <v>0</v>
      </c>
      <c r="G79" s="287">
        <f>data!U65</f>
        <v>0</v>
      </c>
      <c r="H79" s="287">
        <f>data!V65</f>
        <v>0</v>
      </c>
      <c r="I79" s="287">
        <f>data!W65</f>
        <v>53</v>
      </c>
    </row>
    <row r="80" spans="1:9" customFormat="1" ht="20.149999999999999" customHeight="1">
      <c r="A80" s="286">
        <v>11</v>
      </c>
      <c r="B80" s="287" t="s">
        <v>526</v>
      </c>
      <c r="C80" s="287">
        <f>data!Q66</f>
        <v>1569</v>
      </c>
      <c r="D80" s="287">
        <f>data!R66</f>
        <v>10081</v>
      </c>
      <c r="E80" s="287">
        <f>data!S66</f>
        <v>3923</v>
      </c>
      <c r="F80" s="287">
        <f>data!T66</f>
        <v>3538</v>
      </c>
      <c r="G80" s="287">
        <f>data!U66</f>
        <v>464790</v>
      </c>
      <c r="H80" s="287">
        <f>data!V66</f>
        <v>0</v>
      </c>
      <c r="I80" s="287">
        <f>data!W66</f>
        <v>323858</v>
      </c>
    </row>
    <row r="81" spans="1:9" customFormat="1" ht="20.149999999999999" customHeight="1">
      <c r="A81" s="286">
        <v>12</v>
      </c>
      <c r="B81" s="287" t="s">
        <v>16</v>
      </c>
      <c r="C81" s="287">
        <f>data!Q67</f>
        <v>0</v>
      </c>
      <c r="D81" s="287">
        <f>data!R67</f>
        <v>4681</v>
      </c>
      <c r="E81" s="287">
        <f>data!S67</f>
        <v>0</v>
      </c>
      <c r="F81" s="287">
        <f>data!T67</f>
        <v>34451</v>
      </c>
      <c r="G81" s="287">
        <f>data!U67</f>
        <v>57669</v>
      </c>
      <c r="H81" s="287">
        <f>data!V67</f>
        <v>0</v>
      </c>
      <c r="I81" s="287">
        <f>data!W67</f>
        <v>4517</v>
      </c>
    </row>
    <row r="82" spans="1:9" customFormat="1" ht="20.149999999999999" customHeight="1">
      <c r="A82" s="286">
        <v>13</v>
      </c>
      <c r="B82" s="287" t="s">
        <v>1009</v>
      </c>
      <c r="C82" s="287">
        <f>data!Q68</f>
        <v>0</v>
      </c>
      <c r="D82" s="287">
        <f>data!R68</f>
        <v>8967</v>
      </c>
      <c r="E82" s="287">
        <f>data!S68</f>
        <v>0</v>
      </c>
      <c r="F82" s="287">
        <f>data!T68</f>
        <v>117</v>
      </c>
      <c r="G82" s="287">
        <f>data!U68</f>
        <v>77068</v>
      </c>
      <c r="H82" s="287">
        <f>data!V68</f>
        <v>0</v>
      </c>
      <c r="I82" s="287">
        <f>data!W68</f>
        <v>-88</v>
      </c>
    </row>
    <row r="83" spans="1:9" customFormat="1" ht="20.149999999999999" customHeight="1">
      <c r="A83" s="286">
        <v>14</v>
      </c>
      <c r="B83" s="287" t="s">
        <v>1010</v>
      </c>
      <c r="C83" s="287">
        <f>data!Q69</f>
        <v>935</v>
      </c>
      <c r="D83" s="287">
        <f>data!R69</f>
        <v>16597</v>
      </c>
      <c r="E83" s="287">
        <f>data!S69</f>
        <v>1911</v>
      </c>
      <c r="F83" s="287">
        <f>data!T69</f>
        <v>1288</v>
      </c>
      <c r="G83" s="287">
        <f>data!U69</f>
        <v>93205</v>
      </c>
      <c r="H83" s="287">
        <f>data!V69</f>
        <v>0</v>
      </c>
      <c r="I83" s="287">
        <f>data!W69</f>
        <v>506</v>
      </c>
    </row>
    <row r="84" spans="1:9" customFormat="1" ht="20.149999999999999" customHeight="1">
      <c r="A84" s="286">
        <v>15</v>
      </c>
      <c r="B84" s="287" t="s">
        <v>284</v>
      </c>
      <c r="C84" s="287">
        <f>-data!Q84</f>
        <v>0</v>
      </c>
      <c r="D84" s="287">
        <f>-data!R84</f>
        <v>0</v>
      </c>
      <c r="E84" s="287">
        <f>-data!S84</f>
        <v>0</v>
      </c>
      <c r="F84" s="287">
        <f>-data!T84</f>
        <v>0</v>
      </c>
      <c r="G84" s="287">
        <f>-data!U84</f>
        <v>0</v>
      </c>
      <c r="H84" s="287">
        <f>-data!V84</f>
        <v>0</v>
      </c>
      <c r="I84" s="287">
        <f>-data!W84</f>
        <v>0</v>
      </c>
    </row>
    <row r="85" spans="1:9" customFormat="1" ht="20.149999999999999" customHeight="1">
      <c r="A85" s="286">
        <v>16</v>
      </c>
      <c r="B85" s="295" t="s">
        <v>1011</v>
      </c>
      <c r="C85" s="287">
        <f>data!Q85</f>
        <v>11918</v>
      </c>
      <c r="D85" s="287">
        <f>data!R85</f>
        <v>888749</v>
      </c>
      <c r="E85" s="287">
        <f>data!S85</f>
        <v>108635</v>
      </c>
      <c r="F85" s="287">
        <f>data!T85</f>
        <v>680920</v>
      </c>
      <c r="G85" s="287">
        <f>data!U85</f>
        <v>2973466</v>
      </c>
      <c r="H85" s="287">
        <f>data!V85</f>
        <v>0</v>
      </c>
      <c r="I85" s="287">
        <f>data!W85</f>
        <v>380970</v>
      </c>
    </row>
    <row r="86" spans="1:9" customFormat="1" ht="20.149999999999999" customHeight="1">
      <c r="A86" s="286">
        <v>17</v>
      </c>
      <c r="B86" s="287" t="s">
        <v>286</v>
      </c>
      <c r="C86" s="297"/>
      <c r="D86" s="297"/>
      <c r="E86" s="297"/>
      <c r="F86" s="297"/>
      <c r="G86" s="297"/>
      <c r="H86" s="297"/>
      <c r="I86" s="297"/>
    </row>
    <row r="87" spans="1:9" customFormat="1" ht="20.149999999999999" customHeight="1">
      <c r="A87" s="286">
        <v>18</v>
      </c>
      <c r="B87" s="287" t="s">
        <v>1012</v>
      </c>
      <c r="C87" s="295">
        <f>+data!M682</f>
        <v>1800</v>
      </c>
      <c r="D87" s="295">
        <f>+data!M683</f>
        <v>358491</v>
      </c>
      <c r="E87" s="295">
        <f>+data!M684</f>
        <v>53627</v>
      </c>
      <c r="F87" s="295">
        <f>+data!M685</f>
        <v>330350</v>
      </c>
      <c r="G87" s="295">
        <f>+data!M686</f>
        <v>1510367</v>
      </c>
      <c r="H87" s="295">
        <f>+data!M687</f>
        <v>0</v>
      </c>
      <c r="I87" s="295">
        <f>+data!M688</f>
        <v>97208</v>
      </c>
    </row>
    <row r="88" spans="1:9" customFormat="1" ht="20.149999999999999" customHeight="1">
      <c r="A88" s="286">
        <v>19</v>
      </c>
      <c r="B88" s="295" t="s">
        <v>1013</v>
      </c>
      <c r="C88" s="287">
        <f>data!Q87</f>
        <v>0</v>
      </c>
      <c r="D88" s="287">
        <f>data!R87</f>
        <v>396818</v>
      </c>
      <c r="E88" s="287">
        <f>data!S87</f>
        <v>39733</v>
      </c>
      <c r="F88" s="287">
        <f>data!T87</f>
        <v>95286</v>
      </c>
      <c r="G88" s="287">
        <f>data!U87</f>
        <v>1135384</v>
      </c>
      <c r="H88" s="287">
        <f>data!V87</f>
        <v>0</v>
      </c>
      <c r="I88" s="287">
        <f>data!W87</f>
        <v>50781</v>
      </c>
    </row>
    <row r="89" spans="1:9" customFormat="1" ht="20.149999999999999" customHeight="1">
      <c r="A89" s="286">
        <v>20</v>
      </c>
      <c r="B89" s="295" t="s">
        <v>1014</v>
      </c>
      <c r="C89" s="287">
        <f>data!Q88</f>
        <v>0</v>
      </c>
      <c r="D89" s="287">
        <f>data!R88</f>
        <v>1958287</v>
      </c>
      <c r="E89" s="287">
        <f>data!S88</f>
        <v>275770</v>
      </c>
      <c r="F89" s="287">
        <f>data!T88</f>
        <v>1575662</v>
      </c>
      <c r="G89" s="287">
        <f>data!U88</f>
        <v>7871588</v>
      </c>
      <c r="H89" s="287">
        <f>data!V88</f>
        <v>0</v>
      </c>
      <c r="I89" s="287">
        <f>data!W88</f>
        <v>453538</v>
      </c>
    </row>
    <row r="90" spans="1:9" customFormat="1" ht="20.149999999999999" customHeight="1">
      <c r="A90" s="286">
        <v>21</v>
      </c>
      <c r="B90" s="295" t="s">
        <v>1015</v>
      </c>
      <c r="C90" s="287">
        <f>data!Q89</f>
        <v>0</v>
      </c>
      <c r="D90" s="287">
        <f>data!R89</f>
        <v>2355105</v>
      </c>
      <c r="E90" s="287">
        <f>data!S89</f>
        <v>315503</v>
      </c>
      <c r="F90" s="287">
        <f>data!T89</f>
        <v>1670948</v>
      </c>
      <c r="G90" s="287">
        <f>data!U89</f>
        <v>9006972</v>
      </c>
      <c r="H90" s="287">
        <f>data!V89</f>
        <v>0</v>
      </c>
      <c r="I90" s="287">
        <f>data!W89</f>
        <v>504319</v>
      </c>
    </row>
    <row r="91" spans="1:9" customFormat="1" ht="20.149999999999999" customHeight="1">
      <c r="A91" s="286" t="s">
        <v>1016</v>
      </c>
      <c r="B91" s="287"/>
      <c r="C91" s="297"/>
      <c r="D91" s="297"/>
      <c r="E91" s="297"/>
      <c r="F91" s="297"/>
      <c r="G91" s="297"/>
      <c r="H91" s="297"/>
      <c r="I91" s="297"/>
    </row>
    <row r="92" spans="1:9" customFormat="1" ht="20.149999999999999" customHeight="1">
      <c r="A92" s="286">
        <v>22</v>
      </c>
      <c r="B92" s="287" t="s">
        <v>1017</v>
      </c>
      <c r="C92" s="287">
        <f>data!Q90</f>
        <v>0</v>
      </c>
      <c r="D92" s="287">
        <f>data!R90</f>
        <v>200</v>
      </c>
      <c r="E92" s="287">
        <f>data!S90</f>
        <v>0</v>
      </c>
      <c r="F92" s="287">
        <f>data!T90</f>
        <v>1472</v>
      </c>
      <c r="G92" s="287">
        <f>data!U90</f>
        <v>2464</v>
      </c>
      <c r="H92" s="287">
        <f>data!V90</f>
        <v>0</v>
      </c>
      <c r="I92" s="287">
        <f>data!W90</f>
        <v>193</v>
      </c>
    </row>
    <row r="93" spans="1:9" customFormat="1" ht="20.149999999999999" customHeight="1">
      <c r="A93" s="286">
        <v>23</v>
      </c>
      <c r="B93" s="287" t="s">
        <v>1018</v>
      </c>
      <c r="C93" s="287">
        <f>data!Q91</f>
        <v>0</v>
      </c>
      <c r="D93" s="287">
        <f>data!R91</f>
        <v>0</v>
      </c>
      <c r="E93" s="287">
        <f>data!S91</f>
        <v>0</v>
      </c>
      <c r="F93" s="287">
        <f>data!T91</f>
        <v>0</v>
      </c>
      <c r="G93" s="287">
        <f>data!U91</f>
        <v>0</v>
      </c>
      <c r="H93" s="287">
        <f>data!V91</f>
        <v>0</v>
      </c>
      <c r="I93" s="287">
        <f>data!W91</f>
        <v>0</v>
      </c>
    </row>
    <row r="94" spans="1:9" customFormat="1" ht="20.149999999999999" customHeight="1">
      <c r="A94" s="286">
        <v>24</v>
      </c>
      <c r="B94" s="287" t="s">
        <v>1019</v>
      </c>
      <c r="C94" s="287">
        <f>data!Q92</f>
        <v>0</v>
      </c>
      <c r="D94" s="287">
        <f>data!R92</f>
        <v>252</v>
      </c>
      <c r="E94" s="287">
        <f>data!S92</f>
        <v>89</v>
      </c>
      <c r="F94" s="287">
        <f>data!T92</f>
        <v>320</v>
      </c>
      <c r="G94" s="287">
        <f>data!U92</f>
        <v>1514</v>
      </c>
      <c r="H94" s="287">
        <f>data!V92</f>
        <v>0</v>
      </c>
      <c r="I94" s="287">
        <f>data!W92</f>
        <v>71</v>
      </c>
    </row>
    <row r="95" spans="1:9" customFormat="1" ht="20.149999999999999" customHeight="1">
      <c r="A95" s="286">
        <v>25</v>
      </c>
      <c r="B95" s="287" t="s">
        <v>1020</v>
      </c>
      <c r="C95" s="287">
        <f>data!Q93</f>
        <v>0</v>
      </c>
      <c r="D95" s="287">
        <f>data!R93</f>
        <v>0</v>
      </c>
      <c r="E95" s="287">
        <f>data!S93</f>
        <v>0</v>
      </c>
      <c r="F95" s="287">
        <f>data!T93</f>
        <v>0</v>
      </c>
      <c r="G95" s="287">
        <f>data!U93</f>
        <v>0</v>
      </c>
      <c r="H95" s="287">
        <f>data!V93</f>
        <v>0</v>
      </c>
      <c r="I95" s="287">
        <f>data!W93</f>
        <v>0</v>
      </c>
    </row>
    <row r="96" spans="1:9" customFormat="1" ht="20.149999999999999" customHeight="1">
      <c r="A96" s="286">
        <v>26</v>
      </c>
      <c r="B96" s="287" t="s">
        <v>294</v>
      </c>
      <c r="C96" s="294">
        <f>data!Q94</f>
        <v>0</v>
      </c>
      <c r="D96" s="294">
        <f>data!R94</f>
        <v>0</v>
      </c>
      <c r="E96" s="294">
        <f>data!S94</f>
        <v>0</v>
      </c>
      <c r="F96" s="294">
        <f>data!T94</f>
        <v>2.64</v>
      </c>
      <c r="G96" s="294">
        <f>data!U94</f>
        <v>0</v>
      </c>
      <c r="H96" s="294">
        <f>data!V94</f>
        <v>0</v>
      </c>
      <c r="I96" s="294">
        <f>data!W94</f>
        <v>0</v>
      </c>
    </row>
    <row r="97" spans="1:9" customFormat="1" ht="20.149999999999999" customHeight="1">
      <c r="A97" s="280" t="s">
        <v>1002</v>
      </c>
      <c r="B97" s="281"/>
      <c r="C97" s="281"/>
      <c r="D97" s="281"/>
      <c r="E97" s="281"/>
      <c r="F97" s="281"/>
      <c r="G97" s="281"/>
      <c r="H97" s="281"/>
      <c r="I97" s="280"/>
    </row>
    <row r="98" spans="1:9" customFormat="1" ht="20.149999999999999" customHeight="1">
      <c r="D98" s="282"/>
      <c r="I98" s="283" t="s">
        <v>1029</v>
      </c>
    </row>
    <row r="99" spans="1:9" customFormat="1" ht="20.149999999999999" customHeight="1">
      <c r="A99" s="282"/>
    </row>
    <row r="100" spans="1:9" customFormat="1" ht="20.149999999999999" customHeight="1">
      <c r="A100" s="284" t="str">
        <f>"Hospital: "&amp;data!C98</f>
        <v>Hospital: Douglas, Lincoln, and Okanogan Public Hospital District No. 6</v>
      </c>
      <c r="G100" s="285"/>
      <c r="H100" s="284" t="str">
        <f>"FYE: "&amp;data!C96</f>
        <v>FYE: 12/31/2023</v>
      </c>
    </row>
    <row r="101" spans="1:9" customFormat="1" ht="20.149999999999999" customHeight="1">
      <c r="A101" s="286">
        <v>1</v>
      </c>
      <c r="B101" s="287" t="s">
        <v>236</v>
      </c>
      <c r="C101" s="289" t="s">
        <v>57</v>
      </c>
      <c r="D101" s="289" t="s">
        <v>58</v>
      </c>
      <c r="E101" s="289" t="s">
        <v>59</v>
      </c>
      <c r="F101" s="289" t="s">
        <v>60</v>
      </c>
      <c r="G101" s="289" t="s">
        <v>61</v>
      </c>
      <c r="H101" s="289" t="s">
        <v>62</v>
      </c>
      <c r="I101" s="289" t="s">
        <v>63</v>
      </c>
    </row>
    <row r="102" spans="1:9" customFormat="1" ht="20.149999999999999" customHeight="1">
      <c r="A102" s="290">
        <v>2</v>
      </c>
      <c r="B102" s="291" t="s">
        <v>1004</v>
      </c>
      <c r="C102" s="293" t="s">
        <v>1030</v>
      </c>
      <c r="D102" s="293" t="s">
        <v>1031</v>
      </c>
      <c r="E102" s="293" t="s">
        <v>1031</v>
      </c>
      <c r="F102" s="293" t="s">
        <v>141</v>
      </c>
      <c r="G102" s="293"/>
      <c r="H102" s="293" t="s">
        <v>143</v>
      </c>
      <c r="I102" s="293"/>
    </row>
    <row r="103" spans="1:9" customFormat="1" ht="20.149999999999999" customHeight="1">
      <c r="A103" s="290"/>
      <c r="B103" s="291"/>
      <c r="C103" s="293" t="s">
        <v>202</v>
      </c>
      <c r="D103" s="293" t="s">
        <v>203</v>
      </c>
      <c r="E103" s="293" t="s">
        <v>204</v>
      </c>
      <c r="F103" s="293" t="s">
        <v>205</v>
      </c>
      <c r="G103" s="293" t="s">
        <v>142</v>
      </c>
      <c r="H103" s="293" t="s">
        <v>199</v>
      </c>
      <c r="I103" s="293" t="s">
        <v>144</v>
      </c>
    </row>
    <row r="104" spans="1:9" customFormat="1" ht="20.149999999999999" customHeight="1">
      <c r="A104" s="286">
        <v>3</v>
      </c>
      <c r="B104" s="287" t="s">
        <v>1008</v>
      </c>
      <c r="C104" s="288" t="s">
        <v>251</v>
      </c>
      <c r="D104" s="289" t="s">
        <v>1032</v>
      </c>
      <c r="E104" s="289" t="s">
        <v>1032</v>
      </c>
      <c r="F104" s="289" t="s">
        <v>1032</v>
      </c>
      <c r="G104" s="299"/>
      <c r="H104" s="289" t="s">
        <v>253</v>
      </c>
      <c r="I104" s="289" t="s">
        <v>254</v>
      </c>
    </row>
    <row r="105" spans="1:9" customFormat="1" ht="20.149999999999999" customHeight="1">
      <c r="A105" s="286">
        <v>4</v>
      </c>
      <c r="B105" s="287" t="s">
        <v>261</v>
      </c>
      <c r="C105" s="287">
        <f>data!X59</f>
        <v>1952</v>
      </c>
      <c r="D105" s="287">
        <f>data!Y59</f>
        <v>4986</v>
      </c>
      <c r="E105" s="287">
        <f>data!Z59</f>
        <v>0</v>
      </c>
      <c r="F105" s="287">
        <f>data!AA59</f>
        <v>0</v>
      </c>
      <c r="G105" s="299"/>
      <c r="H105" s="287">
        <f>data!AC59</f>
        <v>0</v>
      </c>
      <c r="I105" s="287">
        <f>data!AD59</f>
        <v>0</v>
      </c>
    </row>
    <row r="106" spans="1:9" customFormat="1" ht="20.149999999999999" customHeight="1">
      <c r="A106" s="286">
        <v>5</v>
      </c>
      <c r="B106" s="287" t="s">
        <v>262</v>
      </c>
      <c r="C106" s="294">
        <f>data!X60</f>
        <v>2.91</v>
      </c>
      <c r="D106" s="294">
        <f>data!Y60</f>
        <v>7.43</v>
      </c>
      <c r="E106" s="294">
        <f>data!Z60</f>
        <v>0</v>
      </c>
      <c r="F106" s="294">
        <f>data!AA60</f>
        <v>0</v>
      </c>
      <c r="G106" s="294">
        <f>data!AB60</f>
        <v>1.47</v>
      </c>
      <c r="H106" s="294">
        <f>data!AC60</f>
        <v>0</v>
      </c>
      <c r="I106" s="294">
        <f>data!AD60</f>
        <v>0</v>
      </c>
    </row>
    <row r="107" spans="1:9" customFormat="1" ht="20.149999999999999" customHeight="1">
      <c r="A107" s="286">
        <v>6</v>
      </c>
      <c r="B107" s="287" t="s">
        <v>263</v>
      </c>
      <c r="C107" s="287">
        <f>data!X61</f>
        <v>205497</v>
      </c>
      <c r="D107" s="287">
        <f>data!Y61</f>
        <v>524900</v>
      </c>
      <c r="E107" s="287">
        <f>data!Z61</f>
        <v>0</v>
      </c>
      <c r="F107" s="287">
        <f>data!AA61</f>
        <v>0</v>
      </c>
      <c r="G107" s="287">
        <f>data!AB61</f>
        <v>97552</v>
      </c>
      <c r="H107" s="287">
        <f>data!AC61</f>
        <v>0</v>
      </c>
      <c r="I107" s="287">
        <f>data!AD61</f>
        <v>0</v>
      </c>
    </row>
    <row r="108" spans="1:9" customFormat="1" ht="20.149999999999999" customHeight="1">
      <c r="A108" s="286">
        <v>7</v>
      </c>
      <c r="B108" s="287" t="s">
        <v>11</v>
      </c>
      <c r="C108" s="287">
        <f>data!X62</f>
        <v>53400</v>
      </c>
      <c r="D108" s="287">
        <f>data!Y62</f>
        <v>136400</v>
      </c>
      <c r="E108" s="287">
        <f>data!Z62</f>
        <v>0</v>
      </c>
      <c r="F108" s="287">
        <f>data!AA62</f>
        <v>0</v>
      </c>
      <c r="G108" s="287">
        <f>data!AB62</f>
        <v>25350</v>
      </c>
      <c r="H108" s="287">
        <f>data!AC62</f>
        <v>0</v>
      </c>
      <c r="I108" s="287">
        <f>data!AD62</f>
        <v>0</v>
      </c>
    </row>
    <row r="109" spans="1:9" customFormat="1" ht="20.149999999999999" customHeight="1">
      <c r="A109" s="286">
        <v>8</v>
      </c>
      <c r="B109" s="287" t="s">
        <v>264</v>
      </c>
      <c r="C109" s="287">
        <f>data!X63</f>
        <v>0</v>
      </c>
      <c r="D109" s="287">
        <f>data!Y63</f>
        <v>0</v>
      </c>
      <c r="E109" s="287">
        <f>data!Z63</f>
        <v>0</v>
      </c>
      <c r="F109" s="287">
        <f>data!AA63</f>
        <v>0</v>
      </c>
      <c r="G109" s="287">
        <f>data!AB63</f>
        <v>193271</v>
      </c>
      <c r="H109" s="287">
        <f>data!AC63</f>
        <v>0</v>
      </c>
      <c r="I109" s="287">
        <f>data!AD63</f>
        <v>0</v>
      </c>
    </row>
    <row r="110" spans="1:9" customFormat="1" ht="20.149999999999999" customHeight="1">
      <c r="A110" s="286">
        <v>9</v>
      </c>
      <c r="B110" s="287" t="s">
        <v>265</v>
      </c>
      <c r="C110" s="287">
        <f>data!X64</f>
        <v>13335</v>
      </c>
      <c r="D110" s="287">
        <f>data!Y64</f>
        <v>100709</v>
      </c>
      <c r="E110" s="287">
        <f>data!Z64</f>
        <v>0</v>
      </c>
      <c r="F110" s="287">
        <f>data!AA64</f>
        <v>0</v>
      </c>
      <c r="G110" s="287">
        <f>data!AB64</f>
        <v>659110</v>
      </c>
      <c r="H110" s="287">
        <f>data!AC64</f>
        <v>15919</v>
      </c>
      <c r="I110" s="287">
        <f>data!AD64</f>
        <v>0</v>
      </c>
    </row>
    <row r="111" spans="1:9" customFormat="1" ht="20.149999999999999" customHeight="1">
      <c r="A111" s="286">
        <v>10</v>
      </c>
      <c r="B111" s="287" t="s">
        <v>525</v>
      </c>
      <c r="C111" s="287">
        <f>data!X65</f>
        <v>263</v>
      </c>
      <c r="D111" s="287">
        <f>data!Y65</f>
        <v>671</v>
      </c>
      <c r="E111" s="287">
        <f>data!Z65</f>
        <v>0</v>
      </c>
      <c r="F111" s="287">
        <f>data!AA65</f>
        <v>0</v>
      </c>
      <c r="G111" s="287">
        <f>data!AB65</f>
        <v>7529</v>
      </c>
      <c r="H111" s="287">
        <f>data!AC65</f>
        <v>0</v>
      </c>
      <c r="I111" s="287">
        <f>data!AD65</f>
        <v>0</v>
      </c>
    </row>
    <row r="112" spans="1:9" customFormat="1" ht="20.149999999999999" customHeight="1">
      <c r="A112" s="286">
        <v>11</v>
      </c>
      <c r="B112" s="287" t="s">
        <v>526</v>
      </c>
      <c r="C112" s="287">
        <f>data!X66</f>
        <v>67140</v>
      </c>
      <c r="D112" s="287">
        <f>data!Y66</f>
        <v>552889</v>
      </c>
      <c r="E112" s="287">
        <f>data!Z66</f>
        <v>0</v>
      </c>
      <c r="F112" s="287">
        <f>data!AA66</f>
        <v>0</v>
      </c>
      <c r="G112" s="287">
        <f>data!AB66</f>
        <v>268533</v>
      </c>
      <c r="H112" s="287">
        <f>data!AC66</f>
        <v>0</v>
      </c>
      <c r="I112" s="287">
        <f>data!AD66</f>
        <v>0</v>
      </c>
    </row>
    <row r="113" spans="1:9" customFormat="1" ht="20.149999999999999" customHeight="1">
      <c r="A113" s="286">
        <v>12</v>
      </c>
      <c r="B113" s="287" t="s">
        <v>16</v>
      </c>
      <c r="C113" s="287">
        <f>data!X67</f>
        <v>22398</v>
      </c>
      <c r="D113" s="287">
        <f>data!Y67</f>
        <v>57224</v>
      </c>
      <c r="E113" s="287">
        <f>data!Z67</f>
        <v>0</v>
      </c>
      <c r="F113" s="287">
        <f>data!AA67</f>
        <v>0</v>
      </c>
      <c r="G113" s="287">
        <f>data!AB67</f>
        <v>39039</v>
      </c>
      <c r="H113" s="287">
        <f>data!AC67</f>
        <v>0</v>
      </c>
      <c r="I113" s="287">
        <f>data!AD67</f>
        <v>0</v>
      </c>
    </row>
    <row r="114" spans="1:9" customFormat="1" ht="20.149999999999999" customHeight="1">
      <c r="A114" s="286">
        <v>13</v>
      </c>
      <c r="B114" s="287" t="s">
        <v>1009</v>
      </c>
      <c r="C114" s="287">
        <f>data!X68</f>
        <v>-440</v>
      </c>
      <c r="D114" s="287">
        <f>data!Y68</f>
        <v>-1123</v>
      </c>
      <c r="E114" s="287">
        <f>data!Z68</f>
        <v>0</v>
      </c>
      <c r="F114" s="287">
        <f>data!AA68</f>
        <v>0</v>
      </c>
      <c r="G114" s="287">
        <f>data!AB68</f>
        <v>156</v>
      </c>
      <c r="H114" s="287">
        <f>data!AC68</f>
        <v>24332</v>
      </c>
      <c r="I114" s="287">
        <f>data!AD68</f>
        <v>0</v>
      </c>
    </row>
    <row r="115" spans="1:9" customFormat="1" ht="20.149999999999999" customHeight="1">
      <c r="A115" s="286">
        <v>14</v>
      </c>
      <c r="B115" s="287" t="s">
        <v>1010</v>
      </c>
      <c r="C115" s="287">
        <f>data!X69</f>
        <v>2516</v>
      </c>
      <c r="D115" s="287">
        <f>data!Y69</f>
        <v>6427</v>
      </c>
      <c r="E115" s="287">
        <f>data!Z69</f>
        <v>0</v>
      </c>
      <c r="F115" s="287">
        <f>data!AA69</f>
        <v>0</v>
      </c>
      <c r="G115" s="287">
        <f>data!AB69</f>
        <v>2074</v>
      </c>
      <c r="H115" s="287">
        <f>data!AC69</f>
        <v>0</v>
      </c>
      <c r="I115" s="287">
        <f>data!AD69</f>
        <v>0</v>
      </c>
    </row>
    <row r="116" spans="1:9" customFormat="1" ht="20.149999999999999" customHeight="1">
      <c r="A116" s="286">
        <v>15</v>
      </c>
      <c r="B116" s="287" t="s">
        <v>284</v>
      </c>
      <c r="C116" s="287">
        <f>-data!X84</f>
        <v>0</v>
      </c>
      <c r="D116" s="287">
        <f>-data!Y84</f>
        <v>0</v>
      </c>
      <c r="E116" s="287">
        <f>-data!Z84</f>
        <v>0</v>
      </c>
      <c r="F116" s="287">
        <f>-data!AA84</f>
        <v>0</v>
      </c>
      <c r="G116" s="287">
        <f>-data!AB84</f>
        <v>0</v>
      </c>
      <c r="H116" s="287">
        <f>-data!AC84</f>
        <v>0</v>
      </c>
      <c r="I116" s="287">
        <f>-data!AD84</f>
        <v>0</v>
      </c>
    </row>
    <row r="117" spans="1:9" customFormat="1" ht="20.149999999999999" customHeight="1">
      <c r="A117" s="286">
        <v>16</v>
      </c>
      <c r="B117" s="295" t="s">
        <v>1011</v>
      </c>
      <c r="C117" s="287">
        <f>data!X85</f>
        <v>364109</v>
      </c>
      <c r="D117" s="287">
        <f>data!Y85</f>
        <v>1378097</v>
      </c>
      <c r="E117" s="287">
        <f>data!Z85</f>
        <v>0</v>
      </c>
      <c r="F117" s="287">
        <f>data!AA85</f>
        <v>0</v>
      </c>
      <c r="G117" s="287">
        <f>data!AB85</f>
        <v>1292614</v>
      </c>
      <c r="H117" s="287">
        <f>data!AC85</f>
        <v>40251</v>
      </c>
      <c r="I117" s="287">
        <f>data!AD85</f>
        <v>0</v>
      </c>
    </row>
    <row r="118" spans="1:9" customFormat="1" ht="20.149999999999999" customHeight="1">
      <c r="A118" s="286">
        <v>17</v>
      </c>
      <c r="B118" s="287" t="s">
        <v>286</v>
      </c>
      <c r="C118" s="297"/>
      <c r="D118" s="297"/>
      <c r="E118" s="297"/>
      <c r="F118" s="297"/>
      <c r="G118" s="297"/>
      <c r="H118" s="297"/>
      <c r="I118" s="297"/>
    </row>
    <row r="119" spans="1:9" customFormat="1" ht="20.149999999999999" customHeight="1">
      <c r="A119" s="286">
        <v>18</v>
      </c>
      <c r="B119" s="287" t="s">
        <v>1012</v>
      </c>
      <c r="C119" s="295">
        <f>+data!M689</f>
        <v>363491</v>
      </c>
      <c r="D119" s="295">
        <f>+data!M690</f>
        <v>969896</v>
      </c>
      <c r="E119" s="295">
        <f>+data!M691</f>
        <v>0</v>
      </c>
      <c r="F119" s="295">
        <f>+data!M692</f>
        <v>0</v>
      </c>
      <c r="G119" s="295">
        <f>+data!M693</f>
        <v>637058</v>
      </c>
      <c r="H119" s="295">
        <f>+data!M694</f>
        <v>4628</v>
      </c>
      <c r="I119" s="295">
        <f>+data!M695</f>
        <v>0</v>
      </c>
    </row>
    <row r="120" spans="1:9" customFormat="1" ht="20.149999999999999" customHeight="1">
      <c r="A120" s="286">
        <v>19</v>
      </c>
      <c r="B120" s="295" t="s">
        <v>1013</v>
      </c>
      <c r="C120" s="287">
        <f>data!X87</f>
        <v>252227</v>
      </c>
      <c r="D120" s="287">
        <f>data!Y87</f>
        <v>644263</v>
      </c>
      <c r="E120" s="287">
        <f>data!Z87</f>
        <v>0</v>
      </c>
      <c r="F120" s="287">
        <f>data!AA87</f>
        <v>0</v>
      </c>
      <c r="G120" s="287">
        <f>data!AB87</f>
        <v>809949</v>
      </c>
      <c r="H120" s="287">
        <f>data!AC87</f>
        <v>0</v>
      </c>
      <c r="I120" s="287">
        <f>data!AD87</f>
        <v>0</v>
      </c>
    </row>
    <row r="121" spans="1:9" customFormat="1" ht="20.149999999999999" customHeight="1">
      <c r="A121" s="286">
        <v>20</v>
      </c>
      <c r="B121" s="295" t="s">
        <v>1014</v>
      </c>
      <c r="C121" s="287">
        <f>data!X88</f>
        <v>2252686</v>
      </c>
      <c r="D121" s="287">
        <f>data!Y88</f>
        <v>5754043</v>
      </c>
      <c r="E121" s="287">
        <f>data!Z88</f>
        <v>0</v>
      </c>
      <c r="F121" s="287">
        <f>data!AA88</f>
        <v>0</v>
      </c>
      <c r="G121" s="287">
        <f>data!AB88</f>
        <v>2880904</v>
      </c>
      <c r="H121" s="287">
        <f>data!AC88</f>
        <v>0</v>
      </c>
      <c r="I121" s="287">
        <f>data!AD88</f>
        <v>0</v>
      </c>
    </row>
    <row r="122" spans="1:9" customFormat="1" ht="20.149999999999999" customHeight="1">
      <c r="A122" s="286">
        <v>21</v>
      </c>
      <c r="B122" s="295" t="s">
        <v>1015</v>
      </c>
      <c r="C122" s="287">
        <f>data!X89</f>
        <v>2504913</v>
      </c>
      <c r="D122" s="287">
        <f>data!Y89</f>
        <v>6398306</v>
      </c>
      <c r="E122" s="287">
        <f>data!Z89</f>
        <v>0</v>
      </c>
      <c r="F122" s="287">
        <f>data!AA89</f>
        <v>0</v>
      </c>
      <c r="G122" s="287">
        <f>data!AB89</f>
        <v>3690853</v>
      </c>
      <c r="H122" s="287">
        <f>data!AC89</f>
        <v>0</v>
      </c>
      <c r="I122" s="287">
        <f>data!AD89</f>
        <v>0</v>
      </c>
    </row>
    <row r="123" spans="1:9" customFormat="1" ht="20.149999999999999" customHeight="1">
      <c r="A123" s="286" t="s">
        <v>1016</v>
      </c>
      <c r="B123" s="287"/>
      <c r="C123" s="297"/>
      <c r="D123" s="297"/>
      <c r="E123" s="297"/>
      <c r="F123" s="297"/>
      <c r="G123" s="297"/>
      <c r="H123" s="297"/>
      <c r="I123" s="297"/>
    </row>
    <row r="124" spans="1:9" customFormat="1" ht="20.149999999999999" customHeight="1">
      <c r="A124" s="286">
        <v>22</v>
      </c>
      <c r="B124" s="287" t="s">
        <v>1017</v>
      </c>
      <c r="C124" s="287">
        <f>data!X90</f>
        <v>957</v>
      </c>
      <c r="D124" s="287">
        <f>data!Y90</f>
        <v>2445</v>
      </c>
      <c r="E124" s="287">
        <f>data!Z90</f>
        <v>0</v>
      </c>
      <c r="F124" s="287">
        <f>data!AA90</f>
        <v>0</v>
      </c>
      <c r="G124" s="287">
        <f>data!AB90</f>
        <v>1668</v>
      </c>
      <c r="H124" s="287">
        <f>data!AC90</f>
        <v>0</v>
      </c>
      <c r="I124" s="287">
        <f>data!AD90</f>
        <v>0</v>
      </c>
    </row>
    <row r="125" spans="1:9" customFormat="1" ht="20.149999999999999" customHeight="1">
      <c r="A125" s="286">
        <v>23</v>
      </c>
      <c r="B125" s="287" t="s">
        <v>1018</v>
      </c>
      <c r="C125" s="287">
        <f>data!X91</f>
        <v>0</v>
      </c>
      <c r="D125" s="287">
        <f>data!Y91</f>
        <v>0</v>
      </c>
      <c r="E125" s="287">
        <f>data!Z91</f>
        <v>0</v>
      </c>
      <c r="F125" s="287">
        <f>data!AA91</f>
        <v>0</v>
      </c>
      <c r="G125" s="287">
        <f>data!AB91</f>
        <v>0</v>
      </c>
      <c r="H125" s="287">
        <f>data!AC91</f>
        <v>0</v>
      </c>
      <c r="I125" s="287">
        <f>data!AD91</f>
        <v>0</v>
      </c>
    </row>
    <row r="126" spans="1:9" customFormat="1" ht="20.149999999999999" customHeight="1">
      <c r="A126" s="286">
        <v>24</v>
      </c>
      <c r="B126" s="287" t="s">
        <v>1019</v>
      </c>
      <c r="C126" s="287">
        <f>data!X92</f>
        <v>353</v>
      </c>
      <c r="D126" s="287">
        <f>data!Y92</f>
        <v>902</v>
      </c>
      <c r="E126" s="287">
        <f>data!Z92</f>
        <v>0</v>
      </c>
      <c r="F126" s="287">
        <f>data!AA92</f>
        <v>0</v>
      </c>
      <c r="G126" s="287">
        <f>data!AB92</f>
        <v>178</v>
      </c>
      <c r="H126" s="287">
        <f>data!AC92</f>
        <v>0</v>
      </c>
      <c r="I126" s="287">
        <f>data!AD92</f>
        <v>0</v>
      </c>
    </row>
    <row r="127" spans="1:9" customFormat="1" ht="20.149999999999999" customHeight="1">
      <c r="A127" s="286">
        <v>25</v>
      </c>
      <c r="B127" s="287" t="s">
        <v>1020</v>
      </c>
      <c r="C127" s="287">
        <f>data!X93</f>
        <v>0</v>
      </c>
      <c r="D127" s="287">
        <f>data!Y93</f>
        <v>0</v>
      </c>
      <c r="E127" s="287">
        <f>data!Z93</f>
        <v>0</v>
      </c>
      <c r="F127" s="287">
        <f>data!AA93</f>
        <v>0</v>
      </c>
      <c r="G127" s="287">
        <f>data!AB93</f>
        <v>0</v>
      </c>
      <c r="H127" s="287">
        <f>data!AC93</f>
        <v>0</v>
      </c>
      <c r="I127" s="287">
        <f>data!AD93</f>
        <v>0</v>
      </c>
    </row>
    <row r="128" spans="1:9" customFormat="1" ht="20.149999999999999" customHeight="1">
      <c r="A128" s="286">
        <v>26</v>
      </c>
      <c r="B128" s="287" t="s">
        <v>294</v>
      </c>
      <c r="C128" s="294">
        <f>data!X94</f>
        <v>0</v>
      </c>
      <c r="D128" s="294">
        <f>data!Y94</f>
        <v>0</v>
      </c>
      <c r="E128" s="294">
        <f>data!Z94</f>
        <v>0</v>
      </c>
      <c r="F128" s="294">
        <f>data!AA94</f>
        <v>0</v>
      </c>
      <c r="G128" s="294">
        <f>data!AB94</f>
        <v>0</v>
      </c>
      <c r="H128" s="294">
        <f>data!AC94</f>
        <v>0</v>
      </c>
      <c r="I128" s="294">
        <f>data!AD94</f>
        <v>0</v>
      </c>
    </row>
    <row r="129" spans="1:14" customFormat="1" ht="20.149999999999999" customHeight="1">
      <c r="A129" s="280" t="s">
        <v>1002</v>
      </c>
      <c r="B129" s="281"/>
      <c r="C129" s="281"/>
      <c r="D129" s="281"/>
      <c r="E129" s="281"/>
      <c r="F129" s="281"/>
      <c r="G129" s="281"/>
      <c r="H129" s="281"/>
      <c r="I129" s="280"/>
    </row>
    <row r="130" spans="1:14" customFormat="1" ht="20.149999999999999" customHeight="1">
      <c r="D130" s="282"/>
      <c r="I130" s="283" t="s">
        <v>1033</v>
      </c>
    </row>
    <row r="131" spans="1:14" customFormat="1" ht="20.149999999999999" customHeight="1">
      <c r="A131" s="282"/>
    </row>
    <row r="132" spans="1:14" customFormat="1" ht="20.149999999999999" customHeight="1">
      <c r="A132" s="284" t="str">
        <f>"Hospital: "&amp;data!C98</f>
        <v>Hospital: Douglas, Lincoln, and Okanogan Public Hospital District No. 6</v>
      </c>
      <c r="G132" s="285"/>
      <c r="H132" s="284" t="str">
        <f>"FYE: "&amp;data!C96</f>
        <v>FYE: 12/31/2023</v>
      </c>
    </row>
    <row r="133" spans="1:14" customFormat="1" ht="20.149999999999999" customHeight="1">
      <c r="A133" s="286">
        <v>1</v>
      </c>
      <c r="B133" s="287" t="s">
        <v>236</v>
      </c>
      <c r="C133" s="289" t="s">
        <v>64</v>
      </c>
      <c r="D133" s="289" t="s">
        <v>65</v>
      </c>
      <c r="E133" s="289" t="s">
        <v>66</v>
      </c>
      <c r="F133" s="289" t="s">
        <v>67</v>
      </c>
      <c r="G133" s="289" t="s">
        <v>68</v>
      </c>
      <c r="H133" s="289" t="s">
        <v>69</v>
      </c>
      <c r="I133" s="289" t="s">
        <v>70</v>
      </c>
    </row>
    <row r="134" spans="1:14" customFormat="1" ht="20.149999999999999" customHeight="1">
      <c r="A134" s="290">
        <v>2</v>
      </c>
      <c r="B134" s="291" t="s">
        <v>1004</v>
      </c>
      <c r="C134" s="293" t="s">
        <v>122</v>
      </c>
      <c r="D134" s="293" t="s">
        <v>123</v>
      </c>
      <c r="E134" s="293" t="s">
        <v>145</v>
      </c>
      <c r="F134" s="293"/>
      <c r="G134" s="293" t="s">
        <v>1034</v>
      </c>
      <c r="H134" s="293"/>
      <c r="I134" s="293" t="s">
        <v>149</v>
      </c>
    </row>
    <row r="135" spans="1:14" customFormat="1" ht="20.149999999999999" customHeight="1">
      <c r="A135" s="290"/>
      <c r="B135" s="291"/>
      <c r="C135" s="293" t="s">
        <v>199</v>
      </c>
      <c r="D135" s="293" t="s">
        <v>206</v>
      </c>
      <c r="E135" s="293" t="s">
        <v>198</v>
      </c>
      <c r="F135" s="293" t="s">
        <v>146</v>
      </c>
      <c r="G135" s="293" t="s">
        <v>207</v>
      </c>
      <c r="H135" s="293" t="s">
        <v>148</v>
      </c>
      <c r="I135" s="293" t="s">
        <v>199</v>
      </c>
    </row>
    <row r="136" spans="1:14" customFormat="1" ht="20.149999999999999" customHeight="1">
      <c r="A136" s="286">
        <v>3</v>
      </c>
      <c r="B136" s="287" t="s">
        <v>1008</v>
      </c>
      <c r="C136" s="289" t="s">
        <v>253</v>
      </c>
      <c r="D136" s="289" t="s">
        <v>255</v>
      </c>
      <c r="E136" s="289" t="s">
        <v>255</v>
      </c>
      <c r="F136" s="289" t="s">
        <v>256</v>
      </c>
      <c r="G136" s="288" t="s">
        <v>1035</v>
      </c>
      <c r="H136" s="289" t="s">
        <v>255</v>
      </c>
      <c r="I136" s="289" t="s">
        <v>253</v>
      </c>
    </row>
    <row r="137" spans="1:14" customFormat="1" ht="20.149999999999999" customHeight="1">
      <c r="A137" s="286">
        <v>4</v>
      </c>
      <c r="B137" s="287" t="s">
        <v>261</v>
      </c>
      <c r="C137" s="287">
        <f>data!AE59</f>
        <v>3390</v>
      </c>
      <c r="D137" s="287">
        <f>data!AF59</f>
        <v>0</v>
      </c>
      <c r="E137" s="287">
        <f>data!AG59</f>
        <v>4240</v>
      </c>
      <c r="F137" s="287">
        <f>data!AH59</f>
        <v>0</v>
      </c>
      <c r="G137" s="287">
        <f>data!AI59</f>
        <v>0</v>
      </c>
      <c r="H137" s="287">
        <f>data!AJ59</f>
        <v>18578</v>
      </c>
      <c r="I137" s="287">
        <f>data!AK59</f>
        <v>0</v>
      </c>
      <c r="K137" s="298"/>
      <c r="L137" s="300"/>
      <c r="M137" s="300"/>
      <c r="N137" s="300"/>
    </row>
    <row r="138" spans="1:14" customFormat="1" ht="20.149999999999999" customHeight="1">
      <c r="A138" s="286">
        <v>5</v>
      </c>
      <c r="B138" s="287" t="s">
        <v>262</v>
      </c>
      <c r="C138" s="294">
        <f>data!AE60</f>
        <v>3.93</v>
      </c>
      <c r="D138" s="294">
        <f>data!AF60</f>
        <v>0</v>
      </c>
      <c r="E138" s="294">
        <f>data!AG60</f>
        <v>11.38</v>
      </c>
      <c r="F138" s="294">
        <f>data!AH60</f>
        <v>0</v>
      </c>
      <c r="G138" s="294">
        <f>data!AI60</f>
        <v>0</v>
      </c>
      <c r="H138" s="294">
        <f>data!AJ60</f>
        <v>31.3</v>
      </c>
      <c r="I138" s="294">
        <f>data!AK60</f>
        <v>0</v>
      </c>
    </row>
    <row r="139" spans="1:14" customFormat="1" ht="20.149999999999999" customHeight="1">
      <c r="A139" s="286">
        <v>6</v>
      </c>
      <c r="B139" s="287" t="s">
        <v>263</v>
      </c>
      <c r="C139" s="287">
        <f>data!AE61</f>
        <v>355138</v>
      </c>
      <c r="D139" s="287">
        <f>data!AF61</f>
        <v>0</v>
      </c>
      <c r="E139" s="287">
        <f>data!AG61</f>
        <v>2065400</v>
      </c>
      <c r="F139" s="287">
        <f>data!AH61</f>
        <v>0</v>
      </c>
      <c r="G139" s="287">
        <f>data!AI61</f>
        <v>0</v>
      </c>
      <c r="H139" s="287">
        <f>data!AJ61</f>
        <v>3350919</v>
      </c>
      <c r="I139" s="287">
        <f>data!AK61</f>
        <v>0</v>
      </c>
    </row>
    <row r="140" spans="1:14" customFormat="1" ht="20.149999999999999" customHeight="1">
      <c r="A140" s="286">
        <v>7</v>
      </c>
      <c r="B140" s="287" t="s">
        <v>11</v>
      </c>
      <c r="C140" s="287">
        <f>data!AE62</f>
        <v>92286</v>
      </c>
      <c r="D140" s="287">
        <f>data!AF62</f>
        <v>0</v>
      </c>
      <c r="E140" s="287">
        <f>data!AG62</f>
        <v>536715</v>
      </c>
      <c r="F140" s="287">
        <f>data!AH62</f>
        <v>0</v>
      </c>
      <c r="G140" s="287">
        <f>data!AI62</f>
        <v>0</v>
      </c>
      <c r="H140" s="287">
        <f>data!AJ62</f>
        <v>870769</v>
      </c>
      <c r="I140" s="287">
        <f>data!AK62</f>
        <v>0</v>
      </c>
    </row>
    <row r="141" spans="1:14" customFormat="1" ht="20.149999999999999" customHeight="1">
      <c r="A141" s="286">
        <v>8</v>
      </c>
      <c r="B141" s="287" t="s">
        <v>264</v>
      </c>
      <c r="C141" s="287">
        <f>data!AE63</f>
        <v>0</v>
      </c>
      <c r="D141" s="287">
        <f>data!AF63</f>
        <v>0</v>
      </c>
      <c r="E141" s="287">
        <f>data!AG63</f>
        <v>48176</v>
      </c>
      <c r="F141" s="287">
        <f>data!AH63</f>
        <v>0</v>
      </c>
      <c r="G141" s="287">
        <f>data!AI63</f>
        <v>0</v>
      </c>
      <c r="H141" s="287">
        <f>data!AJ63</f>
        <v>345713</v>
      </c>
      <c r="I141" s="287">
        <f>data!AK63</f>
        <v>0</v>
      </c>
    </row>
    <row r="142" spans="1:14" customFormat="1" ht="20.149999999999999" customHeight="1">
      <c r="A142" s="286">
        <v>9</v>
      </c>
      <c r="B142" s="287" t="s">
        <v>265</v>
      </c>
      <c r="C142" s="287">
        <f>data!AE64</f>
        <v>5209</v>
      </c>
      <c r="D142" s="287">
        <f>data!AF64</f>
        <v>0</v>
      </c>
      <c r="E142" s="287">
        <f>data!AG64</f>
        <v>74882</v>
      </c>
      <c r="F142" s="287">
        <f>data!AH64</f>
        <v>0</v>
      </c>
      <c r="G142" s="287">
        <f>data!AI64</f>
        <v>0</v>
      </c>
      <c r="H142" s="287">
        <f>data!AJ64</f>
        <v>169579</v>
      </c>
      <c r="I142" s="287">
        <f>data!AK64</f>
        <v>0</v>
      </c>
    </row>
    <row r="143" spans="1:14" customFormat="1" ht="20.149999999999999" customHeight="1">
      <c r="A143" s="286">
        <v>10</v>
      </c>
      <c r="B143" s="287" t="s">
        <v>525</v>
      </c>
      <c r="C143" s="287">
        <f>data!AE65</f>
        <v>9714</v>
      </c>
      <c r="D143" s="287">
        <f>data!AF65</f>
        <v>0</v>
      </c>
      <c r="E143" s="287">
        <f>data!AG65</f>
        <v>2682</v>
      </c>
      <c r="F143" s="287">
        <f>data!AH65</f>
        <v>0</v>
      </c>
      <c r="G143" s="287">
        <f>data!AI65</f>
        <v>0</v>
      </c>
      <c r="H143" s="287">
        <f>data!AJ65</f>
        <v>20525</v>
      </c>
      <c r="I143" s="287">
        <f>data!AK65</f>
        <v>0</v>
      </c>
    </row>
    <row r="144" spans="1:14" customFormat="1" ht="20.149999999999999" customHeight="1">
      <c r="A144" s="286">
        <v>11</v>
      </c>
      <c r="B144" s="287" t="s">
        <v>526</v>
      </c>
      <c r="C144" s="287">
        <f>data!AE66</f>
        <v>9839</v>
      </c>
      <c r="D144" s="287">
        <f>data!AF66</f>
        <v>0</v>
      </c>
      <c r="E144" s="287">
        <f>data!AG66</f>
        <v>99326</v>
      </c>
      <c r="F144" s="287">
        <f>data!AH66</f>
        <v>0</v>
      </c>
      <c r="G144" s="287">
        <f>data!AI66</f>
        <v>0</v>
      </c>
      <c r="H144" s="287">
        <f>data!AJ66</f>
        <v>406971</v>
      </c>
      <c r="I144" s="287">
        <f>data!AK66</f>
        <v>0</v>
      </c>
    </row>
    <row r="145" spans="1:9" customFormat="1" ht="20.149999999999999" customHeight="1">
      <c r="A145" s="286">
        <v>12</v>
      </c>
      <c r="B145" s="287" t="s">
        <v>16</v>
      </c>
      <c r="C145" s="287">
        <f>data!AE67</f>
        <v>55375</v>
      </c>
      <c r="D145" s="287">
        <f>data!AF67</f>
        <v>0</v>
      </c>
      <c r="E145" s="287">
        <f>data!AG67</f>
        <v>115056</v>
      </c>
      <c r="F145" s="287">
        <f>data!AH67</f>
        <v>0</v>
      </c>
      <c r="G145" s="287">
        <f>data!AI67</f>
        <v>0</v>
      </c>
      <c r="H145" s="287">
        <f>data!AJ67</f>
        <v>280081</v>
      </c>
      <c r="I145" s="287">
        <f>data!AK67</f>
        <v>0</v>
      </c>
    </row>
    <row r="146" spans="1:9" customFormat="1" ht="20.149999999999999" customHeight="1">
      <c r="A146" s="286">
        <v>13</v>
      </c>
      <c r="B146" s="287" t="s">
        <v>1009</v>
      </c>
      <c r="C146" s="287">
        <f>data!AE68</f>
        <v>634</v>
      </c>
      <c r="D146" s="287">
        <f>data!AF68</f>
        <v>0</v>
      </c>
      <c r="E146" s="287">
        <f>data!AG68</f>
        <v>10601</v>
      </c>
      <c r="F146" s="287">
        <f>data!AH68</f>
        <v>0</v>
      </c>
      <c r="G146" s="287">
        <f>data!AI68</f>
        <v>0</v>
      </c>
      <c r="H146" s="287">
        <f>data!AJ68</f>
        <v>5476</v>
      </c>
      <c r="I146" s="287">
        <f>data!AK68</f>
        <v>0</v>
      </c>
    </row>
    <row r="147" spans="1:9" customFormat="1" ht="20.149999999999999" customHeight="1">
      <c r="A147" s="286">
        <v>14</v>
      </c>
      <c r="B147" s="287" t="s">
        <v>1010</v>
      </c>
      <c r="C147" s="287">
        <f>data!AE69</f>
        <v>1815</v>
      </c>
      <c r="D147" s="287">
        <f>data!AF69</f>
        <v>0</v>
      </c>
      <c r="E147" s="287">
        <f>data!AG69</f>
        <v>26729</v>
      </c>
      <c r="F147" s="287">
        <f>data!AH69</f>
        <v>0</v>
      </c>
      <c r="G147" s="287">
        <f>data!AI69</f>
        <v>0</v>
      </c>
      <c r="H147" s="287">
        <f>data!AJ69</f>
        <v>89141</v>
      </c>
      <c r="I147" s="287">
        <f>data!AK69</f>
        <v>0</v>
      </c>
    </row>
    <row r="148" spans="1:9" customFormat="1" ht="20.149999999999999" customHeight="1">
      <c r="A148" s="286">
        <v>15</v>
      </c>
      <c r="B148" s="287" t="s">
        <v>284</v>
      </c>
      <c r="C148" s="287">
        <f>-data!AE84</f>
        <v>0</v>
      </c>
      <c r="D148" s="287">
        <f>-data!AF84</f>
        <v>0</v>
      </c>
      <c r="E148" s="287">
        <f>-data!AG84</f>
        <v>0</v>
      </c>
      <c r="F148" s="287">
        <f>-data!AH84</f>
        <v>0</v>
      </c>
      <c r="G148" s="287">
        <f>-data!AI84</f>
        <v>0</v>
      </c>
      <c r="H148" s="287">
        <f>-data!AJ84</f>
        <v>0</v>
      </c>
      <c r="I148" s="287">
        <f>-data!AK84</f>
        <v>0</v>
      </c>
    </row>
    <row r="149" spans="1:9" customFormat="1" ht="20.149999999999999" customHeight="1">
      <c r="A149" s="286">
        <v>16</v>
      </c>
      <c r="B149" s="295" t="s">
        <v>1011</v>
      </c>
      <c r="C149" s="287">
        <f>data!AE85</f>
        <v>530010</v>
      </c>
      <c r="D149" s="287">
        <f>data!AF85</f>
        <v>0</v>
      </c>
      <c r="E149" s="287">
        <f>data!AG85</f>
        <v>2979567</v>
      </c>
      <c r="F149" s="287">
        <f>data!AH85</f>
        <v>0</v>
      </c>
      <c r="G149" s="287">
        <f>data!AI85</f>
        <v>0</v>
      </c>
      <c r="H149" s="287">
        <f>data!AJ85</f>
        <v>5539174</v>
      </c>
      <c r="I149" s="287">
        <f>data!AK85</f>
        <v>0</v>
      </c>
    </row>
    <row r="150" spans="1:9" customFormat="1" ht="20.149999999999999" customHeight="1">
      <c r="A150" s="286">
        <v>17</v>
      </c>
      <c r="B150" s="287" t="s">
        <v>286</v>
      </c>
      <c r="C150" s="297"/>
      <c r="D150" s="297"/>
      <c r="E150" s="297"/>
      <c r="F150" s="297"/>
      <c r="G150" s="297"/>
      <c r="H150" s="297"/>
      <c r="I150" s="297"/>
    </row>
    <row r="151" spans="1:9" customFormat="1" ht="20.149999999999999" customHeight="1">
      <c r="A151" s="286">
        <v>18</v>
      </c>
      <c r="B151" s="287" t="s">
        <v>1012</v>
      </c>
      <c r="C151" s="295">
        <f>+data!M696</f>
        <v>258662</v>
      </c>
      <c r="D151" s="295">
        <f>+data!M697</f>
        <v>0</v>
      </c>
      <c r="E151" s="295">
        <f>+data!M698</f>
        <v>1705722</v>
      </c>
      <c r="F151" s="295">
        <f>+data!M699</f>
        <v>0</v>
      </c>
      <c r="G151" s="295">
        <f>+data!M700</f>
        <v>0</v>
      </c>
      <c r="H151" s="295">
        <f>+data!M701</f>
        <v>1795988</v>
      </c>
      <c r="I151" s="295">
        <f>+data!M702</f>
        <v>0</v>
      </c>
    </row>
    <row r="152" spans="1:9" customFormat="1" ht="20.149999999999999" customHeight="1">
      <c r="A152" s="286">
        <v>19</v>
      </c>
      <c r="B152" s="295" t="s">
        <v>1013</v>
      </c>
      <c r="C152" s="287">
        <f>data!AE87</f>
        <v>94350</v>
      </c>
      <c r="D152" s="287">
        <f>data!AF87</f>
        <v>0</v>
      </c>
      <c r="E152" s="287">
        <f>data!AG87</f>
        <v>899921</v>
      </c>
      <c r="F152" s="287">
        <f>data!AH87</f>
        <v>0</v>
      </c>
      <c r="G152" s="287">
        <f>data!AI87</f>
        <v>0</v>
      </c>
      <c r="H152" s="287">
        <f>data!AJ87</f>
        <v>0</v>
      </c>
      <c r="I152" s="287">
        <f>data!AK87</f>
        <v>0</v>
      </c>
    </row>
    <row r="153" spans="1:9" customFormat="1" ht="20.149999999999999" customHeight="1">
      <c r="A153" s="286">
        <v>20</v>
      </c>
      <c r="B153" s="295" t="s">
        <v>1014</v>
      </c>
      <c r="C153" s="287">
        <f>data!AE88</f>
        <v>899484</v>
      </c>
      <c r="D153" s="287">
        <f>data!AF88</f>
        <v>0</v>
      </c>
      <c r="E153" s="287">
        <f>data!AG88</f>
        <v>9856815</v>
      </c>
      <c r="F153" s="287">
        <f>data!AH88</f>
        <v>0</v>
      </c>
      <c r="G153" s="287">
        <f>data!AI88</f>
        <v>0</v>
      </c>
      <c r="H153" s="287">
        <f>data!AJ88</f>
        <v>6376145</v>
      </c>
      <c r="I153" s="287">
        <f>data!AK88</f>
        <v>0</v>
      </c>
    </row>
    <row r="154" spans="1:9" customFormat="1" ht="20.149999999999999" customHeight="1">
      <c r="A154" s="286">
        <v>21</v>
      </c>
      <c r="B154" s="295" t="s">
        <v>1015</v>
      </c>
      <c r="C154" s="287">
        <f>data!AE89</f>
        <v>993834</v>
      </c>
      <c r="D154" s="287">
        <f>data!AF89</f>
        <v>0</v>
      </c>
      <c r="E154" s="287">
        <f>data!AG89</f>
        <v>10756736</v>
      </c>
      <c r="F154" s="287">
        <f>data!AH89</f>
        <v>0</v>
      </c>
      <c r="G154" s="287">
        <f>data!AI89</f>
        <v>0</v>
      </c>
      <c r="H154" s="287">
        <f>data!AJ89</f>
        <v>6376145</v>
      </c>
      <c r="I154" s="287">
        <f>data!AK89</f>
        <v>0</v>
      </c>
    </row>
    <row r="155" spans="1:9" customFormat="1" ht="20.149999999999999" customHeight="1">
      <c r="A155" s="286" t="s">
        <v>1016</v>
      </c>
      <c r="B155" s="287"/>
      <c r="C155" s="297"/>
      <c r="D155" s="297"/>
      <c r="E155" s="297"/>
      <c r="F155" s="297"/>
      <c r="G155" s="297"/>
      <c r="H155" s="297"/>
      <c r="I155" s="297"/>
    </row>
    <row r="156" spans="1:9" customFormat="1" ht="20.149999999999999" customHeight="1">
      <c r="A156" s="286">
        <v>22</v>
      </c>
      <c r="B156" s="287" t="s">
        <v>1017</v>
      </c>
      <c r="C156" s="287">
        <f>data!AE90</f>
        <v>2366</v>
      </c>
      <c r="D156" s="287">
        <f>data!AF90</f>
        <v>0</v>
      </c>
      <c r="E156" s="287">
        <f>data!AG90</f>
        <v>4916</v>
      </c>
      <c r="F156" s="287">
        <f>data!AH90</f>
        <v>0</v>
      </c>
      <c r="G156" s="287">
        <f>data!AI90</f>
        <v>0</v>
      </c>
      <c r="H156" s="287">
        <f>data!AJ90</f>
        <v>11967</v>
      </c>
      <c r="I156" s="287">
        <f>data!AK90</f>
        <v>0</v>
      </c>
    </row>
    <row r="157" spans="1:9" customFormat="1" ht="20.149999999999999" customHeight="1">
      <c r="A157" s="286">
        <v>23</v>
      </c>
      <c r="B157" s="287" t="s">
        <v>1018</v>
      </c>
      <c r="C157" s="287">
        <f>data!AE91</f>
        <v>0</v>
      </c>
      <c r="D157" s="287">
        <f>data!AF91</f>
        <v>0</v>
      </c>
      <c r="E157" s="287">
        <f>data!AG91</f>
        <v>0</v>
      </c>
      <c r="F157" s="287">
        <f>data!AH91</f>
        <v>0</v>
      </c>
      <c r="G157" s="287">
        <f>data!AI91</f>
        <v>0</v>
      </c>
      <c r="H157" s="287">
        <f>data!AJ91</f>
        <v>0</v>
      </c>
      <c r="I157" s="287">
        <f>data!AK91</f>
        <v>0</v>
      </c>
    </row>
    <row r="158" spans="1:9" customFormat="1" ht="20.149999999999999" customHeight="1">
      <c r="A158" s="286">
        <v>24</v>
      </c>
      <c r="B158" s="287" t="s">
        <v>1019</v>
      </c>
      <c r="C158" s="287">
        <f>data!AE92</f>
        <v>477</v>
      </c>
      <c r="D158" s="287">
        <f>data!AF92</f>
        <v>0</v>
      </c>
      <c r="E158" s="287">
        <f>data!AG92</f>
        <v>1380</v>
      </c>
      <c r="F158" s="287">
        <f>data!AH92</f>
        <v>0</v>
      </c>
      <c r="G158" s="287">
        <f>data!AI92</f>
        <v>0</v>
      </c>
      <c r="H158" s="287">
        <f>data!AJ92</f>
        <v>3796</v>
      </c>
      <c r="I158" s="287">
        <f>data!AK92</f>
        <v>0</v>
      </c>
    </row>
    <row r="159" spans="1:9" customFormat="1" ht="20.149999999999999" customHeight="1">
      <c r="A159" s="286">
        <v>25</v>
      </c>
      <c r="B159" s="287" t="s">
        <v>1020</v>
      </c>
      <c r="C159" s="287">
        <f>data!AE93</f>
        <v>0</v>
      </c>
      <c r="D159" s="287">
        <f>data!AF93</f>
        <v>0</v>
      </c>
      <c r="E159" s="287">
        <f>data!AG93</f>
        <v>7200</v>
      </c>
      <c r="F159" s="287">
        <f>data!AH93</f>
        <v>0</v>
      </c>
      <c r="G159" s="287">
        <f>data!AI93</f>
        <v>0</v>
      </c>
      <c r="H159" s="287">
        <f>data!AJ93</f>
        <v>0</v>
      </c>
      <c r="I159" s="287">
        <f>data!AK93</f>
        <v>0</v>
      </c>
    </row>
    <row r="160" spans="1:9" customFormat="1" ht="20.149999999999999" customHeight="1">
      <c r="A160" s="286">
        <v>26</v>
      </c>
      <c r="B160" s="287" t="s">
        <v>294</v>
      </c>
      <c r="C160" s="294">
        <f>data!AE94</f>
        <v>0</v>
      </c>
      <c r="D160" s="294">
        <f>data!AF94</f>
        <v>0</v>
      </c>
      <c r="E160" s="294">
        <f>data!AG94</f>
        <v>6.42</v>
      </c>
      <c r="F160" s="294">
        <f>data!AH94</f>
        <v>0</v>
      </c>
      <c r="G160" s="294">
        <f>data!AI94</f>
        <v>0</v>
      </c>
      <c r="H160" s="294">
        <f>data!AJ94</f>
        <v>0</v>
      </c>
      <c r="I160" s="294">
        <f>data!AK94</f>
        <v>0</v>
      </c>
    </row>
    <row r="161" spans="1:9" customFormat="1" ht="20.149999999999999" customHeight="1">
      <c r="A161" s="280" t="s">
        <v>1002</v>
      </c>
      <c r="B161" s="281"/>
      <c r="C161" s="281"/>
      <c r="D161" s="281"/>
      <c r="E161" s="281"/>
      <c r="F161" s="281"/>
      <c r="G161" s="281"/>
      <c r="H161" s="281"/>
      <c r="I161" s="280"/>
    </row>
    <row r="162" spans="1:9" customFormat="1" ht="20.149999999999999" customHeight="1">
      <c r="D162" s="282"/>
      <c r="I162" s="283" t="s">
        <v>1036</v>
      </c>
    </row>
    <row r="163" spans="1:9" customFormat="1" ht="20.149999999999999" customHeight="1">
      <c r="A163" s="282"/>
    </row>
    <row r="164" spans="1:9" customFormat="1" ht="20.149999999999999" customHeight="1">
      <c r="A164" s="284" t="str">
        <f>"Hospital: "&amp;data!C98</f>
        <v>Hospital: Douglas, Lincoln, and Okanogan Public Hospital District No. 6</v>
      </c>
      <c r="G164" s="285"/>
      <c r="H164" s="284" t="str">
        <f>"FYE: "&amp;data!C96</f>
        <v>FYE: 12/31/2023</v>
      </c>
    </row>
    <row r="165" spans="1:9" customFormat="1" ht="20.149999999999999" customHeight="1">
      <c r="A165" s="286">
        <v>1</v>
      </c>
      <c r="B165" s="287" t="s">
        <v>236</v>
      </c>
      <c r="C165" s="289" t="s">
        <v>71</v>
      </c>
      <c r="D165" s="289" t="s">
        <v>72</v>
      </c>
      <c r="E165" s="289" t="s">
        <v>73</v>
      </c>
      <c r="F165" s="289" t="s">
        <v>74</v>
      </c>
      <c r="G165" s="289" t="s">
        <v>75</v>
      </c>
      <c r="H165" s="289" t="s">
        <v>76</v>
      </c>
      <c r="I165" s="289" t="s">
        <v>77</v>
      </c>
    </row>
    <row r="166" spans="1:9" customFormat="1" ht="20.149999999999999" customHeight="1">
      <c r="A166" s="290">
        <v>2</v>
      </c>
      <c r="B166" s="291" t="s">
        <v>1004</v>
      </c>
      <c r="C166" s="293" t="s">
        <v>150</v>
      </c>
      <c r="D166" s="293" t="s">
        <v>151</v>
      </c>
      <c r="E166" s="293" t="s">
        <v>137</v>
      </c>
      <c r="F166" s="293" t="s">
        <v>152</v>
      </c>
      <c r="G166" s="293" t="s">
        <v>1037</v>
      </c>
      <c r="H166" s="293" t="s">
        <v>154</v>
      </c>
      <c r="I166" s="293" t="s">
        <v>155</v>
      </c>
    </row>
    <row r="167" spans="1:9" customFormat="1" ht="20.149999999999999" customHeight="1">
      <c r="A167" s="290"/>
      <c r="B167" s="291"/>
      <c r="C167" s="293" t="s">
        <v>199</v>
      </c>
      <c r="D167" s="293" t="s">
        <v>199</v>
      </c>
      <c r="E167" s="293" t="s">
        <v>1038</v>
      </c>
      <c r="F167" s="293" t="s">
        <v>209</v>
      </c>
      <c r="G167" s="293" t="s">
        <v>148</v>
      </c>
      <c r="H167" s="292" t="s">
        <v>1039</v>
      </c>
      <c r="I167" s="293" t="s">
        <v>196</v>
      </c>
    </row>
    <row r="168" spans="1:9" customFormat="1" ht="20.149999999999999" customHeight="1">
      <c r="A168" s="286">
        <v>3</v>
      </c>
      <c r="B168" s="287" t="s">
        <v>1008</v>
      </c>
      <c r="C168" s="289" t="s">
        <v>253</v>
      </c>
      <c r="D168" s="289" t="s">
        <v>253</v>
      </c>
      <c r="E168" s="289" t="s">
        <v>244</v>
      </c>
      <c r="F168" s="289" t="s">
        <v>254</v>
      </c>
      <c r="G168" s="289" t="s">
        <v>255</v>
      </c>
      <c r="H168" s="289" t="s">
        <v>256</v>
      </c>
      <c r="I168" s="289" t="s">
        <v>255</v>
      </c>
    </row>
    <row r="169" spans="1:9" customFormat="1" ht="20.149999999999999" customHeight="1">
      <c r="A169" s="286">
        <v>4</v>
      </c>
      <c r="B169" s="287" t="s">
        <v>261</v>
      </c>
      <c r="C169" s="287">
        <f>data!AL59</f>
        <v>0</v>
      </c>
      <c r="D169" s="287">
        <f>data!AM59</f>
        <v>0</v>
      </c>
      <c r="E169" s="287">
        <f>data!AN59</f>
        <v>0</v>
      </c>
      <c r="F169" s="287">
        <f>data!AO59</f>
        <v>4968</v>
      </c>
      <c r="G169" s="287">
        <f>data!AP59</f>
        <v>0</v>
      </c>
      <c r="H169" s="287">
        <f>data!AQ59</f>
        <v>0</v>
      </c>
      <c r="I169" s="287">
        <f>data!AR59</f>
        <v>0</v>
      </c>
    </row>
    <row r="170" spans="1:9" customFormat="1" ht="20.149999999999999" customHeight="1">
      <c r="A170" s="286">
        <v>5</v>
      </c>
      <c r="B170" s="287" t="s">
        <v>262</v>
      </c>
      <c r="C170" s="294">
        <f>data!AL60</f>
        <v>0</v>
      </c>
      <c r="D170" s="294">
        <f>data!AM60</f>
        <v>0</v>
      </c>
      <c r="E170" s="294">
        <f>data!AN60</f>
        <v>0</v>
      </c>
      <c r="F170" s="294">
        <f>data!AO60</f>
        <v>1.45</v>
      </c>
      <c r="G170" s="294">
        <f>data!AP60</f>
        <v>0</v>
      </c>
      <c r="H170" s="294">
        <f>data!AQ60</f>
        <v>0</v>
      </c>
      <c r="I170" s="294">
        <f>data!AR60</f>
        <v>0</v>
      </c>
    </row>
    <row r="171" spans="1:9" customFormat="1" ht="20.149999999999999" customHeight="1">
      <c r="A171" s="286">
        <v>6</v>
      </c>
      <c r="B171" s="287" t="s">
        <v>263</v>
      </c>
      <c r="C171" s="287">
        <f>data!AL61</f>
        <v>0</v>
      </c>
      <c r="D171" s="287">
        <f>data!AM61</f>
        <v>0</v>
      </c>
      <c r="E171" s="287">
        <f>data!AN61</f>
        <v>0</v>
      </c>
      <c r="F171" s="287">
        <f>data!AO61</f>
        <v>137761</v>
      </c>
      <c r="G171" s="287">
        <f>data!AP61</f>
        <v>0</v>
      </c>
      <c r="H171" s="287">
        <f>data!AQ61</f>
        <v>0</v>
      </c>
      <c r="I171" s="287">
        <f>data!AR61</f>
        <v>0</v>
      </c>
    </row>
    <row r="172" spans="1:9" customFormat="1" ht="20.149999999999999" customHeight="1">
      <c r="A172" s="286">
        <v>7</v>
      </c>
      <c r="B172" s="287" t="s">
        <v>11</v>
      </c>
      <c r="C172" s="287">
        <f>data!AL62</f>
        <v>0</v>
      </c>
      <c r="D172" s="287">
        <f>data!AM62</f>
        <v>0</v>
      </c>
      <c r="E172" s="287">
        <f>data!AN62</f>
        <v>0</v>
      </c>
      <c r="F172" s="287">
        <f>data!AO62</f>
        <v>35799</v>
      </c>
      <c r="G172" s="287">
        <f>data!AP62</f>
        <v>0</v>
      </c>
      <c r="H172" s="287">
        <f>data!AQ62</f>
        <v>0</v>
      </c>
      <c r="I172" s="287">
        <f>data!AR62</f>
        <v>0</v>
      </c>
    </row>
    <row r="173" spans="1:9" customFormat="1" ht="20.149999999999999" customHeight="1">
      <c r="A173" s="286">
        <v>8</v>
      </c>
      <c r="B173" s="287" t="s">
        <v>264</v>
      </c>
      <c r="C173" s="287">
        <f>data!AL63</f>
        <v>0</v>
      </c>
      <c r="D173" s="287">
        <f>data!AM63</f>
        <v>0</v>
      </c>
      <c r="E173" s="287">
        <f>data!AN63</f>
        <v>0</v>
      </c>
      <c r="F173" s="287">
        <f>data!AO63</f>
        <v>14033</v>
      </c>
      <c r="G173" s="287">
        <f>data!AP63</f>
        <v>0</v>
      </c>
      <c r="H173" s="287">
        <f>data!AQ63</f>
        <v>0</v>
      </c>
      <c r="I173" s="287">
        <f>data!AR63</f>
        <v>0</v>
      </c>
    </row>
    <row r="174" spans="1:9" customFormat="1" ht="20.149999999999999" customHeight="1">
      <c r="A174" s="286">
        <v>9</v>
      </c>
      <c r="B174" s="287" t="s">
        <v>265</v>
      </c>
      <c r="C174" s="287">
        <f>data!AL64</f>
        <v>0</v>
      </c>
      <c r="D174" s="287">
        <f>data!AM64</f>
        <v>0</v>
      </c>
      <c r="E174" s="287">
        <f>data!AN64</f>
        <v>0</v>
      </c>
      <c r="F174" s="287">
        <f>data!AO64</f>
        <v>5051</v>
      </c>
      <c r="G174" s="287">
        <f>data!AP64</f>
        <v>2325</v>
      </c>
      <c r="H174" s="287">
        <f>data!AQ64</f>
        <v>0</v>
      </c>
      <c r="I174" s="287">
        <f>data!AR64</f>
        <v>0</v>
      </c>
    </row>
    <row r="175" spans="1:9" customFormat="1" ht="20.149999999999999" customHeight="1">
      <c r="A175" s="286">
        <v>10</v>
      </c>
      <c r="B175" s="287" t="s">
        <v>525</v>
      </c>
      <c r="C175" s="287">
        <f>data!AL65</f>
        <v>0</v>
      </c>
      <c r="D175" s="287">
        <f>data!AM65</f>
        <v>0</v>
      </c>
      <c r="E175" s="287">
        <f>data!AN65</f>
        <v>0</v>
      </c>
      <c r="F175" s="287">
        <f>data!AO65</f>
        <v>175</v>
      </c>
      <c r="G175" s="287">
        <f>data!AP65</f>
        <v>3126</v>
      </c>
      <c r="H175" s="287">
        <f>data!AQ65</f>
        <v>0</v>
      </c>
      <c r="I175" s="287">
        <f>data!AR65</f>
        <v>0</v>
      </c>
    </row>
    <row r="176" spans="1:9" customFormat="1" ht="20.149999999999999" customHeight="1">
      <c r="A176" s="286">
        <v>11</v>
      </c>
      <c r="B176" s="287" t="s">
        <v>526</v>
      </c>
      <c r="C176" s="287">
        <f>data!AL66</f>
        <v>0</v>
      </c>
      <c r="D176" s="287">
        <f>data!AM66</f>
        <v>0</v>
      </c>
      <c r="E176" s="287">
        <f>data!AN66</f>
        <v>0</v>
      </c>
      <c r="F176" s="287">
        <f>data!AO66</f>
        <v>73454</v>
      </c>
      <c r="G176" s="287">
        <f>data!AP66</f>
        <v>0</v>
      </c>
      <c r="H176" s="287">
        <f>data!AQ66</f>
        <v>0</v>
      </c>
      <c r="I176" s="287">
        <f>data!AR66</f>
        <v>0</v>
      </c>
    </row>
    <row r="177" spans="1:9" customFormat="1" ht="20.149999999999999" customHeight="1">
      <c r="A177" s="286">
        <v>12</v>
      </c>
      <c r="B177" s="287" t="s">
        <v>16</v>
      </c>
      <c r="C177" s="287">
        <f>data!AL67</f>
        <v>0</v>
      </c>
      <c r="D177" s="287">
        <f>data!AM67</f>
        <v>0</v>
      </c>
      <c r="E177" s="287">
        <f>data!AN67</f>
        <v>0</v>
      </c>
      <c r="F177" s="287">
        <f>data!AO67</f>
        <v>22796</v>
      </c>
      <c r="G177" s="287">
        <f>data!AP67</f>
        <v>0</v>
      </c>
      <c r="H177" s="287">
        <f>data!AQ67</f>
        <v>0</v>
      </c>
      <c r="I177" s="287">
        <f>data!AR67</f>
        <v>0</v>
      </c>
    </row>
    <row r="178" spans="1:9" customFormat="1" ht="20.149999999999999" customHeight="1">
      <c r="A178" s="286">
        <v>13</v>
      </c>
      <c r="B178" s="287" t="s">
        <v>1009</v>
      </c>
      <c r="C178" s="287">
        <f>data!AL68</f>
        <v>0</v>
      </c>
      <c r="D178" s="287">
        <f>data!AM68</f>
        <v>0</v>
      </c>
      <c r="E178" s="287">
        <f>data!AN68</f>
        <v>0</v>
      </c>
      <c r="F178" s="287">
        <f>data!AO68</f>
        <v>1080</v>
      </c>
      <c r="G178" s="287">
        <f>data!AP68</f>
        <v>470</v>
      </c>
      <c r="H178" s="287">
        <f>data!AQ68</f>
        <v>0</v>
      </c>
      <c r="I178" s="287">
        <f>data!AR68</f>
        <v>0</v>
      </c>
    </row>
    <row r="179" spans="1:9" customFormat="1" ht="20.149999999999999" customHeight="1">
      <c r="A179" s="286">
        <v>14</v>
      </c>
      <c r="B179" s="287" t="s">
        <v>1010</v>
      </c>
      <c r="C179" s="287">
        <f>data!AL69</f>
        <v>0</v>
      </c>
      <c r="D179" s="287">
        <f>data!AM69</f>
        <v>0</v>
      </c>
      <c r="E179" s="287">
        <f>data!AN69</f>
        <v>0</v>
      </c>
      <c r="F179" s="287">
        <f>data!AO69</f>
        <v>1285</v>
      </c>
      <c r="G179" s="287">
        <f>data!AP69</f>
        <v>73</v>
      </c>
      <c r="H179" s="287">
        <f>data!AQ69</f>
        <v>0</v>
      </c>
      <c r="I179" s="287">
        <f>data!AR69</f>
        <v>0</v>
      </c>
    </row>
    <row r="180" spans="1:9" customFormat="1" ht="20.149999999999999" customHeight="1">
      <c r="A180" s="286">
        <v>15</v>
      </c>
      <c r="B180" s="287" t="s">
        <v>284</v>
      </c>
      <c r="C180" s="287">
        <f>-data!AL84</f>
        <v>0</v>
      </c>
      <c r="D180" s="287">
        <f>-data!AM84</f>
        <v>0</v>
      </c>
      <c r="E180" s="287">
        <f>-data!AN84</f>
        <v>0</v>
      </c>
      <c r="F180" s="287">
        <f>-data!AO84</f>
        <v>0</v>
      </c>
      <c r="G180" s="287">
        <f>-data!AP84</f>
        <v>0</v>
      </c>
      <c r="H180" s="287">
        <f>-data!AQ84</f>
        <v>0</v>
      </c>
      <c r="I180" s="287">
        <f>-data!AR84</f>
        <v>0</v>
      </c>
    </row>
    <row r="181" spans="1:9" customFormat="1" ht="20.149999999999999" customHeight="1">
      <c r="A181" s="286">
        <v>16</v>
      </c>
      <c r="B181" s="295" t="s">
        <v>1011</v>
      </c>
      <c r="C181" s="287">
        <f>data!AL85</f>
        <v>0</v>
      </c>
      <c r="D181" s="287">
        <f>data!AM85</f>
        <v>0</v>
      </c>
      <c r="E181" s="287">
        <f>data!AN85</f>
        <v>0</v>
      </c>
      <c r="F181" s="287">
        <f>data!AO85</f>
        <v>291434</v>
      </c>
      <c r="G181" s="287">
        <f>data!AP85</f>
        <v>5994</v>
      </c>
      <c r="H181" s="287">
        <f>data!AQ85</f>
        <v>0</v>
      </c>
      <c r="I181" s="287">
        <f>data!AR85</f>
        <v>0</v>
      </c>
    </row>
    <row r="182" spans="1:9" customFormat="1" ht="20.149999999999999" customHeight="1">
      <c r="A182" s="286">
        <v>17</v>
      </c>
      <c r="B182" s="287" t="s">
        <v>286</v>
      </c>
      <c r="C182" s="297"/>
      <c r="D182" s="297"/>
      <c r="E182" s="297"/>
      <c r="F182" s="297"/>
      <c r="G182" s="297"/>
      <c r="H182" s="297"/>
      <c r="I182" s="297"/>
    </row>
    <row r="183" spans="1:9" customFormat="1" ht="20.149999999999999" customHeight="1">
      <c r="A183" s="286">
        <v>18</v>
      </c>
      <c r="B183" s="287" t="s">
        <v>1012</v>
      </c>
      <c r="C183" s="295">
        <f>+data!M703</f>
        <v>0</v>
      </c>
      <c r="D183" s="295">
        <f>+data!M704</f>
        <v>0</v>
      </c>
      <c r="E183" s="295">
        <f>+data!M705</f>
        <v>0</v>
      </c>
      <c r="F183" s="295">
        <f>+data!M706</f>
        <v>400678</v>
      </c>
      <c r="G183" s="295">
        <f>+data!M707</f>
        <v>685</v>
      </c>
      <c r="H183" s="295">
        <f>+data!M708</f>
        <v>0</v>
      </c>
      <c r="I183" s="295">
        <f>+data!M709</f>
        <v>0</v>
      </c>
    </row>
    <row r="184" spans="1:9" customFormat="1" ht="20.149999999999999" customHeight="1">
      <c r="A184" s="286">
        <v>19</v>
      </c>
      <c r="B184" s="295" t="s">
        <v>1013</v>
      </c>
      <c r="C184" s="287">
        <f>data!AL87</f>
        <v>0</v>
      </c>
      <c r="D184" s="287">
        <f>data!AM87</f>
        <v>0</v>
      </c>
      <c r="E184" s="287">
        <f>data!AN87</f>
        <v>0</v>
      </c>
      <c r="F184" s="287">
        <f>data!AO87</f>
        <v>348886</v>
      </c>
      <c r="G184" s="287">
        <f>data!AP87</f>
        <v>0</v>
      </c>
      <c r="H184" s="287">
        <f>data!AQ87</f>
        <v>0</v>
      </c>
      <c r="I184" s="287">
        <f>data!AR87</f>
        <v>0</v>
      </c>
    </row>
    <row r="185" spans="1:9" customFormat="1" ht="20.149999999999999" customHeight="1">
      <c r="A185" s="286">
        <v>20</v>
      </c>
      <c r="B185" s="295" t="s">
        <v>1014</v>
      </c>
      <c r="C185" s="287">
        <f>data!AL88</f>
        <v>0</v>
      </c>
      <c r="D185" s="287">
        <f>data!AM88</f>
        <v>0</v>
      </c>
      <c r="E185" s="287">
        <f>data!AN88</f>
        <v>0</v>
      </c>
      <c r="F185" s="287">
        <f>data!AO88</f>
        <v>2109254</v>
      </c>
      <c r="G185" s="287">
        <f>data!AP88</f>
        <v>0</v>
      </c>
      <c r="H185" s="287">
        <f>data!AQ88</f>
        <v>0</v>
      </c>
      <c r="I185" s="287">
        <f>data!AR88</f>
        <v>0</v>
      </c>
    </row>
    <row r="186" spans="1:9" customFormat="1" ht="20.149999999999999" customHeight="1">
      <c r="A186" s="286">
        <v>21</v>
      </c>
      <c r="B186" s="295" t="s">
        <v>1015</v>
      </c>
      <c r="C186" s="287">
        <f>data!AL89</f>
        <v>0</v>
      </c>
      <c r="D186" s="287">
        <f>data!AM89</f>
        <v>0</v>
      </c>
      <c r="E186" s="287">
        <f>data!AN89</f>
        <v>0</v>
      </c>
      <c r="F186" s="287">
        <f>data!AO89</f>
        <v>2458140</v>
      </c>
      <c r="G186" s="287">
        <f>data!AP89</f>
        <v>0</v>
      </c>
      <c r="H186" s="287">
        <f>data!AQ89</f>
        <v>0</v>
      </c>
      <c r="I186" s="287">
        <f>data!AR89</f>
        <v>0</v>
      </c>
    </row>
    <row r="187" spans="1:9" customFormat="1" ht="20.149999999999999" customHeight="1">
      <c r="A187" s="286" t="s">
        <v>1016</v>
      </c>
      <c r="B187" s="287"/>
      <c r="C187" s="297"/>
      <c r="D187" s="297"/>
      <c r="E187" s="297"/>
      <c r="F187" s="297"/>
      <c r="G187" s="297"/>
      <c r="H187" s="297"/>
      <c r="I187" s="297"/>
    </row>
    <row r="188" spans="1:9" customFormat="1" ht="20.149999999999999" customHeight="1">
      <c r="A188" s="286">
        <v>22</v>
      </c>
      <c r="B188" s="287" t="s">
        <v>1017</v>
      </c>
      <c r="C188" s="287">
        <f>data!AL90</f>
        <v>0</v>
      </c>
      <c r="D188" s="287">
        <f>data!AM90</f>
        <v>0</v>
      </c>
      <c r="E188" s="287">
        <f>data!AN90</f>
        <v>0</v>
      </c>
      <c r="F188" s="287">
        <f>data!AO90</f>
        <v>974</v>
      </c>
      <c r="G188" s="287">
        <f>data!AP90</f>
        <v>0</v>
      </c>
      <c r="H188" s="287">
        <f>data!AQ90</f>
        <v>0</v>
      </c>
      <c r="I188" s="287">
        <f>data!AR90</f>
        <v>0</v>
      </c>
    </row>
    <row r="189" spans="1:9" customFormat="1" ht="20.149999999999999" customHeight="1">
      <c r="A189" s="286">
        <v>23</v>
      </c>
      <c r="B189" s="287" t="s">
        <v>1018</v>
      </c>
      <c r="C189" s="287">
        <f>data!AL91</f>
        <v>0</v>
      </c>
      <c r="D189" s="287">
        <f>data!AM91</f>
        <v>0</v>
      </c>
      <c r="E189" s="287">
        <f>data!AN91</f>
        <v>0</v>
      </c>
      <c r="F189" s="287">
        <f>data!AO91</f>
        <v>628</v>
      </c>
      <c r="G189" s="287">
        <f>data!AP91</f>
        <v>0</v>
      </c>
      <c r="H189" s="287">
        <f>data!AQ91</f>
        <v>0</v>
      </c>
      <c r="I189" s="287">
        <f>data!AR91</f>
        <v>0</v>
      </c>
    </row>
    <row r="190" spans="1:9" customFormat="1" ht="20.149999999999999" customHeight="1">
      <c r="A190" s="286">
        <v>24</v>
      </c>
      <c r="B190" s="287" t="s">
        <v>1019</v>
      </c>
      <c r="C190" s="287">
        <f>data!AL92</f>
        <v>0</v>
      </c>
      <c r="D190" s="287">
        <f>data!AM92</f>
        <v>0</v>
      </c>
      <c r="E190" s="287">
        <f>data!AN92</f>
        <v>0</v>
      </c>
      <c r="F190" s="287">
        <f>data!AO92</f>
        <v>179</v>
      </c>
      <c r="G190" s="287">
        <f>data!AP92</f>
        <v>0</v>
      </c>
      <c r="H190" s="287">
        <f>data!AQ92</f>
        <v>0</v>
      </c>
      <c r="I190" s="287">
        <f>data!AR92</f>
        <v>0</v>
      </c>
    </row>
    <row r="191" spans="1:9" customFormat="1" ht="20.149999999999999" customHeight="1">
      <c r="A191" s="286">
        <v>25</v>
      </c>
      <c r="B191" s="287" t="s">
        <v>1020</v>
      </c>
      <c r="C191" s="287">
        <f>data!AL93</f>
        <v>0</v>
      </c>
      <c r="D191" s="287">
        <f>data!AM93</f>
        <v>0</v>
      </c>
      <c r="E191" s="287">
        <f>data!AN93</f>
        <v>0</v>
      </c>
      <c r="F191" s="287">
        <f>data!AO93</f>
        <v>6580</v>
      </c>
      <c r="G191" s="287">
        <f>data!AP93</f>
        <v>0</v>
      </c>
      <c r="H191" s="287">
        <f>data!AQ93</f>
        <v>0</v>
      </c>
      <c r="I191" s="287">
        <f>data!AR93</f>
        <v>0</v>
      </c>
    </row>
    <row r="192" spans="1:9" customFormat="1" ht="20.149999999999999" customHeight="1">
      <c r="A192" s="286">
        <v>26</v>
      </c>
      <c r="B192" s="287" t="s">
        <v>294</v>
      </c>
      <c r="C192" s="294">
        <f>data!AL94</f>
        <v>0</v>
      </c>
      <c r="D192" s="294">
        <f>data!AM94</f>
        <v>0</v>
      </c>
      <c r="E192" s="294">
        <f>data!AN94</f>
        <v>0</v>
      </c>
      <c r="F192" s="294">
        <f>data!AO94</f>
        <v>1.4</v>
      </c>
      <c r="G192" s="294">
        <f>data!AP94</f>
        <v>0</v>
      </c>
      <c r="H192" s="294">
        <f>data!AQ94</f>
        <v>0</v>
      </c>
      <c r="I192" s="294">
        <f>data!AR94</f>
        <v>0</v>
      </c>
    </row>
    <row r="193" spans="1:9" customFormat="1" ht="20.149999999999999" customHeight="1">
      <c r="A193" s="280" t="s">
        <v>1002</v>
      </c>
      <c r="B193" s="281"/>
      <c r="C193" s="281"/>
      <c r="D193" s="281"/>
      <c r="E193" s="281"/>
      <c r="F193" s="281"/>
      <c r="G193" s="281"/>
      <c r="H193" s="281"/>
      <c r="I193" s="280"/>
    </row>
    <row r="194" spans="1:9" customFormat="1" ht="20.149999999999999" customHeight="1">
      <c r="D194" s="282"/>
      <c r="I194" s="283" t="s">
        <v>1040</v>
      </c>
    </row>
    <row r="195" spans="1:9" customFormat="1" ht="20.149999999999999" customHeight="1">
      <c r="A195" s="282"/>
    </row>
    <row r="196" spans="1:9" customFormat="1" ht="20.149999999999999" customHeight="1">
      <c r="A196" s="284" t="str">
        <f>"Hospital: "&amp;data!C98</f>
        <v>Hospital: Douglas, Lincoln, and Okanogan Public Hospital District No. 6</v>
      </c>
      <c r="G196" s="285"/>
      <c r="H196" s="284" t="str">
        <f>"FYE: "&amp;data!C96</f>
        <v>FYE: 12/31/2023</v>
      </c>
    </row>
    <row r="197" spans="1:9" customFormat="1" ht="20.149999999999999" customHeight="1">
      <c r="A197" s="286">
        <v>1</v>
      </c>
      <c r="B197" s="287" t="s">
        <v>236</v>
      </c>
      <c r="C197" s="289" t="s">
        <v>78</v>
      </c>
      <c r="D197" s="289" t="s">
        <v>79</v>
      </c>
      <c r="E197" s="289" t="s">
        <v>80</v>
      </c>
      <c r="F197" s="289" t="s">
        <v>81</v>
      </c>
      <c r="G197" s="289" t="s">
        <v>82</v>
      </c>
      <c r="H197" s="289" t="s">
        <v>83</v>
      </c>
      <c r="I197" s="289" t="s">
        <v>84</v>
      </c>
    </row>
    <row r="198" spans="1:9" customFormat="1" ht="20.149999999999999" customHeight="1">
      <c r="A198" s="290">
        <v>2</v>
      </c>
      <c r="B198" s="291" t="s">
        <v>1004</v>
      </c>
      <c r="C198" s="293"/>
      <c r="D198" s="293" t="s">
        <v>157</v>
      </c>
      <c r="E198" s="293" t="s">
        <v>158</v>
      </c>
      <c r="F198" s="293" t="s">
        <v>159</v>
      </c>
      <c r="G198" s="293" t="s">
        <v>1041</v>
      </c>
      <c r="H198" s="293" t="s">
        <v>161</v>
      </c>
      <c r="I198" s="293"/>
    </row>
    <row r="199" spans="1:9" customFormat="1" ht="20.149999999999999" customHeight="1">
      <c r="A199" s="290"/>
      <c r="B199" s="291"/>
      <c r="C199" s="293" t="s">
        <v>156</v>
      </c>
      <c r="D199" s="293" t="s">
        <v>258</v>
      </c>
      <c r="E199" s="293" t="s">
        <v>1042</v>
      </c>
      <c r="F199" s="293" t="s">
        <v>213</v>
      </c>
      <c r="G199" s="293" t="s">
        <v>228</v>
      </c>
      <c r="H199" s="293" t="s">
        <v>215</v>
      </c>
      <c r="I199" s="293" t="s">
        <v>162</v>
      </c>
    </row>
    <row r="200" spans="1:9" customFormat="1" ht="20.149999999999999" customHeight="1">
      <c r="A200" s="286">
        <v>3</v>
      </c>
      <c r="B200" s="287" t="s">
        <v>1008</v>
      </c>
      <c r="C200" s="289" t="s">
        <v>253</v>
      </c>
      <c r="D200" s="289" t="s">
        <v>258</v>
      </c>
      <c r="E200" s="289" t="s">
        <v>255</v>
      </c>
      <c r="F200" s="299"/>
      <c r="G200" s="299"/>
      <c r="H200" s="299"/>
      <c r="I200" s="289" t="s">
        <v>259</v>
      </c>
    </row>
    <row r="201" spans="1:9" customFormat="1" ht="20.149999999999999" customHeight="1">
      <c r="A201" s="286">
        <v>4</v>
      </c>
      <c r="B201" s="287" t="s">
        <v>261</v>
      </c>
      <c r="C201" s="287">
        <f>data!AS59</f>
        <v>0</v>
      </c>
      <c r="D201" s="287">
        <f>data!AT59</f>
        <v>0</v>
      </c>
      <c r="E201" s="287">
        <f>data!AU59</f>
        <v>0</v>
      </c>
      <c r="F201" s="299"/>
      <c r="G201" s="299"/>
      <c r="H201" s="299"/>
      <c r="I201" s="287">
        <f>data!AY59</f>
        <v>11819</v>
      </c>
    </row>
    <row r="202" spans="1:9" customFormat="1" ht="20.149999999999999" customHeight="1">
      <c r="A202" s="286">
        <v>5</v>
      </c>
      <c r="B202" s="287" t="s">
        <v>262</v>
      </c>
      <c r="C202" s="294">
        <f>data!AS60</f>
        <v>0</v>
      </c>
      <c r="D202" s="294">
        <f>data!AT60</f>
        <v>0</v>
      </c>
      <c r="E202" s="294">
        <f>data!AU60</f>
        <v>0</v>
      </c>
      <c r="F202" s="294">
        <f>data!AV60</f>
        <v>0</v>
      </c>
      <c r="G202" s="294">
        <f>data!AW60</f>
        <v>0</v>
      </c>
      <c r="H202" s="294">
        <f>data!AX60</f>
        <v>0</v>
      </c>
      <c r="I202" s="294">
        <f>data!AY60</f>
        <v>7.48</v>
      </c>
    </row>
    <row r="203" spans="1:9" customFormat="1" ht="20.149999999999999" customHeight="1">
      <c r="A203" s="286">
        <v>6</v>
      </c>
      <c r="B203" s="287" t="s">
        <v>263</v>
      </c>
      <c r="C203" s="287">
        <f>data!AS61</f>
        <v>0</v>
      </c>
      <c r="D203" s="287">
        <f>data!AT61</f>
        <v>0</v>
      </c>
      <c r="E203" s="287">
        <f>data!AU61</f>
        <v>0</v>
      </c>
      <c r="F203" s="287">
        <f>data!AV61</f>
        <v>0</v>
      </c>
      <c r="G203" s="287">
        <f>data!AW61</f>
        <v>0</v>
      </c>
      <c r="H203" s="287">
        <f>data!AX61</f>
        <v>0</v>
      </c>
      <c r="I203" s="287">
        <f>data!AY61</f>
        <v>317574</v>
      </c>
    </row>
    <row r="204" spans="1:9" customFormat="1" ht="20.149999999999999" customHeight="1">
      <c r="A204" s="286">
        <v>7</v>
      </c>
      <c r="B204" s="287" t="s">
        <v>11</v>
      </c>
      <c r="C204" s="287">
        <f>data!AS62</f>
        <v>0</v>
      </c>
      <c r="D204" s="287">
        <f>data!AT62</f>
        <v>0</v>
      </c>
      <c r="E204" s="287">
        <f>data!AU62</f>
        <v>0</v>
      </c>
      <c r="F204" s="287">
        <f>data!AV62</f>
        <v>0</v>
      </c>
      <c r="G204" s="287">
        <f>data!AW62</f>
        <v>0</v>
      </c>
      <c r="H204" s="287">
        <f>data!AX62</f>
        <v>0</v>
      </c>
      <c r="I204" s="287">
        <f>data!AY62</f>
        <v>82525</v>
      </c>
    </row>
    <row r="205" spans="1:9" customFormat="1" ht="20.149999999999999" customHeight="1">
      <c r="A205" s="286">
        <v>8</v>
      </c>
      <c r="B205" s="287" t="s">
        <v>264</v>
      </c>
      <c r="C205" s="287">
        <f>data!AS63</f>
        <v>0</v>
      </c>
      <c r="D205" s="287">
        <f>data!AT63</f>
        <v>0</v>
      </c>
      <c r="E205" s="287">
        <f>data!AU63</f>
        <v>0</v>
      </c>
      <c r="F205" s="287">
        <f>data!AV63</f>
        <v>0</v>
      </c>
      <c r="G205" s="287">
        <f>data!AW63</f>
        <v>0</v>
      </c>
      <c r="H205" s="287">
        <f>data!AX63</f>
        <v>0</v>
      </c>
      <c r="I205" s="287">
        <f>data!AY63</f>
        <v>0</v>
      </c>
    </row>
    <row r="206" spans="1:9" customFormat="1" ht="20.149999999999999" customHeight="1">
      <c r="A206" s="286">
        <v>9</v>
      </c>
      <c r="B206" s="287" t="s">
        <v>265</v>
      </c>
      <c r="C206" s="287">
        <f>data!AS64</f>
        <v>0</v>
      </c>
      <c r="D206" s="287">
        <f>data!AT64</f>
        <v>0</v>
      </c>
      <c r="E206" s="287">
        <f>data!AU64</f>
        <v>0</v>
      </c>
      <c r="F206" s="287">
        <f>data!AV64</f>
        <v>0</v>
      </c>
      <c r="G206" s="287">
        <f>data!AW64</f>
        <v>0</v>
      </c>
      <c r="H206" s="287">
        <f>data!AX64</f>
        <v>0</v>
      </c>
      <c r="I206" s="287">
        <f>data!AY64</f>
        <v>195306</v>
      </c>
    </row>
    <row r="207" spans="1:9" customFormat="1" ht="20.149999999999999" customHeight="1">
      <c r="A207" s="286">
        <v>10</v>
      </c>
      <c r="B207" s="287" t="s">
        <v>525</v>
      </c>
      <c r="C207" s="287">
        <f>data!AS65</f>
        <v>0</v>
      </c>
      <c r="D207" s="287">
        <f>data!AT65</f>
        <v>0</v>
      </c>
      <c r="E207" s="287">
        <f>data!AU65</f>
        <v>0</v>
      </c>
      <c r="F207" s="287">
        <f>data!AV65</f>
        <v>0</v>
      </c>
      <c r="G207" s="287">
        <f>data!AW65</f>
        <v>0</v>
      </c>
      <c r="H207" s="287">
        <f>data!AX65</f>
        <v>0</v>
      </c>
      <c r="I207" s="287">
        <f>data!AY65</f>
        <v>0</v>
      </c>
    </row>
    <row r="208" spans="1:9" customFormat="1" ht="20.149999999999999" customHeight="1">
      <c r="A208" s="286">
        <v>11</v>
      </c>
      <c r="B208" s="287" t="s">
        <v>526</v>
      </c>
      <c r="C208" s="287">
        <f>data!AS66</f>
        <v>0</v>
      </c>
      <c r="D208" s="287">
        <f>data!AT66</f>
        <v>0</v>
      </c>
      <c r="E208" s="287">
        <f>data!AU66</f>
        <v>0</v>
      </c>
      <c r="F208" s="287">
        <f>data!AV66</f>
        <v>0</v>
      </c>
      <c r="G208" s="287">
        <f>data!AW66</f>
        <v>0</v>
      </c>
      <c r="H208" s="287">
        <f>data!AX66</f>
        <v>0</v>
      </c>
      <c r="I208" s="287">
        <f>data!AY66</f>
        <v>26584</v>
      </c>
    </row>
    <row r="209" spans="1:9" customFormat="1" ht="20.149999999999999" customHeight="1">
      <c r="A209" s="286">
        <v>12</v>
      </c>
      <c r="B209" s="287" t="s">
        <v>16</v>
      </c>
      <c r="C209" s="287">
        <f>data!AS67</f>
        <v>0</v>
      </c>
      <c r="D209" s="287">
        <f>data!AT67</f>
        <v>0</v>
      </c>
      <c r="E209" s="287">
        <f>data!AU67</f>
        <v>0</v>
      </c>
      <c r="F209" s="287">
        <f>data!AV67</f>
        <v>0</v>
      </c>
      <c r="G209" s="287">
        <f>data!AW67</f>
        <v>0</v>
      </c>
      <c r="H209" s="287">
        <f>data!AX67</f>
        <v>0</v>
      </c>
      <c r="I209" s="287">
        <f>data!AY67</f>
        <v>53128</v>
      </c>
    </row>
    <row r="210" spans="1:9" customFormat="1" ht="20.149999999999999" customHeight="1">
      <c r="A210" s="286">
        <v>13</v>
      </c>
      <c r="B210" s="287" t="s">
        <v>1009</v>
      </c>
      <c r="C210" s="287">
        <f>data!AS68</f>
        <v>0</v>
      </c>
      <c r="D210" s="287">
        <f>data!AT68</f>
        <v>0</v>
      </c>
      <c r="E210" s="287">
        <f>data!AU68</f>
        <v>0</v>
      </c>
      <c r="F210" s="287">
        <f>data!AV68</f>
        <v>0</v>
      </c>
      <c r="G210" s="287">
        <f>data!AW68</f>
        <v>0</v>
      </c>
      <c r="H210" s="287">
        <f>data!AX68</f>
        <v>0</v>
      </c>
      <c r="I210" s="287">
        <f>data!AY68</f>
        <v>7027</v>
      </c>
    </row>
    <row r="211" spans="1:9" customFormat="1" ht="20.149999999999999" customHeight="1">
      <c r="A211" s="286">
        <v>14</v>
      </c>
      <c r="B211" s="287" t="s">
        <v>1010</v>
      </c>
      <c r="C211" s="287">
        <f>data!AS69</f>
        <v>0</v>
      </c>
      <c r="D211" s="287">
        <f>data!AT69</f>
        <v>0</v>
      </c>
      <c r="E211" s="287">
        <f>data!AU69</f>
        <v>0</v>
      </c>
      <c r="F211" s="287">
        <f>data!AV69</f>
        <v>0</v>
      </c>
      <c r="G211" s="287">
        <f>data!AW69</f>
        <v>0</v>
      </c>
      <c r="H211" s="287">
        <f>data!AX69</f>
        <v>0</v>
      </c>
      <c r="I211" s="287">
        <f>data!AY69</f>
        <v>41861</v>
      </c>
    </row>
    <row r="212" spans="1:9" customFormat="1" ht="20.149999999999999" customHeight="1">
      <c r="A212" s="286">
        <v>15</v>
      </c>
      <c r="B212" s="287" t="s">
        <v>284</v>
      </c>
      <c r="C212" s="287">
        <f>-data!AS84</f>
        <v>0</v>
      </c>
      <c r="D212" s="287">
        <f>-data!AT84</f>
        <v>0</v>
      </c>
      <c r="E212" s="287">
        <f>-data!AU84</f>
        <v>0</v>
      </c>
      <c r="F212" s="287">
        <f>-data!AV84</f>
        <v>0</v>
      </c>
      <c r="G212" s="287">
        <f>-data!AW84</f>
        <v>0</v>
      </c>
      <c r="H212" s="287">
        <f>-data!AX84</f>
        <v>0</v>
      </c>
      <c r="I212" s="287">
        <f>-data!AY84</f>
        <v>0</v>
      </c>
    </row>
    <row r="213" spans="1:9" customFormat="1" ht="20.149999999999999" customHeight="1">
      <c r="A213" s="286">
        <v>16</v>
      </c>
      <c r="B213" s="295" t="s">
        <v>1011</v>
      </c>
      <c r="C213" s="287">
        <f>data!AS85</f>
        <v>0</v>
      </c>
      <c r="D213" s="287">
        <f>data!AT85</f>
        <v>0</v>
      </c>
      <c r="E213" s="287">
        <f>data!AU85</f>
        <v>0</v>
      </c>
      <c r="F213" s="287">
        <f>data!AV85</f>
        <v>0</v>
      </c>
      <c r="G213" s="287">
        <f>data!AW85</f>
        <v>0</v>
      </c>
      <c r="H213" s="287">
        <f>data!AX85</f>
        <v>0</v>
      </c>
      <c r="I213" s="287">
        <f>data!AY85</f>
        <v>724005</v>
      </c>
    </row>
    <row r="214" spans="1:9" customFormat="1" ht="20.149999999999999" customHeight="1">
      <c r="A214" s="286">
        <v>17</v>
      </c>
      <c r="B214" s="287" t="s">
        <v>286</v>
      </c>
      <c r="C214" s="297"/>
      <c r="D214" s="297"/>
      <c r="E214" s="297"/>
      <c r="F214" s="297"/>
      <c r="G214" s="297"/>
      <c r="H214" s="297"/>
      <c r="I214" s="297"/>
    </row>
    <row r="215" spans="1:9" customFormat="1" ht="20.149999999999999" customHeight="1">
      <c r="A215" s="286">
        <v>18</v>
      </c>
      <c r="B215" s="287" t="s">
        <v>1012</v>
      </c>
      <c r="C215" s="295">
        <f>+data!M710</f>
        <v>0</v>
      </c>
      <c r="D215" s="295">
        <f>+data!M711</f>
        <v>0</v>
      </c>
      <c r="E215" s="295">
        <f>+data!M712</f>
        <v>0</v>
      </c>
      <c r="F215" s="295">
        <f>+data!M713</f>
        <v>0</v>
      </c>
      <c r="G215" s="301"/>
      <c r="H215" s="287"/>
      <c r="I215" s="287"/>
    </row>
    <row r="216" spans="1:9" customFormat="1" ht="20.149999999999999" customHeight="1">
      <c r="A216" s="286">
        <v>19</v>
      </c>
      <c r="B216" s="295" t="s">
        <v>1013</v>
      </c>
      <c r="C216" s="287">
        <f>data!AS87</f>
        <v>0</v>
      </c>
      <c r="D216" s="287">
        <f>data!AT87</f>
        <v>0</v>
      </c>
      <c r="E216" s="287">
        <f>data!AU87</f>
        <v>0</v>
      </c>
      <c r="F216" s="287">
        <f>data!AV87</f>
        <v>0</v>
      </c>
      <c r="G216" s="302" t="str">
        <f>IF(data!AW87&gt;0,data!AW87,"")</f>
        <v>x</v>
      </c>
      <c r="H216" s="302" t="str">
        <f>IF(data!AX87&gt;0,data!AX87,"")</f>
        <v>x</v>
      </c>
      <c r="I216" s="302" t="str">
        <f>IF(data!AY87&gt;0,data!AY87,"")</f>
        <v>x</v>
      </c>
    </row>
    <row r="217" spans="1:9" customFormat="1" ht="20.149999999999999" customHeight="1">
      <c r="A217" s="286">
        <v>20</v>
      </c>
      <c r="B217" s="295" t="s">
        <v>1014</v>
      </c>
      <c r="C217" s="287">
        <f>data!AS88</f>
        <v>0</v>
      </c>
      <c r="D217" s="287">
        <f>data!AT88</f>
        <v>0</v>
      </c>
      <c r="E217" s="287">
        <f>data!AU88</f>
        <v>0</v>
      </c>
      <c r="F217" s="287">
        <f>data!AV88</f>
        <v>0</v>
      </c>
      <c r="G217" s="302" t="str">
        <f>IF(data!AW88&gt;0,data!AW88,"")</f>
        <v>x</v>
      </c>
      <c r="H217" s="302" t="str">
        <f>IF(data!AX88&gt;0,data!AX88,"")</f>
        <v>x</v>
      </c>
      <c r="I217" s="302" t="str">
        <f>IF(data!AY88&gt;0,data!AY88,"")</f>
        <v>x</v>
      </c>
    </row>
    <row r="218" spans="1:9" customFormat="1" ht="20.149999999999999" customHeight="1">
      <c r="A218" s="286">
        <v>21</v>
      </c>
      <c r="B218" s="295" t="s">
        <v>1015</v>
      </c>
      <c r="C218" s="287">
        <f>data!AS89</f>
        <v>0</v>
      </c>
      <c r="D218" s="287">
        <f>data!AT89</f>
        <v>0</v>
      </c>
      <c r="E218" s="287">
        <f>data!AU89</f>
        <v>0</v>
      </c>
      <c r="F218" s="287">
        <f>data!AV89</f>
        <v>0</v>
      </c>
      <c r="G218" s="302" t="str">
        <f>IF(data!AW89&gt;0,data!AW89,"")</f>
        <v>x</v>
      </c>
      <c r="H218" s="302" t="str">
        <f>IF(data!AX89&gt;0,data!AX89,"")</f>
        <v>x</v>
      </c>
      <c r="I218" s="302" t="str">
        <f>IF(data!AY89&gt;0,data!AY89,"")</f>
        <v>x</v>
      </c>
    </row>
    <row r="219" spans="1:9" customFormat="1" ht="20.149999999999999" customHeight="1">
      <c r="A219" s="286" t="s">
        <v>1016</v>
      </c>
      <c r="B219" s="287"/>
      <c r="C219" s="297"/>
      <c r="D219" s="297"/>
      <c r="E219" s="297"/>
      <c r="F219" s="297"/>
      <c r="G219" s="297"/>
      <c r="H219" s="297"/>
      <c r="I219" s="297"/>
    </row>
    <row r="220" spans="1:9" customFormat="1" ht="20.149999999999999" customHeight="1">
      <c r="A220" s="286">
        <v>22</v>
      </c>
      <c r="B220" s="287" t="s">
        <v>1017</v>
      </c>
      <c r="C220" s="287">
        <f>data!AS90</f>
        <v>0</v>
      </c>
      <c r="D220" s="287">
        <f>data!AT90</f>
        <v>0</v>
      </c>
      <c r="E220" s="287">
        <f>data!AU90</f>
        <v>0</v>
      </c>
      <c r="F220" s="287">
        <f>data!AV90</f>
        <v>0</v>
      </c>
      <c r="G220" s="287">
        <f>data!AW90</f>
        <v>0</v>
      </c>
      <c r="H220" s="287">
        <f>data!AX90</f>
        <v>0</v>
      </c>
      <c r="I220" s="287">
        <f>data!AY90</f>
        <v>2270</v>
      </c>
    </row>
    <row r="221" spans="1:9" customFormat="1" ht="20.149999999999999" customHeight="1">
      <c r="A221" s="286">
        <v>23</v>
      </c>
      <c r="B221" s="287" t="s">
        <v>1018</v>
      </c>
      <c r="C221" s="287">
        <f>data!AS91</f>
        <v>0</v>
      </c>
      <c r="D221" s="287">
        <f>data!AT91</f>
        <v>0</v>
      </c>
      <c r="E221" s="287">
        <f>data!AU91</f>
        <v>0</v>
      </c>
      <c r="F221" s="287">
        <f>data!AV91</f>
        <v>0</v>
      </c>
      <c r="G221" s="287">
        <f>data!AW91</f>
        <v>0</v>
      </c>
      <c r="H221" s="302" t="str">
        <f>IF(data!AX91&gt;0,data!AX91,"")</f>
        <v>x</v>
      </c>
      <c r="I221" s="302" t="str">
        <f>IF(data!AY91&gt;0,data!AY91,"")</f>
        <v>x</v>
      </c>
    </row>
    <row r="222" spans="1:9" customFormat="1" ht="20.149999999999999" customHeight="1">
      <c r="A222" s="286">
        <v>24</v>
      </c>
      <c r="B222" s="287" t="s">
        <v>1019</v>
      </c>
      <c r="C222" s="287">
        <f>data!AS92</f>
        <v>0</v>
      </c>
      <c r="D222" s="287">
        <f>data!AT92</f>
        <v>0</v>
      </c>
      <c r="E222" s="287">
        <f>data!AU92</f>
        <v>0</v>
      </c>
      <c r="F222" s="287">
        <f>data!AV92</f>
        <v>0</v>
      </c>
      <c r="G222" s="287">
        <f>data!AW92</f>
        <v>0</v>
      </c>
      <c r="H222" s="302" t="str">
        <f>IF(data!AX92&gt;0,data!AX92,"")</f>
        <v>x</v>
      </c>
      <c r="I222" s="302" t="str">
        <f>IF(data!AY92&gt;0,data!AY92,"")</f>
        <v>x</v>
      </c>
    </row>
    <row r="223" spans="1:9" customFormat="1" ht="20.149999999999999" customHeight="1">
      <c r="A223" s="286">
        <v>25</v>
      </c>
      <c r="B223" s="287" t="s">
        <v>1020</v>
      </c>
      <c r="C223" s="287">
        <f>data!AS93</f>
        <v>0</v>
      </c>
      <c r="D223" s="287">
        <f>data!AT93</f>
        <v>0</v>
      </c>
      <c r="E223" s="287">
        <f>data!AU93</f>
        <v>0</v>
      </c>
      <c r="F223" s="287">
        <f>data!AV93</f>
        <v>0</v>
      </c>
      <c r="G223" s="287">
        <f>data!AW93</f>
        <v>0</v>
      </c>
      <c r="H223" s="302" t="str">
        <f>IF(data!AX93&gt;0,data!AX93,"")</f>
        <v>x</v>
      </c>
      <c r="I223" s="302" t="str">
        <f>IF(data!AY93&gt;0,data!AY93,"")</f>
        <v>x</v>
      </c>
    </row>
    <row r="224" spans="1:9" customFormat="1" ht="20.149999999999999" customHeight="1">
      <c r="A224" s="286">
        <v>26</v>
      </c>
      <c r="B224" s="287" t="s">
        <v>294</v>
      </c>
      <c r="C224" s="294">
        <f>data!AS94</f>
        <v>0</v>
      </c>
      <c r="D224" s="294">
        <f>data!AT94</f>
        <v>0</v>
      </c>
      <c r="E224" s="294">
        <f>data!AU94</f>
        <v>0</v>
      </c>
      <c r="F224" s="294">
        <f>data!AV94</f>
        <v>0</v>
      </c>
      <c r="G224" s="302" t="str">
        <f>IF(data!AW94&gt;0,data!AW94,"")</f>
        <v>x</v>
      </c>
      <c r="H224" s="302" t="str">
        <f>IF(data!AX94&gt;0,data!AX94,"")</f>
        <v>x</v>
      </c>
      <c r="I224" s="302" t="str">
        <f>IF(data!AY94&gt;0,data!AY94,"")</f>
        <v>x</v>
      </c>
    </row>
    <row r="225" spans="1:9" customFormat="1" ht="20.149999999999999" customHeight="1">
      <c r="A225" s="280" t="s">
        <v>1002</v>
      </c>
      <c r="B225" s="281"/>
      <c r="C225" s="281"/>
      <c r="D225" s="281"/>
      <c r="E225" s="281"/>
      <c r="F225" s="281"/>
      <c r="G225" s="281"/>
      <c r="H225" s="281"/>
      <c r="I225" s="280"/>
    </row>
    <row r="226" spans="1:9" customFormat="1" ht="20.149999999999999" customHeight="1">
      <c r="D226" s="282"/>
      <c r="I226" s="283" t="s">
        <v>1043</v>
      </c>
    </row>
    <row r="227" spans="1:9" customFormat="1" ht="20.149999999999999" customHeight="1">
      <c r="A227" s="282"/>
    </row>
    <row r="228" spans="1:9" customFormat="1" ht="20.149999999999999" customHeight="1">
      <c r="A228" s="284" t="str">
        <f>"Hospital: "&amp;data!C98</f>
        <v>Hospital: Douglas, Lincoln, and Okanogan Public Hospital District No. 6</v>
      </c>
      <c r="G228" s="285"/>
      <c r="H228" s="284" t="str">
        <f>"FYE: "&amp;data!C96</f>
        <v>FYE: 12/31/2023</v>
      </c>
    </row>
    <row r="229" spans="1:9" customFormat="1" ht="20.149999999999999" customHeight="1">
      <c r="A229" s="286">
        <v>1</v>
      </c>
      <c r="B229" s="287" t="s">
        <v>236</v>
      </c>
      <c r="C229" s="289" t="s">
        <v>85</v>
      </c>
      <c r="D229" s="289" t="s">
        <v>86</v>
      </c>
      <c r="E229" s="289" t="s">
        <v>87</v>
      </c>
      <c r="F229" s="289" t="s">
        <v>88</v>
      </c>
      <c r="G229" s="289" t="s">
        <v>89</v>
      </c>
      <c r="H229" s="289" t="s">
        <v>90</v>
      </c>
      <c r="I229" s="289" t="s">
        <v>91</v>
      </c>
    </row>
    <row r="230" spans="1:9" customFormat="1" ht="20.149999999999999" customHeight="1">
      <c r="A230" s="290">
        <v>2</v>
      </c>
      <c r="B230" s="291" t="s">
        <v>1004</v>
      </c>
      <c r="C230" s="293"/>
      <c r="D230" s="293" t="s">
        <v>164</v>
      </c>
      <c r="E230" s="293" t="s">
        <v>165</v>
      </c>
      <c r="F230" s="293" t="s">
        <v>134</v>
      </c>
      <c r="G230" s="293"/>
      <c r="H230" s="293"/>
      <c r="I230" s="293"/>
    </row>
    <row r="231" spans="1:9" customFormat="1" ht="20.149999999999999" customHeight="1">
      <c r="A231" s="290"/>
      <c r="B231" s="291"/>
      <c r="C231" s="293" t="s">
        <v>163</v>
      </c>
      <c r="D231" s="293" t="s">
        <v>216</v>
      </c>
      <c r="E231" s="293" t="s">
        <v>1044</v>
      </c>
      <c r="F231" s="293" t="s">
        <v>1045</v>
      </c>
      <c r="G231" s="293" t="s">
        <v>166</v>
      </c>
      <c r="H231" s="293" t="s">
        <v>167</v>
      </c>
      <c r="I231" s="293" t="s">
        <v>168</v>
      </c>
    </row>
    <row r="232" spans="1:9" customFormat="1" ht="20.149999999999999" customHeight="1">
      <c r="A232" s="286">
        <v>3</v>
      </c>
      <c r="B232" s="287" t="s">
        <v>1008</v>
      </c>
      <c r="C232" s="289" t="s">
        <v>1046</v>
      </c>
      <c r="D232" s="289" t="s">
        <v>1047</v>
      </c>
      <c r="E232" s="299"/>
      <c r="F232" s="299"/>
      <c r="G232" s="299"/>
      <c r="H232" s="289" t="s">
        <v>260</v>
      </c>
      <c r="I232" s="299"/>
    </row>
    <row r="233" spans="1:9" customFormat="1" ht="20.149999999999999" customHeight="1">
      <c r="A233" s="286">
        <v>4</v>
      </c>
      <c r="B233" s="287" t="s">
        <v>261</v>
      </c>
      <c r="C233" s="287">
        <f>data!AZ59</f>
        <v>11819</v>
      </c>
      <c r="D233" s="287">
        <f>data!BA59</f>
        <v>0</v>
      </c>
      <c r="E233" s="299"/>
      <c r="F233" s="299"/>
      <c r="G233" s="299"/>
      <c r="H233" s="287">
        <f>data!BE59</f>
        <v>92859</v>
      </c>
      <c r="I233" s="299"/>
    </row>
    <row r="234" spans="1:9" customFormat="1" ht="20.149999999999999" customHeight="1">
      <c r="A234" s="286">
        <v>5</v>
      </c>
      <c r="B234" s="287" t="s">
        <v>262</v>
      </c>
      <c r="C234" s="294">
        <f>data!AZ60</f>
        <v>0</v>
      </c>
      <c r="D234" s="294">
        <f>data!BA60</f>
        <v>1.98</v>
      </c>
      <c r="E234" s="294">
        <f>data!BB60</f>
        <v>0</v>
      </c>
      <c r="F234" s="294">
        <f>data!BC60</f>
        <v>0</v>
      </c>
      <c r="G234" s="294">
        <f>data!BD60</f>
        <v>1.75</v>
      </c>
      <c r="H234" s="294">
        <f>data!BE60</f>
        <v>8.2899999999999991</v>
      </c>
      <c r="I234" s="294">
        <f>data!BF60</f>
        <v>10.01</v>
      </c>
    </row>
    <row r="235" spans="1:9" customFormat="1" ht="20.149999999999999" customHeight="1">
      <c r="A235" s="286">
        <v>6</v>
      </c>
      <c r="B235" s="287" t="s">
        <v>263</v>
      </c>
      <c r="C235" s="287">
        <f>data!AZ61</f>
        <v>0</v>
      </c>
      <c r="D235" s="287">
        <f>data!BA61</f>
        <v>87387</v>
      </c>
      <c r="E235" s="287">
        <f>data!BB61</f>
        <v>0</v>
      </c>
      <c r="F235" s="287">
        <f>data!BC61</f>
        <v>0</v>
      </c>
      <c r="G235" s="287">
        <f>data!BD61</f>
        <v>138262</v>
      </c>
      <c r="H235" s="287">
        <f>data!BE61</f>
        <v>409327</v>
      </c>
      <c r="I235" s="287">
        <f>data!BF61</f>
        <v>423781</v>
      </c>
    </row>
    <row r="236" spans="1:9" customFormat="1" ht="20.149999999999999" customHeight="1">
      <c r="A236" s="286">
        <v>7</v>
      </c>
      <c r="B236" s="287" t="s">
        <v>11</v>
      </c>
      <c r="C236" s="287">
        <f>data!AZ62</f>
        <v>0</v>
      </c>
      <c r="D236" s="287">
        <f>data!BA62</f>
        <v>22708</v>
      </c>
      <c r="E236" s="287">
        <f>data!BB62</f>
        <v>0</v>
      </c>
      <c r="F236" s="287">
        <f>data!BC62</f>
        <v>0</v>
      </c>
      <c r="G236" s="287">
        <f>data!BD62</f>
        <v>35929</v>
      </c>
      <c r="H236" s="287">
        <f>data!BE62</f>
        <v>106368</v>
      </c>
      <c r="I236" s="287">
        <f>data!BF62</f>
        <v>110124</v>
      </c>
    </row>
    <row r="237" spans="1:9" customFormat="1" ht="20.149999999999999" customHeight="1">
      <c r="A237" s="286">
        <v>8</v>
      </c>
      <c r="B237" s="287" t="s">
        <v>264</v>
      </c>
      <c r="C237" s="287">
        <f>data!AZ63</f>
        <v>0</v>
      </c>
      <c r="D237" s="287">
        <f>data!BA63</f>
        <v>0</v>
      </c>
      <c r="E237" s="287">
        <f>data!BB63</f>
        <v>0</v>
      </c>
      <c r="F237" s="287">
        <f>data!BC63</f>
        <v>0</v>
      </c>
      <c r="G237" s="287">
        <f>data!BD63</f>
        <v>0</v>
      </c>
      <c r="H237" s="287">
        <f>data!BE63</f>
        <v>0</v>
      </c>
      <c r="I237" s="287">
        <f>data!BF63</f>
        <v>0</v>
      </c>
    </row>
    <row r="238" spans="1:9" customFormat="1" ht="20.149999999999999" customHeight="1">
      <c r="A238" s="286">
        <v>9</v>
      </c>
      <c r="B238" s="287" t="s">
        <v>265</v>
      </c>
      <c r="C238" s="287">
        <f>data!AZ64</f>
        <v>0</v>
      </c>
      <c r="D238" s="287">
        <f>data!BA64</f>
        <v>20178</v>
      </c>
      <c r="E238" s="287">
        <f>data!BB64</f>
        <v>0</v>
      </c>
      <c r="F238" s="287">
        <f>data!BC64</f>
        <v>0</v>
      </c>
      <c r="G238" s="287">
        <f>data!BD64</f>
        <v>3639</v>
      </c>
      <c r="H238" s="287">
        <f>data!BE64</f>
        <v>80699</v>
      </c>
      <c r="I238" s="287">
        <f>data!BF64</f>
        <v>137616</v>
      </c>
    </row>
    <row r="239" spans="1:9" customFormat="1" ht="20.149999999999999" customHeight="1">
      <c r="A239" s="286">
        <v>10</v>
      </c>
      <c r="B239" s="287" t="s">
        <v>525</v>
      </c>
      <c r="C239" s="287">
        <f>data!AZ65</f>
        <v>0</v>
      </c>
      <c r="D239" s="287">
        <f>data!BA65</f>
        <v>16457</v>
      </c>
      <c r="E239" s="287">
        <f>data!BB65</f>
        <v>0</v>
      </c>
      <c r="F239" s="287">
        <f>data!BC65</f>
        <v>0</v>
      </c>
      <c r="G239" s="287">
        <f>data!BD65</f>
        <v>0</v>
      </c>
      <c r="H239" s="287">
        <f>data!BE65</f>
        <v>171149</v>
      </c>
      <c r="I239" s="287">
        <f>data!BF65</f>
        <v>5121</v>
      </c>
    </row>
    <row r="240" spans="1:9" customFormat="1" ht="20.149999999999999" customHeight="1">
      <c r="A240" s="286">
        <v>11</v>
      </c>
      <c r="B240" s="287" t="s">
        <v>526</v>
      </c>
      <c r="C240" s="287">
        <f>data!AZ66</f>
        <v>0</v>
      </c>
      <c r="D240" s="287">
        <f>data!BA66</f>
        <v>0</v>
      </c>
      <c r="E240" s="287">
        <f>data!BB66</f>
        <v>0</v>
      </c>
      <c r="F240" s="287">
        <f>data!BC66</f>
        <v>0</v>
      </c>
      <c r="G240" s="287">
        <f>data!BD66</f>
        <v>46230</v>
      </c>
      <c r="H240" s="287">
        <f>data!BE66</f>
        <v>104248</v>
      </c>
      <c r="I240" s="287">
        <f>data!BF66</f>
        <v>84808</v>
      </c>
    </row>
    <row r="241" spans="1:9" customFormat="1" ht="20.149999999999999" customHeight="1">
      <c r="A241" s="286">
        <v>12</v>
      </c>
      <c r="B241" s="287" t="s">
        <v>16</v>
      </c>
      <c r="C241" s="287">
        <f>data!AZ67</f>
        <v>23170</v>
      </c>
      <c r="D241" s="287">
        <f>data!BA67</f>
        <v>65532</v>
      </c>
      <c r="E241" s="287">
        <f>data!BB67</f>
        <v>0</v>
      </c>
      <c r="F241" s="287">
        <f>data!BC67</f>
        <v>0</v>
      </c>
      <c r="G241" s="287">
        <f>data!BD67</f>
        <v>16992</v>
      </c>
      <c r="H241" s="287">
        <f>data!BE67</f>
        <v>143633</v>
      </c>
      <c r="I241" s="287">
        <f>data!BF67</f>
        <v>0</v>
      </c>
    </row>
    <row r="242" spans="1:9" customFormat="1" ht="20.149999999999999" customHeight="1">
      <c r="A242" s="286">
        <v>13</v>
      </c>
      <c r="B242" s="287" t="s">
        <v>1009</v>
      </c>
      <c r="C242" s="287">
        <f>data!AZ68</f>
        <v>470</v>
      </c>
      <c r="D242" s="287">
        <f>data!BA68</f>
        <v>0</v>
      </c>
      <c r="E242" s="287">
        <f>data!BB68</f>
        <v>0</v>
      </c>
      <c r="F242" s="287">
        <f>data!BC68</f>
        <v>0</v>
      </c>
      <c r="G242" s="287">
        <f>data!BD68</f>
        <v>166</v>
      </c>
      <c r="H242" s="287">
        <f>data!BE68</f>
        <v>6320</v>
      </c>
      <c r="I242" s="287">
        <f>data!BF68</f>
        <v>0</v>
      </c>
    </row>
    <row r="243" spans="1:9" customFormat="1" ht="20.149999999999999" customHeight="1">
      <c r="A243" s="286">
        <v>14</v>
      </c>
      <c r="B243" s="287" t="s">
        <v>1010</v>
      </c>
      <c r="C243" s="287">
        <f>data!AZ69</f>
        <v>0</v>
      </c>
      <c r="D243" s="287">
        <f>data!BA69</f>
        <v>2003</v>
      </c>
      <c r="E243" s="287">
        <f>data!BB69</f>
        <v>0</v>
      </c>
      <c r="F243" s="287">
        <f>data!BC69</f>
        <v>0</v>
      </c>
      <c r="G243" s="287">
        <f>data!BD69</f>
        <v>1869</v>
      </c>
      <c r="H243" s="287">
        <f>data!BE69</f>
        <v>72409</v>
      </c>
      <c r="I243" s="287">
        <f>data!BF69</f>
        <v>7518</v>
      </c>
    </row>
    <row r="244" spans="1:9" customFormat="1" ht="20.149999999999999" customHeight="1">
      <c r="A244" s="286">
        <v>15</v>
      </c>
      <c r="B244" s="287" t="s">
        <v>284</v>
      </c>
      <c r="C244" s="287">
        <f>-data!AZ84</f>
        <v>0</v>
      </c>
      <c r="D244" s="287">
        <f>-data!BA84</f>
        <v>0</v>
      </c>
      <c r="E244" s="287">
        <f>-data!BB84</f>
        <v>0</v>
      </c>
      <c r="F244" s="287">
        <f>-data!BC84</f>
        <v>0</v>
      </c>
      <c r="G244" s="287">
        <f>-data!BD84</f>
        <v>0</v>
      </c>
      <c r="H244" s="287">
        <f>-data!BE84</f>
        <v>0</v>
      </c>
      <c r="I244" s="287">
        <f>-data!BF84</f>
        <v>0</v>
      </c>
    </row>
    <row r="245" spans="1:9" customFormat="1" ht="20.149999999999999" customHeight="1">
      <c r="A245" s="286">
        <v>16</v>
      </c>
      <c r="B245" s="295" t="s">
        <v>1011</v>
      </c>
      <c r="C245" s="287">
        <f>data!AZ85</f>
        <v>23640</v>
      </c>
      <c r="D245" s="287">
        <f>data!BA85</f>
        <v>214265</v>
      </c>
      <c r="E245" s="287">
        <f>data!BB85</f>
        <v>0</v>
      </c>
      <c r="F245" s="287">
        <f>data!BC85</f>
        <v>0</v>
      </c>
      <c r="G245" s="287">
        <f>data!BD85</f>
        <v>243087</v>
      </c>
      <c r="H245" s="287">
        <f>data!BE85</f>
        <v>1094153</v>
      </c>
      <c r="I245" s="287">
        <f>data!BF85</f>
        <v>768968</v>
      </c>
    </row>
    <row r="246" spans="1:9" customFormat="1" ht="20.149999999999999" customHeight="1">
      <c r="A246" s="286">
        <v>17</v>
      </c>
      <c r="B246" s="287" t="s">
        <v>286</v>
      </c>
      <c r="C246" s="297"/>
      <c r="D246" s="297"/>
      <c r="E246" s="297"/>
      <c r="F246" s="297"/>
      <c r="G246" s="297"/>
      <c r="H246" s="297"/>
      <c r="I246" s="297"/>
    </row>
    <row r="247" spans="1:9" customFormat="1" ht="20.149999999999999" customHeight="1">
      <c r="A247" s="286">
        <v>18</v>
      </c>
      <c r="B247" s="287" t="s">
        <v>1012</v>
      </c>
      <c r="C247" s="287"/>
      <c r="D247" s="287"/>
      <c r="E247" s="287"/>
      <c r="F247" s="287"/>
      <c r="G247" s="287"/>
      <c r="H247" s="287"/>
      <c r="I247" s="287"/>
    </row>
    <row r="248" spans="1:9" customFormat="1" ht="20.149999999999999" customHeight="1">
      <c r="A248" s="286">
        <v>19</v>
      </c>
      <c r="B248" s="295" t="s">
        <v>1013</v>
      </c>
      <c r="C248" s="302" t="str">
        <f>IF(data!AZ87&gt;0,data!AZ87,"")</f>
        <v>x</v>
      </c>
      <c r="D248" s="302" t="str">
        <f>IF(data!BA87&gt;0,data!BA87,"")</f>
        <v>x</v>
      </c>
      <c r="E248" s="302" t="str">
        <f>IF(data!BB87&gt;0,data!BB87,"")</f>
        <v>x</v>
      </c>
      <c r="F248" s="302" t="str">
        <f>IF(data!BC87&gt;0,data!BC87,"")</f>
        <v>x</v>
      </c>
      <c r="G248" s="302" t="str">
        <f>IF(data!BD87&gt;0,data!BD87,"")</f>
        <v>x</v>
      </c>
      <c r="H248" s="302" t="str">
        <f>IF(data!BE87&gt;0,data!BE87,"")</f>
        <v>x</v>
      </c>
      <c r="I248" s="302" t="str">
        <f>IF(data!BF87&gt;0,data!BF87,"")</f>
        <v>x</v>
      </c>
    </row>
    <row r="249" spans="1:9" customFormat="1" ht="20.149999999999999" customHeight="1">
      <c r="A249" s="286">
        <v>20</v>
      </c>
      <c r="B249" s="295" t="s">
        <v>1014</v>
      </c>
      <c r="C249" s="302" t="str">
        <f>IF(data!AZ88&gt;0,data!AZ88,"")</f>
        <v>x</v>
      </c>
      <c r="D249" s="302" t="str">
        <f>IF(data!BA88&gt;0,data!BA88,"")</f>
        <v>x</v>
      </c>
      <c r="E249" s="302" t="str">
        <f>IF(data!BB88&gt;0,data!BB88,"")</f>
        <v>x</v>
      </c>
      <c r="F249" s="302" t="str">
        <f>IF(data!BC88&gt;0,data!BC88,"")</f>
        <v>x</v>
      </c>
      <c r="G249" s="302" t="str">
        <f>IF(data!BD88&gt;0,data!BD88,"")</f>
        <v>x</v>
      </c>
      <c r="H249" s="302" t="str">
        <f>IF(data!BE88&gt;0,data!BE88,"")</f>
        <v>x</v>
      </c>
      <c r="I249" s="302" t="str">
        <f>IF(data!BF88&gt;0,data!BF88,"")</f>
        <v>x</v>
      </c>
    </row>
    <row r="250" spans="1:9" customFormat="1" ht="20.149999999999999" customHeight="1">
      <c r="A250" s="286">
        <v>21</v>
      </c>
      <c r="B250" s="295" t="s">
        <v>1015</v>
      </c>
      <c r="C250" s="302" t="str">
        <f>IF(data!AZ89&gt;0,data!AZ89,"")</f>
        <v>x</v>
      </c>
      <c r="D250" s="302" t="str">
        <f>IF(data!BA89&gt;0,data!BA89,"")</f>
        <v>x</v>
      </c>
      <c r="E250" s="302" t="str">
        <f>IF(data!BB89&gt;0,data!BB89,"")</f>
        <v>x</v>
      </c>
      <c r="F250" s="302" t="str">
        <f>IF(data!BC89&gt;0,data!BC89,"")</f>
        <v>x</v>
      </c>
      <c r="G250" s="302" t="str">
        <f>IF(data!BD89&gt;0,data!BD89,"")</f>
        <v>x</v>
      </c>
      <c r="H250" s="302" t="str">
        <f>IF(data!BE89&gt;0,data!BE89,"")</f>
        <v>x</v>
      </c>
      <c r="I250" s="302" t="str">
        <f>IF(data!BF89&gt;0,data!BF89,"")</f>
        <v>x</v>
      </c>
    </row>
    <row r="251" spans="1:9" customFormat="1" ht="20.149999999999999" customHeight="1">
      <c r="A251" s="286" t="s">
        <v>1016</v>
      </c>
      <c r="B251" s="287"/>
      <c r="C251" s="297"/>
      <c r="D251" s="297"/>
      <c r="E251" s="297"/>
      <c r="F251" s="297"/>
      <c r="G251" s="297"/>
      <c r="H251" s="297"/>
      <c r="I251" s="297"/>
    </row>
    <row r="252" spans="1:9" customFormat="1" ht="20.149999999999999" customHeight="1">
      <c r="A252" s="286">
        <v>22</v>
      </c>
      <c r="B252" s="287" t="s">
        <v>1017</v>
      </c>
      <c r="C252" s="303">
        <f>data!AZ90</f>
        <v>990</v>
      </c>
      <c r="D252" s="303">
        <f>data!BA90</f>
        <v>2800</v>
      </c>
      <c r="E252" s="303">
        <f>data!BB90</f>
        <v>0</v>
      </c>
      <c r="F252" s="303">
        <f>data!BC90</f>
        <v>0</v>
      </c>
      <c r="G252" s="303">
        <f>data!BD90</f>
        <v>726</v>
      </c>
      <c r="H252" s="303">
        <f>data!BE90</f>
        <v>6137</v>
      </c>
      <c r="I252" s="303">
        <f>data!BF90</f>
        <v>0</v>
      </c>
    </row>
    <row r="253" spans="1:9" customFormat="1" ht="20.149999999999999" customHeight="1">
      <c r="A253" s="286">
        <v>23</v>
      </c>
      <c r="B253" s="287" t="s">
        <v>1018</v>
      </c>
      <c r="C253" s="303">
        <f>data!AZ91</f>
        <v>0</v>
      </c>
      <c r="D253" s="303">
        <f>data!BA91</f>
        <v>0</v>
      </c>
      <c r="E253" s="303">
        <f>data!BB91</f>
        <v>0</v>
      </c>
      <c r="F253" s="303">
        <f>data!BC91</f>
        <v>0</v>
      </c>
      <c r="G253" s="302" t="str">
        <f>IF(data!BD91&gt;0,data!BD91,"")</f>
        <v>x</v>
      </c>
      <c r="H253" s="302" t="str">
        <f>IF(data!BE91&gt;0,data!BE91,"")</f>
        <v>x</v>
      </c>
      <c r="I253" s="303">
        <f>data!BF91</f>
        <v>0</v>
      </c>
    </row>
    <row r="254" spans="1:9" customFormat="1" ht="20.149999999999999" customHeight="1">
      <c r="A254" s="286">
        <v>24</v>
      </c>
      <c r="B254" s="287" t="s">
        <v>1019</v>
      </c>
      <c r="C254" s="302" t="str">
        <f>IF(data!AZ92&gt;0,data!AZ92,"")</f>
        <v>x</v>
      </c>
      <c r="D254" s="303">
        <f>data!BA92</f>
        <v>240</v>
      </c>
      <c r="E254" s="303">
        <f>data!BB92</f>
        <v>0</v>
      </c>
      <c r="F254" s="303">
        <f>data!BC92</f>
        <v>0</v>
      </c>
      <c r="G254" s="302" t="str">
        <f>IF(data!BD92&gt;0,data!BD92,"")</f>
        <v>x</v>
      </c>
      <c r="H254" s="302" t="str">
        <f>IF(data!BE92&gt;0,data!BE92,"")</f>
        <v>x</v>
      </c>
      <c r="I254" s="302" t="str">
        <f>IF(data!BF92&gt;0,data!BF92,"")</f>
        <v>x</v>
      </c>
    </row>
    <row r="255" spans="1:9" customFormat="1" ht="20.149999999999999" customHeight="1">
      <c r="A255" s="286">
        <v>25</v>
      </c>
      <c r="B255" s="287" t="s">
        <v>1020</v>
      </c>
      <c r="C255" s="302" t="str">
        <f>IF(data!AZ93&gt;0,data!AZ93,"")</f>
        <v>x</v>
      </c>
      <c r="D255" s="302" t="str">
        <f>IF(data!BA93&gt;0,data!BA93,"")</f>
        <v>x</v>
      </c>
      <c r="E255" s="303">
        <f>data!BB93</f>
        <v>0</v>
      </c>
      <c r="F255" s="303">
        <f>data!BC93</f>
        <v>0</v>
      </c>
      <c r="G255" s="302" t="str">
        <f>IF(data!BD93&gt;0,data!BD93,"")</f>
        <v>x</v>
      </c>
      <c r="H255" s="302" t="str">
        <f>IF(data!BE93&gt;0,data!BE93,"")</f>
        <v>x</v>
      </c>
      <c r="I255" s="302" t="str">
        <f>IF(data!BF93&gt;0,data!BF93,"")</f>
        <v>x</v>
      </c>
    </row>
    <row r="256" spans="1:9" customFormat="1" ht="20.149999999999999" customHeight="1">
      <c r="A256" s="286">
        <v>26</v>
      </c>
      <c r="B256" s="287" t="s">
        <v>294</v>
      </c>
      <c r="C256" s="302" t="str">
        <f>IF(data!AZ94&gt;0,data!AZ94,"")</f>
        <v>x</v>
      </c>
      <c r="D256" s="302" t="str">
        <f>IF(data!BA94&gt;0,data!BA94,"")</f>
        <v>x</v>
      </c>
      <c r="E256" s="302" t="str">
        <f>IF(data!BB94&gt;0,data!BB94,"")</f>
        <v>x</v>
      </c>
      <c r="F256" s="302" t="str">
        <f>IF(data!BC94&gt;0,data!BC94,"")</f>
        <v>x</v>
      </c>
      <c r="G256" s="302" t="str">
        <f>IF(data!BD94&gt;0,data!BD94,"")</f>
        <v>x</v>
      </c>
      <c r="H256" s="302" t="str">
        <f>IF(data!BE94&gt;0,data!BE94,"")</f>
        <v>x</v>
      </c>
      <c r="I256" s="302" t="str">
        <f>IF(data!BF94&gt;0,data!BF94,"")</f>
        <v>x</v>
      </c>
    </row>
    <row r="257" spans="1:9" customFormat="1" ht="20.149999999999999" customHeight="1">
      <c r="A257" s="280" t="s">
        <v>1002</v>
      </c>
      <c r="B257" s="281"/>
      <c r="C257" s="281"/>
      <c r="D257" s="281"/>
      <c r="E257" s="281"/>
      <c r="F257" s="281"/>
      <c r="G257" s="281"/>
      <c r="H257" s="281"/>
      <c r="I257" s="280"/>
    </row>
    <row r="258" spans="1:9" customFormat="1" ht="20.149999999999999" customHeight="1">
      <c r="D258" s="282"/>
      <c r="I258" s="283" t="s">
        <v>1048</v>
      </c>
    </row>
    <row r="259" spans="1:9" customFormat="1" ht="20.149999999999999" customHeight="1">
      <c r="A259" s="282"/>
    </row>
    <row r="260" spans="1:9" customFormat="1" ht="20.149999999999999" customHeight="1">
      <c r="A260" s="284" t="str">
        <f>"Hospital: "&amp;data!C98</f>
        <v>Hospital: Douglas, Lincoln, and Okanogan Public Hospital District No. 6</v>
      </c>
      <c r="G260" s="285"/>
      <c r="H260" s="284" t="str">
        <f>"FYE: "&amp;data!C96</f>
        <v>FYE: 12/31/2023</v>
      </c>
    </row>
    <row r="261" spans="1:9" customFormat="1" ht="20.149999999999999" customHeight="1">
      <c r="A261" s="286">
        <v>1</v>
      </c>
      <c r="B261" s="287" t="s">
        <v>236</v>
      </c>
      <c r="C261" s="289" t="s">
        <v>92</v>
      </c>
      <c r="D261" s="289" t="s">
        <v>93</v>
      </c>
      <c r="E261" s="289" t="s">
        <v>94</v>
      </c>
      <c r="F261" s="289" t="s">
        <v>95</v>
      </c>
      <c r="G261" s="289" t="s">
        <v>96</v>
      </c>
      <c r="H261" s="289" t="s">
        <v>97</v>
      </c>
      <c r="I261" s="289" t="s">
        <v>98</v>
      </c>
    </row>
    <row r="262" spans="1:9" customFormat="1" ht="20.149999999999999" customHeight="1">
      <c r="A262" s="290">
        <v>2</v>
      </c>
      <c r="B262" s="291" t="s">
        <v>1004</v>
      </c>
      <c r="C262" s="293" t="s">
        <v>1049</v>
      </c>
      <c r="D262" s="293" t="s">
        <v>170</v>
      </c>
      <c r="E262" s="293" t="s">
        <v>171</v>
      </c>
      <c r="F262" s="293"/>
      <c r="G262" s="293" t="s">
        <v>173</v>
      </c>
      <c r="H262" s="293"/>
      <c r="I262" s="293" t="s">
        <v>159</v>
      </c>
    </row>
    <row r="263" spans="1:9" customFormat="1" ht="20.149999999999999" customHeight="1">
      <c r="A263" s="290"/>
      <c r="B263" s="291"/>
      <c r="C263" s="293" t="s">
        <v>1050</v>
      </c>
      <c r="D263" s="293" t="s">
        <v>217</v>
      </c>
      <c r="E263" s="293" t="s">
        <v>196</v>
      </c>
      <c r="F263" s="293" t="s">
        <v>172</v>
      </c>
      <c r="G263" s="293" t="s">
        <v>218</v>
      </c>
      <c r="H263" s="293" t="s">
        <v>174</v>
      </c>
      <c r="I263" s="293" t="s">
        <v>1051</v>
      </c>
    </row>
    <row r="264" spans="1:9" customFormat="1" ht="20.149999999999999" customHeight="1">
      <c r="A264" s="286">
        <v>3</v>
      </c>
      <c r="B264" s="287" t="s">
        <v>1008</v>
      </c>
      <c r="C264" s="299"/>
      <c r="D264" s="299"/>
      <c r="E264" s="299"/>
      <c r="F264" s="299"/>
      <c r="G264" s="299"/>
      <c r="H264" s="299"/>
      <c r="I264" s="299"/>
    </row>
    <row r="265" spans="1:9" customFormat="1" ht="20.149999999999999" customHeight="1">
      <c r="A265" s="286">
        <v>4</v>
      </c>
      <c r="B265" s="287" t="s">
        <v>261</v>
      </c>
      <c r="C265" s="299"/>
      <c r="D265" s="299"/>
      <c r="E265" s="299"/>
      <c r="F265" s="299"/>
      <c r="G265" s="299"/>
      <c r="H265" s="299"/>
      <c r="I265" s="299"/>
    </row>
    <row r="266" spans="1:9" customFormat="1" ht="20.149999999999999" customHeight="1">
      <c r="A266" s="286">
        <v>5</v>
      </c>
      <c r="B266" s="287" t="s">
        <v>262</v>
      </c>
      <c r="C266" s="294">
        <f>data!BG60</f>
        <v>0</v>
      </c>
      <c r="D266" s="294">
        <f>data!BH60</f>
        <v>9.32</v>
      </c>
      <c r="E266" s="294">
        <f>data!BI60</f>
        <v>0</v>
      </c>
      <c r="F266" s="294">
        <f>data!BJ60</f>
        <v>3.31</v>
      </c>
      <c r="G266" s="294">
        <f>data!BK60</f>
        <v>17.27</v>
      </c>
      <c r="H266" s="294">
        <f>data!BL60</f>
        <v>16.350000000000001</v>
      </c>
      <c r="I266" s="294">
        <f>data!BM60</f>
        <v>0</v>
      </c>
    </row>
    <row r="267" spans="1:9" customFormat="1" ht="20.149999999999999" customHeight="1">
      <c r="A267" s="286">
        <v>6</v>
      </c>
      <c r="B267" s="287" t="s">
        <v>263</v>
      </c>
      <c r="C267" s="287">
        <f>data!BG61</f>
        <v>0</v>
      </c>
      <c r="D267" s="287">
        <f>data!BH61</f>
        <v>678542</v>
      </c>
      <c r="E267" s="287">
        <f>data!BI61</f>
        <v>0</v>
      </c>
      <c r="F267" s="287">
        <f>data!BJ61</f>
        <v>272427</v>
      </c>
      <c r="G267" s="287">
        <f>data!BK61</f>
        <v>910540</v>
      </c>
      <c r="H267" s="287">
        <f>data!BL61</f>
        <v>722164</v>
      </c>
      <c r="I267" s="287">
        <f>data!BM61</f>
        <v>0</v>
      </c>
    </row>
    <row r="268" spans="1:9" customFormat="1" ht="20.149999999999999" customHeight="1">
      <c r="A268" s="286">
        <v>7</v>
      </c>
      <c r="B268" s="287" t="s">
        <v>11</v>
      </c>
      <c r="C268" s="287">
        <f>data!BG62</f>
        <v>0</v>
      </c>
      <c r="D268" s="287">
        <f>data!BH62</f>
        <v>176326</v>
      </c>
      <c r="E268" s="287">
        <f>data!BI62</f>
        <v>0</v>
      </c>
      <c r="F268" s="287">
        <f>data!BJ62</f>
        <v>70793</v>
      </c>
      <c r="G268" s="287">
        <f>data!BK62</f>
        <v>236613</v>
      </c>
      <c r="H268" s="287">
        <f>data!BL62</f>
        <v>187661</v>
      </c>
      <c r="I268" s="287">
        <f>data!BM62</f>
        <v>0</v>
      </c>
    </row>
    <row r="269" spans="1:9" customFormat="1" ht="20.149999999999999" customHeight="1">
      <c r="A269" s="286">
        <v>8</v>
      </c>
      <c r="B269" s="287" t="s">
        <v>264</v>
      </c>
      <c r="C269" s="287">
        <f>data!BG63</f>
        <v>0</v>
      </c>
      <c r="D269" s="287">
        <f>data!BH63</f>
        <v>2475</v>
      </c>
      <c r="E269" s="287">
        <f>data!BI63</f>
        <v>0</v>
      </c>
      <c r="F269" s="287">
        <f>data!BJ63</f>
        <v>90201</v>
      </c>
      <c r="G269" s="287">
        <f>data!BK63</f>
        <v>0</v>
      </c>
      <c r="H269" s="287">
        <f>data!BL63</f>
        <v>0</v>
      </c>
      <c r="I269" s="287">
        <f>data!BM63</f>
        <v>0</v>
      </c>
    </row>
    <row r="270" spans="1:9" customFormat="1" ht="20.149999999999999" customHeight="1">
      <c r="A270" s="286">
        <v>9</v>
      </c>
      <c r="B270" s="287" t="s">
        <v>265</v>
      </c>
      <c r="C270" s="287">
        <f>data!BG64</f>
        <v>0</v>
      </c>
      <c r="D270" s="287">
        <f>data!BH64</f>
        <v>82378</v>
      </c>
      <c r="E270" s="287">
        <f>data!BI64</f>
        <v>0</v>
      </c>
      <c r="F270" s="287">
        <f>data!BJ64</f>
        <v>2321</v>
      </c>
      <c r="G270" s="287">
        <f>data!BK64</f>
        <v>9302</v>
      </c>
      <c r="H270" s="287">
        <f>data!BL64</f>
        <v>10175</v>
      </c>
      <c r="I270" s="287">
        <f>data!BM64</f>
        <v>0</v>
      </c>
    </row>
    <row r="271" spans="1:9" customFormat="1" ht="20.149999999999999" customHeight="1">
      <c r="A271" s="286">
        <v>10</v>
      </c>
      <c r="B271" s="287" t="s">
        <v>525</v>
      </c>
      <c r="C271" s="287">
        <f>data!BG65</f>
        <v>0</v>
      </c>
      <c r="D271" s="287">
        <f>data!BH65</f>
        <v>101742</v>
      </c>
      <c r="E271" s="287">
        <f>data!BI65</f>
        <v>0</v>
      </c>
      <c r="F271" s="287">
        <f>data!BJ65</f>
        <v>0</v>
      </c>
      <c r="G271" s="287">
        <f>data!BK65</f>
        <v>0</v>
      </c>
      <c r="H271" s="287">
        <f>data!BL65</f>
        <v>1500</v>
      </c>
      <c r="I271" s="287">
        <f>data!BM65</f>
        <v>0</v>
      </c>
    </row>
    <row r="272" spans="1:9" customFormat="1" ht="20.149999999999999" customHeight="1">
      <c r="A272" s="286">
        <v>11</v>
      </c>
      <c r="B272" s="287" t="s">
        <v>526</v>
      </c>
      <c r="C272" s="287">
        <f>data!BG66</f>
        <v>0</v>
      </c>
      <c r="D272" s="287">
        <f>data!BH66</f>
        <v>851792</v>
      </c>
      <c r="E272" s="287">
        <f>data!BI66</f>
        <v>0</v>
      </c>
      <c r="F272" s="287">
        <f>data!BJ66</f>
        <v>114278</v>
      </c>
      <c r="G272" s="287">
        <f>data!BK66</f>
        <v>65947</v>
      </c>
      <c r="H272" s="287">
        <f>data!BL66</f>
        <v>29494</v>
      </c>
      <c r="I272" s="287">
        <f>data!BM66</f>
        <v>0</v>
      </c>
    </row>
    <row r="273" spans="1:9" customFormat="1" ht="20.149999999999999" customHeight="1">
      <c r="A273" s="286">
        <v>12</v>
      </c>
      <c r="B273" s="287" t="s">
        <v>16</v>
      </c>
      <c r="C273" s="287">
        <f>data!BG67</f>
        <v>0</v>
      </c>
      <c r="D273" s="287">
        <f>data!BH67</f>
        <v>0</v>
      </c>
      <c r="E273" s="287">
        <f>data!BI67</f>
        <v>0</v>
      </c>
      <c r="F273" s="287">
        <f>data!BJ67</f>
        <v>0</v>
      </c>
      <c r="G273" s="287">
        <f>data!BK67</f>
        <v>22211</v>
      </c>
      <c r="H273" s="287">
        <f>data!BL67</f>
        <v>209283</v>
      </c>
      <c r="I273" s="287">
        <f>data!BM67</f>
        <v>0</v>
      </c>
    </row>
    <row r="274" spans="1:9" customFormat="1" ht="20.149999999999999" customHeight="1">
      <c r="A274" s="286">
        <v>13</v>
      </c>
      <c r="B274" s="287" t="s">
        <v>1009</v>
      </c>
      <c r="C274" s="287">
        <f>data!BG68</f>
        <v>0</v>
      </c>
      <c r="D274" s="287">
        <f>data!BH68</f>
        <v>104970</v>
      </c>
      <c r="E274" s="287">
        <f>data!BI68</f>
        <v>0</v>
      </c>
      <c r="F274" s="287">
        <f>data!BJ68</f>
        <v>0</v>
      </c>
      <c r="G274" s="287">
        <f>data!BK68</f>
        <v>470</v>
      </c>
      <c r="H274" s="287">
        <f>data!BL68</f>
        <v>4968</v>
      </c>
      <c r="I274" s="287">
        <f>data!BM68</f>
        <v>0</v>
      </c>
    </row>
    <row r="275" spans="1:9" customFormat="1" ht="20.149999999999999" customHeight="1">
      <c r="A275" s="286">
        <v>14</v>
      </c>
      <c r="B275" s="287" t="s">
        <v>1010</v>
      </c>
      <c r="C275" s="287">
        <f>data!BG69</f>
        <v>0</v>
      </c>
      <c r="D275" s="287">
        <f>data!BH69</f>
        <v>9636</v>
      </c>
      <c r="E275" s="287">
        <f>data!BI69</f>
        <v>0</v>
      </c>
      <c r="F275" s="287">
        <f>data!BJ69</f>
        <v>100230</v>
      </c>
      <c r="G275" s="287">
        <f>data!BK69</f>
        <v>36617</v>
      </c>
      <c r="H275" s="287">
        <f>data!BL69</f>
        <v>7997</v>
      </c>
      <c r="I275" s="287">
        <f>data!BM69</f>
        <v>0</v>
      </c>
    </row>
    <row r="276" spans="1:9" customFormat="1" ht="20.149999999999999" customHeight="1">
      <c r="A276" s="286">
        <v>15</v>
      </c>
      <c r="B276" s="287" t="s">
        <v>284</v>
      </c>
      <c r="C276" s="287">
        <f>-data!BG84</f>
        <v>0</v>
      </c>
      <c r="D276" s="287">
        <f>-data!BH84</f>
        <v>0</v>
      </c>
      <c r="E276" s="287">
        <f>-data!BI84</f>
        <v>0</v>
      </c>
      <c r="F276" s="287">
        <f>-data!BJ84</f>
        <v>0</v>
      </c>
      <c r="G276" s="287">
        <f>-data!BK84</f>
        <v>0</v>
      </c>
      <c r="H276" s="287">
        <f>-data!BL84</f>
        <v>0</v>
      </c>
      <c r="I276" s="287">
        <f>-data!BM84</f>
        <v>0</v>
      </c>
    </row>
    <row r="277" spans="1:9" customFormat="1" ht="20.149999999999999" customHeight="1">
      <c r="A277" s="286">
        <v>16</v>
      </c>
      <c r="B277" s="295" t="s">
        <v>1011</v>
      </c>
      <c r="C277" s="287">
        <f>data!BG85</f>
        <v>0</v>
      </c>
      <c r="D277" s="287">
        <f>data!BH85</f>
        <v>2007861</v>
      </c>
      <c r="E277" s="287">
        <f>data!BI85</f>
        <v>0</v>
      </c>
      <c r="F277" s="287">
        <f>data!BJ85</f>
        <v>650250</v>
      </c>
      <c r="G277" s="287">
        <f>data!BK85</f>
        <v>1281700</v>
      </c>
      <c r="H277" s="287">
        <f>data!BL85</f>
        <v>1173242</v>
      </c>
      <c r="I277" s="287">
        <f>data!BM85</f>
        <v>0</v>
      </c>
    </row>
    <row r="278" spans="1:9" customFormat="1" ht="20.149999999999999" customHeight="1">
      <c r="A278" s="286">
        <v>17</v>
      </c>
      <c r="B278" s="287" t="s">
        <v>286</v>
      </c>
      <c r="C278" s="297"/>
      <c r="D278" s="297"/>
      <c r="E278" s="297"/>
      <c r="F278" s="297"/>
      <c r="G278" s="297"/>
      <c r="H278" s="297"/>
      <c r="I278" s="297"/>
    </row>
    <row r="279" spans="1:9" customFormat="1" ht="20.149999999999999" customHeight="1">
      <c r="A279" s="286">
        <v>18</v>
      </c>
      <c r="B279" s="287" t="s">
        <v>1012</v>
      </c>
      <c r="C279" s="287"/>
      <c r="D279" s="287"/>
      <c r="E279" s="287"/>
      <c r="F279" s="287"/>
      <c r="G279" s="287"/>
      <c r="H279" s="287"/>
      <c r="I279" s="287"/>
    </row>
    <row r="280" spans="1:9" customFormat="1" ht="20.149999999999999" customHeight="1">
      <c r="A280" s="286">
        <v>19</v>
      </c>
      <c r="B280" s="295" t="s">
        <v>1013</v>
      </c>
      <c r="C280" s="302" t="str">
        <f>IF(data!BG87&gt;0,data!BG87,"")</f>
        <v>x</v>
      </c>
      <c r="D280" s="302" t="str">
        <f>IF(data!BH87&gt;0,data!BH87,"")</f>
        <v>x</v>
      </c>
      <c r="E280" s="302" t="str">
        <f>IF(data!BI87&gt;0,data!BI87,"")</f>
        <v>x</v>
      </c>
      <c r="F280" s="302" t="str">
        <f>IF(data!BJ87&gt;0,data!BJ87,"")</f>
        <v>x</v>
      </c>
      <c r="G280" s="302" t="str">
        <f>IF(data!BK87&gt;0,data!BK87,"")</f>
        <v>x</v>
      </c>
      <c r="H280" s="302" t="str">
        <f>IF(data!BL87&gt;0,data!BL87,"")</f>
        <v>x</v>
      </c>
      <c r="I280" s="302" t="str">
        <f>IF(data!BM87&gt;0,data!BM87,"")</f>
        <v>x</v>
      </c>
    </row>
    <row r="281" spans="1:9" customFormat="1" ht="20.149999999999999" customHeight="1">
      <c r="A281" s="286">
        <v>20</v>
      </c>
      <c r="B281" s="295" t="s">
        <v>1014</v>
      </c>
      <c r="C281" s="302" t="str">
        <f>IF(data!BG88&gt;0,data!BG88,"")</f>
        <v>x</v>
      </c>
      <c r="D281" s="302" t="str">
        <f>IF(data!BH88&gt;0,data!BH88,"")</f>
        <v>x</v>
      </c>
      <c r="E281" s="302" t="str">
        <f>IF(data!BI88&gt;0,data!BI88,"")</f>
        <v>x</v>
      </c>
      <c r="F281" s="302" t="str">
        <f>IF(data!BJ88&gt;0,data!BJ88,"")</f>
        <v>x</v>
      </c>
      <c r="G281" s="302" t="str">
        <f>IF(data!BK88&gt;0,data!BK88,"")</f>
        <v>x</v>
      </c>
      <c r="H281" s="302" t="str">
        <f>IF(data!BL88&gt;0,data!BL88,"")</f>
        <v>x</v>
      </c>
      <c r="I281" s="302" t="str">
        <f>IF(data!BM88&gt;0,data!BM88,"")</f>
        <v>x</v>
      </c>
    </row>
    <row r="282" spans="1:9" customFormat="1" ht="20.149999999999999" customHeight="1">
      <c r="A282" s="286">
        <v>21</v>
      </c>
      <c r="B282" s="295" t="s">
        <v>1015</v>
      </c>
      <c r="C282" s="302" t="str">
        <f>IF(data!BG89&gt;0,data!BG89,"")</f>
        <v>x</v>
      </c>
      <c r="D282" s="302" t="str">
        <f>IF(data!BH89&gt;0,data!BH89,"")</f>
        <v>x</v>
      </c>
      <c r="E282" s="302" t="str">
        <f>IF(data!BI89&gt;0,data!BI89,"")</f>
        <v>x</v>
      </c>
      <c r="F282" s="302" t="str">
        <f>IF(data!BJ89&gt;0,data!BJ89,"")</f>
        <v>x</v>
      </c>
      <c r="G282" s="302" t="str">
        <f>IF(data!BK89&gt;0,data!BK89,"")</f>
        <v>x</v>
      </c>
      <c r="H282" s="302" t="str">
        <f>IF(data!BL89&gt;0,data!BL89,"")</f>
        <v>x</v>
      </c>
      <c r="I282" s="302" t="str">
        <f>IF(data!BM89&gt;0,data!BM89,"")</f>
        <v>x</v>
      </c>
    </row>
    <row r="283" spans="1:9" customFormat="1" ht="20.149999999999999" customHeight="1">
      <c r="A283" s="286" t="s">
        <v>1016</v>
      </c>
      <c r="B283" s="287"/>
      <c r="C283" s="304"/>
      <c r="D283" s="304"/>
      <c r="E283" s="304"/>
      <c r="F283" s="304"/>
      <c r="G283" s="304"/>
      <c r="H283" s="304"/>
      <c r="I283" s="304"/>
    </row>
    <row r="284" spans="1:9" customFormat="1" ht="20.149999999999999" customHeight="1">
      <c r="A284" s="286">
        <v>22</v>
      </c>
      <c r="B284" s="287" t="s">
        <v>1017</v>
      </c>
      <c r="C284" s="303">
        <f>data!BG90</f>
        <v>0</v>
      </c>
      <c r="D284" s="303">
        <f>data!BH90</f>
        <v>0</v>
      </c>
      <c r="E284" s="303">
        <f>data!BI90</f>
        <v>0</v>
      </c>
      <c r="F284" s="303">
        <f>data!BJ90</f>
        <v>0</v>
      </c>
      <c r="G284" s="303">
        <f>data!BK90</f>
        <v>949</v>
      </c>
      <c r="H284" s="303">
        <f>data!BL90</f>
        <v>8942</v>
      </c>
      <c r="I284" s="303">
        <f>data!BM90</f>
        <v>0</v>
      </c>
    </row>
    <row r="285" spans="1:9" customFormat="1" ht="20.149999999999999" customHeight="1">
      <c r="A285" s="286">
        <v>23</v>
      </c>
      <c r="B285" s="287" t="s">
        <v>1018</v>
      </c>
      <c r="C285" s="302" t="str">
        <f>IF(data!BG91&gt;0,data!BG91,"")</f>
        <v>x</v>
      </c>
      <c r="D285" s="303">
        <f>data!BH91</f>
        <v>0</v>
      </c>
      <c r="E285" s="303">
        <f>data!BI91</f>
        <v>0</v>
      </c>
      <c r="F285" s="302" t="str">
        <f>IF(data!BJ91&gt;0,data!BJ91,"")</f>
        <v>x</v>
      </c>
      <c r="G285" s="303">
        <f>data!BK91</f>
        <v>0</v>
      </c>
      <c r="H285" s="303">
        <f>data!BL91</f>
        <v>0</v>
      </c>
      <c r="I285" s="303">
        <f>data!BM91</f>
        <v>0</v>
      </c>
    </row>
    <row r="286" spans="1:9" customFormat="1" ht="20.149999999999999" customHeight="1">
      <c r="A286" s="286">
        <v>24</v>
      </c>
      <c r="B286" s="287" t="s">
        <v>1019</v>
      </c>
      <c r="C286" s="302" t="str">
        <f>IF(data!BG92&gt;0,data!BG92,"")</f>
        <v>x</v>
      </c>
      <c r="D286" s="303">
        <f>data!BH92</f>
        <v>1130</v>
      </c>
      <c r="E286" s="303">
        <f>data!BI92</f>
        <v>0</v>
      </c>
      <c r="F286" s="302" t="str">
        <f>IF(data!BJ92&gt;0,data!BJ92,"")</f>
        <v>x</v>
      </c>
      <c r="G286" s="303">
        <f>data!BK92</f>
        <v>2094</v>
      </c>
      <c r="H286" s="303">
        <f>data!BL92</f>
        <v>1982</v>
      </c>
      <c r="I286" s="303">
        <f>data!BM92</f>
        <v>0</v>
      </c>
    </row>
    <row r="287" spans="1:9" customFormat="1" ht="20.149999999999999" customHeight="1">
      <c r="A287" s="286">
        <v>25</v>
      </c>
      <c r="B287" s="287" t="s">
        <v>1020</v>
      </c>
      <c r="C287" s="302" t="str">
        <f>IF(data!BG93&gt;0,data!BG93,"")</f>
        <v>x</v>
      </c>
      <c r="D287" s="303">
        <f>data!BH93</f>
        <v>0</v>
      </c>
      <c r="E287" s="303">
        <f>data!BI93</f>
        <v>0</v>
      </c>
      <c r="F287" s="302" t="str">
        <f>IF(data!BJ93&gt;0,data!BJ93,"")</f>
        <v>x</v>
      </c>
      <c r="G287" s="303">
        <f>data!BK93</f>
        <v>0</v>
      </c>
      <c r="H287" s="303">
        <f>data!BL93</f>
        <v>0</v>
      </c>
      <c r="I287" s="303">
        <f>data!BM93</f>
        <v>0</v>
      </c>
    </row>
    <row r="288" spans="1:9" customFormat="1" ht="20.149999999999999" customHeight="1">
      <c r="A288" s="286">
        <v>26</v>
      </c>
      <c r="B288" s="287" t="s">
        <v>294</v>
      </c>
      <c r="C288" s="302" t="str">
        <f>IF(data!BG94&gt;0,data!BG94,"")</f>
        <v>x</v>
      </c>
      <c r="D288" s="302" t="str">
        <f>IF(data!BH94&gt;0,data!BH94,"")</f>
        <v>x</v>
      </c>
      <c r="E288" s="302" t="str">
        <f>IF(data!BI94&gt;0,data!BI94,"")</f>
        <v>x</v>
      </c>
      <c r="F288" s="302" t="str">
        <f>IF(data!BJ94&gt;0,data!BJ94,"")</f>
        <v>x</v>
      </c>
      <c r="G288" s="302" t="str">
        <f>IF(data!BK94&gt;0,data!BK94,"")</f>
        <v>x</v>
      </c>
      <c r="H288" s="302" t="str">
        <f>IF(data!BL94&gt;0,data!BL94,"")</f>
        <v>x</v>
      </c>
      <c r="I288" s="302" t="str">
        <f>IF(data!BM94&gt;0,data!BM94,"")</f>
        <v>x</v>
      </c>
    </row>
    <row r="289" spans="1:9" customFormat="1" ht="20.149999999999999" customHeight="1">
      <c r="A289" s="280" t="s">
        <v>1002</v>
      </c>
      <c r="B289" s="281"/>
      <c r="C289" s="281"/>
      <c r="D289" s="281"/>
      <c r="E289" s="281"/>
      <c r="F289" s="281"/>
      <c r="G289" s="281"/>
      <c r="H289" s="281"/>
      <c r="I289" s="280"/>
    </row>
    <row r="290" spans="1:9" customFormat="1" ht="20.149999999999999" customHeight="1">
      <c r="D290" s="282"/>
      <c r="I290" s="283" t="s">
        <v>1052</v>
      </c>
    </row>
    <row r="291" spans="1:9" customFormat="1" ht="20.149999999999999" customHeight="1">
      <c r="A291" s="282"/>
    </row>
    <row r="292" spans="1:9" customFormat="1" ht="20.149999999999999" customHeight="1">
      <c r="A292" s="284" t="str">
        <f>"Hospital: "&amp;data!C98</f>
        <v>Hospital: Douglas, Lincoln, and Okanogan Public Hospital District No. 6</v>
      </c>
      <c r="G292" s="285"/>
      <c r="H292" s="284" t="str">
        <f>"FYE: "&amp;data!C96</f>
        <v>FYE: 12/31/2023</v>
      </c>
    </row>
    <row r="293" spans="1:9" customFormat="1" ht="20.149999999999999" customHeight="1">
      <c r="A293" s="286">
        <v>1</v>
      </c>
      <c r="B293" s="287" t="s">
        <v>236</v>
      </c>
      <c r="C293" s="289" t="s">
        <v>99</v>
      </c>
      <c r="D293" s="289" t="s">
        <v>100</v>
      </c>
      <c r="E293" s="289" t="s">
        <v>101</v>
      </c>
      <c r="F293" s="289" t="s">
        <v>102</v>
      </c>
      <c r="G293" s="289" t="s">
        <v>103</v>
      </c>
      <c r="H293" s="289" t="s">
        <v>104</v>
      </c>
      <c r="I293" s="289" t="s">
        <v>105</v>
      </c>
    </row>
    <row r="294" spans="1:9" customFormat="1" ht="20.149999999999999" customHeight="1">
      <c r="A294" s="290">
        <v>2</v>
      </c>
      <c r="B294" s="291" t="s">
        <v>1004</v>
      </c>
      <c r="C294" s="293" t="s">
        <v>175</v>
      </c>
      <c r="D294" s="293" t="s">
        <v>176</v>
      </c>
      <c r="E294" s="293" t="s">
        <v>177</v>
      </c>
      <c r="F294" s="293" t="s">
        <v>178</v>
      </c>
      <c r="G294" s="293"/>
      <c r="H294" s="293" t="s">
        <v>180</v>
      </c>
      <c r="I294" s="293" t="s">
        <v>181</v>
      </c>
    </row>
    <row r="295" spans="1:9" customFormat="1" ht="20.149999999999999" customHeight="1">
      <c r="A295" s="290"/>
      <c r="B295" s="291"/>
      <c r="C295" s="293" t="s">
        <v>1053</v>
      </c>
      <c r="D295" s="293" t="s">
        <v>221</v>
      </c>
      <c r="E295" s="293" t="s">
        <v>222</v>
      </c>
      <c r="F295" s="293" t="s">
        <v>223</v>
      </c>
      <c r="G295" s="293" t="s">
        <v>179</v>
      </c>
      <c r="H295" s="293" t="s">
        <v>224</v>
      </c>
      <c r="I295" s="293" t="s">
        <v>196</v>
      </c>
    </row>
    <row r="296" spans="1:9" customFormat="1" ht="20.149999999999999" customHeight="1">
      <c r="A296" s="286">
        <v>3</v>
      </c>
      <c r="B296" s="287" t="s">
        <v>1008</v>
      </c>
      <c r="C296" s="299"/>
      <c r="D296" s="299"/>
      <c r="E296" s="299"/>
      <c r="F296" s="299"/>
      <c r="G296" s="299"/>
      <c r="H296" s="299"/>
      <c r="I296" s="299"/>
    </row>
    <row r="297" spans="1:9" customFormat="1" ht="20.149999999999999" customHeight="1">
      <c r="A297" s="286">
        <v>4</v>
      </c>
      <c r="B297" s="287" t="s">
        <v>261</v>
      </c>
      <c r="C297" s="299"/>
      <c r="D297" s="299"/>
      <c r="E297" s="299"/>
      <c r="F297" s="299"/>
      <c r="G297" s="299"/>
      <c r="H297" s="299"/>
      <c r="I297" s="299"/>
    </row>
    <row r="298" spans="1:9" customFormat="1" ht="20.149999999999999" customHeight="1">
      <c r="A298" s="286">
        <v>5</v>
      </c>
      <c r="B298" s="287" t="s">
        <v>262</v>
      </c>
      <c r="C298" s="294">
        <f>data!BN60</f>
        <v>4.96</v>
      </c>
      <c r="D298" s="294">
        <f>data!BO60</f>
        <v>0</v>
      </c>
      <c r="E298" s="294">
        <f>data!BP60</f>
        <v>0</v>
      </c>
      <c r="F298" s="294">
        <f>data!BQ60</f>
        <v>0</v>
      </c>
      <c r="G298" s="294">
        <f>data!BR60</f>
        <v>4.58</v>
      </c>
      <c r="H298" s="294">
        <f>data!BS60</f>
        <v>0</v>
      </c>
      <c r="I298" s="294">
        <f>data!BT60</f>
        <v>0</v>
      </c>
    </row>
    <row r="299" spans="1:9" customFormat="1" ht="20.149999999999999" customHeight="1">
      <c r="A299" s="286">
        <v>6</v>
      </c>
      <c r="B299" s="287" t="s">
        <v>263</v>
      </c>
      <c r="C299" s="287">
        <f>data!BN61</f>
        <v>758192</v>
      </c>
      <c r="D299" s="287">
        <f>data!BO61</f>
        <v>0</v>
      </c>
      <c r="E299" s="287">
        <f>data!BP61</f>
        <v>0</v>
      </c>
      <c r="F299" s="287">
        <f>data!BQ61</f>
        <v>0</v>
      </c>
      <c r="G299" s="287">
        <f>data!BR61</f>
        <v>355912</v>
      </c>
      <c r="H299" s="287">
        <f>data!BS61</f>
        <v>0</v>
      </c>
      <c r="I299" s="287">
        <f>data!BT61</f>
        <v>0</v>
      </c>
    </row>
    <row r="300" spans="1:9" customFormat="1" ht="20.149999999999999" customHeight="1">
      <c r="A300" s="286">
        <v>7</v>
      </c>
      <c r="B300" s="287" t="s">
        <v>11</v>
      </c>
      <c r="C300" s="287">
        <f>data!BN62</f>
        <v>197024</v>
      </c>
      <c r="D300" s="287">
        <f>data!BO62</f>
        <v>0</v>
      </c>
      <c r="E300" s="287">
        <f>data!BP62</f>
        <v>0</v>
      </c>
      <c r="F300" s="287">
        <f>data!BQ62</f>
        <v>0</v>
      </c>
      <c r="G300" s="287">
        <f>data!BR62</f>
        <v>92487</v>
      </c>
      <c r="H300" s="287">
        <f>data!BS62</f>
        <v>0</v>
      </c>
      <c r="I300" s="287">
        <f>data!BT62</f>
        <v>0</v>
      </c>
    </row>
    <row r="301" spans="1:9" customFormat="1" ht="20.149999999999999" customHeight="1">
      <c r="A301" s="286">
        <v>8</v>
      </c>
      <c r="B301" s="287" t="s">
        <v>264</v>
      </c>
      <c r="C301" s="287">
        <f>data!BN63</f>
        <v>48243</v>
      </c>
      <c r="D301" s="287">
        <f>data!BO63</f>
        <v>0</v>
      </c>
      <c r="E301" s="287">
        <f>data!BP63</f>
        <v>0</v>
      </c>
      <c r="F301" s="287">
        <f>data!BQ63</f>
        <v>0</v>
      </c>
      <c r="G301" s="287">
        <f>data!BR63</f>
        <v>12780</v>
      </c>
      <c r="H301" s="287">
        <f>data!BS63</f>
        <v>0</v>
      </c>
      <c r="I301" s="287">
        <f>data!BT63</f>
        <v>0</v>
      </c>
    </row>
    <row r="302" spans="1:9" customFormat="1" ht="20.149999999999999" customHeight="1">
      <c r="A302" s="286">
        <v>9</v>
      </c>
      <c r="B302" s="287" t="s">
        <v>265</v>
      </c>
      <c r="C302" s="287">
        <f>data!BN64</f>
        <v>21458</v>
      </c>
      <c r="D302" s="287">
        <f>data!BO64</f>
        <v>0</v>
      </c>
      <c r="E302" s="287">
        <f>data!BP64</f>
        <v>0</v>
      </c>
      <c r="F302" s="287">
        <f>data!BQ64</f>
        <v>0</v>
      </c>
      <c r="G302" s="287">
        <f>data!BR64</f>
        <v>4216</v>
      </c>
      <c r="H302" s="287">
        <f>data!BS64</f>
        <v>0</v>
      </c>
      <c r="I302" s="287">
        <f>data!BT64</f>
        <v>0</v>
      </c>
    </row>
    <row r="303" spans="1:9" customFormat="1" ht="20.149999999999999" customHeight="1">
      <c r="A303" s="286">
        <v>10</v>
      </c>
      <c r="B303" s="287" t="s">
        <v>525</v>
      </c>
      <c r="C303" s="287">
        <f>data!BN65</f>
        <v>24877</v>
      </c>
      <c r="D303" s="287">
        <f>data!BO65</f>
        <v>0</v>
      </c>
      <c r="E303" s="287">
        <f>data!BP65</f>
        <v>0</v>
      </c>
      <c r="F303" s="287">
        <f>data!BQ65</f>
        <v>0</v>
      </c>
      <c r="G303" s="287">
        <f>data!BR65</f>
        <v>0</v>
      </c>
      <c r="H303" s="287">
        <f>data!BS65</f>
        <v>0</v>
      </c>
      <c r="I303" s="287">
        <f>data!BT65</f>
        <v>0</v>
      </c>
    </row>
    <row r="304" spans="1:9" customFormat="1" ht="20.149999999999999" customHeight="1">
      <c r="A304" s="286">
        <v>11</v>
      </c>
      <c r="B304" s="287" t="s">
        <v>526</v>
      </c>
      <c r="C304" s="287">
        <f>data!BN66</f>
        <v>64375</v>
      </c>
      <c r="D304" s="287">
        <f>data!BO66</f>
        <v>0</v>
      </c>
      <c r="E304" s="287">
        <f>data!BP66</f>
        <v>0</v>
      </c>
      <c r="F304" s="287">
        <f>data!BQ66</f>
        <v>0</v>
      </c>
      <c r="G304" s="287">
        <f>data!BR66</f>
        <v>8453</v>
      </c>
      <c r="H304" s="287">
        <f>data!BS66</f>
        <v>0</v>
      </c>
      <c r="I304" s="287">
        <f>data!BT66</f>
        <v>0</v>
      </c>
    </row>
    <row r="305" spans="1:9" customFormat="1" ht="20.149999999999999" customHeight="1">
      <c r="A305" s="286">
        <v>12</v>
      </c>
      <c r="B305" s="287" t="s">
        <v>16</v>
      </c>
      <c r="C305" s="287">
        <f>data!BN67</f>
        <v>321648</v>
      </c>
      <c r="D305" s="287">
        <f>data!BO67</f>
        <v>0</v>
      </c>
      <c r="E305" s="287">
        <f>data!BP67</f>
        <v>0</v>
      </c>
      <c r="F305" s="287">
        <f>data!BQ67</f>
        <v>0</v>
      </c>
      <c r="G305" s="287">
        <f>data!BR67</f>
        <v>9362</v>
      </c>
      <c r="H305" s="287">
        <f>data!BS67</f>
        <v>0</v>
      </c>
      <c r="I305" s="287">
        <f>data!BT67</f>
        <v>0</v>
      </c>
    </row>
    <row r="306" spans="1:9" customFormat="1" ht="20.149999999999999" customHeight="1">
      <c r="A306" s="286">
        <v>13</v>
      </c>
      <c r="B306" s="287" t="s">
        <v>1009</v>
      </c>
      <c r="C306" s="287">
        <f>data!BN68</f>
        <v>100949</v>
      </c>
      <c r="D306" s="287">
        <f>data!BO68</f>
        <v>0</v>
      </c>
      <c r="E306" s="287">
        <f>data!BP68</f>
        <v>0</v>
      </c>
      <c r="F306" s="287">
        <f>data!BQ68</f>
        <v>0</v>
      </c>
      <c r="G306" s="287">
        <f>data!BR68</f>
        <v>1874</v>
      </c>
      <c r="H306" s="287">
        <f>data!BS68</f>
        <v>0</v>
      </c>
      <c r="I306" s="287">
        <f>data!BT68</f>
        <v>0</v>
      </c>
    </row>
    <row r="307" spans="1:9" customFormat="1" ht="20.149999999999999" customHeight="1">
      <c r="A307" s="286">
        <v>14</v>
      </c>
      <c r="B307" s="287" t="s">
        <v>1010</v>
      </c>
      <c r="C307" s="287">
        <f>data!BN69</f>
        <v>177089</v>
      </c>
      <c r="D307" s="287">
        <f>data!BO69</f>
        <v>0</v>
      </c>
      <c r="E307" s="287">
        <f>data!BP69</f>
        <v>0</v>
      </c>
      <c r="F307" s="287">
        <f>data!BQ69</f>
        <v>0</v>
      </c>
      <c r="G307" s="287">
        <f>data!BR69</f>
        <v>47924</v>
      </c>
      <c r="H307" s="287">
        <f>data!BS69</f>
        <v>0</v>
      </c>
      <c r="I307" s="287">
        <f>data!BT69</f>
        <v>0</v>
      </c>
    </row>
    <row r="308" spans="1:9" customFormat="1" ht="20.149999999999999" customHeight="1">
      <c r="A308" s="286">
        <v>15</v>
      </c>
      <c r="B308" s="287" t="s">
        <v>284</v>
      </c>
      <c r="C308" s="287">
        <f>-data!BN84</f>
        <v>0</v>
      </c>
      <c r="D308" s="287">
        <f>-data!BO84</f>
        <v>0</v>
      </c>
      <c r="E308" s="287">
        <f>-data!BP84</f>
        <v>0</v>
      </c>
      <c r="F308" s="287">
        <f>-data!BQ84</f>
        <v>0</v>
      </c>
      <c r="G308" s="287">
        <f>-data!BR84</f>
        <v>0</v>
      </c>
      <c r="H308" s="287">
        <f>-data!BS84</f>
        <v>0</v>
      </c>
      <c r="I308" s="287">
        <f>-data!BT84</f>
        <v>0</v>
      </c>
    </row>
    <row r="309" spans="1:9" customFormat="1" ht="20.149999999999999" customHeight="1">
      <c r="A309" s="286">
        <v>16</v>
      </c>
      <c r="B309" s="295" t="s">
        <v>1011</v>
      </c>
      <c r="C309" s="287">
        <f>data!BN85</f>
        <v>1713855</v>
      </c>
      <c r="D309" s="287">
        <f>data!BO85</f>
        <v>0</v>
      </c>
      <c r="E309" s="287">
        <f>data!BP85</f>
        <v>0</v>
      </c>
      <c r="F309" s="287">
        <f>data!BQ85</f>
        <v>0</v>
      </c>
      <c r="G309" s="287">
        <f>data!BR85</f>
        <v>533008</v>
      </c>
      <c r="H309" s="287">
        <f>data!BS85</f>
        <v>0</v>
      </c>
      <c r="I309" s="287">
        <f>data!BT85</f>
        <v>0</v>
      </c>
    </row>
    <row r="310" spans="1:9" customFormat="1" ht="20.149999999999999" customHeight="1">
      <c r="A310" s="286">
        <v>17</v>
      </c>
      <c r="B310" s="287" t="s">
        <v>286</v>
      </c>
      <c r="C310" s="297"/>
      <c r="D310" s="297"/>
      <c r="E310" s="297"/>
      <c r="F310" s="297"/>
      <c r="G310" s="297"/>
      <c r="H310" s="297"/>
      <c r="I310" s="297"/>
    </row>
    <row r="311" spans="1:9" customFormat="1" ht="20.149999999999999" customHeight="1">
      <c r="A311" s="286">
        <v>18</v>
      </c>
      <c r="B311" s="287" t="s">
        <v>1012</v>
      </c>
      <c r="C311" s="287"/>
      <c r="D311" s="287"/>
      <c r="E311" s="287"/>
      <c r="F311" s="287"/>
      <c r="G311" s="287"/>
      <c r="H311" s="287"/>
      <c r="I311" s="287"/>
    </row>
    <row r="312" spans="1:9" customFormat="1" ht="20.149999999999999" customHeight="1">
      <c r="A312" s="286">
        <v>19</v>
      </c>
      <c r="B312" s="295" t="s">
        <v>1013</v>
      </c>
      <c r="C312" s="302" t="str">
        <f>IF(data!BN87&gt;0,data!BN87,"")</f>
        <v>x</v>
      </c>
      <c r="D312" s="302" t="str">
        <f>IF(data!BO87&gt;0,data!BO87,"")</f>
        <v>x</v>
      </c>
      <c r="E312" s="302" t="str">
        <f>IF(data!BP87&gt;0,data!BP87,"")</f>
        <v>x</v>
      </c>
      <c r="F312" s="302" t="str">
        <f>IF(data!BQ87&gt;0,data!BQ87,"")</f>
        <v>x</v>
      </c>
      <c r="G312" s="302" t="str">
        <f>IF(data!BR87&gt;0,data!BR87,"")</f>
        <v>x</v>
      </c>
      <c r="H312" s="302" t="str">
        <f>IF(data!BS87&gt;0,data!BS87,"")</f>
        <v>x</v>
      </c>
      <c r="I312" s="302" t="str">
        <f>IF(data!BT87&gt;0,data!BT87,"")</f>
        <v>x</v>
      </c>
    </row>
    <row r="313" spans="1:9" customFormat="1" ht="20.149999999999999" customHeight="1">
      <c r="A313" s="286">
        <v>20</v>
      </c>
      <c r="B313" s="295" t="s">
        <v>1014</v>
      </c>
      <c r="C313" s="302" t="str">
        <f>IF(data!BN88&gt;0,data!BN88,"")</f>
        <v>x</v>
      </c>
      <c r="D313" s="302" t="str">
        <f>IF(data!BO88&gt;0,data!BO88,"")</f>
        <v>x</v>
      </c>
      <c r="E313" s="302" t="str">
        <f>IF(data!BP88&gt;0,data!BP88,"")</f>
        <v>x</v>
      </c>
      <c r="F313" s="302" t="str">
        <f>IF(data!BQ88&gt;0,data!BQ88,"")</f>
        <v>x</v>
      </c>
      <c r="G313" s="302" t="str">
        <f>IF(data!BR88&gt;0,data!BR88,"")</f>
        <v>x</v>
      </c>
      <c r="H313" s="302" t="str">
        <f>IF(data!BS88&gt;0,data!BS88,"")</f>
        <v>x</v>
      </c>
      <c r="I313" s="302" t="str">
        <f>IF(data!BT88&gt;0,data!BT88,"")</f>
        <v>x</v>
      </c>
    </row>
    <row r="314" spans="1:9" customFormat="1" ht="20.149999999999999" customHeight="1">
      <c r="A314" s="286">
        <v>21</v>
      </c>
      <c r="B314" s="295" t="s">
        <v>1015</v>
      </c>
      <c r="C314" s="302" t="str">
        <f>IF(data!BN89&gt;0,data!BN89,"")</f>
        <v>x</v>
      </c>
      <c r="D314" s="302" t="str">
        <f>IF(data!BO89&gt;0,data!BO89,"")</f>
        <v>x</v>
      </c>
      <c r="E314" s="302" t="str">
        <f>IF(data!BP89&gt;0,data!BP89,"")</f>
        <v>x</v>
      </c>
      <c r="F314" s="302" t="str">
        <f>IF(data!BQ89&gt;0,data!BQ89,"")</f>
        <v>x</v>
      </c>
      <c r="G314" s="302" t="str">
        <f>IF(data!BR89&gt;0,data!BR89,"")</f>
        <v>x</v>
      </c>
      <c r="H314" s="302" t="str">
        <f>IF(data!BS89&gt;0,data!BS89,"")</f>
        <v>x</v>
      </c>
      <c r="I314" s="302" t="str">
        <f>IF(data!BT89&gt;0,data!BT89,"")</f>
        <v>x</v>
      </c>
    </row>
    <row r="315" spans="1:9" customFormat="1" ht="20.149999999999999" customHeight="1">
      <c r="A315" s="286" t="s">
        <v>1016</v>
      </c>
      <c r="B315" s="287"/>
      <c r="C315" s="297"/>
      <c r="D315" s="297"/>
      <c r="E315" s="297"/>
      <c r="F315" s="297"/>
      <c r="G315" s="297"/>
      <c r="H315" s="297"/>
      <c r="I315" s="297"/>
    </row>
    <row r="316" spans="1:9" customFormat="1" ht="20.149999999999999" customHeight="1">
      <c r="A316" s="286">
        <v>22</v>
      </c>
      <c r="B316" s="287" t="s">
        <v>1017</v>
      </c>
      <c r="C316" s="303">
        <f>data!BN90</f>
        <v>13743</v>
      </c>
      <c r="D316" s="303">
        <f>data!BO90</f>
        <v>0</v>
      </c>
      <c r="E316" s="303">
        <f>data!BP90</f>
        <v>0</v>
      </c>
      <c r="F316" s="303">
        <f>data!BQ90</f>
        <v>0</v>
      </c>
      <c r="G316" s="303">
        <f>data!BR90</f>
        <v>400</v>
      </c>
      <c r="H316" s="303">
        <f>data!BS90</f>
        <v>0</v>
      </c>
      <c r="I316" s="303">
        <f>data!BT90</f>
        <v>0</v>
      </c>
    </row>
    <row r="317" spans="1:9" customFormat="1" ht="20.149999999999999" customHeight="1">
      <c r="A317" s="286">
        <v>23</v>
      </c>
      <c r="B317" s="287" t="s">
        <v>1018</v>
      </c>
      <c r="C317" s="302" t="str">
        <f>IF(data!BN91&gt;0,data!BN91,"")</f>
        <v>x</v>
      </c>
      <c r="D317" s="302" t="str">
        <f>IF(data!BO91&gt;0,data!BO91,"")</f>
        <v>x</v>
      </c>
      <c r="E317" s="302" t="str">
        <f>IF(data!BP91&gt;0,data!BP91,"")</f>
        <v>x</v>
      </c>
      <c r="F317" s="302" t="str">
        <f>IF(data!BQ91&gt;0,data!BQ91,"")</f>
        <v>x</v>
      </c>
      <c r="G317" s="303">
        <f>data!BR91</f>
        <v>0</v>
      </c>
      <c r="H317" s="303">
        <f>data!BS91</f>
        <v>0</v>
      </c>
      <c r="I317" s="303">
        <f>data!BT91</f>
        <v>0</v>
      </c>
    </row>
    <row r="318" spans="1:9" customFormat="1" ht="20.149999999999999" customHeight="1">
      <c r="A318" s="286">
        <v>24</v>
      </c>
      <c r="B318" s="287" t="s">
        <v>1019</v>
      </c>
      <c r="C318" s="302" t="str">
        <f>IF(data!BN92&gt;0,data!BN92,"")</f>
        <v>x</v>
      </c>
      <c r="D318" s="302" t="str">
        <f>IF(data!BO92&gt;0,data!BO92,"")</f>
        <v>x</v>
      </c>
      <c r="E318" s="302" t="str">
        <f>IF(data!BP92&gt;0,data!BP92,"")</f>
        <v>x</v>
      </c>
      <c r="F318" s="302" t="str">
        <f>IF(data!BQ92&gt;0,data!BQ92,"")</f>
        <v>x</v>
      </c>
      <c r="G318" s="302" t="str">
        <f>IF(data!BR92&gt;0,data!BR92,"")</f>
        <v>x</v>
      </c>
      <c r="H318" s="303">
        <f>data!BS92</f>
        <v>0</v>
      </c>
      <c r="I318" s="303">
        <f>data!BT92</f>
        <v>0</v>
      </c>
    </row>
    <row r="319" spans="1:9" customFormat="1" ht="20.149999999999999" customHeight="1">
      <c r="A319" s="286">
        <v>25</v>
      </c>
      <c r="B319" s="287" t="s">
        <v>1020</v>
      </c>
      <c r="C319" s="302" t="str">
        <f>IF(data!BN93&gt;0,data!BN93,"")</f>
        <v>x</v>
      </c>
      <c r="D319" s="302" t="str">
        <f>IF(data!BO93&gt;0,data!BO93,"")</f>
        <v>x</v>
      </c>
      <c r="E319" s="302" t="str">
        <f>IF(data!BP93&gt;0,data!BP93,"")</f>
        <v>x</v>
      </c>
      <c r="F319" s="302" t="str">
        <f>IF(data!BQ93&gt;0,data!BQ93,"")</f>
        <v>x</v>
      </c>
      <c r="G319" s="302" t="str">
        <f>IF(data!BR93&gt;0,data!BR93,"")</f>
        <v>x</v>
      </c>
      <c r="H319" s="303">
        <f>data!BS93</f>
        <v>0</v>
      </c>
      <c r="I319" s="303">
        <f>data!BT93</f>
        <v>0</v>
      </c>
    </row>
    <row r="320" spans="1:9" customFormat="1" ht="20.149999999999999" customHeight="1">
      <c r="A320" s="286">
        <v>26</v>
      </c>
      <c r="B320" s="287" t="s">
        <v>294</v>
      </c>
      <c r="C320" s="305" t="str">
        <f>IF(data!BN94&gt;0,data!BN94,"")</f>
        <v>x</v>
      </c>
      <c r="D320" s="305" t="str">
        <f>IF(data!BO94&gt;0,data!BO94,"")</f>
        <v>x</v>
      </c>
      <c r="E320" s="305" t="str">
        <f>IF(data!BP94&gt;0,data!BP94,"")</f>
        <v>x</v>
      </c>
      <c r="F320" s="305" t="str">
        <f>IF(data!BQ94&gt;0,data!BQ94,"")</f>
        <v>x</v>
      </c>
      <c r="G320" s="305" t="str">
        <f>IF(data!BR94&gt;0,data!BR94,"")</f>
        <v>x</v>
      </c>
      <c r="H320" s="305" t="str">
        <f>IF(data!BS94&gt;0,data!BS94,"")</f>
        <v>x</v>
      </c>
      <c r="I320" s="305" t="str">
        <f>IF(data!BT94&gt;0,data!BT94,"")</f>
        <v>x</v>
      </c>
    </row>
    <row r="321" spans="1:9" customFormat="1" ht="20.149999999999999" customHeight="1">
      <c r="A321" s="280" t="s">
        <v>1002</v>
      </c>
      <c r="B321" s="281"/>
      <c r="C321" s="281"/>
      <c r="D321" s="281"/>
      <c r="E321" s="281"/>
      <c r="F321" s="281"/>
      <c r="G321" s="281"/>
      <c r="H321" s="281"/>
      <c r="I321" s="280"/>
    </row>
    <row r="322" spans="1:9" customFormat="1" ht="20.149999999999999" customHeight="1">
      <c r="D322" s="282"/>
      <c r="I322" s="283" t="s">
        <v>1054</v>
      </c>
    </row>
    <row r="323" spans="1:9" customFormat="1" ht="20.149999999999999" customHeight="1">
      <c r="A323" s="282"/>
    </row>
    <row r="324" spans="1:9" customFormat="1" ht="20.149999999999999" customHeight="1">
      <c r="A324" s="284" t="str">
        <f>"Hospital: "&amp;data!C98</f>
        <v>Hospital: Douglas, Lincoln, and Okanogan Public Hospital District No. 6</v>
      </c>
      <c r="G324" s="285"/>
      <c r="H324" s="284" t="str">
        <f>"FYE: "&amp;data!C96</f>
        <v>FYE: 12/31/2023</v>
      </c>
    </row>
    <row r="325" spans="1:9" customFormat="1" ht="20.149999999999999" customHeight="1">
      <c r="A325" s="286">
        <v>1</v>
      </c>
      <c r="B325" s="287" t="s">
        <v>236</v>
      </c>
      <c r="C325" s="289" t="s">
        <v>106</v>
      </c>
      <c r="D325" s="289" t="s">
        <v>107</v>
      </c>
      <c r="E325" s="289" t="s">
        <v>108</v>
      </c>
      <c r="F325" s="289" t="s">
        <v>109</v>
      </c>
      <c r="G325" s="289" t="s">
        <v>110</v>
      </c>
      <c r="H325" s="289" t="s">
        <v>111</v>
      </c>
      <c r="I325" s="289" t="s">
        <v>112</v>
      </c>
    </row>
    <row r="326" spans="1:9" customFormat="1" ht="20.149999999999999" customHeight="1">
      <c r="A326" s="290">
        <v>2</v>
      </c>
      <c r="B326" s="291" t="s">
        <v>1004</v>
      </c>
      <c r="C326" s="293" t="s">
        <v>182</v>
      </c>
      <c r="D326" s="293" t="s">
        <v>182</v>
      </c>
      <c r="E326" s="293" t="s">
        <v>182</v>
      </c>
      <c r="F326" s="293" t="s">
        <v>183</v>
      </c>
      <c r="G326" s="293" t="s">
        <v>184</v>
      </c>
      <c r="H326" s="293" t="s">
        <v>185</v>
      </c>
      <c r="I326" s="293" t="s">
        <v>186</v>
      </c>
    </row>
    <row r="327" spans="1:9" customFormat="1" ht="20.149999999999999" customHeight="1">
      <c r="A327" s="290"/>
      <c r="B327" s="291"/>
      <c r="C327" s="293" t="s">
        <v>225</v>
      </c>
      <c r="D327" s="293" t="s">
        <v>226</v>
      </c>
      <c r="E327" s="293" t="s">
        <v>227</v>
      </c>
      <c r="F327" s="293" t="s">
        <v>178</v>
      </c>
      <c r="G327" s="293" t="s">
        <v>1053</v>
      </c>
      <c r="H327" s="293" t="s">
        <v>179</v>
      </c>
      <c r="I327" s="293" t="s">
        <v>228</v>
      </c>
    </row>
    <row r="328" spans="1:9" customFormat="1" ht="20.149999999999999" customHeight="1">
      <c r="A328" s="286">
        <v>3</v>
      </c>
      <c r="B328" s="287" t="s">
        <v>1008</v>
      </c>
      <c r="C328" s="299"/>
      <c r="D328" s="299"/>
      <c r="E328" s="299"/>
      <c r="F328" s="299"/>
      <c r="G328" s="299"/>
      <c r="H328" s="299"/>
      <c r="I328" s="299"/>
    </row>
    <row r="329" spans="1:9" customFormat="1" ht="20.149999999999999" customHeight="1">
      <c r="A329" s="286">
        <v>4</v>
      </c>
      <c r="B329" s="287" t="s">
        <v>261</v>
      </c>
      <c r="C329" s="299"/>
      <c r="D329" s="299"/>
      <c r="E329" s="299"/>
      <c r="F329" s="299"/>
      <c r="G329" s="299"/>
      <c r="H329" s="299"/>
      <c r="I329" s="299"/>
    </row>
    <row r="330" spans="1:9" customFormat="1" ht="20.149999999999999" customHeight="1">
      <c r="A330" s="286">
        <v>5</v>
      </c>
      <c r="B330" s="287" t="s">
        <v>262</v>
      </c>
      <c r="C330" s="294">
        <f>data!BU60</f>
        <v>0</v>
      </c>
      <c r="D330" s="294">
        <f>data!BV60</f>
        <v>9.08</v>
      </c>
      <c r="E330" s="294">
        <f>data!BW60</f>
        <v>0</v>
      </c>
      <c r="F330" s="294">
        <f>data!BX60</f>
        <v>3.17</v>
      </c>
      <c r="G330" s="294">
        <f>data!BY60</f>
        <v>0</v>
      </c>
      <c r="H330" s="294">
        <f>data!BZ60</f>
        <v>0</v>
      </c>
      <c r="I330" s="294">
        <f>data!CA60</f>
        <v>0</v>
      </c>
    </row>
    <row r="331" spans="1:9" customFormat="1" ht="20.149999999999999" customHeight="1">
      <c r="A331" s="286">
        <v>6</v>
      </c>
      <c r="B331" s="287" t="s">
        <v>263</v>
      </c>
      <c r="C331" s="306">
        <f>data!BU61</f>
        <v>0</v>
      </c>
      <c r="D331" s="306">
        <f>data!BV61</f>
        <v>467910</v>
      </c>
      <c r="E331" s="306">
        <f>data!BW61</f>
        <v>0</v>
      </c>
      <c r="F331" s="306">
        <f>data!BX61</f>
        <v>349017</v>
      </c>
      <c r="G331" s="306">
        <f>data!BY61</f>
        <v>0</v>
      </c>
      <c r="H331" s="306">
        <f>data!BZ61</f>
        <v>0</v>
      </c>
      <c r="I331" s="306">
        <f>data!CA61</f>
        <v>0</v>
      </c>
    </row>
    <row r="332" spans="1:9" customFormat="1" ht="20.149999999999999" customHeight="1">
      <c r="A332" s="286">
        <v>7</v>
      </c>
      <c r="B332" s="287" t="s">
        <v>11</v>
      </c>
      <c r="C332" s="306">
        <f>data!BU62</f>
        <v>0</v>
      </c>
      <c r="D332" s="306">
        <f>data!BV62</f>
        <v>121591</v>
      </c>
      <c r="E332" s="306">
        <f>data!BW62</f>
        <v>0</v>
      </c>
      <c r="F332" s="306">
        <f>data!BX62</f>
        <v>90696</v>
      </c>
      <c r="G332" s="306">
        <f>data!BY62</f>
        <v>0</v>
      </c>
      <c r="H332" s="306">
        <f>data!BZ62</f>
        <v>0</v>
      </c>
      <c r="I332" s="306">
        <f>data!CA62</f>
        <v>0</v>
      </c>
    </row>
    <row r="333" spans="1:9" customFormat="1" ht="20.149999999999999" customHeight="1">
      <c r="A333" s="286">
        <v>8</v>
      </c>
      <c r="B333" s="287" t="s">
        <v>264</v>
      </c>
      <c r="C333" s="306">
        <f>data!BU63</f>
        <v>0</v>
      </c>
      <c r="D333" s="306">
        <f>data!BV63</f>
        <v>11590</v>
      </c>
      <c r="E333" s="306">
        <f>data!BW63</f>
        <v>0</v>
      </c>
      <c r="F333" s="306">
        <f>data!BX63</f>
        <v>0</v>
      </c>
      <c r="G333" s="306">
        <f>data!BY63</f>
        <v>0</v>
      </c>
      <c r="H333" s="306">
        <f>data!BZ63</f>
        <v>0</v>
      </c>
      <c r="I333" s="306">
        <f>data!CA63</f>
        <v>0</v>
      </c>
    </row>
    <row r="334" spans="1:9" customFormat="1" ht="20.149999999999999" customHeight="1">
      <c r="A334" s="286">
        <v>9</v>
      </c>
      <c r="B334" s="287" t="s">
        <v>265</v>
      </c>
      <c r="C334" s="306">
        <f>data!BU64</f>
        <v>0</v>
      </c>
      <c r="D334" s="306">
        <f>data!BV64</f>
        <v>2426</v>
      </c>
      <c r="E334" s="306">
        <f>data!BW64</f>
        <v>0</v>
      </c>
      <c r="F334" s="306">
        <f>data!BX64</f>
        <v>722</v>
      </c>
      <c r="G334" s="306">
        <f>data!BY64</f>
        <v>495</v>
      </c>
      <c r="H334" s="306">
        <f>data!BZ64</f>
        <v>0</v>
      </c>
      <c r="I334" s="306">
        <f>data!CA64</f>
        <v>0</v>
      </c>
    </row>
    <row r="335" spans="1:9" customFormat="1" ht="20.149999999999999" customHeight="1">
      <c r="A335" s="286">
        <v>10</v>
      </c>
      <c r="B335" s="287" t="s">
        <v>525</v>
      </c>
      <c r="C335" s="306">
        <f>data!BU65</f>
        <v>0</v>
      </c>
      <c r="D335" s="306">
        <f>data!BV65</f>
        <v>0</v>
      </c>
      <c r="E335" s="306">
        <f>data!BW65</f>
        <v>0</v>
      </c>
      <c r="F335" s="306">
        <f>data!BX65</f>
        <v>0</v>
      </c>
      <c r="G335" s="306">
        <f>data!BY65</f>
        <v>0</v>
      </c>
      <c r="H335" s="306">
        <f>data!BZ65</f>
        <v>0</v>
      </c>
      <c r="I335" s="306">
        <f>data!CA65</f>
        <v>0</v>
      </c>
    </row>
    <row r="336" spans="1:9" customFormat="1" ht="20.149999999999999" customHeight="1">
      <c r="A336" s="286">
        <v>11</v>
      </c>
      <c r="B336" s="287" t="s">
        <v>526</v>
      </c>
      <c r="C336" s="306">
        <f>data!BU66</f>
        <v>0</v>
      </c>
      <c r="D336" s="306">
        <f>data!BV66</f>
        <v>61462</v>
      </c>
      <c r="E336" s="306">
        <f>data!BW66</f>
        <v>0</v>
      </c>
      <c r="F336" s="306">
        <f>data!BX66</f>
        <v>0</v>
      </c>
      <c r="G336" s="306">
        <f>data!BY66</f>
        <v>5226</v>
      </c>
      <c r="H336" s="306">
        <f>data!BZ66</f>
        <v>0</v>
      </c>
      <c r="I336" s="306">
        <f>data!CA66</f>
        <v>0</v>
      </c>
    </row>
    <row r="337" spans="1:9" customFormat="1" ht="20.149999999999999" customHeight="1">
      <c r="A337" s="286">
        <v>12</v>
      </c>
      <c r="B337" s="287" t="s">
        <v>16</v>
      </c>
      <c r="C337" s="306">
        <f>data!BU67</f>
        <v>0</v>
      </c>
      <c r="D337" s="306">
        <f>data!BV67</f>
        <v>81003</v>
      </c>
      <c r="E337" s="306">
        <f>data!BW67</f>
        <v>0</v>
      </c>
      <c r="F337" s="306">
        <f>data!BX67</f>
        <v>0</v>
      </c>
      <c r="G337" s="306">
        <f>data!BY67</f>
        <v>0</v>
      </c>
      <c r="H337" s="306">
        <f>data!BZ67</f>
        <v>0</v>
      </c>
      <c r="I337" s="306">
        <f>data!CA67</f>
        <v>0</v>
      </c>
    </row>
    <row r="338" spans="1:9" customFormat="1" ht="20.149999999999999" customHeight="1">
      <c r="A338" s="286">
        <v>13</v>
      </c>
      <c r="B338" s="287" t="s">
        <v>1009</v>
      </c>
      <c r="C338" s="306">
        <f>data!BU68</f>
        <v>0</v>
      </c>
      <c r="D338" s="306">
        <f>data!BV68</f>
        <v>6517</v>
      </c>
      <c r="E338" s="306">
        <f>data!BW68</f>
        <v>0</v>
      </c>
      <c r="F338" s="306">
        <f>data!BX68</f>
        <v>0</v>
      </c>
      <c r="G338" s="306">
        <f>data!BY68</f>
        <v>0</v>
      </c>
      <c r="H338" s="306">
        <f>data!BZ68</f>
        <v>0</v>
      </c>
      <c r="I338" s="306">
        <f>data!CA68</f>
        <v>0</v>
      </c>
    </row>
    <row r="339" spans="1:9" customFormat="1" ht="20.149999999999999" customHeight="1">
      <c r="A339" s="286">
        <v>14</v>
      </c>
      <c r="B339" s="287" t="s">
        <v>1010</v>
      </c>
      <c r="C339" s="306">
        <f>data!BU69</f>
        <v>0</v>
      </c>
      <c r="D339" s="306">
        <f>data!BV69</f>
        <v>11900</v>
      </c>
      <c r="E339" s="306">
        <f>data!BW69</f>
        <v>0</v>
      </c>
      <c r="F339" s="306">
        <f>data!BX69</f>
        <v>60561</v>
      </c>
      <c r="G339" s="306">
        <f>data!BY69</f>
        <v>0</v>
      </c>
      <c r="H339" s="306">
        <f>data!BZ69</f>
        <v>0</v>
      </c>
      <c r="I339" s="306">
        <f>data!CA69</f>
        <v>0</v>
      </c>
    </row>
    <row r="340" spans="1:9" customFormat="1" ht="20.149999999999999" customHeight="1">
      <c r="A340" s="286">
        <v>15</v>
      </c>
      <c r="B340" s="287" t="s">
        <v>284</v>
      </c>
      <c r="C340" s="287">
        <f>-data!BU84</f>
        <v>0</v>
      </c>
      <c r="D340" s="287">
        <f>-data!BV84</f>
        <v>0</v>
      </c>
      <c r="E340" s="287">
        <f>-data!BW84</f>
        <v>0</v>
      </c>
      <c r="F340" s="287">
        <f>-data!BX84</f>
        <v>0</v>
      </c>
      <c r="G340" s="287">
        <f>-data!BY84</f>
        <v>0</v>
      </c>
      <c r="H340" s="287">
        <f>-data!BZ84</f>
        <v>0</v>
      </c>
      <c r="I340" s="287">
        <f>-data!CA84</f>
        <v>0</v>
      </c>
    </row>
    <row r="341" spans="1:9" customFormat="1" ht="20.149999999999999" customHeight="1">
      <c r="A341" s="286">
        <v>16</v>
      </c>
      <c r="B341" s="295" t="s">
        <v>1011</v>
      </c>
      <c r="C341" s="287">
        <f>data!BU85</f>
        <v>0</v>
      </c>
      <c r="D341" s="287">
        <f>data!BV85</f>
        <v>764399</v>
      </c>
      <c r="E341" s="287">
        <f>data!BW85</f>
        <v>0</v>
      </c>
      <c r="F341" s="287">
        <f>data!BX85</f>
        <v>500996</v>
      </c>
      <c r="G341" s="287">
        <f>data!BY85</f>
        <v>5721</v>
      </c>
      <c r="H341" s="287">
        <f>data!BZ85</f>
        <v>0</v>
      </c>
      <c r="I341" s="287">
        <f>data!CA85</f>
        <v>0</v>
      </c>
    </row>
    <row r="342" spans="1:9" customFormat="1" ht="20.149999999999999" customHeight="1">
      <c r="A342" s="286">
        <v>17</v>
      </c>
      <c r="B342" s="287" t="s">
        <v>286</v>
      </c>
      <c r="C342" s="297"/>
      <c r="D342" s="297"/>
      <c r="E342" s="297"/>
      <c r="F342" s="297"/>
      <c r="G342" s="297"/>
      <c r="H342" s="297"/>
      <c r="I342" s="297"/>
    </row>
    <row r="343" spans="1:9" customFormat="1" ht="20.149999999999999" customHeight="1">
      <c r="A343" s="286">
        <v>18</v>
      </c>
      <c r="B343" s="287" t="s">
        <v>1012</v>
      </c>
      <c r="C343" s="287"/>
      <c r="D343" s="287"/>
      <c r="E343" s="287"/>
      <c r="F343" s="287"/>
      <c r="G343" s="287"/>
      <c r="H343" s="287"/>
      <c r="I343" s="287"/>
    </row>
    <row r="344" spans="1:9" customFormat="1" ht="20.149999999999999" customHeight="1">
      <c r="A344" s="286">
        <v>19</v>
      </c>
      <c r="B344" s="295" t="s">
        <v>1013</v>
      </c>
      <c r="C344" s="302" t="str">
        <f>IF(data!BU87&gt;0,data!BU87,"")</f>
        <v>x</v>
      </c>
      <c r="D344" s="302" t="str">
        <f>IF(data!BV87&gt;0,data!BV87,"")</f>
        <v>x</v>
      </c>
      <c r="E344" s="302" t="str">
        <f>IF(data!BW87&gt;0,data!BW87,"")</f>
        <v>x</v>
      </c>
      <c r="F344" s="302" t="str">
        <f>IF(data!BX87&gt;0,data!BX87,"")</f>
        <v>x</v>
      </c>
      <c r="G344" s="302" t="str">
        <f>IF(data!BY87&gt;0,data!BY87,"")</f>
        <v>x</v>
      </c>
      <c r="H344" s="302" t="str">
        <f>IF(data!BZ87&gt;0,data!BZ87,"")</f>
        <v>x</v>
      </c>
      <c r="I344" s="302" t="str">
        <f>IF(data!CA87&gt;0,data!CA87,"")</f>
        <v>x</v>
      </c>
    </row>
    <row r="345" spans="1:9" customFormat="1" ht="20.149999999999999" customHeight="1">
      <c r="A345" s="286">
        <v>20</v>
      </c>
      <c r="B345" s="295" t="s">
        <v>1014</v>
      </c>
      <c r="C345" s="302" t="str">
        <f>IF(data!BU88&gt;0,data!BU88,"")</f>
        <v>x</v>
      </c>
      <c r="D345" s="302" t="str">
        <f>IF(data!BV88&gt;0,data!BV88,"")</f>
        <v>x</v>
      </c>
      <c r="E345" s="302" t="str">
        <f>IF(data!BW88&gt;0,data!BW88,"")</f>
        <v>x</v>
      </c>
      <c r="F345" s="302" t="str">
        <f>IF(data!BX88&gt;0,data!BX88,"")</f>
        <v>x</v>
      </c>
      <c r="G345" s="302" t="str">
        <f>IF(data!BY88&gt;0,data!BY88,"")</f>
        <v>x</v>
      </c>
      <c r="H345" s="302" t="str">
        <f>IF(data!BZ88&gt;0,data!BZ88,"")</f>
        <v>x</v>
      </c>
      <c r="I345" s="302" t="str">
        <f>IF(data!CA88&gt;0,data!CA88,"")</f>
        <v>x</v>
      </c>
    </row>
    <row r="346" spans="1:9" customFormat="1" ht="20.149999999999999" customHeight="1">
      <c r="A346" s="286">
        <v>21</v>
      </c>
      <c r="B346" s="295" t="s">
        <v>1015</v>
      </c>
      <c r="C346" s="302" t="str">
        <f>IF(data!BU89&gt;0,data!BU89,"")</f>
        <v>x</v>
      </c>
      <c r="D346" s="302" t="str">
        <f>IF(data!BV89&gt;0,data!BV89,"")</f>
        <v>x</v>
      </c>
      <c r="E346" s="302" t="str">
        <f>IF(data!BW89&gt;0,data!BW89,"")</f>
        <v>x</v>
      </c>
      <c r="F346" s="302" t="str">
        <f>IF(data!BX89&gt;0,data!BX89,"")</f>
        <v>x</v>
      </c>
      <c r="G346" s="302" t="str">
        <f>IF(data!BY89&gt;0,data!BY89,"")</f>
        <v>x</v>
      </c>
      <c r="H346" s="302" t="str">
        <f>IF(data!BZ89&gt;0,data!BZ89,"")</f>
        <v>x</v>
      </c>
      <c r="I346" s="302" t="str">
        <f>IF(data!CA89&gt;0,data!CA89,"")</f>
        <v>x</v>
      </c>
    </row>
    <row r="347" spans="1:9" customFormat="1" ht="20.149999999999999" customHeight="1">
      <c r="A347" s="286" t="s">
        <v>1016</v>
      </c>
      <c r="B347" s="287"/>
      <c r="C347" s="297"/>
      <c r="D347" s="297"/>
      <c r="E347" s="297"/>
      <c r="F347" s="297"/>
      <c r="G347" s="297"/>
      <c r="H347" s="297"/>
      <c r="I347" s="297"/>
    </row>
    <row r="348" spans="1:9" customFormat="1" ht="20.149999999999999" customHeight="1">
      <c r="A348" s="286">
        <v>22</v>
      </c>
      <c r="B348" s="287" t="s">
        <v>1017</v>
      </c>
      <c r="C348" s="303">
        <f>data!BU90</f>
        <v>0</v>
      </c>
      <c r="D348" s="303">
        <f>data!BV90</f>
        <v>3461</v>
      </c>
      <c r="E348" s="303">
        <f>data!BW90</f>
        <v>0</v>
      </c>
      <c r="F348" s="303">
        <f>data!BX90</f>
        <v>0</v>
      </c>
      <c r="G348" s="303">
        <f>data!BY90</f>
        <v>0</v>
      </c>
      <c r="H348" s="303">
        <f>data!BZ90</f>
        <v>0</v>
      </c>
      <c r="I348" s="303">
        <f>data!CA90</f>
        <v>0</v>
      </c>
    </row>
    <row r="349" spans="1:9" customFormat="1" ht="20.149999999999999" customHeight="1">
      <c r="A349" s="286">
        <v>23</v>
      </c>
      <c r="B349" s="287" t="s">
        <v>1018</v>
      </c>
      <c r="C349" s="303">
        <f>data!BU91</f>
        <v>0</v>
      </c>
      <c r="D349" s="303">
        <f>data!BV91</f>
        <v>0</v>
      </c>
      <c r="E349" s="303">
        <f>data!BW91</f>
        <v>0</v>
      </c>
      <c r="F349" s="303">
        <f>data!BX91</f>
        <v>0</v>
      </c>
      <c r="G349" s="303">
        <f>data!BY91</f>
        <v>0</v>
      </c>
      <c r="H349" s="303">
        <f>data!BZ91</f>
        <v>0</v>
      </c>
      <c r="I349" s="303">
        <f>data!CA91</f>
        <v>0</v>
      </c>
    </row>
    <row r="350" spans="1:9" customFormat="1" ht="20.149999999999999" customHeight="1">
      <c r="A350" s="286">
        <v>24</v>
      </c>
      <c r="B350" s="287" t="s">
        <v>1019</v>
      </c>
      <c r="C350" s="303">
        <f>data!BU92</f>
        <v>0</v>
      </c>
      <c r="D350" s="303">
        <f>data!BV92</f>
        <v>1101</v>
      </c>
      <c r="E350" s="303">
        <f>data!BW92</f>
        <v>0</v>
      </c>
      <c r="F350" s="303">
        <f>data!BX92</f>
        <v>385</v>
      </c>
      <c r="G350" s="303">
        <f>data!BY92</f>
        <v>0</v>
      </c>
      <c r="H350" s="303">
        <f>data!BZ92</f>
        <v>0</v>
      </c>
      <c r="I350" s="303">
        <f>data!CA92</f>
        <v>0</v>
      </c>
    </row>
    <row r="351" spans="1:9" customFormat="1" ht="20.149999999999999" customHeight="1">
      <c r="A351" s="286">
        <v>25</v>
      </c>
      <c r="B351" s="287" t="s">
        <v>1020</v>
      </c>
      <c r="C351" s="303">
        <f>data!BU93</f>
        <v>0</v>
      </c>
      <c r="D351" s="303">
        <f>data!BV93</f>
        <v>0</v>
      </c>
      <c r="E351" s="303">
        <f>data!BW93</f>
        <v>0</v>
      </c>
      <c r="F351" s="303">
        <f>data!BX93</f>
        <v>0</v>
      </c>
      <c r="G351" s="303">
        <f>data!BY93</f>
        <v>0</v>
      </c>
      <c r="H351" s="303">
        <f>data!BZ93</f>
        <v>0</v>
      </c>
      <c r="I351" s="303">
        <f>data!CA93</f>
        <v>0</v>
      </c>
    </row>
    <row r="352" spans="1:9" customFormat="1" ht="20.149999999999999" customHeight="1">
      <c r="A352" s="286">
        <v>26</v>
      </c>
      <c r="B352" s="287" t="s">
        <v>294</v>
      </c>
      <c r="C352" s="305" t="str">
        <f>IF(data!BU94&gt;0,data!BU94,"")</f>
        <v/>
      </c>
      <c r="D352" s="305" t="str">
        <f>IF(data!BV94&gt;0,data!BV94,"")</f>
        <v/>
      </c>
      <c r="E352" s="305" t="str">
        <f>IF(data!BW94&gt;0,data!BW94,"")</f>
        <v/>
      </c>
      <c r="F352" s="305" t="str">
        <f>IF(data!BX94&gt;0,data!BX94,"")</f>
        <v/>
      </c>
      <c r="G352" s="305" t="str">
        <f>IF(data!BY94&gt;0,data!BY94,"")</f>
        <v/>
      </c>
      <c r="H352" s="305" t="str">
        <f>IF(data!BZ94&gt;0,data!BZ94,"")</f>
        <v/>
      </c>
      <c r="I352" s="305" t="str">
        <f>IF(data!CA94&gt;0,data!CA94,"")</f>
        <v/>
      </c>
    </row>
    <row r="353" spans="1:9" customFormat="1" ht="20.149999999999999" customHeight="1">
      <c r="A353" s="280" t="s">
        <v>1002</v>
      </c>
      <c r="B353" s="281"/>
      <c r="C353" s="281"/>
      <c r="D353" s="281"/>
      <c r="E353" s="281"/>
      <c r="F353" s="281"/>
      <c r="G353" s="281"/>
      <c r="H353" s="281"/>
      <c r="I353" s="280"/>
    </row>
    <row r="354" spans="1:9" customFormat="1" ht="20.149999999999999" customHeight="1">
      <c r="D354" s="282"/>
      <c r="I354" s="283" t="s">
        <v>1055</v>
      </c>
    </row>
    <row r="355" spans="1:9" customFormat="1" ht="20.149999999999999" customHeight="1">
      <c r="A355" s="282"/>
    </row>
    <row r="356" spans="1:9" customFormat="1" ht="20.149999999999999" customHeight="1">
      <c r="A356" s="284" t="str">
        <f>"Hospital: "&amp;data!C98</f>
        <v>Hospital: Douglas, Lincoln, and Okanogan Public Hospital District No. 6</v>
      </c>
      <c r="G356" s="285"/>
      <c r="H356" s="284" t="str">
        <f>"FYE: "&amp;data!C96</f>
        <v>FYE: 12/31/2023</v>
      </c>
    </row>
    <row r="357" spans="1:9" customFormat="1" ht="20.149999999999999" customHeight="1">
      <c r="A357" s="286">
        <v>1</v>
      </c>
      <c r="B357" s="287" t="s">
        <v>236</v>
      </c>
      <c r="C357" s="289">
        <v>8910</v>
      </c>
      <c r="D357" s="289">
        <v>8930</v>
      </c>
      <c r="E357" s="289" t="s">
        <v>115</v>
      </c>
      <c r="F357" s="307"/>
      <c r="G357" s="307"/>
      <c r="H357" s="307"/>
      <c r="I357" s="289"/>
    </row>
    <row r="358" spans="1:9" customFormat="1" ht="20.149999999999999" customHeight="1">
      <c r="A358" s="290">
        <v>2</v>
      </c>
      <c r="B358" s="291" t="s">
        <v>1004</v>
      </c>
      <c r="C358" s="293" t="s">
        <v>187</v>
      </c>
      <c r="D358" s="293" t="s">
        <v>159</v>
      </c>
      <c r="E358" s="293" t="s">
        <v>238</v>
      </c>
      <c r="F358" s="308"/>
      <c r="G358" s="308"/>
      <c r="H358" s="308"/>
      <c r="I358" s="293" t="s">
        <v>188</v>
      </c>
    </row>
    <row r="359" spans="1:9" customFormat="1" ht="20.149999999999999" customHeight="1">
      <c r="A359" s="290"/>
      <c r="B359" s="291"/>
      <c r="C359" s="293" t="s">
        <v>228</v>
      </c>
      <c r="D359" s="293" t="s">
        <v>1056</v>
      </c>
      <c r="E359" s="293" t="s">
        <v>240</v>
      </c>
      <c r="F359" s="308"/>
      <c r="G359" s="308"/>
      <c r="H359" s="308"/>
      <c r="I359" s="293" t="s">
        <v>230</v>
      </c>
    </row>
    <row r="360" spans="1:9" customFormat="1" ht="20.149999999999999" customHeight="1">
      <c r="A360" s="286">
        <v>3</v>
      </c>
      <c r="B360" s="287" t="s">
        <v>1008</v>
      </c>
      <c r="C360" s="299"/>
      <c r="D360" s="299"/>
      <c r="E360" s="299"/>
      <c r="F360" s="299"/>
      <c r="G360" s="299"/>
      <c r="H360" s="299"/>
      <c r="I360" s="299"/>
    </row>
    <row r="361" spans="1:9" customFormat="1" ht="20.149999999999999" customHeight="1">
      <c r="A361" s="286">
        <v>4</v>
      </c>
      <c r="B361" s="287" t="s">
        <v>261</v>
      </c>
      <c r="C361" s="299"/>
      <c r="D361" s="299"/>
      <c r="E361" s="299"/>
      <c r="F361" s="299"/>
      <c r="G361" s="299"/>
      <c r="H361" s="299"/>
      <c r="I361" s="299"/>
    </row>
    <row r="362" spans="1:9" customFormat="1" ht="20.149999999999999" customHeight="1">
      <c r="A362" s="286">
        <v>5</v>
      </c>
      <c r="B362" s="287" t="s">
        <v>262</v>
      </c>
      <c r="C362" s="294">
        <f>data!CB60</f>
        <v>0</v>
      </c>
      <c r="D362" s="294">
        <f>data!CC60</f>
        <v>0</v>
      </c>
      <c r="E362" s="309"/>
      <c r="F362" s="297"/>
      <c r="G362" s="297"/>
      <c r="H362" s="297"/>
      <c r="I362" s="310">
        <f>data!CE60</f>
        <v>212.03</v>
      </c>
    </row>
    <row r="363" spans="1:9" customFormat="1" ht="20.149999999999999" customHeight="1">
      <c r="A363" s="286">
        <v>6</v>
      </c>
      <c r="B363" s="287" t="s">
        <v>263</v>
      </c>
      <c r="C363" s="306">
        <f>data!CB61</f>
        <v>0</v>
      </c>
      <c r="D363" s="306">
        <f>data!CC61</f>
        <v>0</v>
      </c>
      <c r="E363" s="311"/>
      <c r="F363" s="311"/>
      <c r="G363" s="311"/>
      <c r="H363" s="311"/>
      <c r="I363" s="306">
        <f>data!CE61</f>
        <v>17807659</v>
      </c>
    </row>
    <row r="364" spans="1:9" customFormat="1" ht="20.149999999999999" customHeight="1">
      <c r="A364" s="286">
        <v>7</v>
      </c>
      <c r="B364" s="287" t="s">
        <v>11</v>
      </c>
      <c r="C364" s="306">
        <f>data!CB62</f>
        <v>0</v>
      </c>
      <c r="D364" s="306">
        <f>data!CC62</f>
        <v>0</v>
      </c>
      <c r="E364" s="311"/>
      <c r="F364" s="311"/>
      <c r="G364" s="311"/>
      <c r="H364" s="311"/>
      <c r="I364" s="306">
        <f>data!CE62</f>
        <v>4627496</v>
      </c>
    </row>
    <row r="365" spans="1:9" customFormat="1" ht="20.149999999999999" customHeight="1">
      <c r="A365" s="286">
        <v>8</v>
      </c>
      <c r="B365" s="287" t="s">
        <v>264</v>
      </c>
      <c r="C365" s="306">
        <f>data!CB63</f>
        <v>0</v>
      </c>
      <c r="D365" s="306">
        <f>data!CC63</f>
        <v>0</v>
      </c>
      <c r="E365" s="311"/>
      <c r="F365" s="311"/>
      <c r="G365" s="311"/>
      <c r="H365" s="311"/>
      <c r="I365" s="306">
        <f>data!CE63</f>
        <v>1552100</v>
      </c>
    </row>
    <row r="366" spans="1:9" customFormat="1" ht="20.149999999999999" customHeight="1">
      <c r="A366" s="286">
        <v>9</v>
      </c>
      <c r="B366" s="287" t="s">
        <v>265</v>
      </c>
      <c r="C366" s="306">
        <f>data!CB64</f>
        <v>0</v>
      </c>
      <c r="D366" s="306">
        <f>data!CC64</f>
        <v>0</v>
      </c>
      <c r="E366" s="311"/>
      <c r="F366" s="311"/>
      <c r="G366" s="311"/>
      <c r="H366" s="311"/>
      <c r="I366" s="306">
        <f>data!CE64</f>
        <v>3215779</v>
      </c>
    </row>
    <row r="367" spans="1:9" customFormat="1" ht="20.149999999999999" customHeight="1">
      <c r="A367" s="286">
        <v>10</v>
      </c>
      <c r="B367" s="287" t="s">
        <v>525</v>
      </c>
      <c r="C367" s="306">
        <f>data!CB65</f>
        <v>0</v>
      </c>
      <c r="D367" s="306">
        <f>data!CC65</f>
        <v>0</v>
      </c>
      <c r="E367" s="311"/>
      <c r="F367" s="311"/>
      <c r="G367" s="311"/>
      <c r="H367" s="311"/>
      <c r="I367" s="306">
        <f>data!CE65</f>
        <v>372471</v>
      </c>
    </row>
    <row r="368" spans="1:9" customFormat="1" ht="20.149999999999999" customHeight="1">
      <c r="A368" s="286">
        <v>11</v>
      </c>
      <c r="B368" s="287" t="s">
        <v>526</v>
      </c>
      <c r="C368" s="306">
        <f>data!CB66</f>
        <v>0</v>
      </c>
      <c r="D368" s="306">
        <f>data!CC66</f>
        <v>0</v>
      </c>
      <c r="E368" s="311"/>
      <c r="F368" s="311"/>
      <c r="G368" s="311"/>
      <c r="H368" s="311"/>
      <c r="I368" s="306">
        <f>data!CE66</f>
        <v>5267598</v>
      </c>
    </row>
    <row r="369" spans="1:9" customFormat="1" ht="20.149999999999999" customHeight="1">
      <c r="A369" s="286">
        <v>12</v>
      </c>
      <c r="B369" s="287" t="s">
        <v>16</v>
      </c>
      <c r="C369" s="306">
        <f>data!CB67</f>
        <v>0</v>
      </c>
      <c r="D369" s="306">
        <f>data!CC67</f>
        <v>0</v>
      </c>
      <c r="E369" s="311"/>
      <c r="F369" s="311"/>
      <c r="G369" s="311"/>
      <c r="H369" s="311"/>
      <c r="I369" s="306">
        <f>data!CE67</f>
        <v>2173292</v>
      </c>
    </row>
    <row r="370" spans="1:9" customFormat="1" ht="20.149999999999999" customHeight="1">
      <c r="A370" s="286">
        <v>13</v>
      </c>
      <c r="B370" s="287" t="s">
        <v>1009</v>
      </c>
      <c r="C370" s="306">
        <f>data!CB68</f>
        <v>0</v>
      </c>
      <c r="D370" s="306">
        <f>data!CC68</f>
        <v>0</v>
      </c>
      <c r="E370" s="311"/>
      <c r="F370" s="311"/>
      <c r="G370" s="311"/>
      <c r="H370" s="311"/>
      <c r="I370" s="306">
        <f>data!CE68</f>
        <v>400999</v>
      </c>
    </row>
    <row r="371" spans="1:9" customFormat="1" ht="20.149999999999999" customHeight="1">
      <c r="A371" s="286">
        <v>14</v>
      </c>
      <c r="B371" s="287" t="s">
        <v>1010</v>
      </c>
      <c r="C371" s="306">
        <f>data!CB69</f>
        <v>0</v>
      </c>
      <c r="D371" s="306">
        <f>data!CC69</f>
        <v>0</v>
      </c>
      <c r="E371" s="306">
        <f>data!CD69</f>
        <v>1639292</v>
      </c>
      <c r="F371" s="311"/>
      <c r="G371" s="311"/>
      <c r="H371" s="311"/>
      <c r="I371" s="306">
        <f>data!CE69</f>
        <v>2514432</v>
      </c>
    </row>
    <row r="372" spans="1:9" customFormat="1" ht="20.149999999999999" customHeight="1">
      <c r="A372" s="286">
        <v>15</v>
      </c>
      <c r="B372" s="287" t="s">
        <v>284</v>
      </c>
      <c r="C372" s="287">
        <f>-data!CB84</f>
        <v>0</v>
      </c>
      <c r="D372" s="287">
        <f>-data!CC84</f>
        <v>0</v>
      </c>
      <c r="E372" s="287">
        <f>-data!CD84</f>
        <v>-303847</v>
      </c>
      <c r="F372" s="297"/>
      <c r="G372" s="297"/>
      <c r="H372" s="297"/>
      <c r="I372" s="287">
        <f>-data!CE84</f>
        <v>-303847</v>
      </c>
    </row>
    <row r="373" spans="1:9" customFormat="1" ht="20.149999999999999" customHeight="1">
      <c r="A373" s="286">
        <v>16</v>
      </c>
      <c r="B373" s="295" t="s">
        <v>1011</v>
      </c>
      <c r="C373" s="306">
        <f>data!CB85</f>
        <v>0</v>
      </c>
      <c r="D373" s="306">
        <f>data!CC85</f>
        <v>0</v>
      </c>
      <c r="E373" s="306">
        <f>data!CD85</f>
        <v>1335445</v>
      </c>
      <c r="F373" s="311"/>
      <c r="G373" s="311"/>
      <c r="H373" s="311"/>
      <c r="I373" s="287">
        <f>data!CE85</f>
        <v>37627979</v>
      </c>
    </row>
    <row r="374" spans="1:9" customFormat="1" ht="20.149999999999999" customHeight="1">
      <c r="A374" s="286">
        <v>17</v>
      </c>
      <c r="B374" s="287" t="s">
        <v>286</v>
      </c>
      <c r="C374" s="311"/>
      <c r="D374" s="311"/>
      <c r="E374" s="311"/>
      <c r="F374" s="311"/>
      <c r="G374" s="311"/>
      <c r="H374" s="311"/>
      <c r="I374" s="287">
        <f>data!CE86</f>
        <v>199656</v>
      </c>
    </row>
    <row r="375" spans="1:9" customFormat="1" ht="20.149999999999999" customHeight="1">
      <c r="A375" s="286">
        <v>18</v>
      </c>
      <c r="B375" s="287" t="s">
        <v>1012</v>
      </c>
      <c r="C375" s="287"/>
      <c r="D375" s="287"/>
      <c r="E375" s="287"/>
      <c r="F375" s="287"/>
      <c r="G375" s="287"/>
      <c r="H375" s="287"/>
      <c r="I375" s="287"/>
    </row>
    <row r="376" spans="1:9" customFormat="1" ht="20.149999999999999" customHeight="1">
      <c r="A376" s="286">
        <v>19</v>
      </c>
      <c r="B376" s="295" t="s">
        <v>1013</v>
      </c>
      <c r="C376" s="302" t="str">
        <f>IF(data!CB87&gt;0,data!CB87,"")</f>
        <v>x</v>
      </c>
      <c r="D376" s="302" t="str">
        <f>IF(data!CC87&gt;0,data!CC87,"")</f>
        <v>x</v>
      </c>
      <c r="E376" s="297"/>
      <c r="F376" s="297"/>
      <c r="G376" s="297"/>
      <c r="H376" s="297"/>
      <c r="I376" s="303">
        <f>data!CE87</f>
        <v>16802022</v>
      </c>
    </row>
    <row r="377" spans="1:9" customFormat="1" ht="20.149999999999999" customHeight="1">
      <c r="A377" s="286">
        <v>20</v>
      </c>
      <c r="B377" s="295" t="s">
        <v>1014</v>
      </c>
      <c r="C377" s="302" t="str">
        <f>IF(data!CB88&gt;0,data!CB88,"")</f>
        <v>x</v>
      </c>
      <c r="D377" s="302" t="str">
        <f>IF(data!CC88&gt;0,data!CC88,"")</f>
        <v>x</v>
      </c>
      <c r="E377" s="297"/>
      <c r="F377" s="297"/>
      <c r="G377" s="297"/>
      <c r="H377" s="297"/>
      <c r="I377" s="303">
        <f>data!CE88</f>
        <v>46570706</v>
      </c>
    </row>
    <row r="378" spans="1:9" customFormat="1" ht="20.149999999999999" customHeight="1">
      <c r="A378" s="286">
        <v>21</v>
      </c>
      <c r="B378" s="295" t="s">
        <v>1015</v>
      </c>
      <c r="C378" s="302" t="str">
        <f>IF(data!CB89&gt;0,data!CB89,"")</f>
        <v>x</v>
      </c>
      <c r="D378" s="302" t="str">
        <f>IF(data!CC89&gt;0,data!CC89,"")</f>
        <v>x</v>
      </c>
      <c r="E378" s="297"/>
      <c r="F378" s="297"/>
      <c r="G378" s="297"/>
      <c r="H378" s="297"/>
      <c r="I378" s="303">
        <f>data!CE89</f>
        <v>63372728</v>
      </c>
    </row>
    <row r="379" spans="1:9" customFormat="1" ht="20.149999999999999" customHeight="1">
      <c r="A379" s="286" t="s">
        <v>1016</v>
      </c>
      <c r="B379" s="287"/>
      <c r="C379" s="297"/>
      <c r="D379" s="297"/>
      <c r="E379" s="297"/>
      <c r="F379" s="297"/>
      <c r="G379" s="297"/>
      <c r="H379" s="297"/>
      <c r="I379" s="297"/>
    </row>
    <row r="380" spans="1:9" customFormat="1" ht="20.149999999999999" customHeight="1">
      <c r="A380" s="286">
        <v>22</v>
      </c>
      <c r="B380" s="287" t="s">
        <v>1017</v>
      </c>
      <c r="C380" s="303">
        <f>data!CB90</f>
        <v>0</v>
      </c>
      <c r="D380" s="303">
        <f>data!CC90</f>
        <v>0</v>
      </c>
      <c r="E380" s="297"/>
      <c r="F380" s="297"/>
      <c r="G380" s="297"/>
      <c r="H380" s="297"/>
      <c r="I380" s="287">
        <f>data!CE90</f>
        <v>92858</v>
      </c>
    </row>
    <row r="381" spans="1:9" customFormat="1" ht="20.149999999999999" customHeight="1">
      <c r="A381" s="286">
        <v>23</v>
      </c>
      <c r="B381" s="287" t="s">
        <v>1018</v>
      </c>
      <c r="C381" s="303">
        <f>data!CB91</f>
        <v>0</v>
      </c>
      <c r="D381" s="302" t="str">
        <f>IF(data!CC91&gt;0,data!CC91,"")</f>
        <v>x</v>
      </c>
      <c r="E381" s="297"/>
      <c r="F381" s="297"/>
      <c r="G381" s="297"/>
      <c r="H381" s="297"/>
      <c r="I381" s="287">
        <f>data!CE91</f>
        <v>11819</v>
      </c>
    </row>
    <row r="382" spans="1:9" customFormat="1" ht="20.149999999999999" customHeight="1">
      <c r="A382" s="286">
        <v>24</v>
      </c>
      <c r="B382" s="287" t="s">
        <v>1019</v>
      </c>
      <c r="C382" s="303">
        <f>data!CB92</f>
        <v>0</v>
      </c>
      <c r="D382" s="302" t="str">
        <f>IF(data!CC92&gt;0,data!CC92,"")</f>
        <v>x</v>
      </c>
      <c r="E382" s="297"/>
      <c r="F382" s="297"/>
      <c r="G382" s="297"/>
      <c r="H382" s="297"/>
      <c r="I382" s="287">
        <f>data!CE92</f>
        <v>20815</v>
      </c>
    </row>
    <row r="383" spans="1:9" customFormat="1" ht="20.149999999999999" customHeight="1">
      <c r="A383" s="286">
        <v>25</v>
      </c>
      <c r="B383" s="287" t="s">
        <v>1020</v>
      </c>
      <c r="C383" s="303">
        <f>data!CB93</f>
        <v>0</v>
      </c>
      <c r="D383" s="302" t="str">
        <f>IF(data!CC93&gt;0,data!CC93,"")</f>
        <v>x</v>
      </c>
      <c r="E383" s="297"/>
      <c r="F383" s="297"/>
      <c r="G383" s="297"/>
      <c r="H383" s="297"/>
      <c r="I383" s="287">
        <f>data!CE93</f>
        <v>151062</v>
      </c>
    </row>
    <row r="384" spans="1:9" customFormat="1" ht="20.149999999999999" customHeight="1">
      <c r="A384" s="286">
        <v>26</v>
      </c>
      <c r="B384" s="287" t="s">
        <v>294</v>
      </c>
      <c r="C384" s="302" t="str">
        <f>IF(data!CB94&gt;0,data!CB94,"")</f>
        <v/>
      </c>
      <c r="D384" s="302" t="str">
        <f>IF(data!CC94&gt;0,data!CC94,"")</f>
        <v>x</v>
      </c>
      <c r="E384" s="309"/>
      <c r="F384" s="297"/>
      <c r="G384" s="297"/>
      <c r="H384" s="297"/>
      <c r="I384" s="294">
        <f>data!CE94</f>
        <v>42.940000000000005</v>
      </c>
    </row>
    <row r="410" customFormat="1" ht="15" customHeight="1"/>
  </sheetData>
  <printOptions horizontalCentered="1" verticalCentered="1"/>
  <pageMargins left="0" right="0" top="0" bottom="0" header="0" footer="0"/>
  <pageSetup scale="83" fitToHeight="12" orientation="landscape"/>
  <headerFooter alignWithMargins="0"/>
  <rowBreaks count="12" manualBreakCount="12">
    <brk id="32" max="1048575" man="1"/>
    <brk id="64" max="1048575" man="1"/>
    <brk id="96" max="1048575" man="1"/>
    <brk id="128" max="1048575" man="1"/>
    <brk id="160" max="1048575" man="1"/>
    <brk id="192" max="1048575" man="1"/>
    <brk id="224" max="1048575" man="1"/>
    <brk id="256" max="1048575" man="1"/>
    <brk id="288" max="1048575" man="1"/>
    <brk id="320" max="1048575" man="1"/>
    <brk id="352" max="1048575" man="1"/>
    <brk id="410" max="1048575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E88515-7C27-499D-88E6-B8D433A2668E}">
  <sheetPr syncVertical="1" syncRef="A25" transitionEvaluation="1" transitionEntry="1" codeName="Sheet12">
    <tabColor rgb="FF92D050"/>
    <pageSetUpPr autoPageBreaks="0" fitToPage="1"/>
  </sheetPr>
  <dimension ref="A1:CF717"/>
  <sheetViews>
    <sheetView topLeftCell="A25" zoomScaleNormal="100" workbookViewId="0">
      <selection activeCell="CD1" sqref="CD1"/>
    </sheetView>
  </sheetViews>
  <sheetFormatPr defaultColWidth="11.75" defaultRowHeight="14.5"/>
  <cols>
    <col min="1" max="1" width="44.4140625" style="11" customWidth="1"/>
    <col min="2" max="84" width="13.58203125" style="11" customWidth="1"/>
    <col min="85" max="87" width="11.75" style="11" customWidth="1"/>
    <col min="88" max="16384" width="11.75" style="11"/>
  </cols>
  <sheetData>
    <row r="1" spans="1:3">
      <c r="A1" s="64" t="s">
        <v>0</v>
      </c>
      <c r="C1" s="13"/>
    </row>
    <row r="2" spans="1:3">
      <c r="A2" s="64" t="s">
        <v>1</v>
      </c>
      <c r="C2" s="13"/>
    </row>
    <row r="3" spans="1:3">
      <c r="A3" s="11" t="s">
        <v>2</v>
      </c>
      <c r="C3" s="13"/>
    </row>
    <row r="4" spans="1:3">
      <c r="C4" s="13"/>
    </row>
    <row r="5" spans="1:3">
      <c r="A5" s="275" t="s">
        <v>3</v>
      </c>
    </row>
    <row r="6" spans="1:3">
      <c r="A6" s="11" t="s">
        <v>4</v>
      </c>
    </row>
    <row r="7" spans="1:3">
      <c r="A7" s="11" t="s">
        <v>5</v>
      </c>
    </row>
    <row r="8" spans="1:3">
      <c r="C8" s="13"/>
    </row>
    <row r="9" spans="1:3">
      <c r="A9" s="64" t="s">
        <v>6</v>
      </c>
      <c r="C9" s="13"/>
    </row>
    <row r="10" spans="1:3">
      <c r="A10" s="11" t="s">
        <v>7</v>
      </c>
      <c r="C10" s="13"/>
    </row>
    <row r="11" spans="1:3">
      <c r="A11" s="14" t="s">
        <v>8</v>
      </c>
      <c r="C11" s="13"/>
    </row>
    <row r="12" spans="1:3">
      <c r="A12" s="12" t="s">
        <v>9</v>
      </c>
      <c r="C12" s="13"/>
    </row>
    <row r="13" spans="1:3">
      <c r="A13" s="11" t="s">
        <v>10</v>
      </c>
      <c r="C13" s="13"/>
    </row>
    <row r="14" spans="1:3">
      <c r="C14" s="13"/>
    </row>
    <row r="15" spans="1:3">
      <c r="A15" s="67" t="s">
        <v>11</v>
      </c>
    </row>
    <row r="16" spans="1:3">
      <c r="A16" s="12" t="s">
        <v>12</v>
      </c>
    </row>
    <row r="17" spans="1:10">
      <c r="A17" s="14" t="s">
        <v>13</v>
      </c>
    </row>
    <row r="18" spans="1:10" ht="14.5" customHeight="1">
      <c r="A18" s="14" t="s">
        <v>14</v>
      </c>
    </row>
    <row r="19" spans="1:10" ht="14.5" customHeight="1">
      <c r="A19" s="14" t="s">
        <v>15</v>
      </c>
    </row>
    <row r="20" spans="1:10" ht="14.5" customHeight="1">
      <c r="A20" s="12"/>
      <c r="E20" s="66"/>
      <c r="F20" s="66"/>
      <c r="G20" s="66"/>
    </row>
    <row r="21" spans="1:10" ht="14.5" customHeight="1">
      <c r="A21" s="68" t="s">
        <v>16</v>
      </c>
      <c r="E21" s="66"/>
      <c r="F21" s="66"/>
      <c r="G21" s="66"/>
      <c r="I21" s="66"/>
      <c r="J21" s="66"/>
    </row>
    <row r="22" spans="1:10">
      <c r="A22" s="14" t="s">
        <v>17</v>
      </c>
      <c r="E22" s="65"/>
      <c r="F22" s="65"/>
      <c r="G22" s="65"/>
      <c r="I22" s="65"/>
      <c r="J22" s="65"/>
    </row>
    <row r="23" spans="1:10">
      <c r="A23" s="14" t="s">
        <v>18</v>
      </c>
      <c r="E23" s="65"/>
      <c r="F23" s="65"/>
      <c r="G23" s="65"/>
      <c r="I23" s="65"/>
      <c r="J23" s="65"/>
    </row>
    <row r="24" spans="1:10">
      <c r="A24" s="14" t="s">
        <v>19</v>
      </c>
    </row>
    <row r="25" spans="1:10">
      <c r="A25" s="14" t="s">
        <v>20</v>
      </c>
    </row>
    <row r="26" spans="1:10">
      <c r="A26" s="14"/>
    </row>
    <row r="27" spans="1:10">
      <c r="A27" s="12" t="s">
        <v>21</v>
      </c>
      <c r="C27" s="13"/>
    </row>
    <row r="28" spans="1:10">
      <c r="A28" s="14" t="s">
        <v>22</v>
      </c>
      <c r="C28" s="13"/>
    </row>
    <row r="29" spans="1:10">
      <c r="C29" s="13"/>
    </row>
    <row r="30" spans="1:10">
      <c r="A30" s="11" t="s">
        <v>23</v>
      </c>
      <c r="C30" s="254" t="s">
        <v>24</v>
      </c>
      <c r="F30" s="15"/>
    </row>
    <row r="31" spans="1:10">
      <c r="C31" s="13"/>
    </row>
    <row r="32" spans="1:10">
      <c r="A32" s="64" t="s">
        <v>25</v>
      </c>
      <c r="B32" s="66"/>
      <c r="C32" s="66"/>
      <c r="D32" s="66"/>
    </row>
    <row r="33" spans="1:83">
      <c r="A33" s="14" t="s">
        <v>26</v>
      </c>
      <c r="B33" s="66"/>
      <c r="C33" s="66"/>
      <c r="D33" s="66"/>
    </row>
    <row r="34" spans="1:83">
      <c r="A34" s="14" t="s">
        <v>27</v>
      </c>
      <c r="B34" s="65"/>
      <c r="C34" s="65"/>
      <c r="D34" s="65"/>
    </row>
    <row r="35" spans="1:83">
      <c r="B35" s="65"/>
      <c r="C35" s="65"/>
      <c r="D35" s="65"/>
    </row>
    <row r="36" spans="1:83">
      <c r="A36" s="267" t="s">
        <v>28</v>
      </c>
      <c r="B36" s="263"/>
      <c r="C36" s="264"/>
      <c r="D36" s="263"/>
      <c r="E36" s="263"/>
      <c r="F36" s="263"/>
      <c r="G36" s="272"/>
    </row>
    <row r="37" spans="1:83">
      <c r="A37" s="268" t="s">
        <v>29</v>
      </c>
      <c r="B37" s="262"/>
      <c r="C37" s="261"/>
      <c r="D37" s="260"/>
      <c r="E37" s="260"/>
      <c r="F37" s="260"/>
      <c r="G37" s="273"/>
    </row>
    <row r="38" spans="1:83">
      <c r="A38" s="269" t="s">
        <v>30</v>
      </c>
      <c r="B38" s="262"/>
      <c r="C38" s="261"/>
      <c r="D38" s="260"/>
      <c r="E38" s="260"/>
      <c r="F38" s="260"/>
      <c r="G38" s="273"/>
    </row>
    <row r="39" spans="1:83">
      <c r="A39" s="270" t="s">
        <v>31</v>
      </c>
      <c r="B39" s="260"/>
      <c r="C39" s="261"/>
      <c r="D39" s="260"/>
      <c r="E39" s="260"/>
      <c r="F39" s="260"/>
      <c r="G39" s="273"/>
    </row>
    <row r="40" spans="1:83">
      <c r="A40" s="271" t="s">
        <v>32</v>
      </c>
      <c r="B40" s="265"/>
      <c r="C40" s="266"/>
      <c r="D40" s="265"/>
      <c r="E40" s="265"/>
      <c r="F40" s="265"/>
      <c r="G40" s="274"/>
    </row>
    <row r="41" spans="1:83">
      <c r="C41" s="13"/>
      <c r="AI41" s="11">
        <v>5976</v>
      </c>
    </row>
    <row r="42" spans="1:83">
      <c r="A42" s="11" t="s">
        <v>33</v>
      </c>
      <c r="C42" s="13"/>
      <c r="F42" s="15" t="s">
        <v>34</v>
      </c>
    </row>
    <row r="43" spans="1:83">
      <c r="A43" s="15" t="s">
        <v>35</v>
      </c>
      <c r="C43" s="13"/>
    </row>
    <row r="44" spans="1:83">
      <c r="A44" s="16"/>
      <c r="B44" s="16"/>
      <c r="C44" s="17" t="s">
        <v>36</v>
      </c>
      <c r="D44" s="18" t="s">
        <v>37</v>
      </c>
      <c r="E44" s="18" t="s">
        <v>38</v>
      </c>
      <c r="F44" s="18" t="s">
        <v>39</v>
      </c>
      <c r="G44" s="18" t="s">
        <v>40</v>
      </c>
      <c r="H44" s="18" t="s">
        <v>41</v>
      </c>
      <c r="I44" s="18" t="s">
        <v>42</v>
      </c>
      <c r="J44" s="18" t="s">
        <v>43</v>
      </c>
      <c r="K44" s="18" t="s">
        <v>44</v>
      </c>
      <c r="L44" s="18" t="s">
        <v>45</v>
      </c>
      <c r="M44" s="18" t="s">
        <v>46</v>
      </c>
      <c r="N44" s="18" t="s">
        <v>47</v>
      </c>
      <c r="O44" s="18" t="s">
        <v>48</v>
      </c>
      <c r="P44" s="18" t="s">
        <v>49</v>
      </c>
      <c r="Q44" s="18" t="s">
        <v>50</v>
      </c>
      <c r="R44" s="18" t="s">
        <v>51</v>
      </c>
      <c r="S44" s="18" t="s">
        <v>52</v>
      </c>
      <c r="T44" s="18" t="s">
        <v>53</v>
      </c>
      <c r="U44" s="18" t="s">
        <v>54</v>
      </c>
      <c r="V44" s="18" t="s">
        <v>55</v>
      </c>
      <c r="W44" s="18" t="s">
        <v>56</v>
      </c>
      <c r="X44" s="18" t="s">
        <v>57</v>
      </c>
      <c r="Y44" s="18" t="s">
        <v>58</v>
      </c>
      <c r="Z44" s="18" t="s">
        <v>59</v>
      </c>
      <c r="AA44" s="18" t="s">
        <v>60</v>
      </c>
      <c r="AB44" s="18" t="s">
        <v>61</v>
      </c>
      <c r="AC44" s="18" t="s">
        <v>62</v>
      </c>
      <c r="AD44" s="18" t="s">
        <v>63</v>
      </c>
      <c r="AE44" s="18" t="s">
        <v>64</v>
      </c>
      <c r="AF44" s="18" t="s">
        <v>65</v>
      </c>
      <c r="AG44" s="18" t="s">
        <v>66</v>
      </c>
      <c r="AH44" s="18" t="s">
        <v>67</v>
      </c>
      <c r="AI44" s="18" t="s">
        <v>68</v>
      </c>
      <c r="AJ44" s="18" t="s">
        <v>69</v>
      </c>
      <c r="AK44" s="18" t="s">
        <v>70</v>
      </c>
      <c r="AL44" s="18" t="s">
        <v>71</v>
      </c>
      <c r="AM44" s="18" t="s">
        <v>72</v>
      </c>
      <c r="AN44" s="18" t="s">
        <v>73</v>
      </c>
      <c r="AO44" s="18" t="s">
        <v>74</v>
      </c>
      <c r="AP44" s="18" t="s">
        <v>75</v>
      </c>
      <c r="AQ44" s="18" t="s">
        <v>76</v>
      </c>
      <c r="AR44" s="18" t="s">
        <v>77</v>
      </c>
      <c r="AS44" s="18" t="s">
        <v>78</v>
      </c>
      <c r="AT44" s="18" t="s">
        <v>79</v>
      </c>
      <c r="AU44" s="18" t="s">
        <v>80</v>
      </c>
      <c r="AV44" s="18" t="s">
        <v>81</v>
      </c>
      <c r="AW44" s="18" t="s">
        <v>82</v>
      </c>
      <c r="AX44" s="18" t="s">
        <v>83</v>
      </c>
      <c r="AY44" s="18" t="s">
        <v>84</v>
      </c>
      <c r="AZ44" s="18" t="s">
        <v>85</v>
      </c>
      <c r="BA44" s="18" t="s">
        <v>86</v>
      </c>
      <c r="BB44" s="18" t="s">
        <v>87</v>
      </c>
      <c r="BC44" s="18" t="s">
        <v>88</v>
      </c>
      <c r="BD44" s="18" t="s">
        <v>89</v>
      </c>
      <c r="BE44" s="18" t="s">
        <v>90</v>
      </c>
      <c r="BF44" s="18" t="s">
        <v>91</v>
      </c>
      <c r="BG44" s="18" t="s">
        <v>92</v>
      </c>
      <c r="BH44" s="18" t="s">
        <v>93</v>
      </c>
      <c r="BI44" s="18" t="s">
        <v>94</v>
      </c>
      <c r="BJ44" s="18" t="s">
        <v>95</v>
      </c>
      <c r="BK44" s="18" t="s">
        <v>96</v>
      </c>
      <c r="BL44" s="18" t="s">
        <v>97</v>
      </c>
      <c r="BM44" s="18" t="s">
        <v>98</v>
      </c>
      <c r="BN44" s="18" t="s">
        <v>99</v>
      </c>
      <c r="BO44" s="18" t="s">
        <v>100</v>
      </c>
      <c r="BP44" s="18" t="s">
        <v>101</v>
      </c>
      <c r="BQ44" s="18" t="s">
        <v>102</v>
      </c>
      <c r="BR44" s="18" t="s">
        <v>103</v>
      </c>
      <c r="BS44" s="18" t="s">
        <v>104</v>
      </c>
      <c r="BT44" s="18" t="s">
        <v>105</v>
      </c>
      <c r="BU44" s="18" t="s">
        <v>106</v>
      </c>
      <c r="BV44" s="18" t="s">
        <v>107</v>
      </c>
      <c r="BW44" s="18" t="s">
        <v>108</v>
      </c>
      <c r="BX44" s="18" t="s">
        <v>109</v>
      </c>
      <c r="BY44" s="18" t="s">
        <v>110</v>
      </c>
      <c r="BZ44" s="18" t="s">
        <v>111</v>
      </c>
      <c r="CA44" s="18" t="s">
        <v>112</v>
      </c>
      <c r="CB44" s="18" t="s">
        <v>113</v>
      </c>
      <c r="CC44" s="18" t="s">
        <v>114</v>
      </c>
      <c r="CD44" s="18" t="s">
        <v>115</v>
      </c>
      <c r="CE44" s="18" t="s">
        <v>116</v>
      </c>
    </row>
    <row r="45" spans="1:83">
      <c r="A45" s="16"/>
      <c r="B45" s="19" t="s">
        <v>117</v>
      </c>
      <c r="C45" s="17" t="s">
        <v>118</v>
      </c>
      <c r="D45" s="18" t="s">
        <v>119</v>
      </c>
      <c r="E45" s="18" t="s">
        <v>120</v>
      </c>
      <c r="F45" s="18" t="s">
        <v>121</v>
      </c>
      <c r="G45" s="18" t="s">
        <v>122</v>
      </c>
      <c r="H45" s="18" t="s">
        <v>123</v>
      </c>
      <c r="I45" s="18" t="s">
        <v>124</v>
      </c>
      <c r="J45" s="18" t="s">
        <v>125</v>
      </c>
      <c r="K45" s="18" t="s">
        <v>126</v>
      </c>
      <c r="L45" s="18" t="s">
        <v>127</v>
      </c>
      <c r="M45" s="18" t="s">
        <v>128</v>
      </c>
      <c r="N45" s="18" t="s">
        <v>129</v>
      </c>
      <c r="O45" s="18" t="s">
        <v>130</v>
      </c>
      <c r="P45" s="18" t="s">
        <v>131</v>
      </c>
      <c r="Q45" s="18" t="s">
        <v>132</v>
      </c>
      <c r="R45" s="18" t="s">
        <v>133</v>
      </c>
      <c r="S45" s="18" t="s">
        <v>134</v>
      </c>
      <c r="T45" s="18" t="s">
        <v>135</v>
      </c>
      <c r="U45" s="18" t="s">
        <v>136</v>
      </c>
      <c r="V45" s="18" t="s">
        <v>137</v>
      </c>
      <c r="W45" s="18" t="s">
        <v>138</v>
      </c>
      <c r="X45" s="18" t="s">
        <v>139</v>
      </c>
      <c r="Y45" s="18" t="s">
        <v>140</v>
      </c>
      <c r="Z45" s="18" t="s">
        <v>140</v>
      </c>
      <c r="AA45" s="18" t="s">
        <v>141</v>
      </c>
      <c r="AB45" s="18" t="s">
        <v>142</v>
      </c>
      <c r="AC45" s="18" t="s">
        <v>143</v>
      </c>
      <c r="AD45" s="18" t="s">
        <v>144</v>
      </c>
      <c r="AE45" s="18" t="s">
        <v>122</v>
      </c>
      <c r="AF45" s="18" t="s">
        <v>123</v>
      </c>
      <c r="AG45" s="18" t="s">
        <v>145</v>
      </c>
      <c r="AH45" s="18" t="s">
        <v>146</v>
      </c>
      <c r="AI45" s="18" t="s">
        <v>147</v>
      </c>
      <c r="AJ45" s="18" t="s">
        <v>148</v>
      </c>
      <c r="AK45" s="18" t="s">
        <v>149</v>
      </c>
      <c r="AL45" s="18" t="s">
        <v>150</v>
      </c>
      <c r="AM45" s="18" t="s">
        <v>151</v>
      </c>
      <c r="AN45" s="18" t="s">
        <v>137</v>
      </c>
      <c r="AO45" s="18" t="s">
        <v>152</v>
      </c>
      <c r="AP45" s="18" t="s">
        <v>153</v>
      </c>
      <c r="AQ45" s="18" t="s">
        <v>154</v>
      </c>
      <c r="AR45" s="18" t="s">
        <v>155</v>
      </c>
      <c r="AS45" s="18" t="s">
        <v>156</v>
      </c>
      <c r="AT45" s="18" t="s">
        <v>157</v>
      </c>
      <c r="AU45" s="18" t="s">
        <v>158</v>
      </c>
      <c r="AV45" s="18" t="s">
        <v>159</v>
      </c>
      <c r="AW45" s="18" t="s">
        <v>160</v>
      </c>
      <c r="AX45" s="18" t="s">
        <v>161</v>
      </c>
      <c r="AY45" s="18" t="s">
        <v>162</v>
      </c>
      <c r="AZ45" s="18" t="s">
        <v>163</v>
      </c>
      <c r="BA45" s="18" t="s">
        <v>164</v>
      </c>
      <c r="BB45" s="18" t="s">
        <v>165</v>
      </c>
      <c r="BC45" s="18" t="s">
        <v>134</v>
      </c>
      <c r="BD45" s="18" t="s">
        <v>166</v>
      </c>
      <c r="BE45" s="18" t="s">
        <v>167</v>
      </c>
      <c r="BF45" s="18" t="s">
        <v>168</v>
      </c>
      <c r="BG45" s="18" t="s">
        <v>169</v>
      </c>
      <c r="BH45" s="18" t="s">
        <v>170</v>
      </c>
      <c r="BI45" s="18" t="s">
        <v>171</v>
      </c>
      <c r="BJ45" s="18" t="s">
        <v>172</v>
      </c>
      <c r="BK45" s="18" t="s">
        <v>173</v>
      </c>
      <c r="BL45" s="18" t="s">
        <v>174</v>
      </c>
      <c r="BM45" s="18" t="s">
        <v>159</v>
      </c>
      <c r="BN45" s="18" t="s">
        <v>175</v>
      </c>
      <c r="BO45" s="18" t="s">
        <v>176</v>
      </c>
      <c r="BP45" s="18" t="s">
        <v>177</v>
      </c>
      <c r="BQ45" s="18" t="s">
        <v>178</v>
      </c>
      <c r="BR45" s="18" t="s">
        <v>179</v>
      </c>
      <c r="BS45" s="18" t="s">
        <v>180</v>
      </c>
      <c r="BT45" s="18" t="s">
        <v>181</v>
      </c>
      <c r="BU45" s="18" t="s">
        <v>182</v>
      </c>
      <c r="BV45" s="18" t="s">
        <v>182</v>
      </c>
      <c r="BW45" s="18" t="s">
        <v>182</v>
      </c>
      <c r="BX45" s="18" t="s">
        <v>183</v>
      </c>
      <c r="BY45" s="18" t="s">
        <v>184</v>
      </c>
      <c r="BZ45" s="18" t="s">
        <v>185</v>
      </c>
      <c r="CA45" s="18" t="s">
        <v>186</v>
      </c>
      <c r="CB45" s="18" t="s">
        <v>187</v>
      </c>
      <c r="CC45" s="18" t="s">
        <v>159</v>
      </c>
      <c r="CD45" s="18"/>
      <c r="CE45" s="18" t="s">
        <v>188</v>
      </c>
    </row>
    <row r="46" spans="1:83">
      <c r="A46" s="16" t="s">
        <v>11</v>
      </c>
      <c r="B46" s="18" t="s">
        <v>189</v>
      </c>
      <c r="C46" s="17" t="s">
        <v>190</v>
      </c>
      <c r="D46" s="18" t="s">
        <v>190</v>
      </c>
      <c r="E46" s="18" t="s">
        <v>190</v>
      </c>
      <c r="F46" s="18" t="s">
        <v>191</v>
      </c>
      <c r="G46" s="18" t="s">
        <v>192</v>
      </c>
      <c r="H46" s="18" t="s">
        <v>190</v>
      </c>
      <c r="I46" s="18" t="s">
        <v>193</v>
      </c>
      <c r="J46" s="18"/>
      <c r="K46" s="18" t="s">
        <v>184</v>
      </c>
      <c r="L46" s="18" t="s">
        <v>194</v>
      </c>
      <c r="M46" s="18" t="s">
        <v>195</v>
      </c>
      <c r="N46" s="18" t="s">
        <v>196</v>
      </c>
      <c r="O46" s="18" t="s">
        <v>197</v>
      </c>
      <c r="P46" s="18" t="s">
        <v>196</v>
      </c>
      <c r="Q46" s="18" t="s">
        <v>198</v>
      </c>
      <c r="R46" s="18"/>
      <c r="S46" s="18" t="s">
        <v>196</v>
      </c>
      <c r="T46" s="18" t="s">
        <v>199</v>
      </c>
      <c r="U46" s="18"/>
      <c r="V46" s="18" t="s">
        <v>200</v>
      </c>
      <c r="W46" s="18" t="s">
        <v>201</v>
      </c>
      <c r="X46" s="18" t="s">
        <v>202</v>
      </c>
      <c r="Y46" s="18" t="s">
        <v>203</v>
      </c>
      <c r="Z46" s="18" t="s">
        <v>204</v>
      </c>
      <c r="AA46" s="18" t="s">
        <v>205</v>
      </c>
      <c r="AB46" s="18"/>
      <c r="AC46" s="18" t="s">
        <v>199</v>
      </c>
      <c r="AD46" s="18"/>
      <c r="AE46" s="18" t="s">
        <v>199</v>
      </c>
      <c r="AF46" s="18" t="s">
        <v>206</v>
      </c>
      <c r="AG46" s="18" t="s">
        <v>198</v>
      </c>
      <c r="AH46" s="18"/>
      <c r="AI46" s="18" t="s">
        <v>207</v>
      </c>
      <c r="AJ46" s="18"/>
      <c r="AK46" s="18" t="s">
        <v>199</v>
      </c>
      <c r="AL46" s="18" t="s">
        <v>199</v>
      </c>
      <c r="AM46" s="18" t="s">
        <v>199</v>
      </c>
      <c r="AN46" s="18" t="s">
        <v>208</v>
      </c>
      <c r="AO46" s="18" t="s">
        <v>209</v>
      </c>
      <c r="AP46" s="18" t="s">
        <v>148</v>
      </c>
      <c r="AQ46" s="18" t="s">
        <v>210</v>
      </c>
      <c r="AR46" s="18" t="s">
        <v>196</v>
      </c>
      <c r="AS46" s="18"/>
      <c r="AT46" s="18" t="s">
        <v>211</v>
      </c>
      <c r="AU46" s="18" t="s">
        <v>212</v>
      </c>
      <c r="AV46" s="18" t="s">
        <v>213</v>
      </c>
      <c r="AW46" s="18" t="s">
        <v>214</v>
      </c>
      <c r="AX46" s="18" t="s">
        <v>215</v>
      </c>
      <c r="AY46" s="18"/>
      <c r="AZ46" s="18"/>
      <c r="BA46" s="18" t="s">
        <v>216</v>
      </c>
      <c r="BB46" s="18" t="s">
        <v>196</v>
      </c>
      <c r="BC46" s="18" t="s">
        <v>210</v>
      </c>
      <c r="BD46" s="18"/>
      <c r="BE46" s="18"/>
      <c r="BF46" s="18"/>
      <c r="BG46" s="18"/>
      <c r="BH46" s="18" t="s">
        <v>217</v>
      </c>
      <c r="BI46" s="18" t="s">
        <v>196</v>
      </c>
      <c r="BJ46" s="18"/>
      <c r="BK46" s="18" t="s">
        <v>218</v>
      </c>
      <c r="BL46" s="18"/>
      <c r="BM46" s="18" t="s">
        <v>219</v>
      </c>
      <c r="BN46" s="18" t="s">
        <v>220</v>
      </c>
      <c r="BO46" s="18" t="s">
        <v>221</v>
      </c>
      <c r="BP46" s="18" t="s">
        <v>222</v>
      </c>
      <c r="BQ46" s="18" t="s">
        <v>223</v>
      </c>
      <c r="BR46" s="18"/>
      <c r="BS46" s="18" t="s">
        <v>224</v>
      </c>
      <c r="BT46" s="18" t="s">
        <v>196</v>
      </c>
      <c r="BU46" s="18" t="s">
        <v>225</v>
      </c>
      <c r="BV46" s="18" t="s">
        <v>226</v>
      </c>
      <c r="BW46" s="18" t="s">
        <v>227</v>
      </c>
      <c r="BX46" s="18" t="s">
        <v>178</v>
      </c>
      <c r="BY46" s="18" t="s">
        <v>220</v>
      </c>
      <c r="BZ46" s="18" t="s">
        <v>179</v>
      </c>
      <c r="CA46" s="18" t="s">
        <v>228</v>
      </c>
      <c r="CB46" s="18" t="s">
        <v>228</v>
      </c>
      <c r="CC46" s="18" t="s">
        <v>229</v>
      </c>
      <c r="CD46" s="18"/>
      <c r="CE46" s="18" t="s">
        <v>230</v>
      </c>
    </row>
    <row r="47" spans="1:83">
      <c r="A47" s="16" t="s">
        <v>231</v>
      </c>
      <c r="B47" s="241">
        <v>0</v>
      </c>
      <c r="C47" s="20">
        <v>0</v>
      </c>
      <c r="D47" s="20">
        <v>0</v>
      </c>
      <c r="E47" s="20">
        <v>0</v>
      </c>
      <c r="F47" s="20">
        <v>0</v>
      </c>
      <c r="G47" s="20">
        <v>0</v>
      </c>
      <c r="H47" s="20">
        <v>0</v>
      </c>
      <c r="I47" s="20">
        <v>0</v>
      </c>
      <c r="J47" s="20">
        <v>0</v>
      </c>
      <c r="K47" s="20">
        <v>0</v>
      </c>
      <c r="L47" s="20">
        <v>0</v>
      </c>
      <c r="M47" s="20">
        <v>0</v>
      </c>
      <c r="N47" s="20">
        <v>0</v>
      </c>
      <c r="O47" s="20">
        <v>0</v>
      </c>
      <c r="P47" s="20">
        <v>0</v>
      </c>
      <c r="Q47" s="20">
        <v>0</v>
      </c>
      <c r="R47" s="20">
        <v>0</v>
      </c>
      <c r="S47" s="20">
        <v>0</v>
      </c>
      <c r="T47" s="20">
        <v>0</v>
      </c>
      <c r="U47" s="20">
        <v>0</v>
      </c>
      <c r="V47" s="20">
        <v>0</v>
      </c>
      <c r="W47" s="20">
        <v>0</v>
      </c>
      <c r="X47" s="20">
        <v>0</v>
      </c>
      <c r="Y47" s="20">
        <v>0</v>
      </c>
      <c r="Z47" s="20">
        <v>0</v>
      </c>
      <c r="AA47" s="20">
        <v>0</v>
      </c>
      <c r="AB47" s="20">
        <v>0</v>
      </c>
      <c r="AC47" s="20">
        <v>0</v>
      </c>
      <c r="AD47" s="20">
        <v>0</v>
      </c>
      <c r="AE47" s="20">
        <v>0</v>
      </c>
      <c r="AF47" s="20">
        <v>0</v>
      </c>
      <c r="AG47" s="20">
        <v>0</v>
      </c>
      <c r="AH47" s="20">
        <v>0</v>
      </c>
      <c r="AI47" s="20">
        <v>0</v>
      </c>
      <c r="AJ47" s="20">
        <v>0</v>
      </c>
      <c r="AK47" s="20">
        <v>0</v>
      </c>
      <c r="AL47" s="20">
        <v>0</v>
      </c>
      <c r="AM47" s="20">
        <v>0</v>
      </c>
      <c r="AN47" s="20">
        <v>0</v>
      </c>
      <c r="AO47" s="20">
        <v>0</v>
      </c>
      <c r="AP47" s="20">
        <v>0</v>
      </c>
      <c r="AQ47" s="20">
        <v>0</v>
      </c>
      <c r="AR47" s="20">
        <v>0</v>
      </c>
      <c r="AS47" s="20">
        <v>0</v>
      </c>
      <c r="AT47" s="20">
        <v>0</v>
      </c>
      <c r="AU47" s="20">
        <v>0</v>
      </c>
      <c r="AV47" s="20">
        <v>0</v>
      </c>
      <c r="AW47" s="20">
        <v>0</v>
      </c>
      <c r="AX47" s="20">
        <v>0</v>
      </c>
      <c r="AY47" s="20">
        <v>0</v>
      </c>
      <c r="AZ47" s="20">
        <v>0</v>
      </c>
      <c r="BA47" s="20">
        <v>0</v>
      </c>
      <c r="BB47" s="20">
        <v>0</v>
      </c>
      <c r="BC47" s="20">
        <v>0</v>
      </c>
      <c r="BD47" s="20">
        <v>0</v>
      </c>
      <c r="BE47" s="20">
        <v>0</v>
      </c>
      <c r="BF47" s="20">
        <v>0</v>
      </c>
      <c r="BG47" s="20">
        <v>0</v>
      </c>
      <c r="BH47" s="20">
        <v>0</v>
      </c>
      <c r="BI47" s="20">
        <v>0</v>
      </c>
      <c r="BJ47" s="20">
        <v>0</v>
      </c>
      <c r="BK47" s="20">
        <v>0</v>
      </c>
      <c r="BL47" s="20">
        <v>0</v>
      </c>
      <c r="BM47" s="20">
        <v>0</v>
      </c>
      <c r="BN47" s="20">
        <v>0</v>
      </c>
      <c r="BO47" s="20">
        <v>0</v>
      </c>
      <c r="BP47" s="20">
        <v>0</v>
      </c>
      <c r="BQ47" s="20">
        <v>0</v>
      </c>
      <c r="BR47" s="20">
        <v>0</v>
      </c>
      <c r="BS47" s="20">
        <v>0</v>
      </c>
      <c r="BT47" s="20">
        <v>0</v>
      </c>
      <c r="BU47" s="20">
        <v>0</v>
      </c>
      <c r="BV47" s="20">
        <v>0</v>
      </c>
      <c r="BW47" s="20">
        <v>0</v>
      </c>
      <c r="BX47" s="20">
        <v>0</v>
      </c>
      <c r="BY47" s="20">
        <v>0</v>
      </c>
      <c r="BZ47" s="20">
        <v>0</v>
      </c>
      <c r="CA47" s="20">
        <v>0</v>
      </c>
      <c r="CB47" s="20">
        <v>0</v>
      </c>
      <c r="CC47" s="20">
        <v>0</v>
      </c>
      <c r="CD47" s="16"/>
      <c r="CE47" s="28">
        <v>0</v>
      </c>
    </row>
    <row r="48" spans="1:83">
      <c r="A48" s="28" t="s">
        <v>232</v>
      </c>
      <c r="B48" s="241">
        <v>4104529</v>
      </c>
      <c r="C48" s="28">
        <v>0</v>
      </c>
      <c r="D48" s="28">
        <v>0</v>
      </c>
      <c r="E48" s="28">
        <v>135918</v>
      </c>
      <c r="F48" s="28">
        <v>0</v>
      </c>
      <c r="G48" s="28">
        <v>0</v>
      </c>
      <c r="H48" s="28">
        <v>0</v>
      </c>
      <c r="I48" s="28">
        <v>0</v>
      </c>
      <c r="J48" s="28">
        <v>7946</v>
      </c>
      <c r="K48" s="28">
        <v>0</v>
      </c>
      <c r="L48" s="28">
        <v>432194</v>
      </c>
      <c r="M48" s="28">
        <v>0</v>
      </c>
      <c r="N48" s="28">
        <v>0</v>
      </c>
      <c r="O48" s="28">
        <v>41576</v>
      </c>
      <c r="P48" s="28">
        <v>110223</v>
      </c>
      <c r="Q48" s="28">
        <v>0</v>
      </c>
      <c r="R48" s="28">
        <v>148005</v>
      </c>
      <c r="S48" s="28">
        <v>10465</v>
      </c>
      <c r="T48" s="28">
        <v>63499</v>
      </c>
      <c r="U48" s="28">
        <v>206492</v>
      </c>
      <c r="V48" s="28">
        <v>0</v>
      </c>
      <c r="W48" s="28">
        <v>8537</v>
      </c>
      <c r="X48" s="28">
        <v>49705</v>
      </c>
      <c r="Y48" s="28">
        <v>118522</v>
      </c>
      <c r="Z48" s="28">
        <v>0</v>
      </c>
      <c r="AA48" s="28">
        <v>0</v>
      </c>
      <c r="AB48" s="28">
        <v>17721</v>
      </c>
      <c r="AC48" s="28">
        <v>0</v>
      </c>
      <c r="AD48" s="28">
        <v>0</v>
      </c>
      <c r="AE48" s="28">
        <v>90077</v>
      </c>
      <c r="AF48" s="28">
        <v>0</v>
      </c>
      <c r="AG48" s="28">
        <v>506705</v>
      </c>
      <c r="AH48" s="28">
        <v>0</v>
      </c>
      <c r="AI48" s="28">
        <v>0</v>
      </c>
      <c r="AJ48" s="28">
        <v>849100</v>
      </c>
      <c r="AK48" s="28">
        <v>0</v>
      </c>
      <c r="AL48" s="28">
        <v>0</v>
      </c>
      <c r="AM48" s="28">
        <v>0</v>
      </c>
      <c r="AN48" s="28">
        <v>0</v>
      </c>
      <c r="AO48" s="28">
        <v>29977</v>
      </c>
      <c r="AP48" s="28">
        <v>0</v>
      </c>
      <c r="AQ48" s="28">
        <v>0</v>
      </c>
      <c r="AR48" s="28">
        <v>0</v>
      </c>
      <c r="AS48" s="28">
        <v>0</v>
      </c>
      <c r="AT48" s="28">
        <v>0</v>
      </c>
      <c r="AU48" s="28">
        <v>0</v>
      </c>
      <c r="AV48" s="28">
        <v>0</v>
      </c>
      <c r="AW48" s="28">
        <v>0</v>
      </c>
      <c r="AX48" s="28">
        <v>0</v>
      </c>
      <c r="AY48" s="28">
        <v>75884</v>
      </c>
      <c r="AZ48" s="28">
        <v>0</v>
      </c>
      <c r="BA48" s="28">
        <v>17079</v>
      </c>
      <c r="BB48" s="28">
        <v>0</v>
      </c>
      <c r="BC48" s="28">
        <v>0</v>
      </c>
      <c r="BD48" s="28">
        <v>30501</v>
      </c>
      <c r="BE48" s="28">
        <v>64319</v>
      </c>
      <c r="BF48" s="28">
        <v>94519</v>
      </c>
      <c r="BG48" s="28">
        <v>0</v>
      </c>
      <c r="BH48" s="28">
        <v>124981</v>
      </c>
      <c r="BI48" s="28">
        <v>0</v>
      </c>
      <c r="BJ48" s="28">
        <v>59103</v>
      </c>
      <c r="BK48" s="28">
        <v>188204</v>
      </c>
      <c r="BL48" s="28">
        <v>150875</v>
      </c>
      <c r="BM48" s="28">
        <v>0</v>
      </c>
      <c r="BN48" s="28">
        <v>201280</v>
      </c>
      <c r="BO48" s="28">
        <v>0</v>
      </c>
      <c r="BP48" s="28">
        <v>0</v>
      </c>
      <c r="BQ48" s="28">
        <v>0</v>
      </c>
      <c r="BR48" s="28">
        <v>94851</v>
      </c>
      <c r="BS48" s="28">
        <v>0</v>
      </c>
      <c r="BT48" s="28">
        <v>0</v>
      </c>
      <c r="BU48" s="28">
        <v>0</v>
      </c>
      <c r="BV48" s="28">
        <v>109090</v>
      </c>
      <c r="BW48" s="28">
        <v>0</v>
      </c>
      <c r="BX48" s="28">
        <v>67182</v>
      </c>
      <c r="BY48" s="28">
        <v>0</v>
      </c>
      <c r="BZ48" s="28">
        <v>0</v>
      </c>
      <c r="CA48" s="28">
        <v>0</v>
      </c>
      <c r="CB48" s="28">
        <v>0</v>
      </c>
      <c r="CC48" s="28">
        <v>0</v>
      </c>
      <c r="CD48" s="28" t="s">
        <v>1057</v>
      </c>
      <c r="CE48" s="28" t="s">
        <v>1057</v>
      </c>
    </row>
    <row r="49" spans="1:83">
      <c r="A49" s="16" t="s">
        <v>233</v>
      </c>
      <c r="B49" s="28">
        <v>4104529</v>
      </c>
      <c r="C49" s="16"/>
      <c r="D49" s="16"/>
      <c r="E49" s="16"/>
      <c r="F49" s="16"/>
      <c r="G49" s="16"/>
      <c r="H49" s="16"/>
      <c r="I49" s="16"/>
      <c r="J49" s="16"/>
      <c r="K49" s="16"/>
      <c r="L49" s="16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16"/>
      <c r="Y49" s="16"/>
      <c r="Z49" s="16"/>
      <c r="AA49" s="16"/>
      <c r="AB49" s="16"/>
      <c r="AC49" s="16"/>
      <c r="AD49" s="16"/>
      <c r="AE49" s="16"/>
      <c r="AF49" s="16"/>
      <c r="AG49" s="16"/>
      <c r="AH49" s="16"/>
      <c r="AI49" s="16"/>
      <c r="AJ49" s="16"/>
      <c r="AK49" s="16"/>
      <c r="AL49" s="16"/>
      <c r="AM49" s="16"/>
      <c r="AN49" s="16"/>
      <c r="AO49" s="16"/>
      <c r="AP49" s="16"/>
      <c r="AQ49" s="16"/>
      <c r="AR49" s="16"/>
      <c r="AS49" s="16"/>
      <c r="AT49" s="16"/>
      <c r="AU49" s="16"/>
      <c r="AV49" s="16"/>
      <c r="AW49" s="16"/>
      <c r="AX49" s="16"/>
      <c r="AY49" s="16"/>
      <c r="AZ49" s="16"/>
      <c r="BA49" s="16"/>
      <c r="BB49" s="16"/>
      <c r="BC49" s="16"/>
      <c r="BD49" s="16"/>
      <c r="BE49" s="16"/>
      <c r="BF49" s="16"/>
      <c r="BG49" s="16"/>
      <c r="BH49" s="16"/>
      <c r="BI49" s="16"/>
      <c r="BJ49" s="16"/>
      <c r="BK49" s="16"/>
      <c r="BL49" s="16"/>
      <c r="BM49" s="16"/>
      <c r="BN49" s="16"/>
      <c r="BO49" s="16"/>
      <c r="BP49" s="16"/>
      <c r="BQ49" s="16"/>
      <c r="BR49" s="16"/>
      <c r="BS49" s="16"/>
      <c r="BT49" s="16"/>
      <c r="BU49" s="16"/>
      <c r="BV49" s="16"/>
      <c r="BW49" s="16"/>
      <c r="BX49" s="16"/>
      <c r="BY49" s="16"/>
      <c r="BZ49" s="16"/>
      <c r="CA49" s="16"/>
      <c r="CB49" s="16"/>
      <c r="CC49" s="16"/>
      <c r="CD49" s="16"/>
      <c r="CE49" s="16"/>
    </row>
    <row r="50" spans="1:83">
      <c r="A50" s="16" t="s">
        <v>16</v>
      </c>
      <c r="B50" s="16"/>
      <c r="C50" s="16"/>
      <c r="D50" s="16"/>
      <c r="E50" s="16"/>
      <c r="F50" s="16"/>
      <c r="G50" s="16"/>
      <c r="H50" s="16"/>
      <c r="I50" s="16"/>
      <c r="J50" s="16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  <c r="AA50" s="16"/>
      <c r="AB50" s="16"/>
      <c r="AC50" s="16"/>
      <c r="AD50" s="16"/>
      <c r="AE50" s="16"/>
      <c r="AF50" s="16"/>
      <c r="AG50" s="16"/>
      <c r="AH50" s="16"/>
      <c r="AI50" s="16"/>
      <c r="AJ50" s="16"/>
      <c r="AK50" s="16"/>
      <c r="AL50" s="16"/>
      <c r="AM50" s="16"/>
      <c r="AN50" s="16"/>
      <c r="AO50" s="16"/>
      <c r="AP50" s="16"/>
      <c r="AQ50" s="16"/>
      <c r="AR50" s="16"/>
      <c r="AS50" s="16"/>
      <c r="AT50" s="16"/>
      <c r="AU50" s="16"/>
      <c r="AV50" s="16"/>
      <c r="AW50" s="16"/>
      <c r="AX50" s="16"/>
      <c r="AY50" s="16"/>
      <c r="AZ50" s="16"/>
      <c r="BA50" s="16"/>
      <c r="BB50" s="16"/>
      <c r="BC50" s="16"/>
      <c r="BD50" s="16"/>
      <c r="BE50" s="16"/>
      <c r="BF50" s="16"/>
      <c r="BG50" s="16"/>
      <c r="BH50" s="16"/>
      <c r="BI50" s="16"/>
      <c r="BJ50" s="16"/>
      <c r="BK50" s="16"/>
      <c r="BL50" s="16"/>
      <c r="BM50" s="16"/>
      <c r="BN50" s="16"/>
      <c r="BO50" s="16"/>
      <c r="BP50" s="16"/>
      <c r="BQ50" s="16"/>
      <c r="BR50" s="16"/>
      <c r="BS50" s="16"/>
      <c r="BT50" s="16"/>
      <c r="BU50" s="16"/>
      <c r="BV50" s="16"/>
      <c r="BW50" s="16"/>
      <c r="BX50" s="16"/>
      <c r="BY50" s="16"/>
      <c r="BZ50" s="16"/>
      <c r="CA50" s="16"/>
      <c r="CB50" s="16"/>
      <c r="CC50" s="16"/>
      <c r="CD50" s="16"/>
      <c r="CE50" s="16"/>
    </row>
    <row r="51" spans="1:83">
      <c r="A51" s="22" t="s">
        <v>234</v>
      </c>
      <c r="B51" s="20">
        <v>0</v>
      </c>
      <c r="C51" s="20">
        <v>0</v>
      </c>
      <c r="D51" s="20">
        <v>0</v>
      </c>
      <c r="E51" s="20">
        <v>0</v>
      </c>
      <c r="F51" s="20">
        <v>0</v>
      </c>
      <c r="G51" s="20">
        <v>0</v>
      </c>
      <c r="H51" s="20">
        <v>0</v>
      </c>
      <c r="I51" s="20">
        <v>0</v>
      </c>
      <c r="J51" s="20">
        <v>0</v>
      </c>
      <c r="K51" s="20">
        <v>0</v>
      </c>
      <c r="L51" s="20">
        <v>0</v>
      </c>
      <c r="M51" s="20">
        <v>0</v>
      </c>
      <c r="N51" s="20">
        <v>0</v>
      </c>
      <c r="O51" s="20">
        <v>0</v>
      </c>
      <c r="P51" s="20">
        <v>0</v>
      </c>
      <c r="Q51" s="20">
        <v>0</v>
      </c>
      <c r="R51" s="20">
        <v>0</v>
      </c>
      <c r="S51" s="20">
        <v>0</v>
      </c>
      <c r="T51" s="20">
        <v>0</v>
      </c>
      <c r="U51" s="20">
        <v>0</v>
      </c>
      <c r="V51" s="20">
        <v>0</v>
      </c>
      <c r="W51" s="20">
        <v>0</v>
      </c>
      <c r="X51" s="20">
        <v>0</v>
      </c>
      <c r="Y51" s="20">
        <v>0</v>
      </c>
      <c r="Z51" s="20">
        <v>0</v>
      </c>
      <c r="AA51" s="20">
        <v>0</v>
      </c>
      <c r="AB51" s="20">
        <v>0</v>
      </c>
      <c r="AC51" s="20">
        <v>0</v>
      </c>
      <c r="AD51" s="20">
        <v>0</v>
      </c>
      <c r="AE51" s="20">
        <v>0</v>
      </c>
      <c r="AF51" s="20">
        <v>0</v>
      </c>
      <c r="AG51" s="20">
        <v>0</v>
      </c>
      <c r="AH51" s="20">
        <v>0</v>
      </c>
      <c r="AI51" s="20">
        <v>0</v>
      </c>
      <c r="AJ51" s="20">
        <v>0</v>
      </c>
      <c r="AK51" s="20">
        <v>0</v>
      </c>
      <c r="AL51" s="20">
        <v>0</v>
      </c>
      <c r="AM51" s="20">
        <v>0</v>
      </c>
      <c r="AN51" s="20">
        <v>0</v>
      </c>
      <c r="AO51" s="20">
        <v>0</v>
      </c>
      <c r="AP51" s="20">
        <v>0</v>
      </c>
      <c r="AQ51" s="20">
        <v>0</v>
      </c>
      <c r="AR51" s="20">
        <v>0</v>
      </c>
      <c r="AS51" s="20">
        <v>0</v>
      </c>
      <c r="AT51" s="20">
        <v>0</v>
      </c>
      <c r="AU51" s="20">
        <v>0</v>
      </c>
      <c r="AV51" s="20">
        <v>0</v>
      </c>
      <c r="AW51" s="20">
        <v>0</v>
      </c>
      <c r="AX51" s="20">
        <v>0</v>
      </c>
      <c r="AY51" s="20">
        <v>0</v>
      </c>
      <c r="AZ51" s="20">
        <v>0</v>
      </c>
      <c r="BA51" s="20">
        <v>0</v>
      </c>
      <c r="BB51" s="20">
        <v>0</v>
      </c>
      <c r="BC51" s="20">
        <v>0</v>
      </c>
      <c r="BD51" s="20">
        <v>0</v>
      </c>
      <c r="BE51" s="20">
        <v>0</v>
      </c>
      <c r="BF51" s="20">
        <v>0</v>
      </c>
      <c r="BG51" s="20">
        <v>0</v>
      </c>
      <c r="BH51" s="20">
        <v>0</v>
      </c>
      <c r="BI51" s="20">
        <v>0</v>
      </c>
      <c r="BJ51" s="20">
        <v>0</v>
      </c>
      <c r="BK51" s="20">
        <v>0</v>
      </c>
      <c r="BL51" s="20">
        <v>0</v>
      </c>
      <c r="BM51" s="20">
        <v>0</v>
      </c>
      <c r="BN51" s="20">
        <v>0</v>
      </c>
      <c r="BO51" s="20">
        <v>0</v>
      </c>
      <c r="BP51" s="20">
        <v>0</v>
      </c>
      <c r="BQ51" s="20">
        <v>0</v>
      </c>
      <c r="BR51" s="20">
        <v>0</v>
      </c>
      <c r="BS51" s="20">
        <v>0</v>
      </c>
      <c r="BT51" s="20">
        <v>0</v>
      </c>
      <c r="BU51" s="20">
        <v>0</v>
      </c>
      <c r="BV51" s="20">
        <v>0</v>
      </c>
      <c r="BW51" s="20">
        <v>0</v>
      </c>
      <c r="BX51" s="20">
        <v>0</v>
      </c>
      <c r="BY51" s="20">
        <v>0</v>
      </c>
      <c r="BZ51" s="20">
        <v>0</v>
      </c>
      <c r="CA51" s="20">
        <v>0</v>
      </c>
      <c r="CB51" s="20">
        <v>0</v>
      </c>
      <c r="CC51" s="20">
        <v>0</v>
      </c>
      <c r="CD51" s="16"/>
      <c r="CE51" s="28">
        <v>0</v>
      </c>
    </row>
    <row r="52" spans="1:83">
      <c r="A52" s="34" t="s">
        <v>235</v>
      </c>
      <c r="B52" s="241">
        <v>1492993</v>
      </c>
      <c r="C52" s="28">
        <v>0</v>
      </c>
      <c r="D52" s="28">
        <v>0</v>
      </c>
      <c r="E52" s="28">
        <v>67222</v>
      </c>
      <c r="F52" s="28">
        <v>0</v>
      </c>
      <c r="G52" s="28">
        <v>0</v>
      </c>
      <c r="H52" s="28">
        <v>0</v>
      </c>
      <c r="I52" s="28">
        <v>0</v>
      </c>
      <c r="J52" s="28">
        <v>0</v>
      </c>
      <c r="K52" s="28">
        <v>0</v>
      </c>
      <c r="L52" s="28">
        <v>213758</v>
      </c>
      <c r="M52" s="28">
        <v>0</v>
      </c>
      <c r="N52" s="28">
        <v>0</v>
      </c>
      <c r="O52" s="28">
        <v>1013</v>
      </c>
      <c r="P52" s="28">
        <v>85728</v>
      </c>
      <c r="Q52" s="28">
        <v>0</v>
      </c>
      <c r="R52" s="28">
        <v>3216</v>
      </c>
      <c r="S52" s="28">
        <v>0</v>
      </c>
      <c r="T52" s="28">
        <v>23667</v>
      </c>
      <c r="U52" s="28">
        <v>39616</v>
      </c>
      <c r="V52" s="28">
        <v>0</v>
      </c>
      <c r="W52" s="28">
        <v>2798</v>
      </c>
      <c r="X52" s="28">
        <v>16255</v>
      </c>
      <c r="Y52" s="28">
        <v>38748</v>
      </c>
      <c r="Z52" s="28">
        <v>0</v>
      </c>
      <c r="AA52" s="28">
        <v>0</v>
      </c>
      <c r="AB52" s="28">
        <v>26818</v>
      </c>
      <c r="AC52" s="28">
        <v>0</v>
      </c>
      <c r="AD52" s="28">
        <v>0</v>
      </c>
      <c r="AE52" s="28">
        <v>38041</v>
      </c>
      <c r="AF52" s="28">
        <v>0</v>
      </c>
      <c r="AG52" s="28">
        <v>79040</v>
      </c>
      <c r="AH52" s="28">
        <v>0</v>
      </c>
      <c r="AI52" s="28">
        <v>0</v>
      </c>
      <c r="AJ52" s="28">
        <v>192406</v>
      </c>
      <c r="AK52" s="28">
        <v>0</v>
      </c>
      <c r="AL52" s="28">
        <v>0</v>
      </c>
      <c r="AM52" s="28">
        <v>0</v>
      </c>
      <c r="AN52" s="28">
        <v>0</v>
      </c>
      <c r="AO52" s="28">
        <v>14824</v>
      </c>
      <c r="AP52" s="28">
        <v>0</v>
      </c>
      <c r="AQ52" s="28">
        <v>0</v>
      </c>
      <c r="AR52" s="28">
        <v>0</v>
      </c>
      <c r="AS52" s="28">
        <v>0</v>
      </c>
      <c r="AT52" s="28">
        <v>0</v>
      </c>
      <c r="AU52" s="28">
        <v>0</v>
      </c>
      <c r="AV52" s="28">
        <v>0</v>
      </c>
      <c r="AW52" s="28">
        <v>0</v>
      </c>
      <c r="AX52" s="28">
        <v>0</v>
      </c>
      <c r="AY52" s="28">
        <v>36497</v>
      </c>
      <c r="AZ52" s="28">
        <v>15917</v>
      </c>
      <c r="BA52" s="28">
        <v>45019</v>
      </c>
      <c r="BB52" s="28">
        <v>0</v>
      </c>
      <c r="BC52" s="28">
        <v>0</v>
      </c>
      <c r="BD52" s="28">
        <v>11673</v>
      </c>
      <c r="BE52" s="28">
        <v>98671</v>
      </c>
      <c r="BF52" s="28">
        <v>0</v>
      </c>
      <c r="BG52" s="28">
        <v>0</v>
      </c>
      <c r="BH52" s="28">
        <v>0</v>
      </c>
      <c r="BI52" s="28">
        <v>0</v>
      </c>
      <c r="BJ52" s="28">
        <v>0</v>
      </c>
      <c r="BK52" s="28">
        <v>15258</v>
      </c>
      <c r="BL52" s="28">
        <v>143770</v>
      </c>
      <c r="BM52" s="28">
        <v>0</v>
      </c>
      <c r="BN52" s="28">
        <v>220961</v>
      </c>
      <c r="BO52" s="28">
        <v>0</v>
      </c>
      <c r="BP52" s="28">
        <v>0</v>
      </c>
      <c r="BQ52" s="28">
        <v>0</v>
      </c>
      <c r="BR52" s="28">
        <v>6431</v>
      </c>
      <c r="BS52" s="28">
        <v>0</v>
      </c>
      <c r="BT52" s="28">
        <v>0</v>
      </c>
      <c r="BU52" s="28">
        <v>0</v>
      </c>
      <c r="BV52" s="28">
        <v>55646</v>
      </c>
      <c r="BW52" s="28">
        <v>0</v>
      </c>
      <c r="BX52" s="28">
        <v>0</v>
      </c>
      <c r="BY52" s="28">
        <v>0</v>
      </c>
      <c r="BZ52" s="28">
        <v>0</v>
      </c>
      <c r="CA52" s="28">
        <v>0</v>
      </c>
      <c r="CB52" s="28">
        <v>0</v>
      </c>
      <c r="CC52" s="28">
        <v>0</v>
      </c>
      <c r="CD52" s="28" t="s">
        <v>1057</v>
      </c>
      <c r="CE52" s="28" t="s">
        <v>1057</v>
      </c>
    </row>
    <row r="53" spans="1:83">
      <c r="A53" s="16" t="s">
        <v>233</v>
      </c>
      <c r="B53" s="28">
        <v>1492993</v>
      </c>
      <c r="C53" s="16"/>
      <c r="D53" s="16"/>
      <c r="E53" s="16"/>
      <c r="F53" s="16"/>
      <c r="G53" s="16"/>
      <c r="H53" s="16"/>
      <c r="I53" s="16"/>
      <c r="J53" s="16"/>
      <c r="K53" s="16"/>
      <c r="L53" s="16"/>
      <c r="M53" s="16"/>
      <c r="N53" s="16"/>
      <c r="O53" s="16"/>
      <c r="P53" s="16"/>
      <c r="Q53" s="16"/>
      <c r="R53" s="16"/>
      <c r="S53" s="16"/>
      <c r="T53" s="16"/>
      <c r="U53" s="16"/>
      <c r="V53" s="16"/>
      <c r="W53" s="16"/>
      <c r="X53" s="16"/>
      <c r="Y53" s="16"/>
      <c r="Z53" s="16"/>
      <c r="AA53" s="16"/>
      <c r="AB53" s="16"/>
      <c r="AC53" s="16"/>
      <c r="AD53" s="16"/>
      <c r="AE53" s="16"/>
      <c r="AF53" s="16"/>
      <c r="AG53" s="16"/>
      <c r="AH53" s="16"/>
      <c r="AI53" s="16"/>
      <c r="AJ53" s="16"/>
      <c r="AK53" s="16"/>
      <c r="AL53" s="16"/>
      <c r="AM53" s="16"/>
      <c r="AN53" s="16"/>
      <c r="AO53" s="16"/>
      <c r="AP53" s="16"/>
      <c r="AQ53" s="16"/>
      <c r="AR53" s="16"/>
      <c r="AS53" s="16"/>
      <c r="AT53" s="16"/>
      <c r="AU53" s="16"/>
      <c r="AV53" s="16"/>
      <c r="AW53" s="16"/>
      <c r="AX53" s="16"/>
      <c r="AY53" s="16"/>
      <c r="AZ53" s="16"/>
      <c r="BA53" s="16"/>
      <c r="BB53" s="16"/>
      <c r="BC53" s="16"/>
      <c r="BD53" s="16"/>
      <c r="BE53" s="16"/>
      <c r="BF53" s="16"/>
      <c r="BG53" s="16"/>
      <c r="BH53" s="16"/>
      <c r="BI53" s="16"/>
      <c r="BJ53" s="16"/>
      <c r="BK53" s="16"/>
      <c r="BL53" s="16"/>
      <c r="BM53" s="16"/>
      <c r="BN53" s="16"/>
      <c r="BO53" s="16"/>
      <c r="BP53" s="16"/>
      <c r="BQ53" s="16"/>
      <c r="BR53" s="16"/>
      <c r="BS53" s="16"/>
      <c r="BT53" s="16"/>
      <c r="BU53" s="16"/>
      <c r="BV53" s="16"/>
      <c r="BW53" s="16"/>
      <c r="BX53" s="16"/>
      <c r="BY53" s="16"/>
      <c r="BZ53" s="16"/>
      <c r="CA53" s="16"/>
      <c r="CB53" s="16"/>
      <c r="CC53" s="16"/>
      <c r="CD53" s="16"/>
      <c r="CE53" s="16"/>
    </row>
    <row r="54" spans="1:83">
      <c r="A54" s="16"/>
      <c r="B54" s="16"/>
      <c r="C54" s="23"/>
      <c r="D54" s="16"/>
      <c r="E54" s="16"/>
      <c r="F54" s="16"/>
      <c r="G54" s="16"/>
      <c r="H54" s="16"/>
      <c r="I54" s="16"/>
      <c r="J54" s="16"/>
      <c r="K54" s="16"/>
      <c r="L54" s="16"/>
      <c r="M54" s="16"/>
      <c r="N54" s="16"/>
      <c r="O54" s="16"/>
      <c r="P54" s="16"/>
      <c r="Q54" s="16"/>
      <c r="R54" s="16"/>
      <c r="S54" s="16"/>
      <c r="T54" s="16"/>
      <c r="U54" s="16"/>
      <c r="V54" s="16"/>
      <c r="W54" s="16"/>
      <c r="X54" s="16"/>
      <c r="Y54" s="16"/>
      <c r="Z54" s="16"/>
      <c r="AA54" s="16"/>
      <c r="AB54" s="16"/>
      <c r="AC54" s="16"/>
      <c r="AD54" s="16"/>
      <c r="AE54" s="16"/>
      <c r="AF54" s="16"/>
      <c r="AG54" s="16"/>
      <c r="AH54" s="16"/>
      <c r="AI54" s="16"/>
      <c r="AJ54" s="16"/>
      <c r="AK54" s="16"/>
      <c r="AL54" s="16"/>
      <c r="AM54" s="16"/>
      <c r="AN54" s="16"/>
      <c r="AO54" s="16"/>
      <c r="AP54" s="16"/>
      <c r="AQ54" s="16"/>
      <c r="AR54" s="16"/>
      <c r="AS54" s="16"/>
      <c r="AT54" s="16"/>
      <c r="AU54" s="16"/>
      <c r="AV54" s="16"/>
      <c r="AW54" s="16"/>
      <c r="AX54" s="16"/>
      <c r="AY54" s="16"/>
      <c r="AZ54" s="16"/>
      <c r="BA54" s="16"/>
      <c r="BB54" s="16"/>
      <c r="BC54" s="16"/>
      <c r="BD54" s="16"/>
      <c r="BE54" s="16"/>
      <c r="BF54" s="16"/>
      <c r="BG54" s="16"/>
      <c r="BH54" s="16"/>
      <c r="BI54" s="16"/>
      <c r="BJ54" s="16"/>
      <c r="BK54" s="16"/>
      <c r="BL54" s="16"/>
      <c r="BM54" s="16"/>
      <c r="BN54" s="16"/>
      <c r="BO54" s="16"/>
      <c r="BP54" s="16"/>
      <c r="BQ54" s="16"/>
      <c r="BR54" s="16"/>
      <c r="BS54" s="16"/>
      <c r="BT54" s="16"/>
      <c r="BU54" s="16"/>
      <c r="BV54" s="16"/>
      <c r="BW54" s="16"/>
      <c r="BX54" s="16"/>
      <c r="BY54" s="16"/>
      <c r="BZ54" s="16"/>
      <c r="CA54" s="16"/>
      <c r="CB54" s="16"/>
      <c r="CC54" s="16"/>
      <c r="CD54" s="16"/>
      <c r="CE54" s="16"/>
    </row>
    <row r="55" spans="1:83">
      <c r="A55" s="22" t="s">
        <v>236</v>
      </c>
      <c r="B55" s="16"/>
      <c r="C55" s="17" t="s">
        <v>36</v>
      </c>
      <c r="D55" s="18" t="s">
        <v>37</v>
      </c>
      <c r="E55" s="18" t="s">
        <v>38</v>
      </c>
      <c r="F55" s="18" t="s">
        <v>39</v>
      </c>
      <c r="G55" s="18" t="s">
        <v>40</v>
      </c>
      <c r="H55" s="18" t="s">
        <v>41</v>
      </c>
      <c r="I55" s="18" t="s">
        <v>42</v>
      </c>
      <c r="J55" s="18" t="s">
        <v>43</v>
      </c>
      <c r="K55" s="18" t="s">
        <v>44</v>
      </c>
      <c r="L55" s="18" t="s">
        <v>45</v>
      </c>
      <c r="M55" s="18" t="s">
        <v>46</v>
      </c>
      <c r="N55" s="18" t="s">
        <v>47</v>
      </c>
      <c r="O55" s="18" t="s">
        <v>48</v>
      </c>
      <c r="P55" s="18" t="s">
        <v>49</v>
      </c>
      <c r="Q55" s="18" t="s">
        <v>50</v>
      </c>
      <c r="R55" s="18" t="s">
        <v>51</v>
      </c>
      <c r="S55" s="18" t="s">
        <v>52</v>
      </c>
      <c r="T55" s="24" t="s">
        <v>53</v>
      </c>
      <c r="U55" s="18" t="s">
        <v>54</v>
      </c>
      <c r="V55" s="18" t="s">
        <v>55</v>
      </c>
      <c r="W55" s="18" t="s">
        <v>56</v>
      </c>
      <c r="X55" s="18" t="s">
        <v>57</v>
      </c>
      <c r="Y55" s="18" t="s">
        <v>58</v>
      </c>
      <c r="Z55" s="18" t="s">
        <v>59</v>
      </c>
      <c r="AA55" s="18" t="s">
        <v>60</v>
      </c>
      <c r="AB55" s="18" t="s">
        <v>61</v>
      </c>
      <c r="AC55" s="18" t="s">
        <v>62</v>
      </c>
      <c r="AD55" s="18" t="s">
        <v>63</v>
      </c>
      <c r="AE55" s="18" t="s">
        <v>64</v>
      </c>
      <c r="AF55" s="18" t="s">
        <v>65</v>
      </c>
      <c r="AG55" s="18" t="s">
        <v>66</v>
      </c>
      <c r="AH55" s="18" t="s">
        <v>67</v>
      </c>
      <c r="AI55" s="18" t="s">
        <v>68</v>
      </c>
      <c r="AJ55" s="18" t="s">
        <v>69</v>
      </c>
      <c r="AK55" s="18" t="s">
        <v>70</v>
      </c>
      <c r="AL55" s="18" t="s">
        <v>71</v>
      </c>
      <c r="AM55" s="18" t="s">
        <v>72</v>
      </c>
      <c r="AN55" s="18" t="s">
        <v>73</v>
      </c>
      <c r="AO55" s="18" t="s">
        <v>74</v>
      </c>
      <c r="AP55" s="18" t="s">
        <v>75</v>
      </c>
      <c r="AQ55" s="18" t="s">
        <v>76</v>
      </c>
      <c r="AR55" s="18" t="s">
        <v>77</v>
      </c>
      <c r="AS55" s="18" t="s">
        <v>78</v>
      </c>
      <c r="AT55" s="18" t="s">
        <v>79</v>
      </c>
      <c r="AU55" s="18" t="s">
        <v>80</v>
      </c>
      <c r="AV55" s="18" t="s">
        <v>81</v>
      </c>
      <c r="AW55" s="18" t="s">
        <v>82</v>
      </c>
      <c r="AX55" s="18" t="s">
        <v>83</v>
      </c>
      <c r="AY55" s="18" t="s">
        <v>84</v>
      </c>
      <c r="AZ55" s="18" t="s">
        <v>85</v>
      </c>
      <c r="BA55" s="18" t="s">
        <v>86</v>
      </c>
      <c r="BB55" s="18" t="s">
        <v>87</v>
      </c>
      <c r="BC55" s="18" t="s">
        <v>88</v>
      </c>
      <c r="BD55" s="18" t="s">
        <v>89</v>
      </c>
      <c r="BE55" s="18" t="s">
        <v>90</v>
      </c>
      <c r="BF55" s="18" t="s">
        <v>91</v>
      </c>
      <c r="BG55" s="18" t="s">
        <v>92</v>
      </c>
      <c r="BH55" s="18" t="s">
        <v>93</v>
      </c>
      <c r="BI55" s="18" t="s">
        <v>94</v>
      </c>
      <c r="BJ55" s="18" t="s">
        <v>95</v>
      </c>
      <c r="BK55" s="18" t="s">
        <v>96</v>
      </c>
      <c r="BL55" s="18" t="s">
        <v>97</v>
      </c>
      <c r="BM55" s="18" t="s">
        <v>98</v>
      </c>
      <c r="BN55" s="18" t="s">
        <v>99</v>
      </c>
      <c r="BO55" s="18" t="s">
        <v>100</v>
      </c>
      <c r="BP55" s="18" t="s">
        <v>101</v>
      </c>
      <c r="BQ55" s="18" t="s">
        <v>102</v>
      </c>
      <c r="BR55" s="18" t="s">
        <v>103</v>
      </c>
      <c r="BS55" s="18" t="s">
        <v>104</v>
      </c>
      <c r="BT55" s="18" t="s">
        <v>105</v>
      </c>
      <c r="BU55" s="18" t="s">
        <v>106</v>
      </c>
      <c r="BV55" s="18" t="s">
        <v>107</v>
      </c>
      <c r="BW55" s="18" t="s">
        <v>108</v>
      </c>
      <c r="BX55" s="18" t="s">
        <v>109</v>
      </c>
      <c r="BY55" s="18" t="s">
        <v>110</v>
      </c>
      <c r="BZ55" s="18" t="s">
        <v>111</v>
      </c>
      <c r="CA55" s="18" t="s">
        <v>112</v>
      </c>
      <c r="CB55" s="18" t="s">
        <v>113</v>
      </c>
      <c r="CC55" s="18" t="s">
        <v>114</v>
      </c>
      <c r="CD55" s="18" t="s">
        <v>115</v>
      </c>
      <c r="CE55" s="18" t="s">
        <v>116</v>
      </c>
    </row>
    <row r="56" spans="1:83">
      <c r="A56" s="22" t="s">
        <v>237</v>
      </c>
      <c r="B56" s="16"/>
      <c r="C56" s="17" t="s">
        <v>118</v>
      </c>
      <c r="D56" s="18" t="s">
        <v>119</v>
      </c>
      <c r="E56" s="18" t="s">
        <v>120</v>
      </c>
      <c r="F56" s="18" t="s">
        <v>121</v>
      </c>
      <c r="G56" s="18" t="s">
        <v>122</v>
      </c>
      <c r="H56" s="18" t="s">
        <v>123</v>
      </c>
      <c r="I56" s="18" t="s">
        <v>124</v>
      </c>
      <c r="J56" s="18" t="s">
        <v>125</v>
      </c>
      <c r="K56" s="18" t="s">
        <v>126</v>
      </c>
      <c r="L56" s="18" t="s">
        <v>127</v>
      </c>
      <c r="M56" s="18" t="s">
        <v>128</v>
      </c>
      <c r="N56" s="18" t="s">
        <v>129</v>
      </c>
      <c r="O56" s="18" t="s">
        <v>130</v>
      </c>
      <c r="P56" s="18" t="s">
        <v>131</v>
      </c>
      <c r="Q56" s="18" t="s">
        <v>132</v>
      </c>
      <c r="R56" s="18" t="s">
        <v>133</v>
      </c>
      <c r="S56" s="18" t="s">
        <v>134</v>
      </c>
      <c r="T56" s="18" t="s">
        <v>135</v>
      </c>
      <c r="U56" s="18" t="s">
        <v>136</v>
      </c>
      <c r="V56" s="18" t="s">
        <v>137</v>
      </c>
      <c r="W56" s="18" t="s">
        <v>138</v>
      </c>
      <c r="X56" s="18" t="s">
        <v>139</v>
      </c>
      <c r="Y56" s="18" t="s">
        <v>140</v>
      </c>
      <c r="Z56" s="18" t="s">
        <v>140</v>
      </c>
      <c r="AA56" s="18" t="s">
        <v>141</v>
      </c>
      <c r="AB56" s="18" t="s">
        <v>142</v>
      </c>
      <c r="AC56" s="18" t="s">
        <v>143</v>
      </c>
      <c r="AD56" s="18" t="s">
        <v>144</v>
      </c>
      <c r="AE56" s="18" t="s">
        <v>122</v>
      </c>
      <c r="AF56" s="18" t="s">
        <v>123</v>
      </c>
      <c r="AG56" s="18" t="s">
        <v>145</v>
      </c>
      <c r="AH56" s="18" t="s">
        <v>146</v>
      </c>
      <c r="AI56" s="18" t="s">
        <v>147</v>
      </c>
      <c r="AJ56" s="18" t="s">
        <v>148</v>
      </c>
      <c r="AK56" s="18" t="s">
        <v>149</v>
      </c>
      <c r="AL56" s="18" t="s">
        <v>150</v>
      </c>
      <c r="AM56" s="18" t="s">
        <v>151</v>
      </c>
      <c r="AN56" s="18" t="s">
        <v>137</v>
      </c>
      <c r="AO56" s="18" t="s">
        <v>152</v>
      </c>
      <c r="AP56" s="18" t="s">
        <v>153</v>
      </c>
      <c r="AQ56" s="18" t="s">
        <v>154</v>
      </c>
      <c r="AR56" s="18" t="s">
        <v>155</v>
      </c>
      <c r="AS56" s="18" t="s">
        <v>156</v>
      </c>
      <c r="AT56" s="18" t="s">
        <v>157</v>
      </c>
      <c r="AU56" s="18" t="s">
        <v>158</v>
      </c>
      <c r="AV56" s="18" t="s">
        <v>159</v>
      </c>
      <c r="AW56" s="18" t="s">
        <v>160</v>
      </c>
      <c r="AX56" s="18" t="s">
        <v>161</v>
      </c>
      <c r="AY56" s="18" t="s">
        <v>162</v>
      </c>
      <c r="AZ56" s="18" t="s">
        <v>163</v>
      </c>
      <c r="BA56" s="18" t="s">
        <v>164</v>
      </c>
      <c r="BB56" s="18" t="s">
        <v>165</v>
      </c>
      <c r="BC56" s="18" t="s">
        <v>134</v>
      </c>
      <c r="BD56" s="18" t="s">
        <v>166</v>
      </c>
      <c r="BE56" s="18" t="s">
        <v>167</v>
      </c>
      <c r="BF56" s="18" t="s">
        <v>168</v>
      </c>
      <c r="BG56" s="18" t="s">
        <v>169</v>
      </c>
      <c r="BH56" s="18" t="s">
        <v>170</v>
      </c>
      <c r="BI56" s="18" t="s">
        <v>171</v>
      </c>
      <c r="BJ56" s="18" t="s">
        <v>172</v>
      </c>
      <c r="BK56" s="18" t="s">
        <v>173</v>
      </c>
      <c r="BL56" s="18" t="s">
        <v>174</v>
      </c>
      <c r="BM56" s="18" t="s">
        <v>159</v>
      </c>
      <c r="BN56" s="18" t="s">
        <v>175</v>
      </c>
      <c r="BO56" s="18" t="s">
        <v>176</v>
      </c>
      <c r="BP56" s="18" t="s">
        <v>177</v>
      </c>
      <c r="BQ56" s="18" t="s">
        <v>178</v>
      </c>
      <c r="BR56" s="18" t="s">
        <v>179</v>
      </c>
      <c r="BS56" s="18" t="s">
        <v>180</v>
      </c>
      <c r="BT56" s="18" t="s">
        <v>181</v>
      </c>
      <c r="BU56" s="18" t="s">
        <v>182</v>
      </c>
      <c r="BV56" s="18" t="s">
        <v>182</v>
      </c>
      <c r="BW56" s="18" t="s">
        <v>182</v>
      </c>
      <c r="BX56" s="18" t="s">
        <v>183</v>
      </c>
      <c r="BY56" s="18" t="s">
        <v>184</v>
      </c>
      <c r="BZ56" s="18" t="s">
        <v>185</v>
      </c>
      <c r="CA56" s="18" t="s">
        <v>186</v>
      </c>
      <c r="CB56" s="18" t="s">
        <v>187</v>
      </c>
      <c r="CC56" s="18" t="s">
        <v>159</v>
      </c>
      <c r="CD56" s="18" t="s">
        <v>238</v>
      </c>
      <c r="CE56" s="18" t="s">
        <v>188</v>
      </c>
    </row>
    <row r="57" spans="1:83">
      <c r="A57" s="22" t="s">
        <v>239</v>
      </c>
      <c r="B57" s="16"/>
      <c r="C57" s="17" t="s">
        <v>190</v>
      </c>
      <c r="D57" s="18" t="s">
        <v>190</v>
      </c>
      <c r="E57" s="18" t="s">
        <v>190</v>
      </c>
      <c r="F57" s="18" t="s">
        <v>191</v>
      </c>
      <c r="G57" s="18" t="s">
        <v>192</v>
      </c>
      <c r="H57" s="18" t="s">
        <v>190</v>
      </c>
      <c r="I57" s="18" t="s">
        <v>193</v>
      </c>
      <c r="J57" s="18"/>
      <c r="K57" s="18" t="s">
        <v>184</v>
      </c>
      <c r="L57" s="18" t="s">
        <v>194</v>
      </c>
      <c r="M57" s="18" t="s">
        <v>195</v>
      </c>
      <c r="N57" s="18" t="s">
        <v>196</v>
      </c>
      <c r="O57" s="18" t="s">
        <v>197</v>
      </c>
      <c r="P57" s="18" t="s">
        <v>196</v>
      </c>
      <c r="Q57" s="18" t="s">
        <v>198</v>
      </c>
      <c r="R57" s="18"/>
      <c r="S57" s="18" t="s">
        <v>196</v>
      </c>
      <c r="T57" s="18" t="s">
        <v>199</v>
      </c>
      <c r="U57" s="18"/>
      <c r="V57" s="18" t="s">
        <v>200</v>
      </c>
      <c r="W57" s="18" t="s">
        <v>201</v>
      </c>
      <c r="X57" s="18" t="s">
        <v>202</v>
      </c>
      <c r="Y57" s="18" t="s">
        <v>203</v>
      </c>
      <c r="Z57" s="18" t="s">
        <v>204</v>
      </c>
      <c r="AA57" s="18" t="s">
        <v>205</v>
      </c>
      <c r="AB57" s="18"/>
      <c r="AC57" s="18" t="s">
        <v>199</v>
      </c>
      <c r="AD57" s="18"/>
      <c r="AE57" s="18" t="s">
        <v>199</v>
      </c>
      <c r="AF57" s="18" t="s">
        <v>206</v>
      </c>
      <c r="AG57" s="18" t="s">
        <v>198</v>
      </c>
      <c r="AH57" s="18"/>
      <c r="AI57" s="18" t="s">
        <v>207</v>
      </c>
      <c r="AJ57" s="18"/>
      <c r="AK57" s="18" t="s">
        <v>199</v>
      </c>
      <c r="AL57" s="18" t="s">
        <v>199</v>
      </c>
      <c r="AM57" s="18" t="s">
        <v>199</v>
      </c>
      <c r="AN57" s="18" t="s">
        <v>208</v>
      </c>
      <c r="AO57" s="18" t="s">
        <v>209</v>
      </c>
      <c r="AP57" s="18" t="s">
        <v>148</v>
      </c>
      <c r="AQ57" s="18" t="s">
        <v>210</v>
      </c>
      <c r="AR57" s="18" t="s">
        <v>196</v>
      </c>
      <c r="AS57" s="18"/>
      <c r="AT57" s="18" t="s">
        <v>211</v>
      </c>
      <c r="AU57" s="18" t="s">
        <v>212</v>
      </c>
      <c r="AV57" s="18" t="s">
        <v>213</v>
      </c>
      <c r="AW57" s="18" t="s">
        <v>214</v>
      </c>
      <c r="AX57" s="18" t="s">
        <v>215</v>
      </c>
      <c r="AY57" s="18"/>
      <c r="AZ57" s="18"/>
      <c r="BA57" s="18" t="s">
        <v>216</v>
      </c>
      <c r="BB57" s="18" t="s">
        <v>196</v>
      </c>
      <c r="BC57" s="18" t="s">
        <v>210</v>
      </c>
      <c r="BD57" s="18"/>
      <c r="BE57" s="18"/>
      <c r="BF57" s="18"/>
      <c r="BG57" s="18"/>
      <c r="BH57" s="18" t="s">
        <v>217</v>
      </c>
      <c r="BI57" s="18" t="s">
        <v>196</v>
      </c>
      <c r="BJ57" s="18"/>
      <c r="BK57" s="18" t="s">
        <v>218</v>
      </c>
      <c r="BL57" s="18"/>
      <c r="BM57" s="18" t="s">
        <v>219</v>
      </c>
      <c r="BN57" s="18" t="s">
        <v>220</v>
      </c>
      <c r="BO57" s="18" t="s">
        <v>221</v>
      </c>
      <c r="BP57" s="18" t="s">
        <v>222</v>
      </c>
      <c r="BQ57" s="18" t="s">
        <v>223</v>
      </c>
      <c r="BR57" s="18"/>
      <c r="BS57" s="18" t="s">
        <v>224</v>
      </c>
      <c r="BT57" s="18" t="s">
        <v>196</v>
      </c>
      <c r="BU57" s="18" t="s">
        <v>225</v>
      </c>
      <c r="BV57" s="18" t="s">
        <v>226</v>
      </c>
      <c r="BW57" s="18" t="s">
        <v>227</v>
      </c>
      <c r="BX57" s="18" t="s">
        <v>178</v>
      </c>
      <c r="BY57" s="18" t="s">
        <v>220</v>
      </c>
      <c r="BZ57" s="18" t="s">
        <v>179</v>
      </c>
      <c r="CA57" s="18" t="s">
        <v>228</v>
      </c>
      <c r="CB57" s="18" t="s">
        <v>228</v>
      </c>
      <c r="CC57" s="18" t="s">
        <v>229</v>
      </c>
      <c r="CD57" s="18" t="s">
        <v>240</v>
      </c>
      <c r="CE57" s="18" t="s">
        <v>230</v>
      </c>
    </row>
    <row r="58" spans="1:83">
      <c r="A58" s="22" t="s">
        <v>241</v>
      </c>
      <c r="B58" s="16"/>
      <c r="C58" s="17" t="s">
        <v>242</v>
      </c>
      <c r="D58" s="18" t="s">
        <v>242</v>
      </c>
      <c r="E58" s="18" t="s">
        <v>242</v>
      </c>
      <c r="F58" s="18" t="s">
        <v>242</v>
      </c>
      <c r="G58" s="18" t="s">
        <v>242</v>
      </c>
      <c r="H58" s="18" t="s">
        <v>242</v>
      </c>
      <c r="I58" s="18" t="s">
        <v>242</v>
      </c>
      <c r="J58" s="18" t="s">
        <v>243</v>
      </c>
      <c r="K58" s="18" t="s">
        <v>242</v>
      </c>
      <c r="L58" s="18" t="s">
        <v>242</v>
      </c>
      <c r="M58" s="18" t="s">
        <v>242</v>
      </c>
      <c r="N58" s="18" t="s">
        <v>242</v>
      </c>
      <c r="O58" s="18" t="s">
        <v>244</v>
      </c>
      <c r="P58" s="18" t="s">
        <v>245</v>
      </c>
      <c r="Q58" s="18" t="s">
        <v>246</v>
      </c>
      <c r="R58" s="19" t="s">
        <v>247</v>
      </c>
      <c r="S58" s="25" t="s">
        <v>248</v>
      </c>
      <c r="T58" s="25" t="s">
        <v>248</v>
      </c>
      <c r="U58" s="18" t="s">
        <v>249</v>
      </c>
      <c r="V58" s="18" t="s">
        <v>249</v>
      </c>
      <c r="W58" s="18" t="s">
        <v>250</v>
      </c>
      <c r="X58" s="18" t="s">
        <v>251</v>
      </c>
      <c r="Y58" s="18" t="s">
        <v>252</v>
      </c>
      <c r="Z58" s="18" t="s">
        <v>252</v>
      </c>
      <c r="AA58" s="18" t="s">
        <v>252</v>
      </c>
      <c r="AB58" s="25" t="s">
        <v>248</v>
      </c>
      <c r="AC58" s="18" t="s">
        <v>253</v>
      </c>
      <c r="AD58" s="18" t="s">
        <v>254</v>
      </c>
      <c r="AE58" s="18" t="s">
        <v>253</v>
      </c>
      <c r="AF58" s="18" t="s">
        <v>255</v>
      </c>
      <c r="AG58" s="18" t="s">
        <v>255</v>
      </c>
      <c r="AH58" s="18" t="s">
        <v>256</v>
      </c>
      <c r="AI58" s="18" t="s">
        <v>257</v>
      </c>
      <c r="AJ58" s="18" t="s">
        <v>255</v>
      </c>
      <c r="AK58" s="18" t="s">
        <v>253</v>
      </c>
      <c r="AL58" s="18" t="s">
        <v>253</v>
      </c>
      <c r="AM58" s="18" t="s">
        <v>253</v>
      </c>
      <c r="AN58" s="18" t="s">
        <v>244</v>
      </c>
      <c r="AO58" s="18" t="s">
        <v>254</v>
      </c>
      <c r="AP58" s="18" t="s">
        <v>255</v>
      </c>
      <c r="AQ58" s="18" t="s">
        <v>256</v>
      </c>
      <c r="AR58" s="18" t="s">
        <v>255</v>
      </c>
      <c r="AS58" s="18" t="s">
        <v>253</v>
      </c>
      <c r="AT58" s="18" t="s">
        <v>258</v>
      </c>
      <c r="AU58" s="18" t="s">
        <v>255</v>
      </c>
      <c r="AV58" s="25" t="s">
        <v>248</v>
      </c>
      <c r="AW58" s="25" t="s">
        <v>248</v>
      </c>
      <c r="AX58" s="25" t="s">
        <v>248</v>
      </c>
      <c r="AY58" s="18" t="s">
        <v>259</v>
      </c>
      <c r="AZ58" s="18" t="s">
        <v>259</v>
      </c>
      <c r="BA58" s="25" t="s">
        <v>248</v>
      </c>
      <c r="BB58" s="25" t="s">
        <v>248</v>
      </c>
      <c r="BC58" s="25" t="s">
        <v>248</v>
      </c>
      <c r="BD58" s="25" t="s">
        <v>248</v>
      </c>
      <c r="BE58" s="18" t="s">
        <v>260</v>
      </c>
      <c r="BF58" s="25" t="s">
        <v>248</v>
      </c>
      <c r="BG58" s="25" t="s">
        <v>248</v>
      </c>
      <c r="BH58" s="25" t="s">
        <v>248</v>
      </c>
      <c r="BI58" s="25" t="s">
        <v>248</v>
      </c>
      <c r="BJ58" s="25" t="s">
        <v>248</v>
      </c>
      <c r="BK58" s="25" t="s">
        <v>248</v>
      </c>
      <c r="BL58" s="25" t="s">
        <v>248</v>
      </c>
      <c r="BM58" s="25" t="s">
        <v>248</v>
      </c>
      <c r="BN58" s="25" t="s">
        <v>248</v>
      </c>
      <c r="BO58" s="25" t="s">
        <v>248</v>
      </c>
      <c r="BP58" s="25" t="s">
        <v>248</v>
      </c>
      <c r="BQ58" s="25" t="s">
        <v>248</v>
      </c>
      <c r="BR58" s="25" t="s">
        <v>248</v>
      </c>
      <c r="BS58" s="25" t="s">
        <v>248</v>
      </c>
      <c r="BT58" s="25" t="s">
        <v>248</v>
      </c>
      <c r="BU58" s="25" t="s">
        <v>248</v>
      </c>
      <c r="BV58" s="25" t="s">
        <v>248</v>
      </c>
      <c r="BW58" s="25" t="s">
        <v>248</v>
      </c>
      <c r="BX58" s="25" t="s">
        <v>248</v>
      </c>
      <c r="BY58" s="25" t="s">
        <v>248</v>
      </c>
      <c r="BZ58" s="25" t="s">
        <v>248</v>
      </c>
      <c r="CA58" s="25" t="s">
        <v>248</v>
      </c>
      <c r="CB58" s="25" t="s">
        <v>248</v>
      </c>
      <c r="CC58" s="25" t="s">
        <v>248</v>
      </c>
      <c r="CD58" s="25" t="s">
        <v>248</v>
      </c>
      <c r="CE58" s="25" t="s">
        <v>248</v>
      </c>
    </row>
    <row r="59" spans="1:83">
      <c r="A59" s="34" t="s">
        <v>261</v>
      </c>
      <c r="B59" s="28"/>
      <c r="C59" s="20">
        <v>0</v>
      </c>
      <c r="D59" s="20">
        <v>0</v>
      </c>
      <c r="E59" s="20">
        <v>1129</v>
      </c>
      <c r="F59" s="20">
        <v>0</v>
      </c>
      <c r="G59" s="20">
        <v>0</v>
      </c>
      <c r="H59" s="20">
        <v>0</v>
      </c>
      <c r="I59" s="20">
        <v>0</v>
      </c>
      <c r="J59" s="20">
        <v>66</v>
      </c>
      <c r="K59" s="20">
        <v>0</v>
      </c>
      <c r="L59" s="20">
        <v>3590</v>
      </c>
      <c r="M59" s="20">
        <v>0</v>
      </c>
      <c r="N59" s="20">
        <v>0</v>
      </c>
      <c r="O59" s="20">
        <v>51</v>
      </c>
      <c r="P59" s="26">
        <v>13991</v>
      </c>
      <c r="Q59" s="26">
        <v>3078</v>
      </c>
      <c r="R59" s="26">
        <v>20907</v>
      </c>
      <c r="S59" s="242">
        <v>0</v>
      </c>
      <c r="T59" s="242">
        <v>0</v>
      </c>
      <c r="U59" s="27">
        <v>277633</v>
      </c>
      <c r="V59" s="26">
        <v>0</v>
      </c>
      <c r="W59" s="26">
        <v>310</v>
      </c>
      <c r="X59" s="26">
        <v>1805</v>
      </c>
      <c r="Y59" s="26">
        <v>4304</v>
      </c>
      <c r="Z59" s="26">
        <v>0</v>
      </c>
      <c r="AA59" s="26">
        <v>0</v>
      </c>
      <c r="AB59" s="242">
        <v>0</v>
      </c>
      <c r="AC59" s="26">
        <v>0</v>
      </c>
      <c r="AD59" s="26">
        <v>0</v>
      </c>
      <c r="AE59" s="26">
        <v>3448</v>
      </c>
      <c r="AF59" s="26">
        <v>0</v>
      </c>
      <c r="AG59" s="26">
        <v>4316</v>
      </c>
      <c r="AH59" s="26">
        <v>0</v>
      </c>
      <c r="AI59" s="26">
        <v>0</v>
      </c>
      <c r="AJ59" s="26">
        <v>17501</v>
      </c>
      <c r="AK59" s="26">
        <v>0</v>
      </c>
      <c r="AL59" s="26">
        <v>0</v>
      </c>
      <c r="AM59" s="26">
        <v>0</v>
      </c>
      <c r="AN59" s="26">
        <v>0</v>
      </c>
      <c r="AO59" s="26">
        <v>5976</v>
      </c>
      <c r="AP59" s="26">
        <v>0</v>
      </c>
      <c r="AQ59" s="26">
        <v>0</v>
      </c>
      <c r="AR59" s="26">
        <v>0</v>
      </c>
      <c r="AS59" s="26">
        <v>0</v>
      </c>
      <c r="AT59" s="26">
        <v>0</v>
      </c>
      <c r="AU59" s="26">
        <v>0</v>
      </c>
      <c r="AV59" s="242">
        <v>0</v>
      </c>
      <c r="AW59" s="242">
        <v>0</v>
      </c>
      <c r="AX59" s="242">
        <v>0</v>
      </c>
      <c r="AY59" s="26">
        <v>14977</v>
      </c>
      <c r="AZ59" s="26">
        <v>14977</v>
      </c>
      <c r="BA59" s="242">
        <v>0</v>
      </c>
      <c r="BB59" s="242">
        <v>0</v>
      </c>
      <c r="BC59" s="242">
        <v>0</v>
      </c>
      <c r="BD59" s="242">
        <v>0</v>
      </c>
      <c r="BE59" s="26">
        <v>92859</v>
      </c>
      <c r="BF59" s="242">
        <v>0</v>
      </c>
      <c r="BG59" s="242">
        <v>0</v>
      </c>
      <c r="BH59" s="242">
        <v>0</v>
      </c>
      <c r="BI59" s="242">
        <v>0</v>
      </c>
      <c r="BJ59" s="242">
        <v>0</v>
      </c>
      <c r="BK59" s="242">
        <v>0</v>
      </c>
      <c r="BL59" s="242">
        <v>0</v>
      </c>
      <c r="BM59" s="242">
        <v>0</v>
      </c>
      <c r="BN59" s="242">
        <v>0</v>
      </c>
      <c r="BO59" s="242">
        <v>0</v>
      </c>
      <c r="BP59" s="242">
        <v>0</v>
      </c>
      <c r="BQ59" s="242">
        <v>0</v>
      </c>
      <c r="BR59" s="242">
        <v>0</v>
      </c>
      <c r="BS59" s="242">
        <v>0</v>
      </c>
      <c r="BT59" s="242">
        <v>0</v>
      </c>
      <c r="BU59" s="242">
        <v>0</v>
      </c>
      <c r="BV59" s="242">
        <v>0</v>
      </c>
      <c r="BW59" s="242">
        <v>0</v>
      </c>
      <c r="BX59" s="242">
        <v>0</v>
      </c>
      <c r="BY59" s="242">
        <v>0</v>
      </c>
      <c r="BZ59" s="242">
        <v>0</v>
      </c>
      <c r="CA59" s="242">
        <v>0</v>
      </c>
      <c r="CB59" s="242">
        <v>0</v>
      </c>
      <c r="CC59" s="242">
        <v>0</v>
      </c>
      <c r="CD59" s="233">
        <v>0</v>
      </c>
      <c r="CE59" s="28">
        <v>0</v>
      </c>
    </row>
    <row r="60" spans="1:83">
      <c r="A60" s="216" t="s">
        <v>262</v>
      </c>
      <c r="B60" s="217"/>
      <c r="C60" s="243">
        <v>0</v>
      </c>
      <c r="D60" s="243">
        <v>0</v>
      </c>
      <c r="E60" s="243">
        <v>6.69</v>
      </c>
      <c r="F60" s="243">
        <v>0</v>
      </c>
      <c r="G60" s="243">
        <v>0</v>
      </c>
      <c r="H60" s="243">
        <v>0</v>
      </c>
      <c r="I60" s="243">
        <v>0</v>
      </c>
      <c r="J60" s="243">
        <v>0.39</v>
      </c>
      <c r="K60" s="243">
        <v>0</v>
      </c>
      <c r="L60" s="243">
        <v>21.27</v>
      </c>
      <c r="M60" s="243">
        <v>0</v>
      </c>
      <c r="N60" s="243">
        <v>0</v>
      </c>
      <c r="O60" s="243">
        <v>0.87</v>
      </c>
      <c r="P60" s="244">
        <v>8.6999999999999993</v>
      </c>
      <c r="Q60" s="244">
        <v>0</v>
      </c>
      <c r="R60" s="244">
        <v>2.11</v>
      </c>
      <c r="S60" s="245">
        <v>0.98</v>
      </c>
      <c r="T60" s="245">
        <v>2.2999999999999998</v>
      </c>
      <c r="U60" s="246">
        <v>13.68</v>
      </c>
      <c r="V60" s="244">
        <v>0</v>
      </c>
      <c r="W60" s="244">
        <v>0.53</v>
      </c>
      <c r="X60" s="244">
        <v>3.11</v>
      </c>
      <c r="Y60" s="244">
        <v>7.41</v>
      </c>
      <c r="Z60" s="244">
        <v>0</v>
      </c>
      <c r="AA60" s="244">
        <v>0</v>
      </c>
      <c r="AB60" s="245">
        <v>1.03</v>
      </c>
      <c r="AC60" s="244">
        <v>0</v>
      </c>
      <c r="AD60" s="244">
        <v>0</v>
      </c>
      <c r="AE60" s="244">
        <v>4.05</v>
      </c>
      <c r="AF60" s="244">
        <v>0</v>
      </c>
      <c r="AG60" s="244">
        <v>11.34</v>
      </c>
      <c r="AH60" s="244">
        <v>0</v>
      </c>
      <c r="AI60" s="244">
        <v>0</v>
      </c>
      <c r="AJ60" s="244">
        <v>34.42</v>
      </c>
      <c r="AK60" s="244">
        <v>0</v>
      </c>
      <c r="AL60" s="244">
        <v>0</v>
      </c>
      <c r="AM60" s="244">
        <v>0</v>
      </c>
      <c r="AN60" s="244">
        <v>0</v>
      </c>
      <c r="AO60" s="244">
        <v>1.48</v>
      </c>
      <c r="AP60" s="244">
        <v>0</v>
      </c>
      <c r="AQ60" s="244">
        <v>0</v>
      </c>
      <c r="AR60" s="244">
        <v>0</v>
      </c>
      <c r="AS60" s="244">
        <v>0</v>
      </c>
      <c r="AT60" s="244">
        <v>0</v>
      </c>
      <c r="AU60" s="244">
        <v>0</v>
      </c>
      <c r="AV60" s="245">
        <v>0</v>
      </c>
      <c r="AW60" s="245">
        <v>0</v>
      </c>
      <c r="AX60" s="245">
        <v>0</v>
      </c>
      <c r="AY60" s="244">
        <v>7.76</v>
      </c>
      <c r="AZ60" s="244">
        <v>0</v>
      </c>
      <c r="BA60" s="245">
        <v>2.19</v>
      </c>
      <c r="BB60" s="245">
        <v>0</v>
      </c>
      <c r="BC60" s="245">
        <v>0</v>
      </c>
      <c r="BD60" s="245">
        <v>1.8</v>
      </c>
      <c r="BE60" s="244">
        <v>6.3</v>
      </c>
      <c r="BF60" s="245">
        <v>9.75</v>
      </c>
      <c r="BG60" s="245">
        <v>0</v>
      </c>
      <c r="BH60" s="245">
        <v>7.96</v>
      </c>
      <c r="BI60" s="245">
        <v>0</v>
      </c>
      <c r="BJ60" s="245">
        <v>3.03</v>
      </c>
      <c r="BK60" s="245">
        <v>14.79</v>
      </c>
      <c r="BL60" s="245">
        <v>14.71</v>
      </c>
      <c r="BM60" s="245">
        <v>0</v>
      </c>
      <c r="BN60" s="245">
        <v>6.81</v>
      </c>
      <c r="BO60" s="245">
        <v>0</v>
      </c>
      <c r="BP60" s="245">
        <v>0</v>
      </c>
      <c r="BQ60" s="245">
        <v>0</v>
      </c>
      <c r="BR60" s="245">
        <v>3.84</v>
      </c>
      <c r="BS60" s="245">
        <v>0</v>
      </c>
      <c r="BT60" s="245">
        <v>0</v>
      </c>
      <c r="BU60" s="245">
        <v>0</v>
      </c>
      <c r="BV60" s="245">
        <v>9.66</v>
      </c>
      <c r="BW60" s="245">
        <v>0</v>
      </c>
      <c r="BX60" s="245">
        <v>2.98</v>
      </c>
      <c r="BY60" s="245">
        <v>0</v>
      </c>
      <c r="BZ60" s="245">
        <v>0</v>
      </c>
      <c r="CA60" s="245">
        <v>0</v>
      </c>
      <c r="CB60" s="245">
        <v>0</v>
      </c>
      <c r="CC60" s="245">
        <v>0</v>
      </c>
      <c r="CD60" s="218" t="s">
        <v>248</v>
      </c>
      <c r="CE60" s="236">
        <v>211.94000000000003</v>
      </c>
    </row>
    <row r="61" spans="1:83" s="209" customFormat="1">
      <c r="A61" s="34" t="s">
        <v>263</v>
      </c>
      <c r="B61" s="16"/>
      <c r="C61" s="20">
        <v>0</v>
      </c>
      <c r="D61" s="20">
        <v>0</v>
      </c>
      <c r="E61" s="20">
        <v>549045</v>
      </c>
      <c r="F61" s="20">
        <v>0</v>
      </c>
      <c r="G61" s="20">
        <v>0</v>
      </c>
      <c r="H61" s="20">
        <v>0</v>
      </c>
      <c r="I61" s="20">
        <v>0</v>
      </c>
      <c r="J61" s="20">
        <v>32097</v>
      </c>
      <c r="K61" s="20">
        <v>0</v>
      </c>
      <c r="L61" s="20">
        <v>1745855</v>
      </c>
      <c r="M61" s="20">
        <v>0</v>
      </c>
      <c r="N61" s="20">
        <v>0</v>
      </c>
      <c r="O61" s="20">
        <v>167946</v>
      </c>
      <c r="P61" s="26">
        <v>445249</v>
      </c>
      <c r="Q61" s="26">
        <v>0</v>
      </c>
      <c r="R61" s="26">
        <v>597870</v>
      </c>
      <c r="S61" s="247">
        <v>42274</v>
      </c>
      <c r="T61" s="247">
        <v>256506</v>
      </c>
      <c r="U61" s="27">
        <v>834127</v>
      </c>
      <c r="V61" s="26">
        <v>0</v>
      </c>
      <c r="W61" s="26">
        <v>34484</v>
      </c>
      <c r="X61" s="26">
        <v>200785</v>
      </c>
      <c r="Y61" s="26">
        <v>478770</v>
      </c>
      <c r="Z61" s="26">
        <v>0</v>
      </c>
      <c r="AA61" s="26">
        <v>0</v>
      </c>
      <c r="AB61" s="26">
        <v>71583</v>
      </c>
      <c r="AC61" s="26">
        <v>0</v>
      </c>
      <c r="AD61" s="26">
        <v>0</v>
      </c>
      <c r="AE61" s="26">
        <v>363868</v>
      </c>
      <c r="AF61" s="26">
        <v>0</v>
      </c>
      <c r="AG61" s="26">
        <v>2046844</v>
      </c>
      <c r="AH61" s="26">
        <v>0</v>
      </c>
      <c r="AI61" s="26">
        <v>0</v>
      </c>
      <c r="AJ61" s="26">
        <v>3429955</v>
      </c>
      <c r="AK61" s="26">
        <v>0</v>
      </c>
      <c r="AL61" s="26">
        <v>0</v>
      </c>
      <c r="AM61" s="26">
        <v>0</v>
      </c>
      <c r="AN61" s="26">
        <v>0</v>
      </c>
      <c r="AO61" s="26">
        <v>121091</v>
      </c>
      <c r="AP61" s="26">
        <v>0</v>
      </c>
      <c r="AQ61" s="26">
        <v>0</v>
      </c>
      <c r="AR61" s="26">
        <v>0</v>
      </c>
      <c r="AS61" s="26">
        <v>0</v>
      </c>
      <c r="AT61" s="26">
        <v>0</v>
      </c>
      <c r="AU61" s="26">
        <v>0</v>
      </c>
      <c r="AV61" s="247">
        <v>0</v>
      </c>
      <c r="AW61" s="247">
        <v>0</v>
      </c>
      <c r="AX61" s="247">
        <v>0</v>
      </c>
      <c r="AY61" s="26">
        <v>306535</v>
      </c>
      <c r="AZ61" s="26">
        <v>0</v>
      </c>
      <c r="BA61" s="247">
        <v>68991</v>
      </c>
      <c r="BB61" s="247">
        <v>0</v>
      </c>
      <c r="BC61" s="247">
        <v>0</v>
      </c>
      <c r="BD61" s="247">
        <v>123210</v>
      </c>
      <c r="BE61" s="26">
        <v>259818</v>
      </c>
      <c r="BF61" s="247">
        <v>381810</v>
      </c>
      <c r="BG61" s="247">
        <v>0</v>
      </c>
      <c r="BH61" s="247">
        <v>504861</v>
      </c>
      <c r="BI61" s="247">
        <v>0</v>
      </c>
      <c r="BJ61" s="247">
        <v>238746</v>
      </c>
      <c r="BK61" s="247">
        <v>760254</v>
      </c>
      <c r="BL61" s="247">
        <v>609462</v>
      </c>
      <c r="BM61" s="247">
        <v>0</v>
      </c>
      <c r="BN61" s="247">
        <v>813072</v>
      </c>
      <c r="BO61" s="247">
        <v>0</v>
      </c>
      <c r="BP61" s="247">
        <v>0</v>
      </c>
      <c r="BQ61" s="247">
        <v>0</v>
      </c>
      <c r="BR61" s="247">
        <v>383153</v>
      </c>
      <c r="BS61" s="247">
        <v>0</v>
      </c>
      <c r="BT61" s="247">
        <v>0</v>
      </c>
      <c r="BU61" s="247">
        <v>0</v>
      </c>
      <c r="BV61" s="247">
        <v>440671</v>
      </c>
      <c r="BW61" s="247">
        <v>0</v>
      </c>
      <c r="BX61" s="247">
        <v>271381</v>
      </c>
      <c r="BY61" s="247">
        <v>0</v>
      </c>
      <c r="BZ61" s="247">
        <v>0</v>
      </c>
      <c r="CA61" s="247">
        <v>0</v>
      </c>
      <c r="CB61" s="247">
        <v>0</v>
      </c>
      <c r="CC61" s="247">
        <v>0</v>
      </c>
      <c r="CD61" s="25" t="s">
        <v>248</v>
      </c>
      <c r="CE61" s="28">
        <v>16580313</v>
      </c>
    </row>
    <row r="62" spans="1:83">
      <c r="A62" s="34" t="s">
        <v>11</v>
      </c>
      <c r="B62" s="16"/>
      <c r="C62" s="28">
        <v>0</v>
      </c>
      <c r="D62" s="28">
        <v>0</v>
      </c>
      <c r="E62" s="28">
        <v>135918</v>
      </c>
      <c r="F62" s="28">
        <v>0</v>
      </c>
      <c r="G62" s="28">
        <v>0</v>
      </c>
      <c r="H62" s="28">
        <v>0</v>
      </c>
      <c r="I62" s="28">
        <v>0</v>
      </c>
      <c r="J62" s="28">
        <v>7946</v>
      </c>
      <c r="K62" s="28">
        <v>0</v>
      </c>
      <c r="L62" s="28">
        <v>432194</v>
      </c>
      <c r="M62" s="28">
        <v>0</v>
      </c>
      <c r="N62" s="28">
        <v>0</v>
      </c>
      <c r="O62" s="28">
        <v>41576</v>
      </c>
      <c r="P62" s="28">
        <v>110223</v>
      </c>
      <c r="Q62" s="28">
        <v>0</v>
      </c>
      <c r="R62" s="28">
        <v>148005</v>
      </c>
      <c r="S62" s="28">
        <v>10465</v>
      </c>
      <c r="T62" s="28">
        <v>63499</v>
      </c>
      <c r="U62" s="28">
        <v>206492</v>
      </c>
      <c r="V62" s="28">
        <v>0</v>
      </c>
      <c r="W62" s="28">
        <v>8537</v>
      </c>
      <c r="X62" s="28">
        <v>49705</v>
      </c>
      <c r="Y62" s="28">
        <v>118522</v>
      </c>
      <c r="Z62" s="28">
        <v>0</v>
      </c>
      <c r="AA62" s="28">
        <v>0</v>
      </c>
      <c r="AB62" s="28">
        <v>17721</v>
      </c>
      <c r="AC62" s="28">
        <v>0</v>
      </c>
      <c r="AD62" s="28">
        <v>0</v>
      </c>
      <c r="AE62" s="28">
        <v>90077</v>
      </c>
      <c r="AF62" s="28">
        <v>0</v>
      </c>
      <c r="AG62" s="28">
        <v>506705</v>
      </c>
      <c r="AH62" s="28">
        <v>0</v>
      </c>
      <c r="AI62" s="28">
        <v>0</v>
      </c>
      <c r="AJ62" s="28">
        <v>849100</v>
      </c>
      <c r="AK62" s="28">
        <v>0</v>
      </c>
      <c r="AL62" s="28">
        <v>0</v>
      </c>
      <c r="AM62" s="28">
        <v>0</v>
      </c>
      <c r="AN62" s="28">
        <v>0</v>
      </c>
      <c r="AO62" s="28">
        <v>29977</v>
      </c>
      <c r="AP62" s="28">
        <v>0</v>
      </c>
      <c r="AQ62" s="28">
        <v>0</v>
      </c>
      <c r="AR62" s="28">
        <v>0</v>
      </c>
      <c r="AS62" s="28">
        <v>0</v>
      </c>
      <c r="AT62" s="28">
        <v>0</v>
      </c>
      <c r="AU62" s="28">
        <v>0</v>
      </c>
      <c r="AV62" s="28">
        <v>0</v>
      </c>
      <c r="AW62" s="28">
        <v>0</v>
      </c>
      <c r="AX62" s="28">
        <v>0</v>
      </c>
      <c r="AY62" s="28">
        <v>75884</v>
      </c>
      <c r="AZ62" s="28">
        <v>0</v>
      </c>
      <c r="BA62" s="28">
        <v>17079</v>
      </c>
      <c r="BB62" s="28">
        <v>0</v>
      </c>
      <c r="BC62" s="28">
        <v>0</v>
      </c>
      <c r="BD62" s="28">
        <v>30501</v>
      </c>
      <c r="BE62" s="28">
        <v>64319</v>
      </c>
      <c r="BF62" s="28">
        <v>94519</v>
      </c>
      <c r="BG62" s="28">
        <v>0</v>
      </c>
      <c r="BH62" s="28">
        <v>124981</v>
      </c>
      <c r="BI62" s="28">
        <v>0</v>
      </c>
      <c r="BJ62" s="28">
        <v>59103</v>
      </c>
      <c r="BK62" s="28">
        <v>188204</v>
      </c>
      <c r="BL62" s="28">
        <v>150875</v>
      </c>
      <c r="BM62" s="28">
        <v>0</v>
      </c>
      <c r="BN62" s="28">
        <v>201280</v>
      </c>
      <c r="BO62" s="28">
        <v>0</v>
      </c>
      <c r="BP62" s="28">
        <v>0</v>
      </c>
      <c r="BQ62" s="28">
        <v>0</v>
      </c>
      <c r="BR62" s="28">
        <v>94851</v>
      </c>
      <c r="BS62" s="28">
        <v>0</v>
      </c>
      <c r="BT62" s="28">
        <v>0</v>
      </c>
      <c r="BU62" s="28">
        <v>0</v>
      </c>
      <c r="BV62" s="28">
        <v>109090</v>
      </c>
      <c r="BW62" s="28">
        <v>0</v>
      </c>
      <c r="BX62" s="28">
        <v>67182</v>
      </c>
      <c r="BY62" s="28">
        <v>0</v>
      </c>
      <c r="BZ62" s="28">
        <v>0</v>
      </c>
      <c r="CA62" s="28">
        <v>0</v>
      </c>
      <c r="CB62" s="28">
        <v>0</v>
      </c>
      <c r="CC62" s="28">
        <v>0</v>
      </c>
      <c r="CD62" s="25" t="s">
        <v>248</v>
      </c>
      <c r="CE62" s="28">
        <v>4104530</v>
      </c>
    </row>
    <row r="63" spans="1:83">
      <c r="A63" s="34" t="s">
        <v>264</v>
      </c>
      <c r="B63" s="16"/>
      <c r="C63" s="20">
        <v>0</v>
      </c>
      <c r="D63" s="20">
        <v>0</v>
      </c>
      <c r="E63" s="20">
        <v>61765</v>
      </c>
      <c r="F63" s="20">
        <v>0</v>
      </c>
      <c r="G63" s="20">
        <v>0</v>
      </c>
      <c r="H63" s="20">
        <v>0</v>
      </c>
      <c r="I63" s="20">
        <v>0</v>
      </c>
      <c r="J63" s="20">
        <v>3611</v>
      </c>
      <c r="K63" s="20">
        <v>0</v>
      </c>
      <c r="L63" s="20">
        <v>196401</v>
      </c>
      <c r="M63" s="20">
        <v>0</v>
      </c>
      <c r="N63" s="20">
        <v>0</v>
      </c>
      <c r="O63" s="20">
        <v>175889</v>
      </c>
      <c r="P63" s="20">
        <v>51613</v>
      </c>
      <c r="Q63" s="26">
        <v>0</v>
      </c>
      <c r="R63" s="26">
        <v>0</v>
      </c>
      <c r="S63" s="247">
        <v>0</v>
      </c>
      <c r="T63" s="247">
        <v>0</v>
      </c>
      <c r="U63" s="27">
        <v>185582</v>
      </c>
      <c r="V63" s="26">
        <v>0</v>
      </c>
      <c r="W63" s="26">
        <v>0</v>
      </c>
      <c r="X63" s="26">
        <v>46784</v>
      </c>
      <c r="Y63" s="26">
        <v>0</v>
      </c>
      <c r="Z63" s="26">
        <v>0</v>
      </c>
      <c r="AA63" s="26">
        <v>0</v>
      </c>
      <c r="AB63" s="26">
        <v>210871</v>
      </c>
      <c r="AC63" s="26">
        <v>0</v>
      </c>
      <c r="AD63" s="26">
        <v>0</v>
      </c>
      <c r="AE63" s="26">
        <v>0</v>
      </c>
      <c r="AF63" s="26">
        <v>0</v>
      </c>
      <c r="AG63" s="26">
        <v>38287</v>
      </c>
      <c r="AH63" s="26">
        <v>0</v>
      </c>
      <c r="AI63" s="26">
        <v>0</v>
      </c>
      <c r="AJ63" s="26">
        <v>330047</v>
      </c>
      <c r="AK63" s="26">
        <v>0</v>
      </c>
      <c r="AL63" s="26">
        <v>0</v>
      </c>
      <c r="AM63" s="26">
        <v>0</v>
      </c>
      <c r="AN63" s="26">
        <v>0</v>
      </c>
      <c r="AO63" s="26">
        <v>13622</v>
      </c>
      <c r="AP63" s="26">
        <v>0</v>
      </c>
      <c r="AQ63" s="26">
        <v>0</v>
      </c>
      <c r="AR63" s="26">
        <v>0</v>
      </c>
      <c r="AS63" s="26">
        <v>0</v>
      </c>
      <c r="AT63" s="26">
        <v>0</v>
      </c>
      <c r="AU63" s="26">
        <v>0</v>
      </c>
      <c r="AV63" s="247">
        <v>0</v>
      </c>
      <c r="AW63" s="247">
        <v>0</v>
      </c>
      <c r="AX63" s="247">
        <v>0</v>
      </c>
      <c r="AY63" s="26">
        <v>0</v>
      </c>
      <c r="AZ63" s="26">
        <v>0</v>
      </c>
      <c r="BA63" s="247">
        <v>0</v>
      </c>
      <c r="BB63" s="247">
        <v>0</v>
      </c>
      <c r="BC63" s="247">
        <v>0</v>
      </c>
      <c r="BD63" s="247">
        <v>0</v>
      </c>
      <c r="BE63" s="26">
        <v>0</v>
      </c>
      <c r="BF63" s="247">
        <v>0</v>
      </c>
      <c r="BG63" s="247">
        <v>0</v>
      </c>
      <c r="BH63" s="247">
        <v>0</v>
      </c>
      <c r="BI63" s="247">
        <v>0</v>
      </c>
      <c r="BJ63" s="247">
        <v>121129</v>
      </c>
      <c r="BK63" s="247">
        <v>0</v>
      </c>
      <c r="BL63" s="247">
        <v>0</v>
      </c>
      <c r="BM63" s="247">
        <v>0</v>
      </c>
      <c r="BN63" s="247">
        <v>44712</v>
      </c>
      <c r="BO63" s="247">
        <v>0</v>
      </c>
      <c r="BP63" s="247">
        <v>0</v>
      </c>
      <c r="BQ63" s="247">
        <v>0</v>
      </c>
      <c r="BR63" s="247">
        <v>1540</v>
      </c>
      <c r="BS63" s="247">
        <v>0</v>
      </c>
      <c r="BT63" s="247">
        <v>0</v>
      </c>
      <c r="BU63" s="247">
        <v>0</v>
      </c>
      <c r="BV63" s="247">
        <v>5795</v>
      </c>
      <c r="BW63" s="247">
        <v>0</v>
      </c>
      <c r="BX63" s="247">
        <v>0</v>
      </c>
      <c r="BY63" s="247">
        <v>0</v>
      </c>
      <c r="BZ63" s="247">
        <v>0</v>
      </c>
      <c r="CA63" s="247">
        <v>0</v>
      </c>
      <c r="CB63" s="247">
        <v>0</v>
      </c>
      <c r="CC63" s="247">
        <v>0</v>
      </c>
      <c r="CD63" s="25" t="s">
        <v>248</v>
      </c>
      <c r="CE63" s="28">
        <v>1487648</v>
      </c>
    </row>
    <row r="64" spans="1:83">
      <c r="A64" s="34" t="s">
        <v>265</v>
      </c>
      <c r="B64" s="16"/>
      <c r="C64" s="20">
        <v>0</v>
      </c>
      <c r="D64" s="20">
        <v>0</v>
      </c>
      <c r="E64" s="20">
        <v>31049</v>
      </c>
      <c r="F64" s="20">
        <v>0</v>
      </c>
      <c r="G64" s="20">
        <v>0</v>
      </c>
      <c r="H64" s="20">
        <v>0</v>
      </c>
      <c r="I64" s="20">
        <v>0</v>
      </c>
      <c r="J64" s="20">
        <v>1815</v>
      </c>
      <c r="K64" s="20">
        <v>0</v>
      </c>
      <c r="L64" s="20">
        <v>98730</v>
      </c>
      <c r="M64" s="20">
        <v>0</v>
      </c>
      <c r="N64" s="20">
        <v>0</v>
      </c>
      <c r="O64" s="20">
        <v>11935</v>
      </c>
      <c r="P64" s="26">
        <v>182804</v>
      </c>
      <c r="Q64" s="26">
        <v>21039</v>
      </c>
      <c r="R64" s="26">
        <v>17551</v>
      </c>
      <c r="S64" s="247">
        <v>-14807</v>
      </c>
      <c r="T64" s="247">
        <v>235948</v>
      </c>
      <c r="U64" s="27">
        <v>999709</v>
      </c>
      <c r="V64" s="26">
        <v>0</v>
      </c>
      <c r="W64" s="26">
        <v>0</v>
      </c>
      <c r="X64" s="26">
        <v>53468</v>
      </c>
      <c r="Y64" s="26">
        <v>55710</v>
      </c>
      <c r="Z64" s="26">
        <v>0</v>
      </c>
      <c r="AA64" s="26">
        <v>0</v>
      </c>
      <c r="AB64" s="26">
        <v>444405</v>
      </c>
      <c r="AC64" s="26">
        <v>17034</v>
      </c>
      <c r="AD64" s="26">
        <v>0</v>
      </c>
      <c r="AE64" s="26">
        <v>2713</v>
      </c>
      <c r="AF64" s="26">
        <v>0</v>
      </c>
      <c r="AG64" s="26">
        <v>82276</v>
      </c>
      <c r="AH64" s="26">
        <v>0</v>
      </c>
      <c r="AI64" s="26">
        <v>0</v>
      </c>
      <c r="AJ64" s="26">
        <v>159052</v>
      </c>
      <c r="AK64" s="26">
        <v>0</v>
      </c>
      <c r="AL64" s="26">
        <v>0</v>
      </c>
      <c r="AM64" s="26">
        <v>0</v>
      </c>
      <c r="AN64" s="26">
        <v>0</v>
      </c>
      <c r="AO64" s="26">
        <v>6848</v>
      </c>
      <c r="AP64" s="26">
        <v>1260</v>
      </c>
      <c r="AQ64" s="26">
        <v>0</v>
      </c>
      <c r="AR64" s="26">
        <v>0</v>
      </c>
      <c r="AS64" s="26">
        <v>0</v>
      </c>
      <c r="AT64" s="26">
        <v>0</v>
      </c>
      <c r="AU64" s="26">
        <v>0</v>
      </c>
      <c r="AV64" s="247">
        <v>0</v>
      </c>
      <c r="AW64" s="247">
        <v>0</v>
      </c>
      <c r="AX64" s="247">
        <v>0</v>
      </c>
      <c r="AY64" s="26">
        <v>169916</v>
      </c>
      <c r="AZ64" s="26">
        <v>13690</v>
      </c>
      <c r="BA64" s="247">
        <v>12635</v>
      </c>
      <c r="BB64" s="247">
        <v>0</v>
      </c>
      <c r="BC64" s="247">
        <v>0</v>
      </c>
      <c r="BD64" s="247">
        <v>1866</v>
      </c>
      <c r="BE64" s="26">
        <v>69079</v>
      </c>
      <c r="BF64" s="247">
        <v>137243</v>
      </c>
      <c r="BG64" s="247">
        <v>0</v>
      </c>
      <c r="BH64" s="247">
        <v>78610</v>
      </c>
      <c r="BI64" s="247">
        <v>0</v>
      </c>
      <c r="BJ64" s="247">
        <v>2180</v>
      </c>
      <c r="BK64" s="247">
        <v>3054</v>
      </c>
      <c r="BL64" s="247">
        <v>9352</v>
      </c>
      <c r="BM64" s="247">
        <v>0</v>
      </c>
      <c r="BN64" s="247">
        <v>24480</v>
      </c>
      <c r="BO64" s="247">
        <v>0</v>
      </c>
      <c r="BP64" s="247">
        <v>0</v>
      </c>
      <c r="BQ64" s="247">
        <v>0</v>
      </c>
      <c r="BR64" s="247">
        <v>5472</v>
      </c>
      <c r="BS64" s="247">
        <v>0</v>
      </c>
      <c r="BT64" s="247">
        <v>0</v>
      </c>
      <c r="BU64" s="247">
        <v>0</v>
      </c>
      <c r="BV64" s="247">
        <v>2247</v>
      </c>
      <c r="BW64" s="247">
        <v>0</v>
      </c>
      <c r="BX64" s="247">
        <v>602</v>
      </c>
      <c r="BY64" s="247">
        <v>73</v>
      </c>
      <c r="BZ64" s="247">
        <v>0</v>
      </c>
      <c r="CA64" s="247">
        <v>0</v>
      </c>
      <c r="CB64" s="247">
        <v>0</v>
      </c>
      <c r="CC64" s="247">
        <v>0</v>
      </c>
      <c r="CD64" s="25" t="s">
        <v>248</v>
      </c>
      <c r="CE64" s="28">
        <v>2939038</v>
      </c>
    </row>
    <row r="65" spans="1:83">
      <c r="A65" s="34" t="s">
        <v>266</v>
      </c>
      <c r="B65" s="16"/>
      <c r="C65" s="20">
        <v>0</v>
      </c>
      <c r="D65" s="20">
        <v>0</v>
      </c>
      <c r="E65" s="20">
        <v>637</v>
      </c>
      <c r="F65" s="20">
        <v>0</v>
      </c>
      <c r="G65" s="20">
        <v>0</v>
      </c>
      <c r="H65" s="20">
        <v>0</v>
      </c>
      <c r="I65" s="20">
        <v>0</v>
      </c>
      <c r="J65" s="20">
        <v>37</v>
      </c>
      <c r="K65" s="20">
        <v>0</v>
      </c>
      <c r="L65" s="20">
        <v>2025</v>
      </c>
      <c r="M65" s="20">
        <v>0</v>
      </c>
      <c r="N65" s="20">
        <v>0</v>
      </c>
      <c r="O65" s="20">
        <v>804</v>
      </c>
      <c r="P65" s="26">
        <v>1928</v>
      </c>
      <c r="Q65" s="26">
        <v>0</v>
      </c>
      <c r="R65" s="26">
        <v>0</v>
      </c>
      <c r="S65" s="247">
        <v>0</v>
      </c>
      <c r="T65" s="247">
        <v>0</v>
      </c>
      <c r="U65" s="27">
        <v>0</v>
      </c>
      <c r="V65" s="26">
        <v>0</v>
      </c>
      <c r="W65" s="26">
        <v>39</v>
      </c>
      <c r="X65" s="26">
        <v>226</v>
      </c>
      <c r="Y65" s="26">
        <v>539</v>
      </c>
      <c r="Z65" s="26">
        <v>0</v>
      </c>
      <c r="AA65" s="26">
        <v>0</v>
      </c>
      <c r="AB65" s="248">
        <v>2709</v>
      </c>
      <c r="AC65" s="26">
        <v>0</v>
      </c>
      <c r="AD65" s="26">
        <v>0</v>
      </c>
      <c r="AE65" s="26">
        <v>9729</v>
      </c>
      <c r="AF65" s="26">
        <v>0</v>
      </c>
      <c r="AG65" s="26">
        <v>1928</v>
      </c>
      <c r="AH65" s="26">
        <v>0</v>
      </c>
      <c r="AI65" s="26">
        <v>0</v>
      </c>
      <c r="AJ65" s="26">
        <v>18849</v>
      </c>
      <c r="AK65" s="26">
        <v>0</v>
      </c>
      <c r="AL65" s="26">
        <v>0</v>
      </c>
      <c r="AM65" s="26">
        <v>0</v>
      </c>
      <c r="AN65" s="26">
        <v>0</v>
      </c>
      <c r="AO65" s="26">
        <v>141</v>
      </c>
      <c r="AP65" s="26">
        <v>2808</v>
      </c>
      <c r="AQ65" s="26">
        <v>0</v>
      </c>
      <c r="AR65" s="26">
        <v>0</v>
      </c>
      <c r="AS65" s="26">
        <v>0</v>
      </c>
      <c r="AT65" s="26">
        <v>0</v>
      </c>
      <c r="AU65" s="26">
        <v>0</v>
      </c>
      <c r="AV65" s="247">
        <v>0</v>
      </c>
      <c r="AW65" s="247">
        <v>0</v>
      </c>
      <c r="AX65" s="247">
        <v>0</v>
      </c>
      <c r="AY65" s="26">
        <v>0</v>
      </c>
      <c r="AZ65" s="26">
        <v>0</v>
      </c>
      <c r="BA65" s="247">
        <v>15652</v>
      </c>
      <c r="BB65" s="247">
        <v>0</v>
      </c>
      <c r="BC65" s="247">
        <v>0</v>
      </c>
      <c r="BD65" s="247">
        <v>0</v>
      </c>
      <c r="BE65" s="26">
        <v>162611</v>
      </c>
      <c r="BF65" s="247">
        <v>4908</v>
      </c>
      <c r="BG65" s="247">
        <v>0</v>
      </c>
      <c r="BH65" s="247">
        <v>95791</v>
      </c>
      <c r="BI65" s="247">
        <v>0</v>
      </c>
      <c r="BJ65" s="247">
        <v>0</v>
      </c>
      <c r="BK65" s="247">
        <v>0</v>
      </c>
      <c r="BL65" s="247">
        <v>1500</v>
      </c>
      <c r="BM65" s="247">
        <v>0</v>
      </c>
      <c r="BN65" s="247">
        <v>22750</v>
      </c>
      <c r="BO65" s="247">
        <v>0</v>
      </c>
      <c r="BP65" s="247">
        <v>0</v>
      </c>
      <c r="BQ65" s="247">
        <v>0</v>
      </c>
      <c r="BR65" s="247">
        <v>0</v>
      </c>
      <c r="BS65" s="247">
        <v>0</v>
      </c>
      <c r="BT65" s="247">
        <v>0</v>
      </c>
      <c r="BU65" s="247">
        <v>0</v>
      </c>
      <c r="BV65" s="247">
        <v>0</v>
      </c>
      <c r="BW65" s="247">
        <v>0</v>
      </c>
      <c r="BX65" s="247">
        <v>0</v>
      </c>
      <c r="BY65" s="247">
        <v>0</v>
      </c>
      <c r="BZ65" s="247">
        <v>0</v>
      </c>
      <c r="CA65" s="247">
        <v>0</v>
      </c>
      <c r="CB65" s="247">
        <v>0</v>
      </c>
      <c r="CC65" s="247">
        <v>0</v>
      </c>
      <c r="CD65" s="25" t="s">
        <v>248</v>
      </c>
      <c r="CE65" s="28">
        <v>345611</v>
      </c>
    </row>
    <row r="66" spans="1:83">
      <c r="A66" s="34" t="s">
        <v>267</v>
      </c>
      <c r="B66" s="16"/>
      <c r="C66" s="20">
        <v>0</v>
      </c>
      <c r="D66" s="20">
        <v>0</v>
      </c>
      <c r="E66" s="20">
        <v>427316</v>
      </c>
      <c r="F66" s="20">
        <v>0</v>
      </c>
      <c r="G66" s="20">
        <v>0</v>
      </c>
      <c r="H66" s="20">
        <v>0</v>
      </c>
      <c r="I66" s="20">
        <v>0</v>
      </c>
      <c r="J66" s="20">
        <v>24980</v>
      </c>
      <c r="K66" s="20">
        <v>0</v>
      </c>
      <c r="L66" s="20">
        <v>1358780</v>
      </c>
      <c r="M66" s="20">
        <v>0</v>
      </c>
      <c r="N66" s="20">
        <v>0</v>
      </c>
      <c r="O66" s="20">
        <v>50508</v>
      </c>
      <c r="P66" s="26">
        <v>137006</v>
      </c>
      <c r="Q66" s="26">
        <v>1750</v>
      </c>
      <c r="R66" s="26">
        <v>11215</v>
      </c>
      <c r="S66" s="247">
        <v>4374</v>
      </c>
      <c r="T66" s="247">
        <v>-3577</v>
      </c>
      <c r="U66" s="27">
        <v>238599</v>
      </c>
      <c r="V66" s="26">
        <v>0</v>
      </c>
      <c r="W66" s="26">
        <v>208912</v>
      </c>
      <c r="X66" s="26">
        <v>19732</v>
      </c>
      <c r="Y66" s="26">
        <v>409425</v>
      </c>
      <c r="Z66" s="26">
        <v>0</v>
      </c>
      <c r="AA66" s="26">
        <v>0</v>
      </c>
      <c r="AB66" s="248">
        <v>272956</v>
      </c>
      <c r="AC66" s="26">
        <v>0</v>
      </c>
      <c r="AD66" s="26">
        <v>0</v>
      </c>
      <c r="AE66" s="26">
        <v>10275</v>
      </c>
      <c r="AF66" s="26">
        <v>0</v>
      </c>
      <c r="AG66" s="26">
        <v>129993</v>
      </c>
      <c r="AH66" s="26">
        <v>0</v>
      </c>
      <c r="AI66" s="26">
        <v>0</v>
      </c>
      <c r="AJ66" s="26">
        <v>235322</v>
      </c>
      <c r="AK66" s="26">
        <v>0</v>
      </c>
      <c r="AL66" s="26">
        <v>0</v>
      </c>
      <c r="AM66" s="26">
        <v>0</v>
      </c>
      <c r="AN66" s="26">
        <v>0</v>
      </c>
      <c r="AO66" s="26">
        <v>94244</v>
      </c>
      <c r="AP66" s="26">
        <v>1586</v>
      </c>
      <c r="AQ66" s="26">
        <v>0</v>
      </c>
      <c r="AR66" s="26">
        <v>0</v>
      </c>
      <c r="AS66" s="26">
        <v>0</v>
      </c>
      <c r="AT66" s="26">
        <v>0</v>
      </c>
      <c r="AU66" s="26">
        <v>0</v>
      </c>
      <c r="AV66" s="247">
        <v>0</v>
      </c>
      <c r="AW66" s="247">
        <v>0</v>
      </c>
      <c r="AX66" s="247">
        <v>0</v>
      </c>
      <c r="AY66" s="26">
        <v>13814</v>
      </c>
      <c r="AZ66" s="26">
        <v>0</v>
      </c>
      <c r="BA66" s="247">
        <v>0</v>
      </c>
      <c r="BB66" s="247">
        <v>0</v>
      </c>
      <c r="BC66" s="247">
        <v>0</v>
      </c>
      <c r="BD66" s="247">
        <v>40122</v>
      </c>
      <c r="BE66" s="26">
        <v>78572</v>
      </c>
      <c r="BF66" s="247">
        <v>77382</v>
      </c>
      <c r="BG66" s="247">
        <v>0</v>
      </c>
      <c r="BH66" s="247">
        <v>1742088</v>
      </c>
      <c r="BI66" s="247">
        <v>0</v>
      </c>
      <c r="BJ66" s="247">
        <v>120256</v>
      </c>
      <c r="BK66" s="247">
        <v>424260</v>
      </c>
      <c r="BL66" s="247">
        <v>28368</v>
      </c>
      <c r="BM66" s="247">
        <v>0</v>
      </c>
      <c r="BN66" s="247">
        <v>137069</v>
      </c>
      <c r="BO66" s="247">
        <v>0</v>
      </c>
      <c r="BP66" s="247">
        <v>0</v>
      </c>
      <c r="BQ66" s="247">
        <v>0</v>
      </c>
      <c r="BR66" s="247">
        <v>19960</v>
      </c>
      <c r="BS66" s="247">
        <v>0</v>
      </c>
      <c r="BT66" s="247">
        <v>0</v>
      </c>
      <c r="BU66" s="247">
        <v>0</v>
      </c>
      <c r="BV66" s="247">
        <v>90391</v>
      </c>
      <c r="BW66" s="247">
        <v>0</v>
      </c>
      <c r="BX66" s="247">
        <v>1914</v>
      </c>
      <c r="BY66" s="247">
        <v>11230</v>
      </c>
      <c r="BZ66" s="247">
        <v>0</v>
      </c>
      <c r="CA66" s="247">
        <v>0</v>
      </c>
      <c r="CB66" s="247">
        <v>0</v>
      </c>
      <c r="CC66" s="247">
        <v>0</v>
      </c>
      <c r="CD66" s="25" t="s">
        <v>248</v>
      </c>
      <c r="CE66" s="28">
        <v>6418822</v>
      </c>
    </row>
    <row r="67" spans="1:83">
      <c r="A67" s="34" t="s">
        <v>16</v>
      </c>
      <c r="B67" s="16"/>
      <c r="C67" s="28">
        <v>0</v>
      </c>
      <c r="D67" s="28">
        <v>0</v>
      </c>
      <c r="E67" s="28">
        <v>67222</v>
      </c>
      <c r="F67" s="28">
        <v>0</v>
      </c>
      <c r="G67" s="28">
        <v>0</v>
      </c>
      <c r="H67" s="28">
        <v>0</v>
      </c>
      <c r="I67" s="28">
        <v>0</v>
      </c>
      <c r="J67" s="28">
        <v>0</v>
      </c>
      <c r="K67" s="28">
        <v>0</v>
      </c>
      <c r="L67" s="28">
        <v>213758</v>
      </c>
      <c r="M67" s="28">
        <v>0</v>
      </c>
      <c r="N67" s="28">
        <v>0</v>
      </c>
      <c r="O67" s="28">
        <v>1013</v>
      </c>
      <c r="P67" s="28">
        <v>85728</v>
      </c>
      <c r="Q67" s="28">
        <v>0</v>
      </c>
      <c r="R67" s="28">
        <v>3216</v>
      </c>
      <c r="S67" s="28">
        <v>0</v>
      </c>
      <c r="T67" s="28">
        <v>23667</v>
      </c>
      <c r="U67" s="28">
        <v>39616</v>
      </c>
      <c r="V67" s="28">
        <v>0</v>
      </c>
      <c r="W67" s="28">
        <v>2798</v>
      </c>
      <c r="X67" s="28">
        <v>16255</v>
      </c>
      <c r="Y67" s="28">
        <v>38748</v>
      </c>
      <c r="Z67" s="28">
        <v>0</v>
      </c>
      <c r="AA67" s="28">
        <v>0</v>
      </c>
      <c r="AB67" s="28">
        <v>26818</v>
      </c>
      <c r="AC67" s="28">
        <v>0</v>
      </c>
      <c r="AD67" s="28">
        <v>0</v>
      </c>
      <c r="AE67" s="28">
        <v>38041</v>
      </c>
      <c r="AF67" s="28">
        <v>0</v>
      </c>
      <c r="AG67" s="28">
        <v>79040</v>
      </c>
      <c r="AH67" s="28">
        <v>0</v>
      </c>
      <c r="AI67" s="28">
        <v>0</v>
      </c>
      <c r="AJ67" s="28">
        <v>192406</v>
      </c>
      <c r="AK67" s="28">
        <v>0</v>
      </c>
      <c r="AL67" s="28">
        <v>0</v>
      </c>
      <c r="AM67" s="28">
        <v>0</v>
      </c>
      <c r="AN67" s="28">
        <v>0</v>
      </c>
      <c r="AO67" s="28">
        <v>14824</v>
      </c>
      <c r="AP67" s="28">
        <v>0</v>
      </c>
      <c r="AQ67" s="28">
        <v>0</v>
      </c>
      <c r="AR67" s="28">
        <v>0</v>
      </c>
      <c r="AS67" s="28">
        <v>0</v>
      </c>
      <c r="AT67" s="28">
        <v>0</v>
      </c>
      <c r="AU67" s="28">
        <v>0</v>
      </c>
      <c r="AV67" s="28">
        <v>0</v>
      </c>
      <c r="AW67" s="28">
        <v>0</v>
      </c>
      <c r="AX67" s="28">
        <v>0</v>
      </c>
      <c r="AY67" s="28">
        <v>36497</v>
      </c>
      <c r="AZ67" s="28">
        <v>15917</v>
      </c>
      <c r="BA67" s="28">
        <v>45019</v>
      </c>
      <c r="BB67" s="28">
        <v>0</v>
      </c>
      <c r="BC67" s="28">
        <v>0</v>
      </c>
      <c r="BD67" s="28">
        <v>11673</v>
      </c>
      <c r="BE67" s="28">
        <v>98671</v>
      </c>
      <c r="BF67" s="28">
        <v>0</v>
      </c>
      <c r="BG67" s="28">
        <v>0</v>
      </c>
      <c r="BH67" s="28">
        <v>0</v>
      </c>
      <c r="BI67" s="28">
        <v>0</v>
      </c>
      <c r="BJ67" s="28">
        <v>0</v>
      </c>
      <c r="BK67" s="28">
        <v>15258</v>
      </c>
      <c r="BL67" s="28">
        <v>143770</v>
      </c>
      <c r="BM67" s="28">
        <v>0</v>
      </c>
      <c r="BN67" s="28">
        <v>220961</v>
      </c>
      <c r="BO67" s="28">
        <v>0</v>
      </c>
      <c r="BP67" s="28">
        <v>0</v>
      </c>
      <c r="BQ67" s="28">
        <v>0</v>
      </c>
      <c r="BR67" s="28">
        <v>6431</v>
      </c>
      <c r="BS67" s="28">
        <v>0</v>
      </c>
      <c r="BT67" s="28">
        <v>0</v>
      </c>
      <c r="BU67" s="28">
        <v>0</v>
      </c>
      <c r="BV67" s="28">
        <v>55646</v>
      </c>
      <c r="BW67" s="28">
        <v>0</v>
      </c>
      <c r="BX67" s="28">
        <v>0</v>
      </c>
      <c r="BY67" s="28">
        <v>0</v>
      </c>
      <c r="BZ67" s="28">
        <v>0</v>
      </c>
      <c r="CA67" s="28">
        <v>0</v>
      </c>
      <c r="CB67" s="28">
        <v>0</v>
      </c>
      <c r="CC67" s="28">
        <v>0</v>
      </c>
      <c r="CD67" s="25" t="s">
        <v>248</v>
      </c>
      <c r="CE67" s="28">
        <v>1492993</v>
      </c>
    </row>
    <row r="68" spans="1:83">
      <c r="A68" s="34" t="s">
        <v>268</v>
      </c>
      <c r="B68" s="28"/>
      <c r="C68" s="20">
        <v>0</v>
      </c>
      <c r="D68" s="20">
        <v>0</v>
      </c>
      <c r="E68" s="20">
        <v>4137</v>
      </c>
      <c r="F68" s="20">
        <v>0</v>
      </c>
      <c r="G68" s="20">
        <v>0</v>
      </c>
      <c r="H68" s="20">
        <v>0</v>
      </c>
      <c r="I68" s="20">
        <v>0</v>
      </c>
      <c r="J68" s="20">
        <v>242</v>
      </c>
      <c r="K68" s="20">
        <v>0</v>
      </c>
      <c r="L68" s="20">
        <v>13156</v>
      </c>
      <c r="M68" s="20">
        <v>0</v>
      </c>
      <c r="N68" s="20">
        <v>0</v>
      </c>
      <c r="O68" s="20">
        <v>532</v>
      </c>
      <c r="P68" s="26">
        <v>57057</v>
      </c>
      <c r="Q68" s="26">
        <v>0</v>
      </c>
      <c r="R68" s="26">
        <v>13953</v>
      </c>
      <c r="S68" s="247">
        <v>0</v>
      </c>
      <c r="T68" s="247">
        <v>4204</v>
      </c>
      <c r="U68" s="27">
        <v>71680</v>
      </c>
      <c r="V68" s="26">
        <v>0</v>
      </c>
      <c r="W68" s="26">
        <v>3350</v>
      </c>
      <c r="X68" s="26">
        <v>19511</v>
      </c>
      <c r="Y68" s="26">
        <v>46523</v>
      </c>
      <c r="Z68" s="26">
        <v>0</v>
      </c>
      <c r="AA68" s="26">
        <v>0</v>
      </c>
      <c r="AB68" s="248">
        <v>200</v>
      </c>
      <c r="AC68" s="26">
        <v>35426</v>
      </c>
      <c r="AD68" s="26">
        <v>0</v>
      </c>
      <c r="AE68" s="26">
        <v>1245</v>
      </c>
      <c r="AF68" s="26">
        <v>0</v>
      </c>
      <c r="AG68" s="26">
        <v>11654</v>
      </c>
      <c r="AH68" s="26">
        <v>0</v>
      </c>
      <c r="AI68" s="26">
        <v>0</v>
      </c>
      <c r="AJ68" s="26">
        <v>5672</v>
      </c>
      <c r="AK68" s="26">
        <v>0</v>
      </c>
      <c r="AL68" s="26">
        <v>0</v>
      </c>
      <c r="AM68" s="26">
        <v>0</v>
      </c>
      <c r="AN68" s="26">
        <v>0</v>
      </c>
      <c r="AO68" s="26">
        <v>913</v>
      </c>
      <c r="AP68" s="26">
        <v>420</v>
      </c>
      <c r="AQ68" s="26">
        <v>0</v>
      </c>
      <c r="AR68" s="26">
        <v>0</v>
      </c>
      <c r="AS68" s="26">
        <v>0</v>
      </c>
      <c r="AT68" s="26">
        <v>0</v>
      </c>
      <c r="AU68" s="26">
        <v>0</v>
      </c>
      <c r="AV68" s="247">
        <v>0</v>
      </c>
      <c r="AW68" s="247">
        <v>0</v>
      </c>
      <c r="AX68" s="247">
        <v>0</v>
      </c>
      <c r="AY68" s="26">
        <v>6573</v>
      </c>
      <c r="AZ68" s="26">
        <v>0</v>
      </c>
      <c r="BA68" s="247">
        <v>425</v>
      </c>
      <c r="BB68" s="247">
        <v>0</v>
      </c>
      <c r="BC68" s="247">
        <v>0</v>
      </c>
      <c r="BD68" s="247">
        <v>383</v>
      </c>
      <c r="BE68" s="26">
        <v>7161</v>
      </c>
      <c r="BF68" s="247">
        <v>0</v>
      </c>
      <c r="BG68" s="247">
        <v>0</v>
      </c>
      <c r="BH68" s="247">
        <v>109065</v>
      </c>
      <c r="BI68" s="247">
        <v>0</v>
      </c>
      <c r="BJ68" s="247">
        <v>0</v>
      </c>
      <c r="BK68" s="247">
        <v>416</v>
      </c>
      <c r="BL68" s="247">
        <v>6065</v>
      </c>
      <c r="BM68" s="247">
        <v>0</v>
      </c>
      <c r="BN68" s="247">
        <v>110495</v>
      </c>
      <c r="BO68" s="247">
        <v>0</v>
      </c>
      <c r="BP68" s="247">
        <v>0</v>
      </c>
      <c r="BQ68" s="247">
        <v>0</v>
      </c>
      <c r="BR68" s="247">
        <v>725</v>
      </c>
      <c r="BS68" s="247">
        <v>0</v>
      </c>
      <c r="BT68" s="247">
        <v>0</v>
      </c>
      <c r="BU68" s="247">
        <v>0</v>
      </c>
      <c r="BV68" s="247">
        <v>4006</v>
      </c>
      <c r="BW68" s="247">
        <v>0</v>
      </c>
      <c r="BX68" s="247">
        <v>0</v>
      </c>
      <c r="BY68" s="247">
        <v>0</v>
      </c>
      <c r="BZ68" s="247">
        <v>0</v>
      </c>
      <c r="CA68" s="247">
        <v>0</v>
      </c>
      <c r="CB68" s="247">
        <v>0</v>
      </c>
      <c r="CC68" s="247">
        <v>0</v>
      </c>
      <c r="CD68" s="25" t="s">
        <v>248</v>
      </c>
      <c r="CE68" s="28">
        <v>535189</v>
      </c>
    </row>
    <row r="69" spans="1:83">
      <c r="A69" s="34" t="s">
        <v>269</v>
      </c>
      <c r="B69" s="16"/>
      <c r="C69" s="28">
        <v>0</v>
      </c>
      <c r="D69" s="28">
        <v>0</v>
      </c>
      <c r="E69" s="28">
        <v>13387</v>
      </c>
      <c r="F69" s="28">
        <v>0</v>
      </c>
      <c r="G69" s="28">
        <v>0</v>
      </c>
      <c r="H69" s="28">
        <v>0</v>
      </c>
      <c r="I69" s="28">
        <v>0</v>
      </c>
      <c r="J69" s="28">
        <v>783</v>
      </c>
      <c r="K69" s="28">
        <v>0</v>
      </c>
      <c r="L69" s="28">
        <v>42569</v>
      </c>
      <c r="M69" s="28">
        <v>0</v>
      </c>
      <c r="N69" s="28">
        <v>0</v>
      </c>
      <c r="O69" s="28">
        <v>6573</v>
      </c>
      <c r="P69" s="28">
        <v>17301</v>
      </c>
      <c r="Q69" s="28">
        <v>109</v>
      </c>
      <c r="R69" s="28">
        <v>21221</v>
      </c>
      <c r="S69" s="28">
        <v>4131</v>
      </c>
      <c r="T69" s="28">
        <v>1030</v>
      </c>
      <c r="U69" s="28">
        <v>59424</v>
      </c>
      <c r="V69" s="28">
        <v>0</v>
      </c>
      <c r="W69" s="28">
        <v>493</v>
      </c>
      <c r="X69" s="28">
        <v>2871</v>
      </c>
      <c r="Y69" s="28">
        <v>6846</v>
      </c>
      <c r="Z69" s="28">
        <v>0</v>
      </c>
      <c r="AA69" s="28">
        <v>0</v>
      </c>
      <c r="AB69" s="28">
        <v>6037</v>
      </c>
      <c r="AC69" s="28">
        <v>0</v>
      </c>
      <c r="AD69" s="28">
        <v>0</v>
      </c>
      <c r="AE69" s="28">
        <v>3529</v>
      </c>
      <c r="AF69" s="28">
        <v>0</v>
      </c>
      <c r="AG69" s="28">
        <v>34398</v>
      </c>
      <c r="AH69" s="28">
        <v>0</v>
      </c>
      <c r="AI69" s="28">
        <v>0</v>
      </c>
      <c r="AJ69" s="28">
        <v>140939</v>
      </c>
      <c r="AK69" s="28">
        <v>0</v>
      </c>
      <c r="AL69" s="28">
        <v>0</v>
      </c>
      <c r="AM69" s="28">
        <v>0</v>
      </c>
      <c r="AN69" s="28">
        <v>0</v>
      </c>
      <c r="AO69" s="28">
        <v>2953</v>
      </c>
      <c r="AP69" s="28">
        <v>-1738</v>
      </c>
      <c r="AQ69" s="28">
        <v>0</v>
      </c>
      <c r="AR69" s="28">
        <v>0</v>
      </c>
      <c r="AS69" s="28">
        <v>0</v>
      </c>
      <c r="AT69" s="28">
        <v>0</v>
      </c>
      <c r="AU69" s="28">
        <v>0</v>
      </c>
      <c r="AV69" s="28">
        <v>0</v>
      </c>
      <c r="AW69" s="28">
        <v>0</v>
      </c>
      <c r="AX69" s="28">
        <v>0</v>
      </c>
      <c r="AY69" s="28">
        <v>41384</v>
      </c>
      <c r="AZ69" s="28">
        <v>54</v>
      </c>
      <c r="BA69" s="28">
        <v>1442</v>
      </c>
      <c r="BB69" s="28">
        <v>0</v>
      </c>
      <c r="BC69" s="28">
        <v>0</v>
      </c>
      <c r="BD69" s="28">
        <v>2087</v>
      </c>
      <c r="BE69" s="28">
        <v>29231</v>
      </c>
      <c r="BF69" s="28">
        <v>10478</v>
      </c>
      <c r="BG69" s="28">
        <v>0</v>
      </c>
      <c r="BH69" s="28">
        <v>8496</v>
      </c>
      <c r="BI69" s="28">
        <v>0</v>
      </c>
      <c r="BJ69" s="28">
        <v>98307</v>
      </c>
      <c r="BK69" s="28">
        <v>24798</v>
      </c>
      <c r="BL69" s="28">
        <v>15033</v>
      </c>
      <c r="BM69" s="28">
        <v>0</v>
      </c>
      <c r="BN69" s="28">
        <v>205262</v>
      </c>
      <c r="BO69" s="28">
        <v>0</v>
      </c>
      <c r="BP69" s="28">
        <v>0</v>
      </c>
      <c r="BQ69" s="28">
        <v>0</v>
      </c>
      <c r="BR69" s="28">
        <v>55223</v>
      </c>
      <c r="BS69" s="28">
        <v>0</v>
      </c>
      <c r="BT69" s="28">
        <v>0</v>
      </c>
      <c r="BU69" s="28">
        <v>0</v>
      </c>
      <c r="BV69" s="28">
        <v>8747</v>
      </c>
      <c r="BW69" s="28">
        <v>0</v>
      </c>
      <c r="BX69" s="28">
        <v>35296</v>
      </c>
      <c r="BY69" s="28">
        <v>0</v>
      </c>
      <c r="BZ69" s="28">
        <v>0</v>
      </c>
      <c r="CA69" s="28">
        <v>0</v>
      </c>
      <c r="CB69" s="28">
        <v>0</v>
      </c>
      <c r="CC69" s="28">
        <v>0</v>
      </c>
      <c r="CD69" s="28">
        <v>1371905</v>
      </c>
      <c r="CE69" s="28">
        <v>2270599</v>
      </c>
    </row>
    <row r="70" spans="1:83">
      <c r="A70" s="29" t="s">
        <v>270</v>
      </c>
      <c r="B70" s="30"/>
      <c r="C70" s="238">
        <v>0</v>
      </c>
      <c r="D70" s="238">
        <v>0</v>
      </c>
      <c r="E70" s="238">
        <v>0</v>
      </c>
      <c r="F70" s="238">
        <v>0</v>
      </c>
      <c r="G70" s="238">
        <v>0</v>
      </c>
      <c r="H70" s="238">
        <v>0</v>
      </c>
      <c r="I70" s="238">
        <v>0</v>
      </c>
      <c r="J70" s="238">
        <v>0</v>
      </c>
      <c r="K70" s="238">
        <v>0</v>
      </c>
      <c r="L70" s="238">
        <v>0</v>
      </c>
      <c r="M70" s="238">
        <v>0</v>
      </c>
      <c r="N70" s="238">
        <v>0</v>
      </c>
      <c r="O70" s="238">
        <v>0</v>
      </c>
      <c r="P70" s="238">
        <v>0</v>
      </c>
      <c r="Q70" s="238">
        <v>0</v>
      </c>
      <c r="R70" s="238">
        <v>0</v>
      </c>
      <c r="S70" s="238">
        <v>0</v>
      </c>
      <c r="T70" s="238">
        <v>0</v>
      </c>
      <c r="U70" s="238">
        <v>0</v>
      </c>
      <c r="V70" s="238">
        <v>0</v>
      </c>
      <c r="W70" s="238">
        <v>0</v>
      </c>
      <c r="X70" s="238">
        <v>0</v>
      </c>
      <c r="Y70" s="238">
        <v>0</v>
      </c>
      <c r="Z70" s="238">
        <v>0</v>
      </c>
      <c r="AA70" s="238">
        <v>0</v>
      </c>
      <c r="AB70" s="238">
        <v>0</v>
      </c>
      <c r="AC70" s="238">
        <v>0</v>
      </c>
      <c r="AD70" s="238">
        <v>0</v>
      </c>
      <c r="AE70" s="238">
        <v>0</v>
      </c>
      <c r="AF70" s="238">
        <v>0</v>
      </c>
      <c r="AG70" s="238">
        <v>0</v>
      </c>
      <c r="AH70" s="238">
        <v>0</v>
      </c>
      <c r="AI70" s="238">
        <v>0</v>
      </c>
      <c r="AJ70" s="238">
        <v>0</v>
      </c>
      <c r="AK70" s="238">
        <v>0</v>
      </c>
      <c r="AL70" s="238">
        <v>0</v>
      </c>
      <c r="AM70" s="238">
        <v>0</v>
      </c>
      <c r="AN70" s="238">
        <v>0</v>
      </c>
      <c r="AO70" s="238">
        <v>0</v>
      </c>
      <c r="AP70" s="238">
        <v>0</v>
      </c>
      <c r="AQ70" s="238">
        <v>0</v>
      </c>
      <c r="AR70" s="238">
        <v>0</v>
      </c>
      <c r="AS70" s="238">
        <v>0</v>
      </c>
      <c r="AT70" s="238">
        <v>0</v>
      </c>
      <c r="AU70" s="238">
        <v>0</v>
      </c>
      <c r="AV70" s="238">
        <v>0</v>
      </c>
      <c r="AW70" s="238">
        <v>0</v>
      </c>
      <c r="AX70" s="238">
        <v>0</v>
      </c>
      <c r="AY70" s="238">
        <v>0</v>
      </c>
      <c r="AZ70" s="238">
        <v>0</v>
      </c>
      <c r="BA70" s="238">
        <v>0</v>
      </c>
      <c r="BB70" s="238">
        <v>0</v>
      </c>
      <c r="BC70" s="238">
        <v>0</v>
      </c>
      <c r="BD70" s="238">
        <v>0</v>
      </c>
      <c r="BE70" s="238">
        <v>0</v>
      </c>
      <c r="BF70" s="238">
        <v>0</v>
      </c>
      <c r="BG70" s="238">
        <v>0</v>
      </c>
      <c r="BH70" s="238">
        <v>0</v>
      </c>
      <c r="BI70" s="238">
        <v>0</v>
      </c>
      <c r="BJ70" s="238">
        <v>0</v>
      </c>
      <c r="BK70" s="238">
        <v>0</v>
      </c>
      <c r="BL70" s="238">
        <v>0</v>
      </c>
      <c r="BM70" s="238">
        <v>0</v>
      </c>
      <c r="BN70" s="238">
        <v>0</v>
      </c>
      <c r="BO70" s="238">
        <v>0</v>
      </c>
      <c r="BP70" s="238">
        <v>0</v>
      </c>
      <c r="BQ70" s="238">
        <v>0</v>
      </c>
      <c r="BR70" s="238">
        <v>0</v>
      </c>
      <c r="BS70" s="238">
        <v>0</v>
      </c>
      <c r="BT70" s="238">
        <v>0</v>
      </c>
      <c r="BU70" s="238">
        <v>0</v>
      </c>
      <c r="BV70" s="238">
        <v>0</v>
      </c>
      <c r="BW70" s="238">
        <v>0</v>
      </c>
      <c r="BX70" s="238">
        <v>0</v>
      </c>
      <c r="BY70" s="238">
        <v>0</v>
      </c>
      <c r="BZ70" s="238">
        <v>0</v>
      </c>
      <c r="CA70" s="238">
        <v>0</v>
      </c>
      <c r="CB70" s="238">
        <v>0</v>
      </c>
      <c r="CC70" s="238">
        <v>0</v>
      </c>
      <c r="CD70" s="238">
        <v>0</v>
      </c>
      <c r="CE70" s="28">
        <v>0</v>
      </c>
    </row>
    <row r="71" spans="1:83">
      <c r="A71" s="29" t="s">
        <v>271</v>
      </c>
      <c r="B71" s="30"/>
      <c r="C71" s="238">
        <v>0</v>
      </c>
      <c r="D71" s="238">
        <v>0</v>
      </c>
      <c r="E71" s="238">
        <v>0</v>
      </c>
      <c r="F71" s="238">
        <v>0</v>
      </c>
      <c r="G71" s="238">
        <v>0</v>
      </c>
      <c r="H71" s="238">
        <v>0</v>
      </c>
      <c r="I71" s="238">
        <v>0</v>
      </c>
      <c r="J71" s="238">
        <v>0</v>
      </c>
      <c r="K71" s="238">
        <v>0</v>
      </c>
      <c r="L71" s="238">
        <v>0</v>
      </c>
      <c r="M71" s="238">
        <v>0</v>
      </c>
      <c r="N71" s="238">
        <v>0</v>
      </c>
      <c r="O71" s="238">
        <v>0</v>
      </c>
      <c r="P71" s="238">
        <v>0</v>
      </c>
      <c r="Q71" s="238">
        <v>0</v>
      </c>
      <c r="R71" s="238">
        <v>0</v>
      </c>
      <c r="S71" s="238">
        <v>0</v>
      </c>
      <c r="T71" s="238">
        <v>0</v>
      </c>
      <c r="U71" s="238">
        <v>0</v>
      </c>
      <c r="V71" s="238">
        <v>0</v>
      </c>
      <c r="W71" s="238">
        <v>0</v>
      </c>
      <c r="X71" s="238">
        <v>0</v>
      </c>
      <c r="Y71" s="238">
        <v>0</v>
      </c>
      <c r="Z71" s="238">
        <v>0</v>
      </c>
      <c r="AA71" s="238">
        <v>0</v>
      </c>
      <c r="AB71" s="238">
        <v>0</v>
      </c>
      <c r="AC71" s="238">
        <v>0</v>
      </c>
      <c r="AD71" s="238">
        <v>0</v>
      </c>
      <c r="AE71" s="238">
        <v>0</v>
      </c>
      <c r="AF71" s="238">
        <v>0</v>
      </c>
      <c r="AG71" s="238">
        <v>0</v>
      </c>
      <c r="AH71" s="238">
        <v>0</v>
      </c>
      <c r="AI71" s="238">
        <v>0</v>
      </c>
      <c r="AJ71" s="238">
        <v>0</v>
      </c>
      <c r="AK71" s="238">
        <v>0</v>
      </c>
      <c r="AL71" s="238">
        <v>0</v>
      </c>
      <c r="AM71" s="238">
        <v>0</v>
      </c>
      <c r="AN71" s="238">
        <v>0</v>
      </c>
      <c r="AO71" s="238">
        <v>0</v>
      </c>
      <c r="AP71" s="238">
        <v>0</v>
      </c>
      <c r="AQ71" s="238">
        <v>0</v>
      </c>
      <c r="AR71" s="238">
        <v>0</v>
      </c>
      <c r="AS71" s="238">
        <v>0</v>
      </c>
      <c r="AT71" s="238">
        <v>0</v>
      </c>
      <c r="AU71" s="238">
        <v>0</v>
      </c>
      <c r="AV71" s="238">
        <v>0</v>
      </c>
      <c r="AW71" s="238">
        <v>0</v>
      </c>
      <c r="AX71" s="238">
        <v>0</v>
      </c>
      <c r="AY71" s="238">
        <v>0</v>
      </c>
      <c r="AZ71" s="238">
        <v>0</v>
      </c>
      <c r="BA71" s="238">
        <v>0</v>
      </c>
      <c r="BB71" s="238">
        <v>0</v>
      </c>
      <c r="BC71" s="238">
        <v>0</v>
      </c>
      <c r="BD71" s="238">
        <v>0</v>
      </c>
      <c r="BE71" s="238">
        <v>0</v>
      </c>
      <c r="BF71" s="238">
        <v>0</v>
      </c>
      <c r="BG71" s="238">
        <v>0</v>
      </c>
      <c r="BH71" s="238">
        <v>0</v>
      </c>
      <c r="BI71" s="238">
        <v>0</v>
      </c>
      <c r="BJ71" s="238">
        <v>0</v>
      </c>
      <c r="BK71" s="238">
        <v>0</v>
      </c>
      <c r="BL71" s="238">
        <v>0</v>
      </c>
      <c r="BM71" s="238">
        <v>0</v>
      </c>
      <c r="BN71" s="238">
        <v>0</v>
      </c>
      <c r="BO71" s="238">
        <v>0</v>
      </c>
      <c r="BP71" s="238">
        <v>0</v>
      </c>
      <c r="BQ71" s="238">
        <v>0</v>
      </c>
      <c r="BR71" s="238">
        <v>0</v>
      </c>
      <c r="BS71" s="238">
        <v>0</v>
      </c>
      <c r="BT71" s="238">
        <v>0</v>
      </c>
      <c r="BU71" s="238">
        <v>0</v>
      </c>
      <c r="BV71" s="238">
        <v>0</v>
      </c>
      <c r="BW71" s="238">
        <v>0</v>
      </c>
      <c r="BX71" s="238">
        <v>0</v>
      </c>
      <c r="BY71" s="238">
        <v>0</v>
      </c>
      <c r="BZ71" s="238">
        <v>0</v>
      </c>
      <c r="CA71" s="238">
        <v>0</v>
      </c>
      <c r="CB71" s="238">
        <v>0</v>
      </c>
      <c r="CC71" s="238">
        <v>0</v>
      </c>
      <c r="CD71" s="238">
        <v>0</v>
      </c>
      <c r="CE71" s="28">
        <v>0</v>
      </c>
    </row>
    <row r="72" spans="1:83">
      <c r="A72" s="29" t="s">
        <v>272</v>
      </c>
      <c r="B72" s="30"/>
      <c r="C72" s="238">
        <v>0</v>
      </c>
      <c r="D72" s="238">
        <v>0</v>
      </c>
      <c r="E72" s="238">
        <v>0</v>
      </c>
      <c r="F72" s="238">
        <v>0</v>
      </c>
      <c r="G72" s="238">
        <v>0</v>
      </c>
      <c r="H72" s="238">
        <v>0</v>
      </c>
      <c r="I72" s="238">
        <v>0</v>
      </c>
      <c r="J72" s="238">
        <v>0</v>
      </c>
      <c r="K72" s="238">
        <v>0</v>
      </c>
      <c r="L72" s="238">
        <v>0</v>
      </c>
      <c r="M72" s="238">
        <v>0</v>
      </c>
      <c r="N72" s="238">
        <v>0</v>
      </c>
      <c r="O72" s="238">
        <v>0</v>
      </c>
      <c r="P72" s="238">
        <v>0</v>
      </c>
      <c r="Q72" s="238">
        <v>0</v>
      </c>
      <c r="R72" s="238">
        <v>0</v>
      </c>
      <c r="S72" s="238">
        <v>0</v>
      </c>
      <c r="T72" s="238">
        <v>0</v>
      </c>
      <c r="U72" s="238">
        <v>0</v>
      </c>
      <c r="V72" s="238">
        <v>0</v>
      </c>
      <c r="W72" s="238">
        <v>0</v>
      </c>
      <c r="X72" s="238">
        <v>0</v>
      </c>
      <c r="Y72" s="238">
        <v>0</v>
      </c>
      <c r="Z72" s="238">
        <v>0</v>
      </c>
      <c r="AA72" s="238">
        <v>0</v>
      </c>
      <c r="AB72" s="238">
        <v>0</v>
      </c>
      <c r="AC72" s="238">
        <v>0</v>
      </c>
      <c r="AD72" s="238">
        <v>0</v>
      </c>
      <c r="AE72" s="238">
        <v>0</v>
      </c>
      <c r="AF72" s="238">
        <v>0</v>
      </c>
      <c r="AG72" s="238">
        <v>0</v>
      </c>
      <c r="AH72" s="238">
        <v>0</v>
      </c>
      <c r="AI72" s="238">
        <v>0</v>
      </c>
      <c r="AJ72" s="238">
        <v>0</v>
      </c>
      <c r="AK72" s="238">
        <v>0</v>
      </c>
      <c r="AL72" s="238">
        <v>0</v>
      </c>
      <c r="AM72" s="238">
        <v>0</v>
      </c>
      <c r="AN72" s="238">
        <v>0</v>
      </c>
      <c r="AO72" s="238">
        <v>0</v>
      </c>
      <c r="AP72" s="238">
        <v>0</v>
      </c>
      <c r="AQ72" s="238">
        <v>0</v>
      </c>
      <c r="AR72" s="238">
        <v>0</v>
      </c>
      <c r="AS72" s="238">
        <v>0</v>
      </c>
      <c r="AT72" s="238">
        <v>0</v>
      </c>
      <c r="AU72" s="238">
        <v>0</v>
      </c>
      <c r="AV72" s="238">
        <v>0</v>
      </c>
      <c r="AW72" s="238">
        <v>0</v>
      </c>
      <c r="AX72" s="238">
        <v>0</v>
      </c>
      <c r="AY72" s="238">
        <v>0</v>
      </c>
      <c r="AZ72" s="238">
        <v>0</v>
      </c>
      <c r="BA72" s="238">
        <v>0</v>
      </c>
      <c r="BB72" s="238">
        <v>0</v>
      </c>
      <c r="BC72" s="238">
        <v>0</v>
      </c>
      <c r="BD72" s="238">
        <v>0</v>
      </c>
      <c r="BE72" s="238">
        <v>0</v>
      </c>
      <c r="BF72" s="238">
        <v>0</v>
      </c>
      <c r="BG72" s="238">
        <v>0</v>
      </c>
      <c r="BH72" s="238">
        <v>0</v>
      </c>
      <c r="BI72" s="238">
        <v>0</v>
      </c>
      <c r="BJ72" s="238">
        <v>0</v>
      </c>
      <c r="BK72" s="238">
        <v>0</v>
      </c>
      <c r="BL72" s="238">
        <v>0</v>
      </c>
      <c r="BM72" s="238">
        <v>0</v>
      </c>
      <c r="BN72" s="238">
        <v>0</v>
      </c>
      <c r="BO72" s="238">
        <v>0</v>
      </c>
      <c r="BP72" s="238">
        <v>0</v>
      </c>
      <c r="BQ72" s="238">
        <v>0</v>
      </c>
      <c r="BR72" s="238">
        <v>0</v>
      </c>
      <c r="BS72" s="238">
        <v>0</v>
      </c>
      <c r="BT72" s="238">
        <v>0</v>
      </c>
      <c r="BU72" s="238">
        <v>0</v>
      </c>
      <c r="BV72" s="238">
        <v>0</v>
      </c>
      <c r="BW72" s="238">
        <v>0</v>
      </c>
      <c r="BX72" s="238">
        <v>0</v>
      </c>
      <c r="BY72" s="238">
        <v>0</v>
      </c>
      <c r="BZ72" s="238">
        <v>0</v>
      </c>
      <c r="CA72" s="238">
        <v>0</v>
      </c>
      <c r="CB72" s="238">
        <v>0</v>
      </c>
      <c r="CC72" s="238">
        <v>0</v>
      </c>
      <c r="CD72" s="238">
        <v>0</v>
      </c>
      <c r="CE72" s="28">
        <v>0</v>
      </c>
    </row>
    <row r="73" spans="1:83">
      <c r="A73" s="29" t="s">
        <v>273</v>
      </c>
      <c r="B73" s="30"/>
      <c r="C73" s="238">
        <v>0</v>
      </c>
      <c r="D73" s="238">
        <v>0</v>
      </c>
      <c r="E73" s="238">
        <v>0</v>
      </c>
      <c r="F73" s="238">
        <v>0</v>
      </c>
      <c r="G73" s="238">
        <v>0</v>
      </c>
      <c r="H73" s="238">
        <v>0</v>
      </c>
      <c r="I73" s="238">
        <v>0</v>
      </c>
      <c r="J73" s="238">
        <v>0</v>
      </c>
      <c r="K73" s="238">
        <v>0</v>
      </c>
      <c r="L73" s="238">
        <v>0</v>
      </c>
      <c r="M73" s="238">
        <v>0</v>
      </c>
      <c r="N73" s="238">
        <v>0</v>
      </c>
      <c r="O73" s="238">
        <v>0</v>
      </c>
      <c r="P73" s="238">
        <v>0</v>
      </c>
      <c r="Q73" s="238">
        <v>0</v>
      </c>
      <c r="R73" s="238">
        <v>0</v>
      </c>
      <c r="S73" s="238">
        <v>0</v>
      </c>
      <c r="T73" s="238">
        <v>0</v>
      </c>
      <c r="U73" s="238">
        <v>0</v>
      </c>
      <c r="V73" s="238">
        <v>0</v>
      </c>
      <c r="W73" s="238">
        <v>0</v>
      </c>
      <c r="X73" s="238">
        <v>0</v>
      </c>
      <c r="Y73" s="238">
        <v>0</v>
      </c>
      <c r="Z73" s="238">
        <v>0</v>
      </c>
      <c r="AA73" s="238">
        <v>0</v>
      </c>
      <c r="AB73" s="238">
        <v>0</v>
      </c>
      <c r="AC73" s="238">
        <v>0</v>
      </c>
      <c r="AD73" s="238">
        <v>0</v>
      </c>
      <c r="AE73" s="238">
        <v>0</v>
      </c>
      <c r="AF73" s="238">
        <v>0</v>
      </c>
      <c r="AG73" s="238">
        <v>0</v>
      </c>
      <c r="AH73" s="238">
        <v>0</v>
      </c>
      <c r="AI73" s="238">
        <v>0</v>
      </c>
      <c r="AJ73" s="238">
        <v>0</v>
      </c>
      <c r="AK73" s="238">
        <v>0</v>
      </c>
      <c r="AL73" s="238">
        <v>0</v>
      </c>
      <c r="AM73" s="238">
        <v>0</v>
      </c>
      <c r="AN73" s="238">
        <v>0</v>
      </c>
      <c r="AO73" s="238">
        <v>0</v>
      </c>
      <c r="AP73" s="238">
        <v>0</v>
      </c>
      <c r="AQ73" s="238">
        <v>0</v>
      </c>
      <c r="AR73" s="238">
        <v>0</v>
      </c>
      <c r="AS73" s="238">
        <v>0</v>
      </c>
      <c r="AT73" s="238">
        <v>0</v>
      </c>
      <c r="AU73" s="238">
        <v>0</v>
      </c>
      <c r="AV73" s="238">
        <v>0</v>
      </c>
      <c r="AW73" s="238">
        <v>0</v>
      </c>
      <c r="AX73" s="238">
        <v>0</v>
      </c>
      <c r="AY73" s="238">
        <v>0</v>
      </c>
      <c r="AZ73" s="238">
        <v>0</v>
      </c>
      <c r="BA73" s="238">
        <v>0</v>
      </c>
      <c r="BB73" s="238">
        <v>0</v>
      </c>
      <c r="BC73" s="238">
        <v>0</v>
      </c>
      <c r="BD73" s="238">
        <v>0</v>
      </c>
      <c r="BE73" s="238">
        <v>0</v>
      </c>
      <c r="BF73" s="238">
        <v>0</v>
      </c>
      <c r="BG73" s="238">
        <v>0</v>
      </c>
      <c r="BH73" s="238">
        <v>0</v>
      </c>
      <c r="BI73" s="238">
        <v>0</v>
      </c>
      <c r="BJ73" s="238">
        <v>0</v>
      </c>
      <c r="BK73" s="238">
        <v>0</v>
      </c>
      <c r="BL73" s="238">
        <v>0</v>
      </c>
      <c r="BM73" s="238">
        <v>0</v>
      </c>
      <c r="BN73" s="238">
        <v>0</v>
      </c>
      <c r="BO73" s="238">
        <v>0</v>
      </c>
      <c r="BP73" s="238">
        <v>0</v>
      </c>
      <c r="BQ73" s="238">
        <v>0</v>
      </c>
      <c r="BR73" s="238">
        <v>0</v>
      </c>
      <c r="BS73" s="238">
        <v>0</v>
      </c>
      <c r="BT73" s="238">
        <v>0</v>
      </c>
      <c r="BU73" s="238">
        <v>0</v>
      </c>
      <c r="BV73" s="238">
        <v>0</v>
      </c>
      <c r="BW73" s="238">
        <v>0</v>
      </c>
      <c r="BX73" s="238">
        <v>0</v>
      </c>
      <c r="BY73" s="238">
        <v>0</v>
      </c>
      <c r="BZ73" s="238">
        <v>0</v>
      </c>
      <c r="CA73" s="238">
        <v>0</v>
      </c>
      <c r="CB73" s="238">
        <v>0</v>
      </c>
      <c r="CC73" s="238">
        <v>0</v>
      </c>
      <c r="CD73" s="238">
        <v>0</v>
      </c>
      <c r="CE73" s="28">
        <v>0</v>
      </c>
    </row>
    <row r="74" spans="1:83">
      <c r="A74" s="29" t="s">
        <v>274</v>
      </c>
      <c r="B74" s="30"/>
      <c r="C74" s="238">
        <v>0</v>
      </c>
      <c r="D74" s="238">
        <v>0</v>
      </c>
      <c r="E74" s="238">
        <v>0</v>
      </c>
      <c r="F74" s="238">
        <v>0</v>
      </c>
      <c r="G74" s="238">
        <v>0</v>
      </c>
      <c r="H74" s="238">
        <v>0</v>
      </c>
      <c r="I74" s="238">
        <v>0</v>
      </c>
      <c r="J74" s="238">
        <v>0</v>
      </c>
      <c r="K74" s="238">
        <v>0</v>
      </c>
      <c r="L74" s="238">
        <v>0</v>
      </c>
      <c r="M74" s="238">
        <v>0</v>
      </c>
      <c r="N74" s="238">
        <v>0</v>
      </c>
      <c r="O74" s="238">
        <v>0</v>
      </c>
      <c r="P74" s="238">
        <v>0</v>
      </c>
      <c r="Q74" s="238">
        <v>0</v>
      </c>
      <c r="R74" s="238">
        <v>0</v>
      </c>
      <c r="S74" s="238">
        <v>0</v>
      </c>
      <c r="T74" s="238">
        <v>0</v>
      </c>
      <c r="U74" s="238">
        <v>0</v>
      </c>
      <c r="V74" s="238">
        <v>0</v>
      </c>
      <c r="W74" s="238">
        <v>0</v>
      </c>
      <c r="X74" s="238">
        <v>0</v>
      </c>
      <c r="Y74" s="238">
        <v>0</v>
      </c>
      <c r="Z74" s="238">
        <v>0</v>
      </c>
      <c r="AA74" s="238">
        <v>0</v>
      </c>
      <c r="AB74" s="238">
        <v>0</v>
      </c>
      <c r="AC74" s="238">
        <v>0</v>
      </c>
      <c r="AD74" s="238">
        <v>0</v>
      </c>
      <c r="AE74" s="238">
        <v>0</v>
      </c>
      <c r="AF74" s="238">
        <v>0</v>
      </c>
      <c r="AG74" s="238">
        <v>0</v>
      </c>
      <c r="AH74" s="238">
        <v>0</v>
      </c>
      <c r="AI74" s="238">
        <v>0</v>
      </c>
      <c r="AJ74" s="238">
        <v>0</v>
      </c>
      <c r="AK74" s="238">
        <v>0</v>
      </c>
      <c r="AL74" s="238">
        <v>0</v>
      </c>
      <c r="AM74" s="238">
        <v>0</v>
      </c>
      <c r="AN74" s="238">
        <v>0</v>
      </c>
      <c r="AO74" s="238">
        <v>0</v>
      </c>
      <c r="AP74" s="238">
        <v>0</v>
      </c>
      <c r="AQ74" s="238">
        <v>0</v>
      </c>
      <c r="AR74" s="238">
        <v>0</v>
      </c>
      <c r="AS74" s="238">
        <v>0</v>
      </c>
      <c r="AT74" s="238">
        <v>0</v>
      </c>
      <c r="AU74" s="238">
        <v>0</v>
      </c>
      <c r="AV74" s="238">
        <v>0</v>
      </c>
      <c r="AW74" s="238">
        <v>0</v>
      </c>
      <c r="AX74" s="238">
        <v>0</v>
      </c>
      <c r="AY74" s="238">
        <v>0</v>
      </c>
      <c r="AZ74" s="238">
        <v>0</v>
      </c>
      <c r="BA74" s="238">
        <v>0</v>
      </c>
      <c r="BB74" s="238">
        <v>0</v>
      </c>
      <c r="BC74" s="238">
        <v>0</v>
      </c>
      <c r="BD74" s="238">
        <v>0</v>
      </c>
      <c r="BE74" s="238">
        <v>0</v>
      </c>
      <c r="BF74" s="238">
        <v>0</v>
      </c>
      <c r="BG74" s="238">
        <v>0</v>
      </c>
      <c r="BH74" s="238">
        <v>0</v>
      </c>
      <c r="BI74" s="238">
        <v>0</v>
      </c>
      <c r="BJ74" s="238">
        <v>0</v>
      </c>
      <c r="BK74" s="238">
        <v>0</v>
      </c>
      <c r="BL74" s="238">
        <v>0</v>
      </c>
      <c r="BM74" s="238">
        <v>0</v>
      </c>
      <c r="BN74" s="238">
        <v>0</v>
      </c>
      <c r="BO74" s="238">
        <v>0</v>
      </c>
      <c r="BP74" s="238">
        <v>0</v>
      </c>
      <c r="BQ74" s="238">
        <v>0</v>
      </c>
      <c r="BR74" s="238">
        <v>0</v>
      </c>
      <c r="BS74" s="238">
        <v>0</v>
      </c>
      <c r="BT74" s="238">
        <v>0</v>
      </c>
      <c r="BU74" s="238">
        <v>0</v>
      </c>
      <c r="BV74" s="238">
        <v>0</v>
      </c>
      <c r="BW74" s="238">
        <v>0</v>
      </c>
      <c r="BX74" s="238">
        <v>0</v>
      </c>
      <c r="BY74" s="238">
        <v>0</v>
      </c>
      <c r="BZ74" s="238">
        <v>0</v>
      </c>
      <c r="CA74" s="238">
        <v>0</v>
      </c>
      <c r="CB74" s="238">
        <v>0</v>
      </c>
      <c r="CC74" s="238">
        <v>0</v>
      </c>
      <c r="CD74" s="238">
        <v>0</v>
      </c>
      <c r="CE74" s="28">
        <v>0</v>
      </c>
    </row>
    <row r="75" spans="1:83">
      <c r="A75" s="29" t="s">
        <v>275</v>
      </c>
      <c r="B75" s="30"/>
      <c r="C75" s="238">
        <v>0</v>
      </c>
      <c r="D75" s="238">
        <v>0</v>
      </c>
      <c r="E75" s="238">
        <v>0</v>
      </c>
      <c r="F75" s="238">
        <v>0</v>
      </c>
      <c r="G75" s="238">
        <v>0</v>
      </c>
      <c r="H75" s="238">
        <v>0</v>
      </c>
      <c r="I75" s="238">
        <v>0</v>
      </c>
      <c r="J75" s="238">
        <v>0</v>
      </c>
      <c r="K75" s="238">
        <v>0</v>
      </c>
      <c r="L75" s="238">
        <v>0</v>
      </c>
      <c r="M75" s="238">
        <v>0</v>
      </c>
      <c r="N75" s="238">
        <v>0</v>
      </c>
      <c r="O75" s="238">
        <v>0</v>
      </c>
      <c r="P75" s="238">
        <v>0</v>
      </c>
      <c r="Q75" s="238">
        <v>0</v>
      </c>
      <c r="R75" s="238">
        <v>0</v>
      </c>
      <c r="S75" s="238">
        <v>0</v>
      </c>
      <c r="T75" s="238">
        <v>0</v>
      </c>
      <c r="U75" s="238">
        <v>0</v>
      </c>
      <c r="V75" s="238">
        <v>0</v>
      </c>
      <c r="W75" s="238">
        <v>0</v>
      </c>
      <c r="X75" s="238">
        <v>0</v>
      </c>
      <c r="Y75" s="238">
        <v>0</v>
      </c>
      <c r="Z75" s="238">
        <v>0</v>
      </c>
      <c r="AA75" s="238">
        <v>0</v>
      </c>
      <c r="AB75" s="238">
        <v>0</v>
      </c>
      <c r="AC75" s="238">
        <v>0</v>
      </c>
      <c r="AD75" s="238">
        <v>0</v>
      </c>
      <c r="AE75" s="238">
        <v>0</v>
      </c>
      <c r="AF75" s="238">
        <v>0</v>
      </c>
      <c r="AG75" s="238">
        <v>0</v>
      </c>
      <c r="AH75" s="238">
        <v>0</v>
      </c>
      <c r="AI75" s="238">
        <v>0</v>
      </c>
      <c r="AJ75" s="238">
        <v>0</v>
      </c>
      <c r="AK75" s="238">
        <v>0</v>
      </c>
      <c r="AL75" s="238">
        <v>0</v>
      </c>
      <c r="AM75" s="238">
        <v>0</v>
      </c>
      <c r="AN75" s="238">
        <v>0</v>
      </c>
      <c r="AO75" s="238">
        <v>0</v>
      </c>
      <c r="AP75" s="238">
        <v>0</v>
      </c>
      <c r="AQ75" s="238">
        <v>0</v>
      </c>
      <c r="AR75" s="238">
        <v>0</v>
      </c>
      <c r="AS75" s="238">
        <v>0</v>
      </c>
      <c r="AT75" s="238">
        <v>0</v>
      </c>
      <c r="AU75" s="238">
        <v>0</v>
      </c>
      <c r="AV75" s="238">
        <v>0</v>
      </c>
      <c r="AW75" s="238">
        <v>0</v>
      </c>
      <c r="AX75" s="238">
        <v>0</v>
      </c>
      <c r="AY75" s="238">
        <v>0</v>
      </c>
      <c r="AZ75" s="238">
        <v>0</v>
      </c>
      <c r="BA75" s="238">
        <v>0</v>
      </c>
      <c r="BB75" s="238">
        <v>0</v>
      </c>
      <c r="BC75" s="238">
        <v>0</v>
      </c>
      <c r="BD75" s="238">
        <v>0</v>
      </c>
      <c r="BE75" s="238">
        <v>0</v>
      </c>
      <c r="BF75" s="238">
        <v>0</v>
      </c>
      <c r="BG75" s="238">
        <v>0</v>
      </c>
      <c r="BH75" s="238">
        <v>0</v>
      </c>
      <c r="BI75" s="238">
        <v>0</v>
      </c>
      <c r="BJ75" s="238">
        <v>0</v>
      </c>
      <c r="BK75" s="238">
        <v>0</v>
      </c>
      <c r="BL75" s="238">
        <v>0</v>
      </c>
      <c r="BM75" s="238">
        <v>0</v>
      </c>
      <c r="BN75" s="238">
        <v>0</v>
      </c>
      <c r="BO75" s="238">
        <v>0</v>
      </c>
      <c r="BP75" s="238">
        <v>0</v>
      </c>
      <c r="BQ75" s="238">
        <v>0</v>
      </c>
      <c r="BR75" s="238">
        <v>0</v>
      </c>
      <c r="BS75" s="238">
        <v>0</v>
      </c>
      <c r="BT75" s="238">
        <v>0</v>
      </c>
      <c r="BU75" s="238">
        <v>0</v>
      </c>
      <c r="BV75" s="238">
        <v>0</v>
      </c>
      <c r="BW75" s="238">
        <v>0</v>
      </c>
      <c r="BX75" s="238">
        <v>0</v>
      </c>
      <c r="BY75" s="238">
        <v>0</v>
      </c>
      <c r="BZ75" s="238">
        <v>0</v>
      </c>
      <c r="CA75" s="238">
        <v>0</v>
      </c>
      <c r="CB75" s="238">
        <v>0</v>
      </c>
      <c r="CC75" s="238">
        <v>0</v>
      </c>
      <c r="CD75" s="238">
        <v>0</v>
      </c>
      <c r="CE75" s="28">
        <v>0</v>
      </c>
    </row>
    <row r="76" spans="1:83">
      <c r="A76" s="29" t="s">
        <v>276</v>
      </c>
      <c r="B76" s="211"/>
      <c r="C76" s="238">
        <v>0</v>
      </c>
      <c r="D76" s="238">
        <v>0</v>
      </c>
      <c r="E76" s="238">
        <v>0</v>
      </c>
      <c r="F76" s="238">
        <v>0</v>
      </c>
      <c r="G76" s="238">
        <v>0</v>
      </c>
      <c r="H76" s="238">
        <v>0</v>
      </c>
      <c r="I76" s="238">
        <v>0</v>
      </c>
      <c r="J76" s="238">
        <v>0</v>
      </c>
      <c r="K76" s="238">
        <v>0</v>
      </c>
      <c r="L76" s="238">
        <v>0</v>
      </c>
      <c r="M76" s="238">
        <v>0</v>
      </c>
      <c r="N76" s="238">
        <v>0</v>
      </c>
      <c r="O76" s="238">
        <v>0</v>
      </c>
      <c r="P76" s="238">
        <v>0</v>
      </c>
      <c r="Q76" s="238">
        <v>0</v>
      </c>
      <c r="R76" s="238">
        <v>0</v>
      </c>
      <c r="S76" s="238">
        <v>0</v>
      </c>
      <c r="T76" s="238">
        <v>0</v>
      </c>
      <c r="U76" s="238">
        <v>0</v>
      </c>
      <c r="V76" s="238">
        <v>0</v>
      </c>
      <c r="W76" s="238">
        <v>0</v>
      </c>
      <c r="X76" s="238">
        <v>0</v>
      </c>
      <c r="Y76" s="238">
        <v>0</v>
      </c>
      <c r="Z76" s="238">
        <v>0</v>
      </c>
      <c r="AA76" s="238">
        <v>0</v>
      </c>
      <c r="AB76" s="238">
        <v>0</v>
      </c>
      <c r="AC76" s="238">
        <v>0</v>
      </c>
      <c r="AD76" s="238">
        <v>0</v>
      </c>
      <c r="AE76" s="238">
        <v>0</v>
      </c>
      <c r="AF76" s="238">
        <v>0</v>
      </c>
      <c r="AG76" s="238">
        <v>0</v>
      </c>
      <c r="AH76" s="238">
        <v>0</v>
      </c>
      <c r="AI76" s="238">
        <v>0</v>
      </c>
      <c r="AJ76" s="238">
        <v>0</v>
      </c>
      <c r="AK76" s="238">
        <v>0</v>
      </c>
      <c r="AL76" s="238">
        <v>0</v>
      </c>
      <c r="AM76" s="238">
        <v>0</v>
      </c>
      <c r="AN76" s="238">
        <v>0</v>
      </c>
      <c r="AO76" s="238">
        <v>0</v>
      </c>
      <c r="AP76" s="238">
        <v>0</v>
      </c>
      <c r="AQ76" s="238">
        <v>0</v>
      </c>
      <c r="AR76" s="238">
        <v>0</v>
      </c>
      <c r="AS76" s="238">
        <v>0</v>
      </c>
      <c r="AT76" s="238">
        <v>0</v>
      </c>
      <c r="AU76" s="238">
        <v>0</v>
      </c>
      <c r="AV76" s="238">
        <v>0</v>
      </c>
      <c r="AW76" s="238">
        <v>0</v>
      </c>
      <c r="AX76" s="238">
        <v>0</v>
      </c>
      <c r="AY76" s="238">
        <v>0</v>
      </c>
      <c r="AZ76" s="238">
        <v>0</v>
      </c>
      <c r="BA76" s="238">
        <v>0</v>
      </c>
      <c r="BB76" s="238">
        <v>0</v>
      </c>
      <c r="BC76" s="238">
        <v>0</v>
      </c>
      <c r="BD76" s="238">
        <v>0</v>
      </c>
      <c r="BE76" s="238">
        <v>0</v>
      </c>
      <c r="BF76" s="238">
        <v>0</v>
      </c>
      <c r="BG76" s="238">
        <v>0</v>
      </c>
      <c r="BH76" s="238">
        <v>0</v>
      </c>
      <c r="BI76" s="238">
        <v>0</v>
      </c>
      <c r="BJ76" s="238">
        <v>0</v>
      </c>
      <c r="BK76" s="238">
        <v>0</v>
      </c>
      <c r="BL76" s="238">
        <v>0</v>
      </c>
      <c r="BM76" s="238">
        <v>0</v>
      </c>
      <c r="BN76" s="238">
        <v>0</v>
      </c>
      <c r="BO76" s="238">
        <v>0</v>
      </c>
      <c r="BP76" s="238">
        <v>0</v>
      </c>
      <c r="BQ76" s="238">
        <v>0</v>
      </c>
      <c r="BR76" s="238">
        <v>0</v>
      </c>
      <c r="BS76" s="238">
        <v>0</v>
      </c>
      <c r="BT76" s="238">
        <v>0</v>
      </c>
      <c r="BU76" s="238">
        <v>0</v>
      </c>
      <c r="BV76" s="238">
        <v>0</v>
      </c>
      <c r="BW76" s="238">
        <v>0</v>
      </c>
      <c r="BX76" s="238">
        <v>0</v>
      </c>
      <c r="BY76" s="238">
        <v>0</v>
      </c>
      <c r="BZ76" s="238">
        <v>0</v>
      </c>
      <c r="CA76" s="238">
        <v>0</v>
      </c>
      <c r="CB76" s="238">
        <v>0</v>
      </c>
      <c r="CC76" s="238">
        <v>0</v>
      </c>
      <c r="CD76" s="238">
        <v>0</v>
      </c>
      <c r="CE76" s="28">
        <v>0</v>
      </c>
    </row>
    <row r="77" spans="1:83">
      <c r="A77" s="29" t="s">
        <v>277</v>
      </c>
      <c r="B77" s="30"/>
      <c r="C77" s="238">
        <v>0</v>
      </c>
      <c r="D77" s="238">
        <v>0</v>
      </c>
      <c r="E77" s="238">
        <v>0</v>
      </c>
      <c r="F77" s="238">
        <v>0</v>
      </c>
      <c r="G77" s="238">
        <v>0</v>
      </c>
      <c r="H77" s="238">
        <v>0</v>
      </c>
      <c r="I77" s="238">
        <v>0</v>
      </c>
      <c r="J77" s="238">
        <v>0</v>
      </c>
      <c r="K77" s="238">
        <v>0</v>
      </c>
      <c r="L77" s="238">
        <v>0</v>
      </c>
      <c r="M77" s="238">
        <v>0</v>
      </c>
      <c r="N77" s="238">
        <v>0</v>
      </c>
      <c r="O77" s="238">
        <v>0</v>
      </c>
      <c r="P77" s="238">
        <v>0</v>
      </c>
      <c r="Q77" s="238">
        <v>0</v>
      </c>
      <c r="R77" s="238">
        <v>0</v>
      </c>
      <c r="S77" s="238">
        <v>0</v>
      </c>
      <c r="T77" s="238">
        <v>0</v>
      </c>
      <c r="U77" s="238">
        <v>0</v>
      </c>
      <c r="V77" s="238">
        <v>0</v>
      </c>
      <c r="W77" s="238">
        <v>0</v>
      </c>
      <c r="X77" s="238">
        <v>0</v>
      </c>
      <c r="Y77" s="238">
        <v>0</v>
      </c>
      <c r="Z77" s="238">
        <v>0</v>
      </c>
      <c r="AA77" s="238">
        <v>0</v>
      </c>
      <c r="AB77" s="238">
        <v>0</v>
      </c>
      <c r="AC77" s="238">
        <v>0</v>
      </c>
      <c r="AD77" s="238">
        <v>0</v>
      </c>
      <c r="AE77" s="238">
        <v>0</v>
      </c>
      <c r="AF77" s="238">
        <v>0</v>
      </c>
      <c r="AG77" s="238">
        <v>0</v>
      </c>
      <c r="AH77" s="238">
        <v>0</v>
      </c>
      <c r="AI77" s="238">
        <v>0</v>
      </c>
      <c r="AJ77" s="238">
        <v>0</v>
      </c>
      <c r="AK77" s="238">
        <v>0</v>
      </c>
      <c r="AL77" s="238">
        <v>0</v>
      </c>
      <c r="AM77" s="238">
        <v>0</v>
      </c>
      <c r="AN77" s="238">
        <v>0</v>
      </c>
      <c r="AO77" s="238">
        <v>0</v>
      </c>
      <c r="AP77" s="238">
        <v>0</v>
      </c>
      <c r="AQ77" s="238">
        <v>0</v>
      </c>
      <c r="AR77" s="238">
        <v>0</v>
      </c>
      <c r="AS77" s="238">
        <v>0</v>
      </c>
      <c r="AT77" s="238">
        <v>0</v>
      </c>
      <c r="AU77" s="238">
        <v>0</v>
      </c>
      <c r="AV77" s="238">
        <v>0</v>
      </c>
      <c r="AW77" s="238">
        <v>0</v>
      </c>
      <c r="AX77" s="238">
        <v>0</v>
      </c>
      <c r="AY77" s="238">
        <v>0</v>
      </c>
      <c r="AZ77" s="238">
        <v>0</v>
      </c>
      <c r="BA77" s="238">
        <v>0</v>
      </c>
      <c r="BB77" s="238">
        <v>0</v>
      </c>
      <c r="BC77" s="238">
        <v>0</v>
      </c>
      <c r="BD77" s="238">
        <v>0</v>
      </c>
      <c r="BE77" s="238">
        <v>0</v>
      </c>
      <c r="BF77" s="238">
        <v>0</v>
      </c>
      <c r="BG77" s="238">
        <v>0</v>
      </c>
      <c r="BH77" s="238">
        <v>0</v>
      </c>
      <c r="BI77" s="238">
        <v>0</v>
      </c>
      <c r="BJ77" s="238">
        <v>0</v>
      </c>
      <c r="BK77" s="238">
        <v>0</v>
      </c>
      <c r="BL77" s="238">
        <v>0</v>
      </c>
      <c r="BM77" s="238">
        <v>0</v>
      </c>
      <c r="BN77" s="238">
        <v>0</v>
      </c>
      <c r="BO77" s="238">
        <v>0</v>
      </c>
      <c r="BP77" s="238">
        <v>0</v>
      </c>
      <c r="BQ77" s="238">
        <v>0</v>
      </c>
      <c r="BR77" s="238">
        <v>0</v>
      </c>
      <c r="BS77" s="238">
        <v>0</v>
      </c>
      <c r="BT77" s="238">
        <v>0</v>
      </c>
      <c r="BU77" s="238">
        <v>0</v>
      </c>
      <c r="BV77" s="238">
        <v>0</v>
      </c>
      <c r="BW77" s="238">
        <v>0</v>
      </c>
      <c r="BX77" s="238">
        <v>0</v>
      </c>
      <c r="BY77" s="238">
        <v>0</v>
      </c>
      <c r="BZ77" s="238">
        <v>0</v>
      </c>
      <c r="CA77" s="238">
        <v>0</v>
      </c>
      <c r="CB77" s="238">
        <v>0</v>
      </c>
      <c r="CC77" s="238">
        <v>0</v>
      </c>
      <c r="CD77" s="238">
        <v>0</v>
      </c>
      <c r="CE77" s="28">
        <v>0</v>
      </c>
    </row>
    <row r="78" spans="1:83">
      <c r="A78" s="29" t="s">
        <v>278</v>
      </c>
      <c r="B78" s="16"/>
      <c r="C78" s="238">
        <v>0</v>
      </c>
      <c r="D78" s="238">
        <v>0</v>
      </c>
      <c r="E78" s="238">
        <v>0</v>
      </c>
      <c r="F78" s="238">
        <v>0</v>
      </c>
      <c r="G78" s="238">
        <v>0</v>
      </c>
      <c r="H78" s="238">
        <v>0</v>
      </c>
      <c r="I78" s="238">
        <v>0</v>
      </c>
      <c r="J78" s="238">
        <v>0</v>
      </c>
      <c r="K78" s="238">
        <v>0</v>
      </c>
      <c r="L78" s="238">
        <v>0</v>
      </c>
      <c r="M78" s="238">
        <v>0</v>
      </c>
      <c r="N78" s="238">
        <v>0</v>
      </c>
      <c r="O78" s="238">
        <v>0</v>
      </c>
      <c r="P78" s="238">
        <v>0</v>
      </c>
      <c r="Q78" s="238">
        <v>0</v>
      </c>
      <c r="R78" s="238">
        <v>0</v>
      </c>
      <c r="S78" s="238">
        <v>0</v>
      </c>
      <c r="T78" s="238">
        <v>0</v>
      </c>
      <c r="U78" s="238">
        <v>0</v>
      </c>
      <c r="V78" s="238">
        <v>0</v>
      </c>
      <c r="W78" s="238">
        <v>0</v>
      </c>
      <c r="X78" s="238">
        <v>0</v>
      </c>
      <c r="Y78" s="238">
        <v>0</v>
      </c>
      <c r="Z78" s="238">
        <v>0</v>
      </c>
      <c r="AA78" s="238">
        <v>0</v>
      </c>
      <c r="AB78" s="238">
        <v>0</v>
      </c>
      <c r="AC78" s="238">
        <v>0</v>
      </c>
      <c r="AD78" s="238">
        <v>0</v>
      </c>
      <c r="AE78" s="238">
        <v>0</v>
      </c>
      <c r="AF78" s="238">
        <v>0</v>
      </c>
      <c r="AG78" s="238">
        <v>0</v>
      </c>
      <c r="AH78" s="238">
        <v>0</v>
      </c>
      <c r="AI78" s="238">
        <v>0</v>
      </c>
      <c r="AJ78" s="238">
        <v>0</v>
      </c>
      <c r="AK78" s="238">
        <v>0</v>
      </c>
      <c r="AL78" s="238">
        <v>0</v>
      </c>
      <c r="AM78" s="238">
        <v>0</v>
      </c>
      <c r="AN78" s="238">
        <v>0</v>
      </c>
      <c r="AO78" s="238">
        <v>0</v>
      </c>
      <c r="AP78" s="238">
        <v>0</v>
      </c>
      <c r="AQ78" s="238">
        <v>0</v>
      </c>
      <c r="AR78" s="238">
        <v>0</v>
      </c>
      <c r="AS78" s="238">
        <v>0</v>
      </c>
      <c r="AT78" s="238">
        <v>0</v>
      </c>
      <c r="AU78" s="238">
        <v>0</v>
      </c>
      <c r="AV78" s="238">
        <v>0</v>
      </c>
      <c r="AW78" s="238">
        <v>0</v>
      </c>
      <c r="AX78" s="238">
        <v>0</v>
      </c>
      <c r="AY78" s="238">
        <v>0</v>
      </c>
      <c r="AZ78" s="238">
        <v>0</v>
      </c>
      <c r="BA78" s="238">
        <v>0</v>
      </c>
      <c r="BB78" s="238">
        <v>0</v>
      </c>
      <c r="BC78" s="238">
        <v>0</v>
      </c>
      <c r="BD78" s="238">
        <v>0</v>
      </c>
      <c r="BE78" s="238">
        <v>0</v>
      </c>
      <c r="BF78" s="238">
        <v>0</v>
      </c>
      <c r="BG78" s="238">
        <v>0</v>
      </c>
      <c r="BH78" s="238">
        <v>0</v>
      </c>
      <c r="BI78" s="238">
        <v>0</v>
      </c>
      <c r="BJ78" s="238">
        <v>0</v>
      </c>
      <c r="BK78" s="238">
        <v>0</v>
      </c>
      <c r="BL78" s="238">
        <v>0</v>
      </c>
      <c r="BM78" s="238">
        <v>0</v>
      </c>
      <c r="BN78" s="238">
        <v>0</v>
      </c>
      <c r="BO78" s="238">
        <v>0</v>
      </c>
      <c r="BP78" s="238">
        <v>0</v>
      </c>
      <c r="BQ78" s="238">
        <v>0</v>
      </c>
      <c r="BR78" s="238">
        <v>0</v>
      </c>
      <c r="BS78" s="238">
        <v>0</v>
      </c>
      <c r="BT78" s="238">
        <v>0</v>
      </c>
      <c r="BU78" s="238">
        <v>0</v>
      </c>
      <c r="BV78" s="238">
        <v>0</v>
      </c>
      <c r="BW78" s="238">
        <v>0</v>
      </c>
      <c r="BX78" s="238">
        <v>0</v>
      </c>
      <c r="BY78" s="238">
        <v>0</v>
      </c>
      <c r="BZ78" s="238">
        <v>0</v>
      </c>
      <c r="CA78" s="238">
        <v>0</v>
      </c>
      <c r="CB78" s="238">
        <v>0</v>
      </c>
      <c r="CC78" s="238">
        <v>0</v>
      </c>
      <c r="CD78" s="238">
        <v>0</v>
      </c>
      <c r="CE78" s="28">
        <v>0</v>
      </c>
    </row>
    <row r="79" spans="1:83">
      <c r="A79" s="29" t="s">
        <v>279</v>
      </c>
      <c r="B79" s="16"/>
      <c r="C79" s="238">
        <v>0</v>
      </c>
      <c r="D79" s="238">
        <v>0</v>
      </c>
      <c r="E79" s="238">
        <v>0</v>
      </c>
      <c r="F79" s="238">
        <v>0</v>
      </c>
      <c r="G79" s="238">
        <v>0</v>
      </c>
      <c r="H79" s="238">
        <v>0</v>
      </c>
      <c r="I79" s="238">
        <v>0</v>
      </c>
      <c r="J79" s="238">
        <v>0</v>
      </c>
      <c r="K79" s="238">
        <v>0</v>
      </c>
      <c r="L79" s="238">
        <v>0</v>
      </c>
      <c r="M79" s="238">
        <v>0</v>
      </c>
      <c r="N79" s="238">
        <v>0</v>
      </c>
      <c r="O79" s="238">
        <v>0</v>
      </c>
      <c r="P79" s="238">
        <v>0</v>
      </c>
      <c r="Q79" s="238">
        <v>0</v>
      </c>
      <c r="R79" s="238">
        <v>0</v>
      </c>
      <c r="S79" s="238">
        <v>0</v>
      </c>
      <c r="T79" s="238">
        <v>0</v>
      </c>
      <c r="U79" s="238">
        <v>0</v>
      </c>
      <c r="V79" s="238">
        <v>0</v>
      </c>
      <c r="W79" s="238">
        <v>0</v>
      </c>
      <c r="X79" s="238">
        <v>0</v>
      </c>
      <c r="Y79" s="238">
        <v>0</v>
      </c>
      <c r="Z79" s="238">
        <v>0</v>
      </c>
      <c r="AA79" s="238">
        <v>0</v>
      </c>
      <c r="AB79" s="238">
        <v>0</v>
      </c>
      <c r="AC79" s="238">
        <v>0</v>
      </c>
      <c r="AD79" s="238">
        <v>0</v>
      </c>
      <c r="AE79" s="238">
        <v>0</v>
      </c>
      <c r="AF79" s="238">
        <v>0</v>
      </c>
      <c r="AG79" s="238">
        <v>0</v>
      </c>
      <c r="AH79" s="238">
        <v>0</v>
      </c>
      <c r="AI79" s="238">
        <v>0</v>
      </c>
      <c r="AJ79" s="238">
        <v>0</v>
      </c>
      <c r="AK79" s="238">
        <v>0</v>
      </c>
      <c r="AL79" s="238">
        <v>0</v>
      </c>
      <c r="AM79" s="238">
        <v>0</v>
      </c>
      <c r="AN79" s="238">
        <v>0</v>
      </c>
      <c r="AO79" s="238">
        <v>0</v>
      </c>
      <c r="AP79" s="238">
        <v>0</v>
      </c>
      <c r="AQ79" s="238">
        <v>0</v>
      </c>
      <c r="AR79" s="238">
        <v>0</v>
      </c>
      <c r="AS79" s="238">
        <v>0</v>
      </c>
      <c r="AT79" s="238">
        <v>0</v>
      </c>
      <c r="AU79" s="238">
        <v>0</v>
      </c>
      <c r="AV79" s="238">
        <v>0</v>
      </c>
      <c r="AW79" s="238">
        <v>0</v>
      </c>
      <c r="AX79" s="238">
        <v>0</v>
      </c>
      <c r="AY79" s="238">
        <v>0</v>
      </c>
      <c r="AZ79" s="238">
        <v>0</v>
      </c>
      <c r="BA79" s="238">
        <v>0</v>
      </c>
      <c r="BB79" s="238">
        <v>0</v>
      </c>
      <c r="BC79" s="238">
        <v>0</v>
      </c>
      <c r="BD79" s="238">
        <v>0</v>
      </c>
      <c r="BE79" s="238">
        <v>0</v>
      </c>
      <c r="BF79" s="238">
        <v>0</v>
      </c>
      <c r="BG79" s="238">
        <v>0</v>
      </c>
      <c r="BH79" s="238">
        <v>0</v>
      </c>
      <c r="BI79" s="238">
        <v>0</v>
      </c>
      <c r="BJ79" s="238">
        <v>0</v>
      </c>
      <c r="BK79" s="238">
        <v>0</v>
      </c>
      <c r="BL79" s="238">
        <v>0</v>
      </c>
      <c r="BM79" s="238">
        <v>0</v>
      </c>
      <c r="BN79" s="238">
        <v>0</v>
      </c>
      <c r="BO79" s="238">
        <v>0</v>
      </c>
      <c r="BP79" s="238">
        <v>0</v>
      </c>
      <c r="BQ79" s="238">
        <v>0</v>
      </c>
      <c r="BR79" s="238">
        <v>0</v>
      </c>
      <c r="BS79" s="238">
        <v>0</v>
      </c>
      <c r="BT79" s="238">
        <v>0</v>
      </c>
      <c r="BU79" s="238">
        <v>0</v>
      </c>
      <c r="BV79" s="238">
        <v>0</v>
      </c>
      <c r="BW79" s="238">
        <v>0</v>
      </c>
      <c r="BX79" s="238">
        <v>0</v>
      </c>
      <c r="BY79" s="238">
        <v>0</v>
      </c>
      <c r="BZ79" s="238">
        <v>0</v>
      </c>
      <c r="CA79" s="238">
        <v>0</v>
      </c>
      <c r="CB79" s="238">
        <v>0</v>
      </c>
      <c r="CC79" s="238">
        <v>0</v>
      </c>
      <c r="CD79" s="238">
        <v>0</v>
      </c>
      <c r="CE79" s="28">
        <v>0</v>
      </c>
    </row>
    <row r="80" spans="1:83">
      <c r="A80" s="29" t="s">
        <v>280</v>
      </c>
      <c r="B80" s="16"/>
      <c r="C80" s="238">
        <v>0</v>
      </c>
      <c r="D80" s="238">
        <v>0</v>
      </c>
      <c r="E80" s="238">
        <v>0</v>
      </c>
      <c r="F80" s="238">
        <v>0</v>
      </c>
      <c r="G80" s="238">
        <v>0</v>
      </c>
      <c r="H80" s="238">
        <v>0</v>
      </c>
      <c r="I80" s="238">
        <v>0</v>
      </c>
      <c r="J80" s="238">
        <v>0</v>
      </c>
      <c r="K80" s="238">
        <v>0</v>
      </c>
      <c r="L80" s="238">
        <v>0</v>
      </c>
      <c r="M80" s="238">
        <v>0</v>
      </c>
      <c r="N80" s="238">
        <v>0</v>
      </c>
      <c r="O80" s="238">
        <v>0</v>
      </c>
      <c r="P80" s="238">
        <v>0</v>
      </c>
      <c r="Q80" s="238">
        <v>0</v>
      </c>
      <c r="R80" s="238">
        <v>0</v>
      </c>
      <c r="S80" s="238">
        <v>0</v>
      </c>
      <c r="T80" s="238">
        <v>0</v>
      </c>
      <c r="U80" s="238">
        <v>0</v>
      </c>
      <c r="V80" s="238">
        <v>0</v>
      </c>
      <c r="W80" s="238">
        <v>0</v>
      </c>
      <c r="X80" s="238">
        <v>0</v>
      </c>
      <c r="Y80" s="238">
        <v>0</v>
      </c>
      <c r="Z80" s="238">
        <v>0</v>
      </c>
      <c r="AA80" s="238">
        <v>0</v>
      </c>
      <c r="AB80" s="238">
        <v>0</v>
      </c>
      <c r="AC80" s="238">
        <v>0</v>
      </c>
      <c r="AD80" s="238">
        <v>0</v>
      </c>
      <c r="AE80" s="238">
        <v>0</v>
      </c>
      <c r="AF80" s="238">
        <v>0</v>
      </c>
      <c r="AG80" s="238">
        <v>0</v>
      </c>
      <c r="AH80" s="238">
        <v>0</v>
      </c>
      <c r="AI80" s="238">
        <v>0</v>
      </c>
      <c r="AJ80" s="238">
        <v>0</v>
      </c>
      <c r="AK80" s="238">
        <v>0</v>
      </c>
      <c r="AL80" s="238">
        <v>0</v>
      </c>
      <c r="AM80" s="238">
        <v>0</v>
      </c>
      <c r="AN80" s="238">
        <v>0</v>
      </c>
      <c r="AO80" s="238">
        <v>0</v>
      </c>
      <c r="AP80" s="238">
        <v>0</v>
      </c>
      <c r="AQ80" s="238">
        <v>0</v>
      </c>
      <c r="AR80" s="238">
        <v>0</v>
      </c>
      <c r="AS80" s="238">
        <v>0</v>
      </c>
      <c r="AT80" s="238">
        <v>0</v>
      </c>
      <c r="AU80" s="238">
        <v>0</v>
      </c>
      <c r="AV80" s="238">
        <v>0</v>
      </c>
      <c r="AW80" s="238">
        <v>0</v>
      </c>
      <c r="AX80" s="238">
        <v>0</v>
      </c>
      <c r="AY80" s="238">
        <v>0</v>
      </c>
      <c r="AZ80" s="238">
        <v>0</v>
      </c>
      <c r="BA80" s="238">
        <v>0</v>
      </c>
      <c r="BB80" s="238">
        <v>0</v>
      </c>
      <c r="BC80" s="238">
        <v>0</v>
      </c>
      <c r="BD80" s="238">
        <v>0</v>
      </c>
      <c r="BE80" s="238">
        <v>0</v>
      </c>
      <c r="BF80" s="238">
        <v>0</v>
      </c>
      <c r="BG80" s="238">
        <v>0</v>
      </c>
      <c r="BH80" s="238">
        <v>0</v>
      </c>
      <c r="BI80" s="238">
        <v>0</v>
      </c>
      <c r="BJ80" s="238">
        <v>0</v>
      </c>
      <c r="BK80" s="238">
        <v>0</v>
      </c>
      <c r="BL80" s="238">
        <v>0</v>
      </c>
      <c r="BM80" s="238">
        <v>0</v>
      </c>
      <c r="BN80" s="238">
        <v>0</v>
      </c>
      <c r="BO80" s="238">
        <v>0</v>
      </c>
      <c r="BP80" s="238">
        <v>0</v>
      </c>
      <c r="BQ80" s="238">
        <v>0</v>
      </c>
      <c r="BR80" s="238">
        <v>0</v>
      </c>
      <c r="BS80" s="238">
        <v>0</v>
      </c>
      <c r="BT80" s="238">
        <v>0</v>
      </c>
      <c r="BU80" s="238">
        <v>0</v>
      </c>
      <c r="BV80" s="238">
        <v>0</v>
      </c>
      <c r="BW80" s="238">
        <v>0</v>
      </c>
      <c r="BX80" s="238">
        <v>0</v>
      </c>
      <c r="BY80" s="238">
        <v>0</v>
      </c>
      <c r="BZ80" s="238">
        <v>0</v>
      </c>
      <c r="CA80" s="238">
        <v>0</v>
      </c>
      <c r="CB80" s="238">
        <v>0</v>
      </c>
      <c r="CC80" s="238">
        <v>0</v>
      </c>
      <c r="CD80" s="238">
        <v>0</v>
      </c>
      <c r="CE80" s="28">
        <v>0</v>
      </c>
    </row>
    <row r="81" spans="1:84">
      <c r="A81" s="29" t="s">
        <v>281</v>
      </c>
      <c r="B81" s="16"/>
      <c r="C81" s="238">
        <v>0</v>
      </c>
      <c r="D81" s="238">
        <v>0</v>
      </c>
      <c r="E81" s="238">
        <v>0</v>
      </c>
      <c r="F81" s="238">
        <v>0</v>
      </c>
      <c r="G81" s="238">
        <v>0</v>
      </c>
      <c r="H81" s="238">
        <v>0</v>
      </c>
      <c r="I81" s="238">
        <v>0</v>
      </c>
      <c r="J81" s="238">
        <v>0</v>
      </c>
      <c r="K81" s="238">
        <v>0</v>
      </c>
      <c r="L81" s="238">
        <v>0</v>
      </c>
      <c r="M81" s="238">
        <v>0</v>
      </c>
      <c r="N81" s="238">
        <v>0</v>
      </c>
      <c r="O81" s="238">
        <v>0</v>
      </c>
      <c r="P81" s="238">
        <v>0</v>
      </c>
      <c r="Q81" s="238">
        <v>0</v>
      </c>
      <c r="R81" s="238">
        <v>0</v>
      </c>
      <c r="S81" s="238">
        <v>0</v>
      </c>
      <c r="T81" s="238">
        <v>0</v>
      </c>
      <c r="U81" s="238">
        <v>0</v>
      </c>
      <c r="V81" s="238">
        <v>0</v>
      </c>
      <c r="W81" s="238">
        <v>0</v>
      </c>
      <c r="X81" s="238">
        <v>0</v>
      </c>
      <c r="Y81" s="238">
        <v>0</v>
      </c>
      <c r="Z81" s="238">
        <v>0</v>
      </c>
      <c r="AA81" s="238">
        <v>0</v>
      </c>
      <c r="AB81" s="238">
        <v>0</v>
      </c>
      <c r="AC81" s="238">
        <v>0</v>
      </c>
      <c r="AD81" s="238">
        <v>0</v>
      </c>
      <c r="AE81" s="238">
        <v>0</v>
      </c>
      <c r="AF81" s="238">
        <v>0</v>
      </c>
      <c r="AG81" s="238">
        <v>0</v>
      </c>
      <c r="AH81" s="238">
        <v>0</v>
      </c>
      <c r="AI81" s="238">
        <v>0</v>
      </c>
      <c r="AJ81" s="238">
        <v>0</v>
      </c>
      <c r="AK81" s="238">
        <v>0</v>
      </c>
      <c r="AL81" s="238">
        <v>0</v>
      </c>
      <c r="AM81" s="238">
        <v>0</v>
      </c>
      <c r="AN81" s="238">
        <v>0</v>
      </c>
      <c r="AO81" s="238">
        <v>0</v>
      </c>
      <c r="AP81" s="238">
        <v>0</v>
      </c>
      <c r="AQ81" s="238">
        <v>0</v>
      </c>
      <c r="AR81" s="238">
        <v>0</v>
      </c>
      <c r="AS81" s="238">
        <v>0</v>
      </c>
      <c r="AT81" s="238">
        <v>0</v>
      </c>
      <c r="AU81" s="238">
        <v>0</v>
      </c>
      <c r="AV81" s="238">
        <v>0</v>
      </c>
      <c r="AW81" s="238">
        <v>0</v>
      </c>
      <c r="AX81" s="238">
        <v>0</v>
      </c>
      <c r="AY81" s="238">
        <v>0</v>
      </c>
      <c r="AZ81" s="238">
        <v>0</v>
      </c>
      <c r="BA81" s="238">
        <v>0</v>
      </c>
      <c r="BB81" s="238">
        <v>0</v>
      </c>
      <c r="BC81" s="238">
        <v>0</v>
      </c>
      <c r="BD81" s="238">
        <v>0</v>
      </c>
      <c r="BE81" s="238">
        <v>0</v>
      </c>
      <c r="BF81" s="238">
        <v>0</v>
      </c>
      <c r="BG81" s="238">
        <v>0</v>
      </c>
      <c r="BH81" s="238">
        <v>0</v>
      </c>
      <c r="BI81" s="238">
        <v>0</v>
      </c>
      <c r="BJ81" s="238">
        <v>0</v>
      </c>
      <c r="BK81" s="238">
        <v>0</v>
      </c>
      <c r="BL81" s="238">
        <v>0</v>
      </c>
      <c r="BM81" s="238">
        <v>0</v>
      </c>
      <c r="BN81" s="238">
        <v>0</v>
      </c>
      <c r="BO81" s="238">
        <v>0</v>
      </c>
      <c r="BP81" s="238">
        <v>0</v>
      </c>
      <c r="BQ81" s="238">
        <v>0</v>
      </c>
      <c r="BR81" s="238">
        <v>0</v>
      </c>
      <c r="BS81" s="238">
        <v>0</v>
      </c>
      <c r="BT81" s="238">
        <v>0</v>
      </c>
      <c r="BU81" s="238">
        <v>0</v>
      </c>
      <c r="BV81" s="238">
        <v>0</v>
      </c>
      <c r="BW81" s="238">
        <v>0</v>
      </c>
      <c r="BX81" s="238">
        <v>0</v>
      </c>
      <c r="BY81" s="238">
        <v>0</v>
      </c>
      <c r="BZ81" s="238">
        <v>0</v>
      </c>
      <c r="CA81" s="238">
        <v>0</v>
      </c>
      <c r="CB81" s="238">
        <v>0</v>
      </c>
      <c r="CC81" s="238">
        <v>0</v>
      </c>
      <c r="CD81" s="238">
        <v>0</v>
      </c>
      <c r="CE81" s="28">
        <v>0</v>
      </c>
    </row>
    <row r="82" spans="1:84">
      <c r="A82" s="29" t="s">
        <v>282</v>
      </c>
      <c r="B82" s="16"/>
      <c r="C82" s="238">
        <v>0</v>
      </c>
      <c r="D82" s="238">
        <v>0</v>
      </c>
      <c r="E82" s="238">
        <v>0</v>
      </c>
      <c r="F82" s="238">
        <v>0</v>
      </c>
      <c r="G82" s="238">
        <v>0</v>
      </c>
      <c r="H82" s="238">
        <v>0</v>
      </c>
      <c r="I82" s="238">
        <v>0</v>
      </c>
      <c r="J82" s="238">
        <v>0</v>
      </c>
      <c r="K82" s="238">
        <v>0</v>
      </c>
      <c r="L82" s="238">
        <v>0</v>
      </c>
      <c r="M82" s="238">
        <v>0</v>
      </c>
      <c r="N82" s="238">
        <v>0</v>
      </c>
      <c r="O82" s="238">
        <v>0</v>
      </c>
      <c r="P82" s="238">
        <v>0</v>
      </c>
      <c r="Q82" s="238">
        <v>0</v>
      </c>
      <c r="R82" s="238">
        <v>0</v>
      </c>
      <c r="S82" s="238">
        <v>0</v>
      </c>
      <c r="T82" s="238">
        <v>0</v>
      </c>
      <c r="U82" s="238">
        <v>0</v>
      </c>
      <c r="V82" s="238">
        <v>0</v>
      </c>
      <c r="W82" s="238">
        <v>0</v>
      </c>
      <c r="X82" s="238">
        <v>0</v>
      </c>
      <c r="Y82" s="238">
        <v>0</v>
      </c>
      <c r="Z82" s="238">
        <v>0</v>
      </c>
      <c r="AA82" s="238">
        <v>0</v>
      </c>
      <c r="AB82" s="238">
        <v>0</v>
      </c>
      <c r="AC82" s="238">
        <v>0</v>
      </c>
      <c r="AD82" s="238">
        <v>0</v>
      </c>
      <c r="AE82" s="238">
        <v>0</v>
      </c>
      <c r="AF82" s="238">
        <v>0</v>
      </c>
      <c r="AG82" s="238">
        <v>0</v>
      </c>
      <c r="AH82" s="238">
        <v>0</v>
      </c>
      <c r="AI82" s="238">
        <v>0</v>
      </c>
      <c r="AJ82" s="238">
        <v>0</v>
      </c>
      <c r="AK82" s="238">
        <v>0</v>
      </c>
      <c r="AL82" s="238">
        <v>0</v>
      </c>
      <c r="AM82" s="238">
        <v>0</v>
      </c>
      <c r="AN82" s="238">
        <v>0</v>
      </c>
      <c r="AO82" s="238">
        <v>0</v>
      </c>
      <c r="AP82" s="238">
        <v>0</v>
      </c>
      <c r="AQ82" s="238">
        <v>0</v>
      </c>
      <c r="AR82" s="238">
        <v>0</v>
      </c>
      <c r="AS82" s="238">
        <v>0</v>
      </c>
      <c r="AT82" s="238">
        <v>0</v>
      </c>
      <c r="AU82" s="238">
        <v>0</v>
      </c>
      <c r="AV82" s="238">
        <v>0</v>
      </c>
      <c r="AW82" s="238">
        <v>0</v>
      </c>
      <c r="AX82" s="238">
        <v>0</v>
      </c>
      <c r="AY82" s="238">
        <v>0</v>
      </c>
      <c r="AZ82" s="238">
        <v>0</v>
      </c>
      <c r="BA82" s="238">
        <v>0</v>
      </c>
      <c r="BB82" s="238">
        <v>0</v>
      </c>
      <c r="BC82" s="238">
        <v>0</v>
      </c>
      <c r="BD82" s="238">
        <v>0</v>
      </c>
      <c r="BE82" s="238">
        <v>0</v>
      </c>
      <c r="BF82" s="238">
        <v>0</v>
      </c>
      <c r="BG82" s="238">
        <v>0</v>
      </c>
      <c r="BH82" s="238">
        <v>0</v>
      </c>
      <c r="BI82" s="238">
        <v>0</v>
      </c>
      <c r="BJ82" s="238">
        <v>0</v>
      </c>
      <c r="BK82" s="238">
        <v>0</v>
      </c>
      <c r="BL82" s="238">
        <v>0</v>
      </c>
      <c r="BM82" s="238">
        <v>0</v>
      </c>
      <c r="BN82" s="238">
        <v>0</v>
      </c>
      <c r="BO82" s="238">
        <v>0</v>
      </c>
      <c r="BP82" s="238">
        <v>0</v>
      </c>
      <c r="BQ82" s="238">
        <v>0</v>
      </c>
      <c r="BR82" s="238">
        <v>0</v>
      </c>
      <c r="BS82" s="238">
        <v>0</v>
      </c>
      <c r="BT82" s="238">
        <v>0</v>
      </c>
      <c r="BU82" s="238">
        <v>0</v>
      </c>
      <c r="BV82" s="238">
        <v>0</v>
      </c>
      <c r="BW82" s="238">
        <v>0</v>
      </c>
      <c r="BX82" s="238">
        <v>0</v>
      </c>
      <c r="BY82" s="238">
        <v>0</v>
      </c>
      <c r="BZ82" s="238">
        <v>0</v>
      </c>
      <c r="CA82" s="238">
        <v>0</v>
      </c>
      <c r="CB82" s="238">
        <v>0</v>
      </c>
      <c r="CC82" s="238">
        <v>0</v>
      </c>
      <c r="CD82" s="238">
        <v>0</v>
      </c>
      <c r="CE82" s="28">
        <v>0</v>
      </c>
    </row>
    <row r="83" spans="1:84">
      <c r="A83" s="29" t="s">
        <v>283</v>
      </c>
      <c r="B83" s="16"/>
      <c r="C83" s="20">
        <v>0</v>
      </c>
      <c r="D83" s="20">
        <v>0</v>
      </c>
      <c r="E83" s="26">
        <v>13387</v>
      </c>
      <c r="F83" s="26">
        <v>0</v>
      </c>
      <c r="G83" s="20">
        <v>0</v>
      </c>
      <c r="H83" s="20">
        <v>0</v>
      </c>
      <c r="I83" s="26">
        <v>0</v>
      </c>
      <c r="J83" s="26">
        <v>783</v>
      </c>
      <c r="K83" s="26">
        <v>0</v>
      </c>
      <c r="L83" s="26">
        <v>42569</v>
      </c>
      <c r="M83" s="20">
        <v>0</v>
      </c>
      <c r="N83" s="20">
        <v>0</v>
      </c>
      <c r="O83" s="20">
        <v>6573</v>
      </c>
      <c r="P83" s="26">
        <v>17301</v>
      </c>
      <c r="Q83" s="26">
        <v>109</v>
      </c>
      <c r="R83" s="27">
        <v>21221</v>
      </c>
      <c r="S83" s="26">
        <v>4131</v>
      </c>
      <c r="T83" s="20">
        <v>1030</v>
      </c>
      <c r="U83" s="26">
        <v>59424</v>
      </c>
      <c r="V83" s="26">
        <v>0</v>
      </c>
      <c r="W83" s="20">
        <v>493</v>
      </c>
      <c r="X83" s="26">
        <v>2871</v>
      </c>
      <c r="Y83" s="26">
        <v>6846</v>
      </c>
      <c r="Z83" s="26">
        <v>0</v>
      </c>
      <c r="AA83" s="26">
        <v>0</v>
      </c>
      <c r="AB83" s="26">
        <v>6037</v>
      </c>
      <c r="AC83" s="26">
        <v>0</v>
      </c>
      <c r="AD83" s="26">
        <v>0</v>
      </c>
      <c r="AE83" s="26">
        <v>3529</v>
      </c>
      <c r="AF83" s="26">
        <v>0</v>
      </c>
      <c r="AG83" s="26">
        <v>34398</v>
      </c>
      <c r="AH83" s="26">
        <v>0</v>
      </c>
      <c r="AI83" s="26">
        <v>0</v>
      </c>
      <c r="AJ83" s="26">
        <v>140939</v>
      </c>
      <c r="AK83" s="26">
        <v>0</v>
      </c>
      <c r="AL83" s="26">
        <v>0</v>
      </c>
      <c r="AM83" s="26">
        <v>0</v>
      </c>
      <c r="AN83" s="26">
        <v>0</v>
      </c>
      <c r="AO83" s="20">
        <v>2953</v>
      </c>
      <c r="AP83" s="26">
        <v>-1738</v>
      </c>
      <c r="AQ83" s="20">
        <v>0</v>
      </c>
      <c r="AR83" s="20">
        <v>0</v>
      </c>
      <c r="AS83" s="20">
        <v>0</v>
      </c>
      <c r="AT83" s="20">
        <v>0</v>
      </c>
      <c r="AU83" s="26">
        <v>0</v>
      </c>
      <c r="AV83" s="26">
        <v>0</v>
      </c>
      <c r="AW83" s="26">
        <v>0</v>
      </c>
      <c r="AX83" s="26">
        <v>0</v>
      </c>
      <c r="AY83" s="26">
        <v>41384</v>
      </c>
      <c r="AZ83" s="26">
        <v>54</v>
      </c>
      <c r="BA83" s="26">
        <v>1442</v>
      </c>
      <c r="BB83" s="26">
        <v>0</v>
      </c>
      <c r="BC83" s="26">
        <v>0</v>
      </c>
      <c r="BD83" s="26">
        <v>2087</v>
      </c>
      <c r="BE83" s="26">
        <v>29231</v>
      </c>
      <c r="BF83" s="26">
        <v>10478</v>
      </c>
      <c r="BG83" s="26">
        <v>0</v>
      </c>
      <c r="BH83" s="27">
        <v>8496</v>
      </c>
      <c r="BI83" s="26">
        <v>0</v>
      </c>
      <c r="BJ83" s="26">
        <v>98307</v>
      </c>
      <c r="BK83" s="26">
        <v>24798</v>
      </c>
      <c r="BL83" s="26">
        <v>15033</v>
      </c>
      <c r="BM83" s="26">
        <v>0</v>
      </c>
      <c r="BN83" s="26">
        <v>205262</v>
      </c>
      <c r="BO83" s="26">
        <v>0</v>
      </c>
      <c r="BP83" s="26">
        <v>0</v>
      </c>
      <c r="BQ83" s="26">
        <v>0</v>
      </c>
      <c r="BR83" s="26">
        <v>55223</v>
      </c>
      <c r="BS83" s="26">
        <v>0</v>
      </c>
      <c r="BT83" s="26">
        <v>0</v>
      </c>
      <c r="BU83" s="26">
        <v>0</v>
      </c>
      <c r="BV83" s="26">
        <v>8747</v>
      </c>
      <c r="BW83" s="26">
        <v>0</v>
      </c>
      <c r="BX83" s="26">
        <v>35296</v>
      </c>
      <c r="BY83" s="26">
        <v>0</v>
      </c>
      <c r="BZ83" s="26">
        <v>0</v>
      </c>
      <c r="CA83" s="26">
        <v>0</v>
      </c>
      <c r="CB83" s="26">
        <v>0</v>
      </c>
      <c r="CC83" s="26">
        <v>0</v>
      </c>
      <c r="CD83" s="31">
        <v>1371905</v>
      </c>
      <c r="CE83" s="28">
        <v>2270599</v>
      </c>
    </row>
    <row r="84" spans="1:84">
      <c r="A84" s="34" t="s">
        <v>284</v>
      </c>
      <c r="B84" s="16"/>
      <c r="C84" s="20">
        <v>0</v>
      </c>
      <c r="D84" s="20">
        <v>0</v>
      </c>
      <c r="E84" s="20">
        <v>0</v>
      </c>
      <c r="F84" s="20">
        <v>0</v>
      </c>
      <c r="G84" s="20">
        <v>0</v>
      </c>
      <c r="H84" s="20">
        <v>0</v>
      </c>
      <c r="I84" s="20">
        <v>0</v>
      </c>
      <c r="J84" s="20">
        <v>0</v>
      </c>
      <c r="K84" s="20">
        <v>0</v>
      </c>
      <c r="L84" s="20">
        <v>0</v>
      </c>
      <c r="M84" s="20">
        <v>0</v>
      </c>
      <c r="N84" s="20">
        <v>0</v>
      </c>
      <c r="O84" s="20">
        <v>0</v>
      </c>
      <c r="P84" s="20">
        <v>0</v>
      </c>
      <c r="Q84" s="20">
        <v>0</v>
      </c>
      <c r="R84" s="20">
        <v>0</v>
      </c>
      <c r="S84" s="20">
        <v>0</v>
      </c>
      <c r="T84" s="20">
        <v>0</v>
      </c>
      <c r="U84" s="20">
        <v>0</v>
      </c>
      <c r="V84" s="20">
        <v>0</v>
      </c>
      <c r="W84" s="20">
        <v>0</v>
      </c>
      <c r="X84" s="20">
        <v>0</v>
      </c>
      <c r="Y84" s="20">
        <v>0</v>
      </c>
      <c r="Z84" s="20">
        <v>0</v>
      </c>
      <c r="AA84" s="20">
        <v>0</v>
      </c>
      <c r="AB84" s="20">
        <v>0</v>
      </c>
      <c r="AC84" s="20">
        <v>0</v>
      </c>
      <c r="AD84" s="20">
        <v>0</v>
      </c>
      <c r="AE84" s="20">
        <v>0</v>
      </c>
      <c r="AF84" s="20">
        <v>0</v>
      </c>
      <c r="AG84" s="20">
        <v>0</v>
      </c>
      <c r="AH84" s="20">
        <v>0</v>
      </c>
      <c r="AI84" s="20">
        <v>0</v>
      </c>
      <c r="AJ84" s="20">
        <v>0</v>
      </c>
      <c r="AK84" s="20">
        <v>0</v>
      </c>
      <c r="AL84" s="20">
        <v>0</v>
      </c>
      <c r="AM84" s="20">
        <v>0</v>
      </c>
      <c r="AN84" s="20">
        <v>0</v>
      </c>
      <c r="AO84" s="20">
        <v>0</v>
      </c>
      <c r="AP84" s="20">
        <v>0</v>
      </c>
      <c r="AQ84" s="20">
        <v>0</v>
      </c>
      <c r="AR84" s="20">
        <v>0</v>
      </c>
      <c r="AS84" s="20">
        <v>0</v>
      </c>
      <c r="AT84" s="20">
        <v>0</v>
      </c>
      <c r="AU84" s="20">
        <v>0</v>
      </c>
      <c r="AV84" s="20">
        <v>0</v>
      </c>
      <c r="AW84" s="20">
        <v>0</v>
      </c>
      <c r="AX84" s="20">
        <v>0</v>
      </c>
      <c r="AY84" s="20">
        <v>0</v>
      </c>
      <c r="AZ84" s="20">
        <v>0</v>
      </c>
      <c r="BA84" s="20">
        <v>0</v>
      </c>
      <c r="BB84" s="20">
        <v>0</v>
      </c>
      <c r="BC84" s="20">
        <v>0</v>
      </c>
      <c r="BD84" s="20">
        <v>0</v>
      </c>
      <c r="BE84" s="20">
        <v>0</v>
      </c>
      <c r="BF84" s="20">
        <v>0</v>
      </c>
      <c r="BG84" s="20">
        <v>0</v>
      </c>
      <c r="BH84" s="20">
        <v>0</v>
      </c>
      <c r="BI84" s="20">
        <v>0</v>
      </c>
      <c r="BJ84" s="20">
        <v>0</v>
      </c>
      <c r="BK84" s="20">
        <v>0</v>
      </c>
      <c r="BL84" s="20">
        <v>0</v>
      </c>
      <c r="BM84" s="20">
        <v>0</v>
      </c>
      <c r="BN84" s="20">
        <v>0</v>
      </c>
      <c r="BO84" s="20">
        <v>0</v>
      </c>
      <c r="BP84" s="20">
        <v>0</v>
      </c>
      <c r="BQ84" s="20">
        <v>0</v>
      </c>
      <c r="BR84" s="20">
        <v>0</v>
      </c>
      <c r="BS84" s="20">
        <v>0</v>
      </c>
      <c r="BT84" s="20">
        <v>0</v>
      </c>
      <c r="BU84" s="20">
        <v>0</v>
      </c>
      <c r="BV84" s="20">
        <v>0</v>
      </c>
      <c r="BW84" s="20">
        <v>0</v>
      </c>
      <c r="BX84" s="20">
        <v>0</v>
      </c>
      <c r="BY84" s="20">
        <v>0</v>
      </c>
      <c r="BZ84" s="20">
        <v>0</v>
      </c>
      <c r="CA84" s="20">
        <v>0</v>
      </c>
      <c r="CB84" s="20">
        <v>0</v>
      </c>
      <c r="CC84" s="20">
        <v>0</v>
      </c>
      <c r="CD84" s="31">
        <v>672867</v>
      </c>
      <c r="CE84" s="28">
        <v>672867</v>
      </c>
    </row>
    <row r="85" spans="1:84">
      <c r="A85" s="34" t="s">
        <v>285</v>
      </c>
      <c r="B85" s="28"/>
      <c r="C85" s="28">
        <v>0</v>
      </c>
      <c r="D85" s="28">
        <v>0</v>
      </c>
      <c r="E85" s="28">
        <v>1290476</v>
      </c>
      <c r="F85" s="28">
        <v>0</v>
      </c>
      <c r="G85" s="28">
        <v>0</v>
      </c>
      <c r="H85" s="28">
        <v>0</v>
      </c>
      <c r="I85" s="28">
        <v>0</v>
      </c>
      <c r="J85" s="28">
        <v>71511</v>
      </c>
      <c r="K85" s="28">
        <v>0</v>
      </c>
      <c r="L85" s="28">
        <v>4103468</v>
      </c>
      <c r="M85" s="28">
        <v>0</v>
      </c>
      <c r="N85" s="28">
        <v>0</v>
      </c>
      <c r="O85" s="28">
        <v>456776</v>
      </c>
      <c r="P85" s="28">
        <v>1088909</v>
      </c>
      <c r="Q85" s="28">
        <v>22898</v>
      </c>
      <c r="R85" s="28">
        <v>813031</v>
      </c>
      <c r="S85" s="28">
        <v>46437</v>
      </c>
      <c r="T85" s="28">
        <v>581277</v>
      </c>
      <c r="U85" s="28">
        <v>2635229</v>
      </c>
      <c r="V85" s="28">
        <v>0</v>
      </c>
      <c r="W85" s="28">
        <v>258613</v>
      </c>
      <c r="X85" s="28">
        <v>409337</v>
      </c>
      <c r="Y85" s="28">
        <v>1155083</v>
      </c>
      <c r="Z85" s="28">
        <v>0</v>
      </c>
      <c r="AA85" s="28">
        <v>0</v>
      </c>
      <c r="AB85" s="28">
        <v>1053300</v>
      </c>
      <c r="AC85" s="28">
        <v>52460</v>
      </c>
      <c r="AD85" s="28">
        <v>0</v>
      </c>
      <c r="AE85" s="28">
        <v>519477</v>
      </c>
      <c r="AF85" s="28">
        <v>0</v>
      </c>
      <c r="AG85" s="28">
        <v>2931125</v>
      </c>
      <c r="AH85" s="28">
        <v>0</v>
      </c>
      <c r="AI85" s="28">
        <v>0</v>
      </c>
      <c r="AJ85" s="28">
        <v>5361342</v>
      </c>
      <c r="AK85" s="28">
        <v>0</v>
      </c>
      <c r="AL85" s="28">
        <v>0</v>
      </c>
      <c r="AM85" s="28">
        <v>0</v>
      </c>
      <c r="AN85" s="28">
        <v>0</v>
      </c>
      <c r="AO85" s="28">
        <v>284613</v>
      </c>
      <c r="AP85" s="28">
        <v>4336</v>
      </c>
      <c r="AQ85" s="28">
        <v>0</v>
      </c>
      <c r="AR85" s="28">
        <v>0</v>
      </c>
      <c r="AS85" s="28">
        <v>0</v>
      </c>
      <c r="AT85" s="28">
        <v>0</v>
      </c>
      <c r="AU85" s="28">
        <v>0</v>
      </c>
      <c r="AV85" s="28">
        <v>0</v>
      </c>
      <c r="AW85" s="28">
        <v>0</v>
      </c>
      <c r="AX85" s="28">
        <v>0</v>
      </c>
      <c r="AY85" s="28">
        <v>650603</v>
      </c>
      <c r="AZ85" s="28">
        <v>29661</v>
      </c>
      <c r="BA85" s="28">
        <v>161243</v>
      </c>
      <c r="BB85" s="28">
        <v>0</v>
      </c>
      <c r="BC85" s="28">
        <v>0</v>
      </c>
      <c r="BD85" s="28">
        <v>209842</v>
      </c>
      <c r="BE85" s="28">
        <v>769462</v>
      </c>
      <c r="BF85" s="28">
        <v>706340</v>
      </c>
      <c r="BG85" s="28">
        <v>0</v>
      </c>
      <c r="BH85" s="28">
        <v>2663892</v>
      </c>
      <c r="BI85" s="28">
        <v>0</v>
      </c>
      <c r="BJ85" s="28">
        <v>639721</v>
      </c>
      <c r="BK85" s="28">
        <v>1416244</v>
      </c>
      <c r="BL85" s="28">
        <v>964425</v>
      </c>
      <c r="BM85" s="28">
        <v>0</v>
      </c>
      <c r="BN85" s="28">
        <v>1780081</v>
      </c>
      <c r="BO85" s="28">
        <v>0</v>
      </c>
      <c r="BP85" s="28">
        <v>0</v>
      </c>
      <c r="BQ85" s="28">
        <v>0</v>
      </c>
      <c r="BR85" s="28">
        <v>567355</v>
      </c>
      <c r="BS85" s="28">
        <v>0</v>
      </c>
      <c r="BT85" s="28">
        <v>0</v>
      </c>
      <c r="BU85" s="28">
        <v>0</v>
      </c>
      <c r="BV85" s="28">
        <v>716593</v>
      </c>
      <c r="BW85" s="28">
        <v>0</v>
      </c>
      <c r="BX85" s="28">
        <v>376375</v>
      </c>
      <c r="BY85" s="28">
        <v>11303</v>
      </c>
      <c r="BZ85" s="28">
        <v>0</v>
      </c>
      <c r="CA85" s="28">
        <v>0</v>
      </c>
      <c r="CB85" s="28">
        <v>0</v>
      </c>
      <c r="CC85" s="28">
        <v>0</v>
      </c>
      <c r="CD85" s="28">
        <v>699038</v>
      </c>
      <c r="CE85" s="28">
        <v>35501876</v>
      </c>
    </row>
    <row r="86" spans="1:84">
      <c r="A86" s="34" t="s">
        <v>286</v>
      </c>
      <c r="B86" s="28"/>
      <c r="C86" s="25" t="s">
        <v>248</v>
      </c>
      <c r="D86" s="25" t="s">
        <v>248</v>
      </c>
      <c r="E86" s="25" t="s">
        <v>248</v>
      </c>
      <c r="F86" s="25" t="s">
        <v>248</v>
      </c>
      <c r="G86" s="25" t="s">
        <v>248</v>
      </c>
      <c r="H86" s="25" t="s">
        <v>248</v>
      </c>
      <c r="I86" s="25" t="s">
        <v>248</v>
      </c>
      <c r="J86" s="25" t="s">
        <v>248</v>
      </c>
      <c r="K86" s="32" t="s">
        <v>248</v>
      </c>
      <c r="L86" s="25" t="s">
        <v>248</v>
      </c>
      <c r="M86" s="25" t="s">
        <v>248</v>
      </c>
      <c r="N86" s="25" t="s">
        <v>248</v>
      </c>
      <c r="O86" s="25" t="s">
        <v>248</v>
      </c>
      <c r="P86" s="25" t="s">
        <v>248</v>
      </c>
      <c r="Q86" s="25" t="s">
        <v>248</v>
      </c>
      <c r="R86" s="25" t="s">
        <v>248</v>
      </c>
      <c r="S86" s="25" t="s">
        <v>248</v>
      </c>
      <c r="T86" s="25" t="s">
        <v>248</v>
      </c>
      <c r="U86" s="25" t="s">
        <v>248</v>
      </c>
      <c r="V86" s="25" t="s">
        <v>248</v>
      </c>
      <c r="W86" s="25" t="s">
        <v>248</v>
      </c>
      <c r="X86" s="25" t="s">
        <v>248</v>
      </c>
      <c r="Y86" s="25" t="s">
        <v>248</v>
      </c>
      <c r="Z86" s="25" t="s">
        <v>248</v>
      </c>
      <c r="AA86" s="25" t="s">
        <v>248</v>
      </c>
      <c r="AB86" s="25" t="s">
        <v>248</v>
      </c>
      <c r="AC86" s="25" t="s">
        <v>248</v>
      </c>
      <c r="AD86" s="25" t="s">
        <v>248</v>
      </c>
      <c r="AE86" s="25" t="s">
        <v>248</v>
      </c>
      <c r="AF86" s="25" t="s">
        <v>248</v>
      </c>
      <c r="AG86" s="25" t="s">
        <v>248</v>
      </c>
      <c r="AH86" s="25" t="s">
        <v>248</v>
      </c>
      <c r="AI86" s="25" t="s">
        <v>248</v>
      </c>
      <c r="AJ86" s="25" t="s">
        <v>248</v>
      </c>
      <c r="AK86" s="25" t="s">
        <v>248</v>
      </c>
      <c r="AL86" s="25" t="s">
        <v>248</v>
      </c>
      <c r="AM86" s="25" t="s">
        <v>248</v>
      </c>
      <c r="AN86" s="25" t="s">
        <v>248</v>
      </c>
      <c r="AO86" s="25" t="s">
        <v>248</v>
      </c>
      <c r="AP86" s="25" t="s">
        <v>248</v>
      </c>
      <c r="AQ86" s="25" t="s">
        <v>248</v>
      </c>
      <c r="AR86" s="25" t="s">
        <v>248</v>
      </c>
      <c r="AS86" s="25" t="s">
        <v>248</v>
      </c>
      <c r="AT86" s="25" t="s">
        <v>248</v>
      </c>
      <c r="AU86" s="25" t="s">
        <v>248</v>
      </c>
      <c r="AV86" s="25" t="s">
        <v>248</v>
      </c>
      <c r="AW86" s="25" t="s">
        <v>248</v>
      </c>
      <c r="AX86" s="25" t="s">
        <v>248</v>
      </c>
      <c r="AY86" s="25" t="s">
        <v>248</v>
      </c>
      <c r="AZ86" s="25" t="s">
        <v>248</v>
      </c>
      <c r="BA86" s="25" t="s">
        <v>248</v>
      </c>
      <c r="BB86" s="25" t="s">
        <v>248</v>
      </c>
      <c r="BC86" s="25" t="s">
        <v>248</v>
      </c>
      <c r="BD86" s="25" t="s">
        <v>248</v>
      </c>
      <c r="BE86" s="25" t="s">
        <v>248</v>
      </c>
      <c r="BF86" s="25" t="s">
        <v>248</v>
      </c>
      <c r="BG86" s="25" t="s">
        <v>248</v>
      </c>
      <c r="BH86" s="25" t="s">
        <v>248</v>
      </c>
      <c r="BI86" s="25" t="s">
        <v>248</v>
      </c>
      <c r="BJ86" s="25" t="s">
        <v>248</v>
      </c>
      <c r="BK86" s="25" t="s">
        <v>248</v>
      </c>
      <c r="BL86" s="25" t="s">
        <v>248</v>
      </c>
      <c r="BM86" s="25" t="s">
        <v>248</v>
      </c>
      <c r="BN86" s="25" t="s">
        <v>248</v>
      </c>
      <c r="BO86" s="25" t="s">
        <v>248</v>
      </c>
      <c r="BP86" s="25" t="s">
        <v>248</v>
      </c>
      <c r="BQ86" s="25" t="s">
        <v>248</v>
      </c>
      <c r="BR86" s="25" t="s">
        <v>248</v>
      </c>
      <c r="BS86" s="25" t="s">
        <v>248</v>
      </c>
      <c r="BT86" s="25" t="s">
        <v>248</v>
      </c>
      <c r="BU86" s="25" t="s">
        <v>248</v>
      </c>
      <c r="BV86" s="25" t="s">
        <v>248</v>
      </c>
      <c r="BW86" s="25" t="s">
        <v>248</v>
      </c>
      <c r="BX86" s="25" t="s">
        <v>248</v>
      </c>
      <c r="BY86" s="25" t="s">
        <v>248</v>
      </c>
      <c r="BZ86" s="25" t="s">
        <v>248</v>
      </c>
      <c r="CA86" s="25" t="s">
        <v>248</v>
      </c>
      <c r="CB86" s="25" t="s">
        <v>248</v>
      </c>
      <c r="CC86" s="25" t="s">
        <v>248</v>
      </c>
      <c r="CD86" s="25" t="s">
        <v>248</v>
      </c>
      <c r="CE86" s="31">
        <v>202017</v>
      </c>
    </row>
    <row r="87" spans="1:84">
      <c r="A87" s="22" t="s">
        <v>287</v>
      </c>
      <c r="B87" s="16"/>
      <c r="C87" s="20">
        <v>0</v>
      </c>
      <c r="D87" s="20">
        <v>0</v>
      </c>
      <c r="E87" s="20">
        <v>2837302</v>
      </c>
      <c r="F87" s="20">
        <v>0</v>
      </c>
      <c r="G87" s="20">
        <v>0</v>
      </c>
      <c r="H87" s="20">
        <v>0</v>
      </c>
      <c r="I87" s="20">
        <v>0</v>
      </c>
      <c r="J87" s="20">
        <v>166764</v>
      </c>
      <c r="K87" s="20">
        <v>0</v>
      </c>
      <c r="L87" s="20">
        <v>9022067</v>
      </c>
      <c r="M87" s="20">
        <v>0</v>
      </c>
      <c r="N87" s="20">
        <v>0</v>
      </c>
      <c r="O87" s="20">
        <v>1683</v>
      </c>
      <c r="P87" s="20">
        <v>779270</v>
      </c>
      <c r="Q87" s="20">
        <v>0</v>
      </c>
      <c r="R87" s="20">
        <v>341243</v>
      </c>
      <c r="S87" s="20">
        <v>41713</v>
      </c>
      <c r="T87" s="20">
        <v>62586</v>
      </c>
      <c r="U87" s="20">
        <v>1316358</v>
      </c>
      <c r="V87" s="20">
        <v>0</v>
      </c>
      <c r="W87" s="20">
        <v>34362</v>
      </c>
      <c r="X87" s="20">
        <v>200075</v>
      </c>
      <c r="Y87" s="20">
        <v>477077</v>
      </c>
      <c r="Z87" s="20">
        <v>0</v>
      </c>
      <c r="AA87" s="20">
        <v>0</v>
      </c>
      <c r="AB87" s="20">
        <v>878198</v>
      </c>
      <c r="AC87" s="20">
        <v>9375</v>
      </c>
      <c r="AD87" s="20">
        <v>0</v>
      </c>
      <c r="AE87" s="20">
        <v>104700</v>
      </c>
      <c r="AF87" s="20">
        <v>0</v>
      </c>
      <c r="AG87" s="20">
        <v>645066</v>
      </c>
      <c r="AH87" s="20">
        <v>0</v>
      </c>
      <c r="AI87" s="20">
        <v>0</v>
      </c>
      <c r="AJ87" s="20">
        <v>934</v>
      </c>
      <c r="AK87" s="20">
        <v>0</v>
      </c>
      <c r="AL87" s="20">
        <v>0</v>
      </c>
      <c r="AM87" s="20">
        <v>0</v>
      </c>
      <c r="AN87" s="20">
        <v>0</v>
      </c>
      <c r="AO87" s="20">
        <v>165813</v>
      </c>
      <c r="AP87" s="20">
        <v>0</v>
      </c>
      <c r="AQ87" s="20">
        <v>0</v>
      </c>
      <c r="AR87" s="20">
        <v>0</v>
      </c>
      <c r="AS87" s="20">
        <v>0</v>
      </c>
      <c r="AT87" s="20">
        <v>0</v>
      </c>
      <c r="AU87" s="20">
        <v>0</v>
      </c>
      <c r="AV87" s="20">
        <v>0</v>
      </c>
      <c r="AW87" s="25" t="s">
        <v>248</v>
      </c>
      <c r="AX87" s="25" t="s">
        <v>248</v>
      </c>
      <c r="AY87" s="25" t="s">
        <v>248</v>
      </c>
      <c r="AZ87" s="25" t="s">
        <v>248</v>
      </c>
      <c r="BA87" s="25" t="s">
        <v>248</v>
      </c>
      <c r="BB87" s="25" t="s">
        <v>248</v>
      </c>
      <c r="BC87" s="25" t="s">
        <v>248</v>
      </c>
      <c r="BD87" s="25" t="s">
        <v>248</v>
      </c>
      <c r="BE87" s="25" t="s">
        <v>248</v>
      </c>
      <c r="BF87" s="25" t="s">
        <v>248</v>
      </c>
      <c r="BG87" s="25" t="s">
        <v>248</v>
      </c>
      <c r="BH87" s="25" t="s">
        <v>248</v>
      </c>
      <c r="BI87" s="25" t="s">
        <v>248</v>
      </c>
      <c r="BJ87" s="25" t="s">
        <v>248</v>
      </c>
      <c r="BK87" s="25" t="s">
        <v>248</v>
      </c>
      <c r="BL87" s="25" t="s">
        <v>248</v>
      </c>
      <c r="BM87" s="25" t="s">
        <v>248</v>
      </c>
      <c r="BN87" s="25" t="s">
        <v>248</v>
      </c>
      <c r="BO87" s="25" t="s">
        <v>248</v>
      </c>
      <c r="BP87" s="25" t="s">
        <v>248</v>
      </c>
      <c r="BQ87" s="25" t="s">
        <v>248</v>
      </c>
      <c r="BR87" s="25" t="s">
        <v>248</v>
      </c>
      <c r="BS87" s="25" t="s">
        <v>248</v>
      </c>
      <c r="BT87" s="25" t="s">
        <v>248</v>
      </c>
      <c r="BU87" s="25" t="s">
        <v>248</v>
      </c>
      <c r="BV87" s="25" t="s">
        <v>248</v>
      </c>
      <c r="BW87" s="25" t="s">
        <v>248</v>
      </c>
      <c r="BX87" s="25" t="s">
        <v>248</v>
      </c>
      <c r="BY87" s="25" t="s">
        <v>248</v>
      </c>
      <c r="BZ87" s="25" t="s">
        <v>248</v>
      </c>
      <c r="CA87" s="25" t="s">
        <v>248</v>
      </c>
      <c r="CB87" s="25" t="s">
        <v>248</v>
      </c>
      <c r="CC87" s="25" t="s">
        <v>248</v>
      </c>
      <c r="CD87" s="25" t="s">
        <v>248</v>
      </c>
      <c r="CE87" s="28">
        <v>17084586</v>
      </c>
    </row>
    <row r="88" spans="1:84">
      <c r="A88" s="22" t="s">
        <v>288</v>
      </c>
      <c r="B88" s="16"/>
      <c r="C88" s="20">
        <v>0</v>
      </c>
      <c r="D88" s="20">
        <v>0</v>
      </c>
      <c r="E88" s="20">
        <v>31960</v>
      </c>
      <c r="F88" s="20">
        <v>0</v>
      </c>
      <c r="G88" s="20">
        <v>0</v>
      </c>
      <c r="H88" s="20">
        <v>0</v>
      </c>
      <c r="I88" s="20">
        <v>0</v>
      </c>
      <c r="J88" s="20">
        <v>0</v>
      </c>
      <c r="K88" s="20">
        <v>0</v>
      </c>
      <c r="L88" s="20">
        <v>0</v>
      </c>
      <c r="M88" s="20">
        <v>0</v>
      </c>
      <c r="N88" s="20">
        <v>0</v>
      </c>
      <c r="O88" s="20">
        <v>35305</v>
      </c>
      <c r="P88" s="20">
        <v>3653620</v>
      </c>
      <c r="Q88" s="20">
        <v>0</v>
      </c>
      <c r="R88" s="20">
        <v>1754061</v>
      </c>
      <c r="S88" s="20">
        <v>735482</v>
      </c>
      <c r="T88" s="20">
        <v>1251573</v>
      </c>
      <c r="U88" s="20">
        <v>7038944</v>
      </c>
      <c r="V88" s="20">
        <v>0</v>
      </c>
      <c r="W88" s="20">
        <v>287319</v>
      </c>
      <c r="X88" s="20">
        <v>1672936</v>
      </c>
      <c r="Y88" s="20">
        <v>3989097</v>
      </c>
      <c r="Z88" s="20">
        <v>0</v>
      </c>
      <c r="AA88" s="20">
        <v>0</v>
      </c>
      <c r="AB88" s="20">
        <v>2069433</v>
      </c>
      <c r="AC88" s="20">
        <v>72961</v>
      </c>
      <c r="AD88" s="20">
        <v>0</v>
      </c>
      <c r="AE88" s="20">
        <v>834376</v>
      </c>
      <c r="AF88" s="20">
        <v>0</v>
      </c>
      <c r="AG88" s="20">
        <v>9513556</v>
      </c>
      <c r="AH88" s="20">
        <v>0</v>
      </c>
      <c r="AI88" s="20">
        <v>0</v>
      </c>
      <c r="AJ88" s="20">
        <v>5308808</v>
      </c>
      <c r="AK88" s="20">
        <v>0</v>
      </c>
      <c r="AL88" s="20">
        <v>0</v>
      </c>
      <c r="AM88" s="20">
        <v>0</v>
      </c>
      <c r="AN88" s="20">
        <v>0</v>
      </c>
      <c r="AO88" s="20">
        <v>2529222</v>
      </c>
      <c r="AP88" s="20">
        <v>0</v>
      </c>
      <c r="AQ88" s="20">
        <v>0</v>
      </c>
      <c r="AR88" s="20">
        <v>0</v>
      </c>
      <c r="AS88" s="20">
        <v>0</v>
      </c>
      <c r="AT88" s="20">
        <v>0</v>
      </c>
      <c r="AU88" s="20">
        <v>0</v>
      </c>
      <c r="AV88" s="20">
        <v>0</v>
      </c>
      <c r="AW88" s="25" t="s">
        <v>248</v>
      </c>
      <c r="AX88" s="25" t="s">
        <v>248</v>
      </c>
      <c r="AY88" s="25" t="s">
        <v>248</v>
      </c>
      <c r="AZ88" s="25" t="s">
        <v>248</v>
      </c>
      <c r="BA88" s="25" t="s">
        <v>248</v>
      </c>
      <c r="BB88" s="25" t="s">
        <v>248</v>
      </c>
      <c r="BC88" s="25" t="s">
        <v>248</v>
      </c>
      <c r="BD88" s="25" t="s">
        <v>248</v>
      </c>
      <c r="BE88" s="25" t="s">
        <v>248</v>
      </c>
      <c r="BF88" s="25" t="s">
        <v>248</v>
      </c>
      <c r="BG88" s="25" t="s">
        <v>248</v>
      </c>
      <c r="BH88" s="25" t="s">
        <v>248</v>
      </c>
      <c r="BI88" s="25" t="s">
        <v>248</v>
      </c>
      <c r="BJ88" s="25" t="s">
        <v>248</v>
      </c>
      <c r="BK88" s="25" t="s">
        <v>248</v>
      </c>
      <c r="BL88" s="25" t="s">
        <v>248</v>
      </c>
      <c r="BM88" s="25" t="s">
        <v>248</v>
      </c>
      <c r="BN88" s="25" t="s">
        <v>248</v>
      </c>
      <c r="BO88" s="25" t="s">
        <v>248</v>
      </c>
      <c r="BP88" s="25" t="s">
        <v>248</v>
      </c>
      <c r="BQ88" s="25" t="s">
        <v>248</v>
      </c>
      <c r="BR88" s="25" t="s">
        <v>248</v>
      </c>
      <c r="BS88" s="25" t="s">
        <v>248</v>
      </c>
      <c r="BT88" s="25" t="s">
        <v>248</v>
      </c>
      <c r="BU88" s="25" t="s">
        <v>248</v>
      </c>
      <c r="BV88" s="25" t="s">
        <v>248</v>
      </c>
      <c r="BW88" s="25" t="s">
        <v>248</v>
      </c>
      <c r="BX88" s="25" t="s">
        <v>248</v>
      </c>
      <c r="BY88" s="25" t="s">
        <v>248</v>
      </c>
      <c r="BZ88" s="25" t="s">
        <v>248</v>
      </c>
      <c r="CA88" s="25" t="s">
        <v>248</v>
      </c>
      <c r="CB88" s="25" t="s">
        <v>248</v>
      </c>
      <c r="CC88" s="25" t="s">
        <v>248</v>
      </c>
      <c r="CD88" s="25" t="s">
        <v>248</v>
      </c>
      <c r="CE88" s="28">
        <v>40778653</v>
      </c>
    </row>
    <row r="89" spans="1:84">
      <c r="A89" s="22" t="s">
        <v>289</v>
      </c>
      <c r="B89" s="16"/>
      <c r="C89" s="28">
        <v>0</v>
      </c>
      <c r="D89" s="28">
        <v>0</v>
      </c>
      <c r="E89" s="28">
        <v>2869262</v>
      </c>
      <c r="F89" s="28">
        <v>0</v>
      </c>
      <c r="G89" s="28">
        <v>0</v>
      </c>
      <c r="H89" s="28">
        <v>0</v>
      </c>
      <c r="I89" s="28">
        <v>0</v>
      </c>
      <c r="J89" s="28">
        <v>166764</v>
      </c>
      <c r="K89" s="28">
        <v>0</v>
      </c>
      <c r="L89" s="28">
        <v>9022067</v>
      </c>
      <c r="M89" s="28">
        <v>0</v>
      </c>
      <c r="N89" s="28">
        <v>0</v>
      </c>
      <c r="O89" s="28">
        <v>36988</v>
      </c>
      <c r="P89" s="28">
        <v>4432890</v>
      </c>
      <c r="Q89" s="28">
        <v>0</v>
      </c>
      <c r="R89" s="28">
        <v>2095304</v>
      </c>
      <c r="S89" s="28">
        <v>777195</v>
      </c>
      <c r="T89" s="28">
        <v>1314159</v>
      </c>
      <c r="U89" s="28">
        <v>8355302</v>
      </c>
      <c r="V89" s="28">
        <v>0</v>
      </c>
      <c r="W89" s="28">
        <v>321681</v>
      </c>
      <c r="X89" s="28">
        <v>1873011</v>
      </c>
      <c r="Y89" s="28">
        <v>4466174</v>
      </c>
      <c r="Z89" s="28">
        <v>0</v>
      </c>
      <c r="AA89" s="28">
        <v>0</v>
      </c>
      <c r="AB89" s="28">
        <v>2947631</v>
      </c>
      <c r="AC89" s="28">
        <v>82336</v>
      </c>
      <c r="AD89" s="28">
        <v>0</v>
      </c>
      <c r="AE89" s="28">
        <v>939076</v>
      </c>
      <c r="AF89" s="28">
        <v>0</v>
      </c>
      <c r="AG89" s="28">
        <v>10158622</v>
      </c>
      <c r="AH89" s="28">
        <v>0</v>
      </c>
      <c r="AI89" s="28">
        <v>0</v>
      </c>
      <c r="AJ89" s="28">
        <v>5309742</v>
      </c>
      <c r="AK89" s="28">
        <v>0</v>
      </c>
      <c r="AL89" s="28">
        <v>0</v>
      </c>
      <c r="AM89" s="28">
        <v>0</v>
      </c>
      <c r="AN89" s="28">
        <v>0</v>
      </c>
      <c r="AO89" s="28">
        <v>2695035</v>
      </c>
      <c r="AP89" s="28">
        <v>0</v>
      </c>
      <c r="AQ89" s="28">
        <v>0</v>
      </c>
      <c r="AR89" s="28">
        <v>0</v>
      </c>
      <c r="AS89" s="28">
        <v>0</v>
      </c>
      <c r="AT89" s="28">
        <v>0</v>
      </c>
      <c r="AU89" s="28">
        <v>0</v>
      </c>
      <c r="AV89" s="28">
        <v>0</v>
      </c>
      <c r="AW89" s="25" t="s">
        <v>248</v>
      </c>
      <c r="AX89" s="25" t="s">
        <v>248</v>
      </c>
      <c r="AY89" s="25" t="s">
        <v>248</v>
      </c>
      <c r="AZ89" s="25" t="s">
        <v>248</v>
      </c>
      <c r="BA89" s="25" t="s">
        <v>248</v>
      </c>
      <c r="BB89" s="25" t="s">
        <v>248</v>
      </c>
      <c r="BC89" s="25" t="s">
        <v>248</v>
      </c>
      <c r="BD89" s="25" t="s">
        <v>248</v>
      </c>
      <c r="BE89" s="25" t="s">
        <v>248</v>
      </c>
      <c r="BF89" s="25" t="s">
        <v>248</v>
      </c>
      <c r="BG89" s="25" t="s">
        <v>248</v>
      </c>
      <c r="BH89" s="25" t="s">
        <v>248</v>
      </c>
      <c r="BI89" s="25" t="s">
        <v>248</v>
      </c>
      <c r="BJ89" s="25" t="s">
        <v>248</v>
      </c>
      <c r="BK89" s="25" t="s">
        <v>248</v>
      </c>
      <c r="BL89" s="25" t="s">
        <v>248</v>
      </c>
      <c r="BM89" s="25" t="s">
        <v>248</v>
      </c>
      <c r="BN89" s="25" t="s">
        <v>248</v>
      </c>
      <c r="BO89" s="25" t="s">
        <v>248</v>
      </c>
      <c r="BP89" s="25" t="s">
        <v>248</v>
      </c>
      <c r="BQ89" s="25" t="s">
        <v>248</v>
      </c>
      <c r="BR89" s="25" t="s">
        <v>248</v>
      </c>
      <c r="BS89" s="25" t="s">
        <v>248</v>
      </c>
      <c r="BT89" s="25" t="s">
        <v>248</v>
      </c>
      <c r="BU89" s="25" t="s">
        <v>248</v>
      </c>
      <c r="BV89" s="25" t="s">
        <v>248</v>
      </c>
      <c r="BW89" s="25" t="s">
        <v>248</v>
      </c>
      <c r="BX89" s="25" t="s">
        <v>248</v>
      </c>
      <c r="BY89" s="25" t="s">
        <v>248</v>
      </c>
      <c r="BZ89" s="25" t="s">
        <v>248</v>
      </c>
      <c r="CA89" s="25" t="s">
        <v>248</v>
      </c>
      <c r="CB89" s="25" t="s">
        <v>248</v>
      </c>
      <c r="CC89" s="25" t="s">
        <v>248</v>
      </c>
      <c r="CD89" s="25" t="s">
        <v>248</v>
      </c>
      <c r="CE89" s="28">
        <v>57863239</v>
      </c>
    </row>
    <row r="90" spans="1:84">
      <c r="A90" s="34" t="s">
        <v>290</v>
      </c>
      <c r="B90" s="28"/>
      <c r="C90" s="20">
        <v>0</v>
      </c>
      <c r="D90" s="20">
        <v>0</v>
      </c>
      <c r="E90" s="20">
        <v>4181</v>
      </c>
      <c r="F90" s="20">
        <v>0</v>
      </c>
      <c r="G90" s="20">
        <v>0</v>
      </c>
      <c r="H90" s="20">
        <v>0</v>
      </c>
      <c r="I90" s="20">
        <v>0</v>
      </c>
      <c r="J90" s="20">
        <v>0</v>
      </c>
      <c r="K90" s="20">
        <v>0</v>
      </c>
      <c r="L90" s="20">
        <v>13295</v>
      </c>
      <c r="M90" s="20">
        <v>0</v>
      </c>
      <c r="N90" s="20">
        <v>0</v>
      </c>
      <c r="O90" s="20">
        <v>63</v>
      </c>
      <c r="P90" s="20">
        <v>5332</v>
      </c>
      <c r="Q90" s="20">
        <v>0</v>
      </c>
      <c r="R90" s="20">
        <v>200</v>
      </c>
      <c r="S90" s="20">
        <v>0</v>
      </c>
      <c r="T90" s="20">
        <v>1472</v>
      </c>
      <c r="U90" s="20">
        <v>2464</v>
      </c>
      <c r="V90" s="20">
        <v>0</v>
      </c>
      <c r="W90" s="20">
        <v>174</v>
      </c>
      <c r="X90" s="20">
        <v>1011</v>
      </c>
      <c r="Y90" s="20">
        <v>2410</v>
      </c>
      <c r="Z90" s="20">
        <v>0</v>
      </c>
      <c r="AA90" s="20">
        <v>0</v>
      </c>
      <c r="AB90" s="20">
        <v>1668</v>
      </c>
      <c r="AC90" s="20">
        <v>0</v>
      </c>
      <c r="AD90" s="20">
        <v>0</v>
      </c>
      <c r="AE90" s="20">
        <v>2366</v>
      </c>
      <c r="AF90" s="20">
        <v>0</v>
      </c>
      <c r="AG90" s="20">
        <v>4916</v>
      </c>
      <c r="AH90" s="20">
        <v>0</v>
      </c>
      <c r="AI90" s="20">
        <v>0</v>
      </c>
      <c r="AJ90" s="20">
        <v>11967</v>
      </c>
      <c r="AK90" s="20">
        <v>0</v>
      </c>
      <c r="AL90" s="20">
        <v>0</v>
      </c>
      <c r="AM90" s="20">
        <v>0</v>
      </c>
      <c r="AN90" s="20">
        <v>0</v>
      </c>
      <c r="AO90" s="20">
        <v>922</v>
      </c>
      <c r="AP90" s="20">
        <v>0</v>
      </c>
      <c r="AQ90" s="20">
        <v>0</v>
      </c>
      <c r="AR90" s="20">
        <v>0</v>
      </c>
      <c r="AS90" s="20">
        <v>0</v>
      </c>
      <c r="AT90" s="20">
        <v>0</v>
      </c>
      <c r="AU90" s="20">
        <v>0</v>
      </c>
      <c r="AV90" s="20">
        <v>0</v>
      </c>
      <c r="AW90" s="20">
        <v>0</v>
      </c>
      <c r="AX90" s="20">
        <v>0</v>
      </c>
      <c r="AY90" s="20">
        <v>2270</v>
      </c>
      <c r="AZ90" s="20">
        <v>990</v>
      </c>
      <c r="BA90" s="20">
        <v>2800</v>
      </c>
      <c r="BB90" s="20">
        <v>0</v>
      </c>
      <c r="BC90" s="20">
        <v>0</v>
      </c>
      <c r="BD90" s="20">
        <v>726</v>
      </c>
      <c r="BE90" s="20">
        <v>6137</v>
      </c>
      <c r="BF90" s="20">
        <v>0</v>
      </c>
      <c r="BG90" s="20">
        <v>0</v>
      </c>
      <c r="BH90" s="20">
        <v>0</v>
      </c>
      <c r="BI90" s="20">
        <v>0</v>
      </c>
      <c r="BJ90" s="20">
        <v>0</v>
      </c>
      <c r="BK90" s="20">
        <v>949</v>
      </c>
      <c r="BL90" s="20">
        <v>8942</v>
      </c>
      <c r="BM90" s="20">
        <v>0</v>
      </c>
      <c r="BN90" s="20">
        <v>13743</v>
      </c>
      <c r="BO90" s="20">
        <v>0</v>
      </c>
      <c r="BP90" s="20">
        <v>0</v>
      </c>
      <c r="BQ90" s="20">
        <v>0</v>
      </c>
      <c r="BR90" s="20">
        <v>400</v>
      </c>
      <c r="BS90" s="20">
        <v>0</v>
      </c>
      <c r="BT90" s="20">
        <v>0</v>
      </c>
      <c r="BU90" s="20">
        <v>0</v>
      </c>
      <c r="BV90" s="20">
        <v>3461</v>
      </c>
      <c r="BW90" s="20">
        <v>0</v>
      </c>
      <c r="BX90" s="20">
        <v>0</v>
      </c>
      <c r="BY90" s="20">
        <v>0</v>
      </c>
      <c r="BZ90" s="20">
        <v>0</v>
      </c>
      <c r="CA90" s="20">
        <v>0</v>
      </c>
      <c r="CB90" s="20">
        <v>0</v>
      </c>
      <c r="CC90" s="20">
        <v>0</v>
      </c>
      <c r="CD90" s="233" t="s">
        <v>248</v>
      </c>
      <c r="CE90" s="28">
        <v>92859</v>
      </c>
      <c r="CF90" s="28">
        <v>0</v>
      </c>
    </row>
    <row r="91" spans="1:84">
      <c r="A91" s="22" t="s">
        <v>291</v>
      </c>
      <c r="B91" s="16"/>
      <c r="C91" s="20">
        <v>0</v>
      </c>
      <c r="D91" s="20">
        <v>0</v>
      </c>
      <c r="E91" s="20">
        <v>3404</v>
      </c>
      <c r="F91" s="20">
        <v>0</v>
      </c>
      <c r="G91" s="20">
        <v>0</v>
      </c>
      <c r="H91" s="20">
        <v>0</v>
      </c>
      <c r="I91" s="20">
        <v>0</v>
      </c>
      <c r="J91" s="20">
        <v>0</v>
      </c>
      <c r="K91" s="20">
        <v>0</v>
      </c>
      <c r="L91" s="20">
        <v>10822</v>
      </c>
      <c r="M91" s="20">
        <v>0</v>
      </c>
      <c r="N91" s="20">
        <v>0</v>
      </c>
      <c r="O91" s="20">
        <v>0</v>
      </c>
      <c r="P91" s="20">
        <v>0</v>
      </c>
      <c r="Q91" s="20">
        <v>0</v>
      </c>
      <c r="R91" s="20">
        <v>0</v>
      </c>
      <c r="S91" s="20">
        <v>0</v>
      </c>
      <c r="T91" s="20">
        <v>0</v>
      </c>
      <c r="U91" s="20">
        <v>0</v>
      </c>
      <c r="V91" s="20">
        <v>0</v>
      </c>
      <c r="W91" s="20">
        <v>0</v>
      </c>
      <c r="X91" s="20">
        <v>0</v>
      </c>
      <c r="Y91" s="20">
        <v>0</v>
      </c>
      <c r="Z91" s="20">
        <v>0</v>
      </c>
      <c r="AA91" s="20">
        <v>0</v>
      </c>
      <c r="AB91" s="20">
        <v>0</v>
      </c>
      <c r="AC91" s="20">
        <v>0</v>
      </c>
      <c r="AD91" s="20">
        <v>0</v>
      </c>
      <c r="AE91" s="20">
        <v>0</v>
      </c>
      <c r="AF91" s="20">
        <v>0</v>
      </c>
      <c r="AG91" s="20">
        <v>0</v>
      </c>
      <c r="AH91" s="20">
        <v>0</v>
      </c>
      <c r="AI91" s="20">
        <v>0</v>
      </c>
      <c r="AJ91" s="20">
        <v>0</v>
      </c>
      <c r="AK91" s="20">
        <v>0</v>
      </c>
      <c r="AL91" s="20">
        <v>0</v>
      </c>
      <c r="AM91" s="20">
        <v>0</v>
      </c>
      <c r="AN91" s="20">
        <v>0</v>
      </c>
      <c r="AO91" s="20">
        <v>751</v>
      </c>
      <c r="AP91" s="20">
        <v>0</v>
      </c>
      <c r="AQ91" s="20">
        <v>0</v>
      </c>
      <c r="AR91" s="20">
        <v>0</v>
      </c>
      <c r="AS91" s="20">
        <v>0</v>
      </c>
      <c r="AT91" s="20">
        <v>0</v>
      </c>
      <c r="AU91" s="20">
        <v>0</v>
      </c>
      <c r="AV91" s="20">
        <v>0</v>
      </c>
      <c r="AW91" s="20">
        <v>0</v>
      </c>
      <c r="AX91" s="249" t="s">
        <v>248</v>
      </c>
      <c r="AY91" s="249" t="s">
        <v>248</v>
      </c>
      <c r="AZ91" s="20">
        <v>0</v>
      </c>
      <c r="BA91" s="20">
        <v>0</v>
      </c>
      <c r="BB91" s="20">
        <v>0</v>
      </c>
      <c r="BC91" s="20">
        <v>0</v>
      </c>
      <c r="BD91" s="25" t="s">
        <v>248</v>
      </c>
      <c r="BE91" s="25" t="s">
        <v>248</v>
      </c>
      <c r="BF91" s="20">
        <v>0</v>
      </c>
      <c r="BG91" s="25" t="s">
        <v>248</v>
      </c>
      <c r="BH91" s="20">
        <v>0</v>
      </c>
      <c r="BI91" s="20">
        <v>0</v>
      </c>
      <c r="BJ91" s="25" t="s">
        <v>248</v>
      </c>
      <c r="BK91" s="20">
        <v>0</v>
      </c>
      <c r="BL91" s="20">
        <v>0</v>
      </c>
      <c r="BM91" s="20">
        <v>0</v>
      </c>
      <c r="BN91" s="25" t="s">
        <v>248</v>
      </c>
      <c r="BO91" s="25" t="s">
        <v>248</v>
      </c>
      <c r="BP91" s="25" t="s">
        <v>248</v>
      </c>
      <c r="BQ91" s="25" t="s">
        <v>248</v>
      </c>
      <c r="BR91" s="20">
        <v>0</v>
      </c>
      <c r="BS91" s="20">
        <v>0</v>
      </c>
      <c r="BT91" s="20">
        <v>0</v>
      </c>
      <c r="BU91" s="20">
        <v>0</v>
      </c>
      <c r="BV91" s="20">
        <v>0</v>
      </c>
      <c r="BW91" s="20">
        <v>0</v>
      </c>
      <c r="BX91" s="20">
        <v>0</v>
      </c>
      <c r="BY91" s="20">
        <v>0</v>
      </c>
      <c r="BZ91" s="20">
        <v>0</v>
      </c>
      <c r="CA91" s="20">
        <v>0</v>
      </c>
      <c r="CB91" s="20">
        <v>0</v>
      </c>
      <c r="CC91" s="25" t="s">
        <v>248</v>
      </c>
      <c r="CD91" s="25" t="s">
        <v>248</v>
      </c>
      <c r="CE91" s="28">
        <v>14977</v>
      </c>
      <c r="CF91" s="28">
        <v>0</v>
      </c>
    </row>
    <row r="92" spans="1:84">
      <c r="A92" s="22" t="s">
        <v>292</v>
      </c>
      <c r="B92" s="16"/>
      <c r="C92" s="20">
        <v>0</v>
      </c>
      <c r="D92" s="20">
        <v>0</v>
      </c>
      <c r="E92" s="20">
        <v>759</v>
      </c>
      <c r="F92" s="20">
        <v>0</v>
      </c>
      <c r="G92" s="20">
        <v>0</v>
      </c>
      <c r="H92" s="20">
        <v>0</v>
      </c>
      <c r="I92" s="20">
        <v>0</v>
      </c>
      <c r="J92" s="20">
        <v>0</v>
      </c>
      <c r="K92" s="20">
        <v>0</v>
      </c>
      <c r="L92" s="20">
        <v>2415</v>
      </c>
      <c r="M92" s="20">
        <v>0</v>
      </c>
      <c r="N92" s="20">
        <v>0</v>
      </c>
      <c r="O92" s="20">
        <v>371</v>
      </c>
      <c r="P92" s="20">
        <v>986</v>
      </c>
      <c r="Q92" s="20">
        <v>0</v>
      </c>
      <c r="R92" s="20">
        <v>249</v>
      </c>
      <c r="S92" s="20">
        <v>112</v>
      </c>
      <c r="T92" s="20">
        <v>226</v>
      </c>
      <c r="U92" s="20">
        <v>1571</v>
      </c>
      <c r="V92" s="20">
        <v>0</v>
      </c>
      <c r="W92" s="20">
        <v>71</v>
      </c>
      <c r="X92" s="20">
        <v>418</v>
      </c>
      <c r="Y92" s="20">
        <v>996</v>
      </c>
      <c r="Z92" s="20">
        <v>0</v>
      </c>
      <c r="AA92" s="20">
        <v>0</v>
      </c>
      <c r="AB92" s="20">
        <v>155</v>
      </c>
      <c r="AC92" s="20">
        <v>0</v>
      </c>
      <c r="AD92" s="20">
        <v>0</v>
      </c>
      <c r="AE92" s="20">
        <v>535</v>
      </c>
      <c r="AF92" s="20">
        <v>0</v>
      </c>
      <c r="AG92" s="20">
        <v>1279</v>
      </c>
      <c r="AH92" s="20">
        <v>0</v>
      </c>
      <c r="AI92" s="20">
        <v>0</v>
      </c>
      <c r="AJ92" s="20">
        <v>4103</v>
      </c>
      <c r="AK92" s="20">
        <v>0</v>
      </c>
      <c r="AL92" s="20">
        <v>0</v>
      </c>
      <c r="AM92" s="20">
        <v>0</v>
      </c>
      <c r="AN92" s="20">
        <v>0</v>
      </c>
      <c r="AO92" s="20">
        <v>167</v>
      </c>
      <c r="AP92" s="20">
        <v>0</v>
      </c>
      <c r="AQ92" s="20">
        <v>0</v>
      </c>
      <c r="AR92" s="20">
        <v>0</v>
      </c>
      <c r="AS92" s="20">
        <v>0</v>
      </c>
      <c r="AT92" s="20">
        <v>0</v>
      </c>
      <c r="AU92" s="20">
        <v>0</v>
      </c>
      <c r="AV92" s="20">
        <v>0</v>
      </c>
      <c r="AW92" s="20">
        <v>0</v>
      </c>
      <c r="AX92" s="249" t="s">
        <v>248</v>
      </c>
      <c r="AY92" s="249" t="s">
        <v>248</v>
      </c>
      <c r="AZ92" s="25" t="s">
        <v>248</v>
      </c>
      <c r="BA92" s="20">
        <v>135</v>
      </c>
      <c r="BB92" s="20">
        <v>0</v>
      </c>
      <c r="BC92" s="20">
        <v>0</v>
      </c>
      <c r="BD92" s="25" t="s">
        <v>248</v>
      </c>
      <c r="BE92" s="25" t="s">
        <v>248</v>
      </c>
      <c r="BF92" s="25" t="s">
        <v>248</v>
      </c>
      <c r="BG92" s="25" t="s">
        <v>248</v>
      </c>
      <c r="BH92" s="20">
        <v>1058</v>
      </c>
      <c r="BI92" s="20">
        <v>0</v>
      </c>
      <c r="BJ92" s="25" t="s">
        <v>248</v>
      </c>
      <c r="BK92" s="20">
        <v>1543</v>
      </c>
      <c r="BL92" s="20">
        <v>1630</v>
      </c>
      <c r="BM92" s="20">
        <v>0</v>
      </c>
      <c r="BN92" s="25" t="s">
        <v>248</v>
      </c>
      <c r="BO92" s="25" t="s">
        <v>248</v>
      </c>
      <c r="BP92" s="25" t="s">
        <v>248</v>
      </c>
      <c r="BQ92" s="25" t="s">
        <v>248</v>
      </c>
      <c r="BR92" s="25" t="s">
        <v>248</v>
      </c>
      <c r="BS92" s="20">
        <v>0</v>
      </c>
      <c r="BT92" s="20">
        <v>0</v>
      </c>
      <c r="BU92" s="20">
        <v>0</v>
      </c>
      <c r="BV92" s="20">
        <v>1076</v>
      </c>
      <c r="BW92" s="20">
        <v>0</v>
      </c>
      <c r="BX92" s="20">
        <v>301</v>
      </c>
      <c r="BY92" s="20">
        <v>0</v>
      </c>
      <c r="BZ92" s="20">
        <v>0</v>
      </c>
      <c r="CA92" s="20">
        <v>0</v>
      </c>
      <c r="CB92" s="20">
        <v>0</v>
      </c>
      <c r="CC92" s="25" t="s">
        <v>248</v>
      </c>
      <c r="CD92" s="25" t="s">
        <v>248</v>
      </c>
      <c r="CE92" s="28">
        <v>20156</v>
      </c>
      <c r="CF92" s="28"/>
    </row>
    <row r="93" spans="1:84">
      <c r="A93" s="22" t="s">
        <v>293</v>
      </c>
      <c r="B93" s="16"/>
      <c r="C93" s="20">
        <v>0</v>
      </c>
      <c r="D93" s="20">
        <v>0</v>
      </c>
      <c r="E93" s="20">
        <v>29289</v>
      </c>
      <c r="F93" s="20">
        <v>0</v>
      </c>
      <c r="G93" s="20">
        <v>0</v>
      </c>
      <c r="H93" s="20">
        <v>0</v>
      </c>
      <c r="I93" s="20">
        <v>0</v>
      </c>
      <c r="J93" s="20">
        <v>1712</v>
      </c>
      <c r="K93" s="20">
        <v>0</v>
      </c>
      <c r="L93" s="20">
        <v>93133</v>
      </c>
      <c r="M93" s="20">
        <v>0</v>
      </c>
      <c r="N93" s="20">
        <v>0</v>
      </c>
      <c r="O93" s="20">
        <v>3648</v>
      </c>
      <c r="P93" s="20">
        <v>13740</v>
      </c>
      <c r="Q93" s="20">
        <v>0</v>
      </c>
      <c r="R93" s="20">
        <v>0</v>
      </c>
      <c r="S93" s="20">
        <v>0</v>
      </c>
      <c r="T93" s="20">
        <v>0</v>
      </c>
      <c r="U93" s="20">
        <v>0</v>
      </c>
      <c r="V93" s="20">
        <v>0</v>
      </c>
      <c r="W93" s="20">
        <v>0</v>
      </c>
      <c r="X93" s="20">
        <v>0</v>
      </c>
      <c r="Y93" s="20">
        <v>0</v>
      </c>
      <c r="Z93" s="20">
        <v>0</v>
      </c>
      <c r="AA93" s="20">
        <v>0</v>
      </c>
      <c r="AB93" s="20">
        <v>0</v>
      </c>
      <c r="AC93" s="20">
        <v>0</v>
      </c>
      <c r="AD93" s="20">
        <v>0</v>
      </c>
      <c r="AE93" s="20">
        <v>0</v>
      </c>
      <c r="AF93" s="20">
        <v>0</v>
      </c>
      <c r="AG93" s="20">
        <v>7200</v>
      </c>
      <c r="AH93" s="20">
        <v>0</v>
      </c>
      <c r="AI93" s="20">
        <v>0</v>
      </c>
      <c r="AJ93" s="20">
        <v>0</v>
      </c>
      <c r="AK93" s="20">
        <v>0</v>
      </c>
      <c r="AL93" s="20">
        <v>0</v>
      </c>
      <c r="AM93" s="20">
        <v>0</v>
      </c>
      <c r="AN93" s="20">
        <v>0</v>
      </c>
      <c r="AO93" s="20">
        <v>6460</v>
      </c>
      <c r="AP93" s="20">
        <v>0</v>
      </c>
      <c r="AQ93" s="20">
        <v>0</v>
      </c>
      <c r="AR93" s="20">
        <v>0</v>
      </c>
      <c r="AS93" s="20">
        <v>0</v>
      </c>
      <c r="AT93" s="20">
        <v>0</v>
      </c>
      <c r="AU93" s="20">
        <v>0</v>
      </c>
      <c r="AV93" s="20">
        <v>0</v>
      </c>
      <c r="AW93" s="20">
        <v>0</v>
      </c>
      <c r="AX93" s="249" t="s">
        <v>248</v>
      </c>
      <c r="AY93" s="249" t="s">
        <v>248</v>
      </c>
      <c r="AZ93" s="25" t="s">
        <v>248</v>
      </c>
      <c r="BA93" s="25" t="s">
        <v>248</v>
      </c>
      <c r="BB93" s="20">
        <v>0</v>
      </c>
      <c r="BC93" s="20">
        <v>0</v>
      </c>
      <c r="BD93" s="25" t="s">
        <v>248</v>
      </c>
      <c r="BE93" s="25" t="s">
        <v>248</v>
      </c>
      <c r="BF93" s="25" t="s">
        <v>248</v>
      </c>
      <c r="BG93" s="25" t="s">
        <v>248</v>
      </c>
      <c r="BH93" s="20">
        <v>0</v>
      </c>
      <c r="BI93" s="20">
        <v>0</v>
      </c>
      <c r="BJ93" s="25" t="s">
        <v>248</v>
      </c>
      <c r="BK93" s="20">
        <v>0</v>
      </c>
      <c r="BL93" s="20">
        <v>0</v>
      </c>
      <c r="BM93" s="20">
        <v>0</v>
      </c>
      <c r="BN93" s="25" t="s">
        <v>248</v>
      </c>
      <c r="BO93" s="25" t="s">
        <v>248</v>
      </c>
      <c r="BP93" s="25" t="s">
        <v>248</v>
      </c>
      <c r="BQ93" s="25" t="s">
        <v>248</v>
      </c>
      <c r="BR93" s="25" t="s">
        <v>248</v>
      </c>
      <c r="BS93" s="20">
        <v>0</v>
      </c>
      <c r="BT93" s="20">
        <v>0</v>
      </c>
      <c r="BU93" s="20">
        <v>0</v>
      </c>
      <c r="BV93" s="20">
        <v>0</v>
      </c>
      <c r="BW93" s="20">
        <v>0</v>
      </c>
      <c r="BX93" s="20">
        <v>0</v>
      </c>
      <c r="BY93" s="20">
        <v>0</v>
      </c>
      <c r="BZ93" s="20">
        <v>0</v>
      </c>
      <c r="CA93" s="20">
        <v>0</v>
      </c>
      <c r="CB93" s="20">
        <v>0</v>
      </c>
      <c r="CC93" s="25" t="s">
        <v>248</v>
      </c>
      <c r="CD93" s="25" t="s">
        <v>248</v>
      </c>
      <c r="CE93" s="28">
        <v>155182</v>
      </c>
      <c r="CF93" s="28">
        <v>0</v>
      </c>
    </row>
    <row r="94" spans="1:84">
      <c r="A94" s="22" t="s">
        <v>294</v>
      </c>
      <c r="B94" s="16"/>
      <c r="C94" s="243">
        <v>0</v>
      </c>
      <c r="D94" s="243">
        <v>0</v>
      </c>
      <c r="E94" s="243">
        <v>6.38</v>
      </c>
      <c r="F94" s="243">
        <v>0</v>
      </c>
      <c r="G94" s="243">
        <v>0</v>
      </c>
      <c r="H94" s="243">
        <v>0</v>
      </c>
      <c r="I94" s="243">
        <v>0</v>
      </c>
      <c r="J94" s="243">
        <v>0.37</v>
      </c>
      <c r="K94" s="243">
        <v>0</v>
      </c>
      <c r="L94" s="243">
        <v>20.28</v>
      </c>
      <c r="M94" s="243">
        <v>0</v>
      </c>
      <c r="N94" s="243">
        <v>0</v>
      </c>
      <c r="O94" s="243">
        <v>0.87</v>
      </c>
      <c r="P94" s="244">
        <v>6.49</v>
      </c>
      <c r="Q94" s="244">
        <v>0</v>
      </c>
      <c r="R94" s="244">
        <v>0</v>
      </c>
      <c r="S94" s="245">
        <v>0</v>
      </c>
      <c r="T94" s="245">
        <v>1.7</v>
      </c>
      <c r="U94" s="246">
        <v>0</v>
      </c>
      <c r="V94" s="244">
        <v>0</v>
      </c>
      <c r="W94" s="244">
        <v>0</v>
      </c>
      <c r="X94" s="244">
        <v>0</v>
      </c>
      <c r="Y94" s="244">
        <v>0</v>
      </c>
      <c r="Z94" s="244">
        <v>0</v>
      </c>
      <c r="AA94" s="244">
        <v>0</v>
      </c>
      <c r="AB94" s="245">
        <v>0</v>
      </c>
      <c r="AC94" s="244">
        <v>0</v>
      </c>
      <c r="AD94" s="244">
        <v>0</v>
      </c>
      <c r="AE94" s="244">
        <v>0</v>
      </c>
      <c r="AF94" s="244">
        <v>0</v>
      </c>
      <c r="AG94" s="244">
        <v>6.42</v>
      </c>
      <c r="AH94" s="244">
        <v>0</v>
      </c>
      <c r="AI94" s="244">
        <v>0</v>
      </c>
      <c r="AJ94" s="244">
        <v>0</v>
      </c>
      <c r="AK94" s="244">
        <v>0</v>
      </c>
      <c r="AL94" s="244">
        <v>0</v>
      </c>
      <c r="AM94" s="244">
        <v>0</v>
      </c>
      <c r="AN94" s="244">
        <v>0</v>
      </c>
      <c r="AO94" s="244">
        <v>1.41</v>
      </c>
      <c r="AP94" s="244">
        <v>0</v>
      </c>
      <c r="AQ94" s="244">
        <v>0</v>
      </c>
      <c r="AR94" s="244">
        <v>0</v>
      </c>
      <c r="AS94" s="244">
        <v>0</v>
      </c>
      <c r="AT94" s="244">
        <v>0</v>
      </c>
      <c r="AU94" s="244">
        <v>0</v>
      </c>
      <c r="AV94" s="245">
        <v>0</v>
      </c>
      <c r="AW94" s="249" t="s">
        <v>248</v>
      </c>
      <c r="AX94" s="249" t="s">
        <v>248</v>
      </c>
      <c r="AY94" s="249" t="s">
        <v>248</v>
      </c>
      <c r="AZ94" s="25" t="s">
        <v>248</v>
      </c>
      <c r="BA94" s="25" t="s">
        <v>248</v>
      </c>
      <c r="BB94" s="25" t="s">
        <v>248</v>
      </c>
      <c r="BC94" s="25" t="s">
        <v>248</v>
      </c>
      <c r="BD94" s="25" t="s">
        <v>248</v>
      </c>
      <c r="BE94" s="25" t="s">
        <v>248</v>
      </c>
      <c r="BF94" s="25" t="s">
        <v>248</v>
      </c>
      <c r="BG94" s="25" t="s">
        <v>248</v>
      </c>
      <c r="BH94" s="25" t="s">
        <v>248</v>
      </c>
      <c r="BI94" s="25" t="s">
        <v>248</v>
      </c>
      <c r="BJ94" s="25" t="s">
        <v>248</v>
      </c>
      <c r="BK94" s="25" t="s">
        <v>248</v>
      </c>
      <c r="BL94" s="25" t="s">
        <v>248</v>
      </c>
      <c r="BM94" s="25" t="s">
        <v>248</v>
      </c>
      <c r="BN94" s="25" t="s">
        <v>248</v>
      </c>
      <c r="BO94" s="25" t="s">
        <v>248</v>
      </c>
      <c r="BP94" s="25" t="s">
        <v>248</v>
      </c>
      <c r="BQ94" s="25" t="s">
        <v>248</v>
      </c>
      <c r="BR94" s="25" t="s">
        <v>248</v>
      </c>
      <c r="BS94" s="25" t="s">
        <v>248</v>
      </c>
      <c r="BT94" s="25" t="s">
        <v>248</v>
      </c>
      <c r="BU94" s="250"/>
      <c r="BV94" s="250"/>
      <c r="BW94" s="250"/>
      <c r="BX94" s="250"/>
      <c r="BY94" s="250"/>
      <c r="BZ94" s="250"/>
      <c r="CA94" s="250"/>
      <c r="CB94" s="250"/>
      <c r="CC94" s="25" t="s">
        <v>248</v>
      </c>
      <c r="CD94" s="25" t="s">
        <v>248</v>
      </c>
      <c r="CE94" s="235">
        <v>43.92</v>
      </c>
      <c r="CF94" s="28"/>
    </row>
    <row r="95" spans="1:84">
      <c r="A95" s="33" t="s">
        <v>295</v>
      </c>
      <c r="B95" s="33"/>
      <c r="C95" s="33"/>
      <c r="D95" s="33"/>
      <c r="E95" s="33"/>
    </row>
    <row r="96" spans="1:84">
      <c r="A96" s="34" t="s">
        <v>296</v>
      </c>
      <c r="B96" s="35"/>
      <c r="C96" s="251" t="s">
        <v>297</v>
      </c>
      <c r="D96" s="37"/>
      <c r="E96" s="38"/>
      <c r="F96" s="12"/>
    </row>
    <row r="97" spans="1:6">
      <c r="A97" s="28" t="s">
        <v>298</v>
      </c>
      <c r="B97" s="35" t="s">
        <v>299</v>
      </c>
      <c r="C97" s="252" t="s">
        <v>300</v>
      </c>
      <c r="D97" s="37"/>
      <c r="E97" s="38"/>
      <c r="F97" s="12"/>
    </row>
    <row r="98" spans="1:6">
      <c r="A98" s="28" t="s">
        <v>301</v>
      </c>
      <c r="B98" s="35" t="s">
        <v>299</v>
      </c>
      <c r="C98" s="36" t="s">
        <v>302</v>
      </c>
      <c r="D98" s="37"/>
      <c r="E98" s="38"/>
      <c r="F98" s="12"/>
    </row>
    <row r="99" spans="1:6">
      <c r="A99" s="28" t="s">
        <v>303</v>
      </c>
      <c r="B99" s="35" t="s">
        <v>299</v>
      </c>
      <c r="C99" s="36" t="s">
        <v>304</v>
      </c>
      <c r="D99" s="37"/>
      <c r="E99" s="38"/>
      <c r="F99" s="12"/>
    </row>
    <row r="100" spans="1:6">
      <c r="A100" s="28" t="s">
        <v>305</v>
      </c>
      <c r="B100" s="35" t="s">
        <v>299</v>
      </c>
      <c r="C100" s="36" t="s">
        <v>306</v>
      </c>
      <c r="D100" s="37"/>
      <c r="E100" s="38"/>
      <c r="F100" s="12"/>
    </row>
    <row r="101" spans="1:6">
      <c r="A101" s="28" t="s">
        <v>307</v>
      </c>
      <c r="B101" s="35" t="s">
        <v>299</v>
      </c>
      <c r="C101" s="36" t="s">
        <v>308</v>
      </c>
      <c r="D101" s="37"/>
      <c r="E101" s="38"/>
      <c r="F101" s="12"/>
    </row>
    <row r="102" spans="1:6">
      <c r="A102" s="28" t="s">
        <v>309</v>
      </c>
      <c r="B102" s="35" t="s">
        <v>299</v>
      </c>
      <c r="C102" s="253">
        <v>99133</v>
      </c>
      <c r="D102" s="37"/>
      <c r="E102" s="38"/>
      <c r="F102" s="12"/>
    </row>
    <row r="103" spans="1:6">
      <c r="A103" s="28" t="s">
        <v>310</v>
      </c>
      <c r="B103" s="35" t="s">
        <v>299</v>
      </c>
      <c r="C103" s="36" t="s">
        <v>311</v>
      </c>
      <c r="D103" s="37"/>
      <c r="E103" s="38"/>
      <c r="F103" s="12"/>
    </row>
    <row r="104" spans="1:6">
      <c r="A104" s="28" t="s">
        <v>312</v>
      </c>
      <c r="B104" s="35" t="s">
        <v>299</v>
      </c>
      <c r="C104" s="36" t="s">
        <v>313</v>
      </c>
      <c r="D104" s="37"/>
      <c r="E104" s="38"/>
      <c r="F104" s="12"/>
    </row>
    <row r="105" spans="1:6">
      <c r="A105" s="28" t="s">
        <v>314</v>
      </c>
      <c r="B105" s="35" t="s">
        <v>299</v>
      </c>
      <c r="C105" s="36" t="s">
        <v>315</v>
      </c>
      <c r="D105" s="37"/>
      <c r="E105" s="38"/>
      <c r="F105" s="12"/>
    </row>
    <row r="106" spans="1:6">
      <c r="A106" s="28" t="s">
        <v>316</v>
      </c>
      <c r="B106" s="35" t="s">
        <v>299</v>
      </c>
      <c r="C106" s="36" t="s">
        <v>317</v>
      </c>
      <c r="D106" s="37"/>
      <c r="E106" s="38"/>
      <c r="F106" s="12"/>
    </row>
    <row r="107" spans="1:6">
      <c r="A107" s="28" t="s">
        <v>318</v>
      </c>
      <c r="B107" s="35" t="s">
        <v>299</v>
      </c>
      <c r="C107" s="36" t="s">
        <v>319</v>
      </c>
      <c r="D107" s="37"/>
      <c r="E107" s="38"/>
      <c r="F107" s="12"/>
    </row>
    <row r="108" spans="1:6">
      <c r="A108" s="28" t="s">
        <v>320</v>
      </c>
      <c r="B108" s="35" t="s">
        <v>299</v>
      </c>
      <c r="C108" s="36" t="s">
        <v>321</v>
      </c>
      <c r="D108" s="37"/>
      <c r="E108" s="38"/>
      <c r="F108" s="12"/>
    </row>
    <row r="109" spans="1:6">
      <c r="A109" s="39" t="s">
        <v>322</v>
      </c>
      <c r="B109" s="35" t="s">
        <v>299</v>
      </c>
      <c r="C109" s="259" t="s">
        <v>323</v>
      </c>
      <c r="D109" s="37"/>
      <c r="E109" s="38"/>
      <c r="F109" s="12"/>
    </row>
    <row r="110" spans="1:6">
      <c r="A110" s="39" t="s">
        <v>324</v>
      </c>
      <c r="B110" s="35" t="s">
        <v>299</v>
      </c>
      <c r="C110" s="256" t="s">
        <v>325</v>
      </c>
      <c r="D110" s="37"/>
      <c r="E110" s="38"/>
      <c r="F110" s="12"/>
    </row>
    <row r="111" spans="1:6">
      <c r="A111" s="33" t="s">
        <v>326</v>
      </c>
      <c r="B111" s="33"/>
      <c r="C111" s="33"/>
      <c r="D111" s="33"/>
      <c r="E111" s="33"/>
    </row>
    <row r="112" spans="1:6">
      <c r="A112" s="40" t="s">
        <v>327</v>
      </c>
      <c r="B112" s="40"/>
      <c r="C112" s="40"/>
      <c r="D112" s="40"/>
      <c r="E112" s="40"/>
    </row>
    <row r="113" spans="1:5">
      <c r="A113" s="16" t="s">
        <v>307</v>
      </c>
      <c r="B113" s="41" t="s">
        <v>299</v>
      </c>
      <c r="C113" s="42">
        <v>0</v>
      </c>
      <c r="D113" s="16"/>
      <c r="E113" s="16"/>
    </row>
    <row r="114" spans="1:5">
      <c r="A114" s="16" t="s">
        <v>310</v>
      </c>
      <c r="B114" s="41" t="s">
        <v>299</v>
      </c>
      <c r="C114" s="42">
        <v>0</v>
      </c>
      <c r="D114" s="16"/>
      <c r="E114" s="16"/>
    </row>
    <row r="115" spans="1:5">
      <c r="A115" s="16" t="s">
        <v>328</v>
      </c>
      <c r="B115" s="41" t="s">
        <v>299</v>
      </c>
      <c r="C115" s="42">
        <v>1</v>
      </c>
      <c r="D115" s="16"/>
      <c r="E115" s="16"/>
    </row>
    <row r="116" spans="1:5">
      <c r="A116" s="40" t="s">
        <v>329</v>
      </c>
      <c r="B116" s="40"/>
      <c r="C116" s="40"/>
      <c r="D116" s="40"/>
      <c r="E116" s="40"/>
    </row>
    <row r="117" spans="1:5">
      <c r="A117" s="16" t="s">
        <v>330</v>
      </c>
      <c r="B117" s="41" t="s">
        <v>299</v>
      </c>
      <c r="C117" s="42">
        <v>0</v>
      </c>
      <c r="D117" s="16"/>
      <c r="E117" s="16"/>
    </row>
    <row r="118" spans="1:5">
      <c r="A118" s="16" t="s">
        <v>159</v>
      </c>
      <c r="B118" s="41" t="s">
        <v>299</v>
      </c>
      <c r="C118" s="212">
        <v>0</v>
      </c>
      <c r="D118" s="16"/>
      <c r="E118" s="16"/>
    </row>
    <row r="119" spans="1:5">
      <c r="A119" s="40" t="s">
        <v>331</v>
      </c>
      <c r="B119" s="40"/>
      <c r="C119" s="40"/>
      <c r="D119" s="40"/>
      <c r="E119" s="40"/>
    </row>
    <row r="120" spans="1:5">
      <c r="A120" s="16" t="s">
        <v>332</v>
      </c>
      <c r="B120" s="41" t="s">
        <v>299</v>
      </c>
      <c r="C120" s="42">
        <v>0</v>
      </c>
      <c r="D120" s="16"/>
      <c r="E120" s="16"/>
    </row>
    <row r="121" spans="1:5">
      <c r="A121" s="16" t="s">
        <v>333</v>
      </c>
      <c r="B121" s="41" t="s">
        <v>299</v>
      </c>
      <c r="C121" s="42">
        <v>0</v>
      </c>
      <c r="D121" s="16"/>
      <c r="E121" s="16"/>
    </row>
    <row r="122" spans="1:5">
      <c r="A122" s="16" t="s">
        <v>334</v>
      </c>
      <c r="B122" s="41" t="s">
        <v>299</v>
      </c>
      <c r="C122" s="42">
        <v>0</v>
      </c>
      <c r="D122" s="16"/>
      <c r="E122" s="16"/>
    </row>
    <row r="123" spans="1:5">
      <c r="A123" s="16"/>
      <c r="B123" s="41"/>
      <c r="C123" s="43"/>
      <c r="D123" s="16"/>
      <c r="E123" s="16"/>
    </row>
    <row r="124" spans="1:5">
      <c r="A124" s="44" t="s">
        <v>335</v>
      </c>
      <c r="B124" s="33"/>
      <c r="C124" s="33"/>
      <c r="D124" s="33"/>
      <c r="E124" s="33"/>
    </row>
    <row r="125" spans="1:5">
      <c r="A125" s="16"/>
      <c r="B125" s="41"/>
      <c r="C125" s="43"/>
      <c r="D125" s="16"/>
      <c r="E125" s="16"/>
    </row>
    <row r="126" spans="1:5">
      <c r="A126" s="22" t="s">
        <v>336</v>
      </c>
      <c r="B126" s="16"/>
      <c r="C126" s="17" t="s">
        <v>337</v>
      </c>
      <c r="D126" s="18" t="s">
        <v>242</v>
      </c>
      <c r="E126" s="16"/>
    </row>
    <row r="127" spans="1:5">
      <c r="A127" s="16" t="s">
        <v>338</v>
      </c>
      <c r="B127" s="41" t="s">
        <v>299</v>
      </c>
      <c r="C127" s="42">
        <v>329</v>
      </c>
      <c r="D127" s="45">
        <v>1129</v>
      </c>
      <c r="E127" s="16"/>
    </row>
    <row r="128" spans="1:5">
      <c r="A128" s="16" t="s">
        <v>339</v>
      </c>
      <c r="B128" s="41" t="s">
        <v>299</v>
      </c>
      <c r="C128" s="42">
        <v>52</v>
      </c>
      <c r="D128" s="45">
        <v>3590</v>
      </c>
      <c r="E128" s="16"/>
    </row>
    <row r="129" spans="1:5">
      <c r="A129" s="16" t="s">
        <v>340</v>
      </c>
      <c r="B129" s="41" t="s">
        <v>299</v>
      </c>
      <c r="C129" s="42">
        <v>0</v>
      </c>
      <c r="D129" s="45">
        <v>0</v>
      </c>
      <c r="E129" s="16"/>
    </row>
    <row r="130" spans="1:5">
      <c r="A130" s="16" t="s">
        <v>341</v>
      </c>
      <c r="B130" s="41" t="s">
        <v>299</v>
      </c>
      <c r="C130" s="42">
        <v>51</v>
      </c>
      <c r="D130" s="45">
        <v>66</v>
      </c>
      <c r="E130" s="16"/>
    </row>
    <row r="131" spans="1:5">
      <c r="A131" s="22" t="s">
        <v>342</v>
      </c>
      <c r="B131" s="16"/>
      <c r="C131" s="17" t="s">
        <v>194</v>
      </c>
      <c r="D131" s="16"/>
      <c r="E131" s="16"/>
    </row>
    <row r="132" spans="1:5">
      <c r="A132" s="16" t="s">
        <v>343</v>
      </c>
      <c r="B132" s="41" t="s">
        <v>299</v>
      </c>
      <c r="C132" s="42">
        <v>0</v>
      </c>
      <c r="D132" s="16"/>
      <c r="E132" s="16"/>
    </row>
    <row r="133" spans="1:5">
      <c r="A133" s="16" t="s">
        <v>344</v>
      </c>
      <c r="B133" s="41" t="s">
        <v>299</v>
      </c>
      <c r="C133" s="42">
        <v>0</v>
      </c>
      <c r="D133" s="16"/>
      <c r="E133" s="16"/>
    </row>
    <row r="134" spans="1:5">
      <c r="A134" s="16" t="s">
        <v>345</v>
      </c>
      <c r="B134" s="41" t="s">
        <v>299</v>
      </c>
      <c r="C134" s="42">
        <v>16</v>
      </c>
      <c r="D134" s="16"/>
      <c r="E134" s="16"/>
    </row>
    <row r="135" spans="1:5">
      <c r="A135" s="16" t="s">
        <v>346</v>
      </c>
      <c r="B135" s="41" t="s">
        <v>299</v>
      </c>
      <c r="C135" s="42">
        <v>0</v>
      </c>
      <c r="D135" s="16"/>
      <c r="E135" s="16"/>
    </row>
    <row r="136" spans="1:5">
      <c r="A136" s="16" t="s">
        <v>347</v>
      </c>
      <c r="B136" s="41" t="s">
        <v>299</v>
      </c>
      <c r="C136" s="42">
        <v>0</v>
      </c>
      <c r="D136" s="16"/>
      <c r="E136" s="16"/>
    </row>
    <row r="137" spans="1:5">
      <c r="A137" s="16" t="s">
        <v>348</v>
      </c>
      <c r="B137" s="41" t="s">
        <v>299</v>
      </c>
      <c r="C137" s="42">
        <v>0</v>
      </c>
      <c r="D137" s="16"/>
      <c r="E137" s="16"/>
    </row>
    <row r="138" spans="1:5">
      <c r="A138" s="16" t="s">
        <v>123</v>
      </c>
      <c r="B138" s="41" t="s">
        <v>299</v>
      </c>
      <c r="C138" s="42">
        <v>0</v>
      </c>
      <c r="D138" s="16"/>
      <c r="E138" s="16"/>
    </row>
    <row r="139" spans="1:5">
      <c r="A139" s="16" t="s">
        <v>349</v>
      </c>
      <c r="B139" s="41" t="s">
        <v>299</v>
      </c>
      <c r="C139" s="42">
        <v>0</v>
      </c>
      <c r="D139" s="16"/>
      <c r="E139" s="16"/>
    </row>
    <row r="140" spans="1:5">
      <c r="A140" s="16" t="s">
        <v>350</v>
      </c>
      <c r="B140" s="41"/>
      <c r="C140" s="42">
        <v>9</v>
      </c>
      <c r="D140" s="16"/>
      <c r="E140" s="16"/>
    </row>
    <row r="141" spans="1:5">
      <c r="A141" s="16" t="s">
        <v>340</v>
      </c>
      <c r="B141" s="41" t="s">
        <v>299</v>
      </c>
      <c r="C141" s="42">
        <v>0</v>
      </c>
      <c r="D141" s="16"/>
      <c r="E141" s="16"/>
    </row>
    <row r="142" spans="1:5">
      <c r="A142" s="16" t="s">
        <v>351</v>
      </c>
      <c r="B142" s="41" t="s">
        <v>299</v>
      </c>
      <c r="C142" s="42">
        <v>0</v>
      </c>
      <c r="D142" s="16"/>
      <c r="E142" s="16"/>
    </row>
    <row r="143" spans="1:5">
      <c r="A143" s="16" t="s">
        <v>352</v>
      </c>
      <c r="B143" s="16"/>
      <c r="C143" s="23"/>
      <c r="D143" s="16"/>
      <c r="E143" s="28">
        <v>25</v>
      </c>
    </row>
    <row r="144" spans="1:5">
      <c r="A144" s="16" t="s">
        <v>353</v>
      </c>
      <c r="B144" s="41" t="s">
        <v>299</v>
      </c>
      <c r="C144" s="42">
        <v>0</v>
      </c>
      <c r="D144" s="16"/>
      <c r="E144" s="16"/>
    </row>
    <row r="145" spans="1:6">
      <c r="A145" s="16" t="s">
        <v>354</v>
      </c>
      <c r="B145" s="41" t="s">
        <v>299</v>
      </c>
      <c r="C145" s="42">
        <v>0</v>
      </c>
      <c r="D145" s="16"/>
      <c r="E145" s="16"/>
    </row>
    <row r="146" spans="1:6">
      <c r="A146" s="16"/>
      <c r="B146" s="16"/>
      <c r="C146" s="23"/>
      <c r="D146" s="16"/>
      <c r="E146" s="16"/>
    </row>
    <row r="147" spans="1:6">
      <c r="A147" s="16" t="s">
        <v>355</v>
      </c>
      <c r="B147" s="41" t="s">
        <v>299</v>
      </c>
      <c r="C147" s="42">
        <v>0</v>
      </c>
      <c r="D147" s="16"/>
      <c r="E147" s="16"/>
    </row>
    <row r="148" spans="1:6">
      <c r="A148" s="16"/>
      <c r="B148" s="16"/>
      <c r="C148" s="23"/>
      <c r="D148" s="16"/>
      <c r="E148" s="16"/>
    </row>
    <row r="149" spans="1:6">
      <c r="A149" s="16"/>
      <c r="B149" s="16"/>
      <c r="C149" s="23"/>
      <c r="D149" s="16"/>
      <c r="E149" s="16"/>
    </row>
    <row r="150" spans="1:6">
      <c r="A150" s="16"/>
      <c r="B150" s="16"/>
      <c r="C150" s="23"/>
      <c r="D150" s="16"/>
      <c r="E150" s="16"/>
    </row>
    <row r="151" spans="1:6">
      <c r="A151" s="16"/>
      <c r="B151" s="16"/>
      <c r="C151" s="23"/>
      <c r="D151" s="16"/>
      <c r="E151" s="16"/>
    </row>
    <row r="152" spans="1:6">
      <c r="A152" s="33" t="s">
        <v>356</v>
      </c>
      <c r="B152" s="44"/>
      <c r="C152" s="44"/>
      <c r="D152" s="44"/>
      <c r="E152" s="44"/>
    </row>
    <row r="153" spans="1:6">
      <c r="A153" s="46" t="s">
        <v>357</v>
      </c>
      <c r="B153" s="47" t="s">
        <v>358</v>
      </c>
      <c r="C153" s="48" t="s">
        <v>359</v>
      </c>
      <c r="D153" s="47" t="s">
        <v>159</v>
      </c>
      <c r="E153" s="47" t="s">
        <v>230</v>
      </c>
    </row>
    <row r="154" spans="1:6">
      <c r="A154" s="16" t="s">
        <v>337</v>
      </c>
      <c r="B154" s="45">
        <v>166</v>
      </c>
      <c r="C154" s="45">
        <v>93</v>
      </c>
      <c r="D154" s="45">
        <v>70</v>
      </c>
      <c r="E154" s="28">
        <v>329</v>
      </c>
    </row>
    <row r="155" spans="1:6">
      <c r="A155" s="16" t="s">
        <v>242</v>
      </c>
      <c r="B155" s="45">
        <v>581</v>
      </c>
      <c r="C155" s="45">
        <v>269</v>
      </c>
      <c r="D155" s="45">
        <v>279</v>
      </c>
      <c r="E155" s="28">
        <v>1129</v>
      </c>
    </row>
    <row r="156" spans="1:6">
      <c r="A156" s="16" t="s">
        <v>360</v>
      </c>
      <c r="B156" s="45">
        <v>0</v>
      </c>
      <c r="C156" s="45">
        <v>0</v>
      </c>
      <c r="D156" s="45">
        <v>0</v>
      </c>
      <c r="E156" s="28">
        <v>0</v>
      </c>
    </row>
    <row r="157" spans="1:6">
      <c r="A157" s="16" t="s">
        <v>287</v>
      </c>
      <c r="B157" s="45">
        <v>4149091</v>
      </c>
      <c r="C157" s="45">
        <v>1921008</v>
      </c>
      <c r="D157" s="45">
        <v>1992420</v>
      </c>
      <c r="E157" s="28">
        <v>8062519</v>
      </c>
      <c r="F157" s="14"/>
    </row>
    <row r="158" spans="1:6">
      <c r="A158" s="16" t="s">
        <v>288</v>
      </c>
      <c r="B158" s="45">
        <v>14089538</v>
      </c>
      <c r="C158" s="45">
        <v>11431697</v>
      </c>
      <c r="D158" s="45">
        <v>15257418</v>
      </c>
      <c r="E158" s="28">
        <v>40778653</v>
      </c>
      <c r="F158" s="14"/>
    </row>
    <row r="159" spans="1:6">
      <c r="A159" s="46" t="s">
        <v>361</v>
      </c>
      <c r="B159" s="47" t="s">
        <v>358</v>
      </c>
      <c r="C159" s="48" t="s">
        <v>359</v>
      </c>
      <c r="D159" s="47" t="s">
        <v>159</v>
      </c>
      <c r="E159" s="47" t="s">
        <v>230</v>
      </c>
    </row>
    <row r="160" spans="1:6">
      <c r="A160" s="16" t="s">
        <v>337</v>
      </c>
      <c r="B160" s="45">
        <v>36</v>
      </c>
      <c r="C160" s="45">
        <v>14</v>
      </c>
      <c r="D160" s="45">
        <v>2</v>
      </c>
      <c r="E160" s="28">
        <v>52</v>
      </c>
    </row>
    <row r="161" spans="1:5">
      <c r="A161" s="16" t="s">
        <v>242</v>
      </c>
      <c r="B161" s="45">
        <v>393</v>
      </c>
      <c r="C161" s="45">
        <v>2736</v>
      </c>
      <c r="D161" s="45">
        <v>461</v>
      </c>
      <c r="E161" s="28">
        <v>3590</v>
      </c>
    </row>
    <row r="162" spans="1:5">
      <c r="A162" s="16" t="s">
        <v>360</v>
      </c>
      <c r="B162" s="45">
        <v>0</v>
      </c>
      <c r="C162" s="45">
        <v>0</v>
      </c>
      <c r="D162" s="45">
        <v>0</v>
      </c>
      <c r="E162" s="28">
        <v>0</v>
      </c>
    </row>
    <row r="163" spans="1:5">
      <c r="A163" s="16" t="s">
        <v>287</v>
      </c>
      <c r="B163" s="45">
        <v>987652</v>
      </c>
      <c r="C163" s="45">
        <v>6875871</v>
      </c>
      <c r="D163" s="45">
        <v>1158544</v>
      </c>
      <c r="E163" s="28">
        <v>9022067</v>
      </c>
    </row>
    <row r="164" spans="1:5">
      <c r="A164" s="16" t="s">
        <v>288</v>
      </c>
      <c r="B164" s="45">
        <v>0</v>
      </c>
      <c r="C164" s="45">
        <v>0</v>
      </c>
      <c r="D164" s="45">
        <v>0</v>
      </c>
      <c r="E164" s="28">
        <v>0</v>
      </c>
    </row>
    <row r="165" spans="1:5">
      <c r="A165" s="46" t="s">
        <v>362</v>
      </c>
      <c r="B165" s="47" t="s">
        <v>358</v>
      </c>
      <c r="C165" s="48" t="s">
        <v>359</v>
      </c>
      <c r="D165" s="47" t="s">
        <v>159</v>
      </c>
      <c r="E165" s="47" t="s">
        <v>230</v>
      </c>
    </row>
    <row r="166" spans="1:5">
      <c r="A166" s="16" t="s">
        <v>337</v>
      </c>
      <c r="B166" s="45">
        <v>0</v>
      </c>
      <c r="C166" s="45">
        <v>0</v>
      </c>
      <c r="D166" s="45">
        <v>0</v>
      </c>
      <c r="E166" s="28">
        <v>0</v>
      </c>
    </row>
    <row r="167" spans="1:5">
      <c r="A167" s="16" t="s">
        <v>242</v>
      </c>
      <c r="B167" s="45">
        <v>0</v>
      </c>
      <c r="C167" s="45">
        <v>0</v>
      </c>
      <c r="D167" s="45">
        <v>0</v>
      </c>
      <c r="E167" s="28">
        <v>0</v>
      </c>
    </row>
    <row r="168" spans="1:5">
      <c r="A168" s="16" t="s">
        <v>360</v>
      </c>
      <c r="B168" s="45">
        <v>0</v>
      </c>
      <c r="C168" s="45">
        <v>0</v>
      </c>
      <c r="D168" s="45">
        <v>0</v>
      </c>
      <c r="E168" s="28">
        <v>0</v>
      </c>
    </row>
    <row r="169" spans="1:5">
      <c r="A169" s="16" t="s">
        <v>287</v>
      </c>
      <c r="B169" s="45">
        <v>0</v>
      </c>
      <c r="C169" s="45">
        <v>0</v>
      </c>
      <c r="D169" s="45">
        <v>0</v>
      </c>
      <c r="E169" s="28">
        <v>0</v>
      </c>
    </row>
    <row r="170" spans="1:5">
      <c r="A170" s="16" t="s">
        <v>288</v>
      </c>
      <c r="B170" s="45">
        <v>0</v>
      </c>
      <c r="C170" s="45">
        <v>0</v>
      </c>
      <c r="D170" s="45">
        <v>0</v>
      </c>
      <c r="E170" s="28">
        <v>0</v>
      </c>
    </row>
    <row r="171" spans="1:5">
      <c r="A171" s="21"/>
      <c r="B171" s="21"/>
      <c r="C171" s="49"/>
      <c r="D171" s="50"/>
      <c r="E171" s="16"/>
    </row>
    <row r="172" spans="1:5">
      <c r="A172" s="46" t="s">
        <v>363</v>
      </c>
      <c r="B172" s="47" t="s">
        <v>364</v>
      </c>
      <c r="C172" s="48" t="s">
        <v>365</v>
      </c>
      <c r="D172" s="16"/>
      <c r="E172" s="16"/>
    </row>
    <row r="173" spans="1:5">
      <c r="A173" s="21" t="s">
        <v>366</v>
      </c>
      <c r="B173" s="45">
        <v>2939584</v>
      </c>
      <c r="C173" s="45">
        <v>1266521</v>
      </c>
      <c r="D173" s="16"/>
      <c r="E173" s="16"/>
    </row>
    <row r="174" spans="1:5">
      <c r="A174" s="21"/>
      <c r="B174" s="50"/>
      <c r="C174" s="49"/>
      <c r="D174" s="16"/>
      <c r="E174" s="16"/>
    </row>
    <row r="175" spans="1:5">
      <c r="A175" s="21"/>
      <c r="B175" s="21"/>
      <c r="C175" s="49"/>
      <c r="D175" s="50"/>
      <c r="E175" s="16"/>
    </row>
    <row r="176" spans="1:5">
      <c r="A176" s="21"/>
      <c r="B176" s="21"/>
      <c r="C176" s="49"/>
      <c r="D176" s="50"/>
      <c r="E176" s="16"/>
    </row>
    <row r="177" spans="1:5">
      <c r="A177" s="21"/>
      <c r="B177" s="21"/>
      <c r="C177" s="49"/>
      <c r="D177" s="50"/>
      <c r="E177" s="16"/>
    </row>
    <row r="178" spans="1:5">
      <c r="A178" s="21"/>
      <c r="B178" s="21"/>
      <c r="C178" s="49"/>
      <c r="D178" s="50"/>
      <c r="E178" s="16"/>
    </row>
    <row r="179" spans="1:5">
      <c r="A179" s="44" t="s">
        <v>367</v>
      </c>
      <c r="B179" s="33"/>
      <c r="C179" s="33"/>
      <c r="D179" s="33"/>
      <c r="E179" s="33"/>
    </row>
    <row r="180" spans="1:5">
      <c r="A180" s="40" t="s">
        <v>368</v>
      </c>
      <c r="B180" s="40"/>
      <c r="C180" s="40"/>
      <c r="D180" s="40"/>
      <c r="E180" s="40"/>
    </row>
    <row r="181" spans="1:5">
      <c r="A181" s="16" t="s">
        <v>369</v>
      </c>
      <c r="B181" s="41" t="s">
        <v>299</v>
      </c>
      <c r="C181" s="42">
        <v>1077517</v>
      </c>
      <c r="D181" s="16"/>
      <c r="E181" s="16"/>
    </row>
    <row r="182" spans="1:5">
      <c r="A182" s="16" t="s">
        <v>370</v>
      </c>
      <c r="B182" s="41" t="s">
        <v>299</v>
      </c>
      <c r="C182" s="42">
        <v>34023</v>
      </c>
      <c r="D182" s="16"/>
      <c r="E182" s="16"/>
    </row>
    <row r="183" spans="1:5">
      <c r="A183" s="21" t="s">
        <v>371</v>
      </c>
      <c r="B183" s="41" t="s">
        <v>299</v>
      </c>
      <c r="C183" s="42">
        <v>193162</v>
      </c>
      <c r="D183" s="16"/>
      <c r="E183" s="16"/>
    </row>
    <row r="184" spans="1:5">
      <c r="A184" s="16" t="s">
        <v>372</v>
      </c>
      <c r="B184" s="41" t="s">
        <v>299</v>
      </c>
      <c r="C184" s="42">
        <v>2224647</v>
      </c>
      <c r="D184" s="16"/>
      <c r="E184" s="16"/>
    </row>
    <row r="185" spans="1:5">
      <c r="A185" s="16" t="s">
        <v>373</v>
      </c>
      <c r="B185" s="41" t="s">
        <v>299</v>
      </c>
      <c r="C185" s="42">
        <v>0</v>
      </c>
      <c r="D185" s="16"/>
      <c r="E185" s="16"/>
    </row>
    <row r="186" spans="1:5">
      <c r="A186" s="16" t="s">
        <v>374</v>
      </c>
      <c r="B186" s="41" t="s">
        <v>299</v>
      </c>
      <c r="C186" s="42">
        <v>332165</v>
      </c>
      <c r="D186" s="16"/>
      <c r="E186" s="16"/>
    </row>
    <row r="187" spans="1:5">
      <c r="A187" s="16" t="s">
        <v>375</v>
      </c>
      <c r="B187" s="41" t="s">
        <v>299</v>
      </c>
      <c r="C187" s="42">
        <v>24063</v>
      </c>
      <c r="D187" s="16"/>
      <c r="E187" s="16"/>
    </row>
    <row r="188" spans="1:5">
      <c r="A188" s="16" t="s">
        <v>375</v>
      </c>
      <c r="B188" s="41" t="s">
        <v>299</v>
      </c>
      <c r="C188" s="42">
        <v>218952</v>
      </c>
      <c r="D188" s="16"/>
      <c r="E188" s="16"/>
    </row>
    <row r="189" spans="1:5">
      <c r="A189" s="16" t="s">
        <v>230</v>
      </c>
      <c r="B189" s="16"/>
      <c r="C189" s="23"/>
      <c r="D189" s="28">
        <v>4104529</v>
      </c>
      <c r="E189" s="16"/>
    </row>
    <row r="190" spans="1:5">
      <c r="A190" s="40" t="s">
        <v>376</v>
      </c>
      <c r="B190" s="40"/>
      <c r="C190" s="40"/>
      <c r="D190" s="40"/>
      <c r="E190" s="40"/>
    </row>
    <row r="191" spans="1:5">
      <c r="A191" s="16" t="s">
        <v>377</v>
      </c>
      <c r="B191" s="41" t="s">
        <v>299</v>
      </c>
      <c r="C191" s="42">
        <v>113506</v>
      </c>
      <c r="D191" s="16"/>
      <c r="E191" s="16"/>
    </row>
    <row r="192" spans="1:5">
      <c r="A192" s="16" t="s">
        <v>378</v>
      </c>
      <c r="B192" s="41" t="s">
        <v>299</v>
      </c>
      <c r="C192" s="42">
        <v>421683</v>
      </c>
      <c r="D192" s="16"/>
      <c r="E192" s="16"/>
    </row>
    <row r="193" spans="1:5">
      <c r="A193" s="16" t="s">
        <v>230</v>
      </c>
      <c r="B193" s="16"/>
      <c r="C193" s="23"/>
      <c r="D193" s="28">
        <v>535189</v>
      </c>
      <c r="E193" s="16"/>
    </row>
    <row r="194" spans="1:5">
      <c r="A194" s="40" t="s">
        <v>379</v>
      </c>
      <c r="B194" s="40"/>
      <c r="C194" s="40"/>
      <c r="D194" s="40"/>
      <c r="E194" s="40"/>
    </row>
    <row r="195" spans="1:5">
      <c r="A195" s="16" t="s">
        <v>380</v>
      </c>
      <c r="B195" s="41" t="s">
        <v>299</v>
      </c>
      <c r="C195" s="42">
        <v>169046</v>
      </c>
      <c r="D195" s="16"/>
      <c r="E195" s="16"/>
    </row>
    <row r="196" spans="1:5">
      <c r="A196" s="16" t="s">
        <v>381</v>
      </c>
      <c r="B196" s="41" t="s">
        <v>299</v>
      </c>
      <c r="C196" s="42">
        <v>233670</v>
      </c>
      <c r="D196" s="16"/>
      <c r="E196" s="16"/>
    </row>
    <row r="197" spans="1:5">
      <c r="A197" s="16" t="s">
        <v>230</v>
      </c>
      <c r="B197" s="16"/>
      <c r="C197" s="23"/>
      <c r="D197" s="28">
        <v>402716</v>
      </c>
      <c r="E197" s="16"/>
    </row>
    <row r="198" spans="1:5">
      <c r="A198" s="40" t="s">
        <v>382</v>
      </c>
      <c r="B198" s="40"/>
      <c r="C198" s="40"/>
      <c r="D198" s="40"/>
      <c r="E198" s="40"/>
    </row>
    <row r="199" spans="1:5">
      <c r="A199" s="16" t="s">
        <v>383</v>
      </c>
      <c r="B199" s="41" t="s">
        <v>299</v>
      </c>
      <c r="C199" s="42">
        <v>16680</v>
      </c>
      <c r="D199" s="16"/>
      <c r="E199" s="16"/>
    </row>
    <row r="200" spans="1:5">
      <c r="A200" s="16" t="s">
        <v>384</v>
      </c>
      <c r="B200" s="41" t="s">
        <v>299</v>
      </c>
      <c r="C200" s="42">
        <v>314772</v>
      </c>
      <c r="D200" s="16"/>
      <c r="E200" s="16"/>
    </row>
    <row r="201" spans="1:5">
      <c r="A201" s="16" t="s">
        <v>159</v>
      </c>
      <c r="B201" s="41" t="s">
        <v>299</v>
      </c>
      <c r="C201" s="42">
        <v>0</v>
      </c>
      <c r="D201" s="16"/>
      <c r="E201" s="16"/>
    </row>
    <row r="202" spans="1:5">
      <c r="A202" s="16" t="s">
        <v>230</v>
      </c>
      <c r="B202" s="16"/>
      <c r="C202" s="23"/>
      <c r="D202" s="28">
        <v>331452</v>
      </c>
      <c r="E202" s="16"/>
    </row>
    <row r="203" spans="1:5">
      <c r="A203" s="40" t="s">
        <v>385</v>
      </c>
      <c r="B203" s="40"/>
      <c r="C203" s="40"/>
      <c r="D203" s="40"/>
      <c r="E203" s="40"/>
    </row>
    <row r="204" spans="1:5">
      <c r="A204" s="16" t="s">
        <v>386</v>
      </c>
      <c r="B204" s="41" t="s">
        <v>299</v>
      </c>
      <c r="C204" s="42">
        <v>0</v>
      </c>
      <c r="D204" s="16"/>
      <c r="E204" s="16"/>
    </row>
    <row r="205" spans="1:5">
      <c r="A205" s="16" t="s">
        <v>387</v>
      </c>
      <c r="B205" s="41" t="s">
        <v>299</v>
      </c>
      <c r="C205" s="42">
        <v>637737</v>
      </c>
      <c r="D205" s="16"/>
      <c r="E205" s="16"/>
    </row>
    <row r="206" spans="1:5">
      <c r="A206" s="16" t="s">
        <v>230</v>
      </c>
      <c r="B206" s="16"/>
      <c r="C206" s="23"/>
      <c r="D206" s="28">
        <v>637737</v>
      </c>
      <c r="E206" s="16"/>
    </row>
    <row r="207" spans="1:5">
      <c r="A207" s="16"/>
      <c r="B207" s="16"/>
      <c r="C207" s="23"/>
      <c r="D207" s="16"/>
      <c r="E207" s="16"/>
    </row>
    <row r="208" spans="1:5">
      <c r="A208" s="33" t="s">
        <v>388</v>
      </c>
      <c r="B208" s="33"/>
      <c r="C208" s="33"/>
      <c r="D208" s="33"/>
      <c r="E208" s="33"/>
    </row>
    <row r="209" spans="1:5">
      <c r="A209" s="44" t="s">
        <v>389</v>
      </c>
      <c r="B209" s="33"/>
      <c r="C209" s="33"/>
      <c r="D209" s="33"/>
      <c r="E209" s="33"/>
    </row>
    <row r="210" spans="1:5">
      <c r="A210" s="22"/>
      <c r="B210" s="18" t="s">
        <v>390</v>
      </c>
      <c r="C210" s="17" t="s">
        <v>391</v>
      </c>
      <c r="D210" s="18" t="s">
        <v>392</v>
      </c>
      <c r="E210" s="18" t="s">
        <v>393</v>
      </c>
    </row>
    <row r="211" spans="1:5">
      <c r="A211" s="16" t="s">
        <v>394</v>
      </c>
      <c r="B211" s="42">
        <v>222805</v>
      </c>
      <c r="C211" s="42">
        <v>0</v>
      </c>
      <c r="D211" s="45">
        <v>0</v>
      </c>
      <c r="E211" s="28">
        <v>222805</v>
      </c>
    </row>
    <row r="212" spans="1:5">
      <c r="A212" s="16" t="s">
        <v>395</v>
      </c>
      <c r="B212" s="45">
        <v>2700469</v>
      </c>
      <c r="C212" s="42">
        <v>0</v>
      </c>
      <c r="D212" s="45">
        <v>0</v>
      </c>
      <c r="E212" s="28">
        <v>2700469</v>
      </c>
    </row>
    <row r="213" spans="1:5">
      <c r="A213" s="16" t="s">
        <v>396</v>
      </c>
      <c r="B213" s="45">
        <v>22002218</v>
      </c>
      <c r="C213" s="42">
        <v>138612</v>
      </c>
      <c r="D213" s="45">
        <v>0</v>
      </c>
      <c r="E213" s="28">
        <v>22140830</v>
      </c>
    </row>
    <row r="214" spans="1:5">
      <c r="A214" s="16" t="s">
        <v>397</v>
      </c>
      <c r="B214" s="45">
        <v>0</v>
      </c>
      <c r="C214" s="42">
        <v>0</v>
      </c>
      <c r="D214" s="45">
        <v>0</v>
      </c>
      <c r="E214" s="28">
        <v>0</v>
      </c>
    </row>
    <row r="215" spans="1:5">
      <c r="A215" s="16" t="s">
        <v>398</v>
      </c>
      <c r="B215" s="45">
        <v>714858</v>
      </c>
      <c r="C215" s="42">
        <v>766484</v>
      </c>
      <c r="D215" s="45">
        <v>79655</v>
      </c>
      <c r="E215" s="28">
        <v>1401687</v>
      </c>
    </row>
    <row r="216" spans="1:5">
      <c r="A216" s="16" t="s">
        <v>399</v>
      </c>
      <c r="B216" s="45">
        <v>10384203</v>
      </c>
      <c r="C216" s="42">
        <v>699338</v>
      </c>
      <c r="D216" s="45">
        <v>457164</v>
      </c>
      <c r="E216" s="28">
        <v>10626377</v>
      </c>
    </row>
    <row r="217" spans="1:5">
      <c r="A217" s="16" t="s">
        <v>400</v>
      </c>
      <c r="B217" s="45">
        <v>0</v>
      </c>
      <c r="C217" s="42">
        <v>0</v>
      </c>
      <c r="D217" s="45">
        <v>0</v>
      </c>
      <c r="E217" s="28">
        <v>0</v>
      </c>
    </row>
    <row r="218" spans="1:5">
      <c r="A218" s="16" t="s">
        <v>401</v>
      </c>
      <c r="B218" s="45">
        <v>0</v>
      </c>
      <c r="C218" s="42">
        <v>0</v>
      </c>
      <c r="D218" s="45">
        <v>0</v>
      </c>
      <c r="E218" s="28">
        <v>0</v>
      </c>
    </row>
    <row r="219" spans="1:5">
      <c r="A219" s="16" t="s">
        <v>402</v>
      </c>
      <c r="B219" s="45">
        <v>0</v>
      </c>
      <c r="C219" s="42">
        <v>0</v>
      </c>
      <c r="D219" s="45">
        <v>0</v>
      </c>
      <c r="E219" s="28">
        <v>0</v>
      </c>
    </row>
    <row r="220" spans="1:5">
      <c r="A220" s="16" t="s">
        <v>230</v>
      </c>
      <c r="B220" s="28">
        <v>36024553</v>
      </c>
      <c r="C220" s="234">
        <v>1604434</v>
      </c>
      <c r="D220" s="28">
        <v>536819</v>
      </c>
      <c r="E220" s="28">
        <v>37092168</v>
      </c>
    </row>
    <row r="221" spans="1:5">
      <c r="A221" s="16"/>
      <c r="B221" s="16"/>
      <c r="C221" s="23"/>
      <c r="D221" s="16"/>
      <c r="E221" s="16"/>
    </row>
    <row r="222" spans="1:5">
      <c r="A222" s="44" t="s">
        <v>403</v>
      </c>
      <c r="B222" s="44"/>
      <c r="C222" s="44"/>
      <c r="D222" s="44"/>
      <c r="E222" s="44"/>
    </row>
    <row r="223" spans="1:5">
      <c r="A223" s="22"/>
      <c r="B223" s="18" t="s">
        <v>390</v>
      </c>
      <c r="C223" s="17" t="s">
        <v>391</v>
      </c>
      <c r="D223" s="18" t="s">
        <v>392</v>
      </c>
      <c r="E223" s="18" t="s">
        <v>393</v>
      </c>
    </row>
    <row r="224" spans="1:5">
      <c r="A224" s="16" t="s">
        <v>394</v>
      </c>
      <c r="B224" s="50"/>
      <c r="C224" s="49"/>
      <c r="D224" s="50"/>
      <c r="E224" s="16"/>
    </row>
    <row r="225" spans="1:5">
      <c r="A225" s="16" t="s">
        <v>395</v>
      </c>
      <c r="B225" s="45">
        <v>1972019</v>
      </c>
      <c r="C225" s="42">
        <v>69934</v>
      </c>
      <c r="D225" s="45">
        <v>0</v>
      </c>
      <c r="E225" s="28">
        <v>2041953</v>
      </c>
    </row>
    <row r="226" spans="1:5">
      <c r="A226" s="16" t="s">
        <v>396</v>
      </c>
      <c r="B226" s="45">
        <v>12197340</v>
      </c>
      <c r="C226" s="42">
        <v>951278</v>
      </c>
      <c r="D226" s="45">
        <v>0</v>
      </c>
      <c r="E226" s="28">
        <v>13148618</v>
      </c>
    </row>
    <row r="227" spans="1:5">
      <c r="A227" s="16" t="s">
        <v>397</v>
      </c>
      <c r="B227" s="45">
        <v>0</v>
      </c>
      <c r="C227" s="42">
        <v>0</v>
      </c>
      <c r="D227" s="45">
        <v>0</v>
      </c>
      <c r="E227" s="28">
        <v>0</v>
      </c>
    </row>
    <row r="228" spans="1:5">
      <c r="A228" s="16" t="s">
        <v>398</v>
      </c>
      <c r="B228" s="45">
        <v>700134</v>
      </c>
      <c r="C228" s="42">
        <v>7516</v>
      </c>
      <c r="D228" s="45">
        <v>76681</v>
      </c>
      <c r="E228" s="28">
        <v>630969</v>
      </c>
    </row>
    <row r="229" spans="1:5">
      <c r="A229" s="16" t="s">
        <v>399</v>
      </c>
      <c r="B229" s="45">
        <v>8563006</v>
      </c>
      <c r="C229" s="42">
        <v>464265</v>
      </c>
      <c r="D229" s="45">
        <v>457166</v>
      </c>
      <c r="E229" s="28">
        <v>8570105</v>
      </c>
    </row>
    <row r="230" spans="1:5">
      <c r="A230" s="16" t="s">
        <v>400</v>
      </c>
      <c r="B230" s="45">
        <v>0</v>
      </c>
      <c r="C230" s="42">
        <v>0</v>
      </c>
      <c r="D230" s="45">
        <v>0</v>
      </c>
      <c r="E230" s="28">
        <v>0</v>
      </c>
    </row>
    <row r="231" spans="1:5">
      <c r="A231" s="16" t="s">
        <v>401</v>
      </c>
      <c r="B231" s="45">
        <v>0</v>
      </c>
      <c r="C231" s="42">
        <v>0</v>
      </c>
      <c r="D231" s="45">
        <v>0</v>
      </c>
      <c r="E231" s="28">
        <v>0</v>
      </c>
    </row>
    <row r="232" spans="1:5">
      <c r="A232" s="16" t="s">
        <v>402</v>
      </c>
      <c r="B232" s="45">
        <v>0</v>
      </c>
      <c r="C232" s="42">
        <v>0</v>
      </c>
      <c r="D232" s="45">
        <v>0</v>
      </c>
      <c r="E232" s="28">
        <v>0</v>
      </c>
    </row>
    <row r="233" spans="1:5">
      <c r="A233" s="16" t="s">
        <v>230</v>
      </c>
      <c r="B233" s="28">
        <v>23432499</v>
      </c>
      <c r="C233" s="234">
        <v>1492993</v>
      </c>
      <c r="D233" s="28">
        <v>533847</v>
      </c>
      <c r="E233" s="28">
        <v>24391645</v>
      </c>
    </row>
    <row r="234" spans="1:5">
      <c r="A234" s="16"/>
      <c r="B234" s="16"/>
      <c r="C234" s="23"/>
      <c r="D234" s="16"/>
      <c r="E234" s="16"/>
    </row>
    <row r="235" spans="1:5">
      <c r="A235" s="33" t="s">
        <v>404</v>
      </c>
      <c r="B235" s="33"/>
      <c r="C235" s="33"/>
      <c r="D235" s="33"/>
      <c r="E235" s="33"/>
    </row>
    <row r="236" spans="1:5">
      <c r="A236" s="33"/>
      <c r="B236" s="339" t="s">
        <v>405</v>
      </c>
      <c r="C236" s="339"/>
      <c r="D236" s="33"/>
      <c r="E236" s="33"/>
    </row>
    <row r="237" spans="1:5">
      <c r="A237" s="51" t="s">
        <v>405</v>
      </c>
      <c r="B237" s="33"/>
      <c r="C237" s="42">
        <v>1244713</v>
      </c>
      <c r="D237" s="35">
        <v>1244713</v>
      </c>
      <c r="E237" s="33"/>
    </row>
    <row r="238" spans="1:5">
      <c r="A238" s="40" t="s">
        <v>406</v>
      </c>
      <c r="B238" s="40"/>
      <c r="C238" s="40"/>
      <c r="D238" s="40"/>
      <c r="E238" s="40"/>
    </row>
    <row r="239" spans="1:5">
      <c r="A239" s="16" t="s">
        <v>407</v>
      </c>
      <c r="B239" s="41" t="s">
        <v>299</v>
      </c>
      <c r="C239" s="42">
        <v>11231623</v>
      </c>
      <c r="D239" s="16"/>
      <c r="E239" s="16"/>
    </row>
    <row r="240" spans="1:5">
      <c r="A240" s="16" t="s">
        <v>408</v>
      </c>
      <c r="B240" s="41" t="s">
        <v>299</v>
      </c>
      <c r="C240" s="42">
        <v>5936708</v>
      </c>
      <c r="D240" s="16"/>
      <c r="E240" s="16"/>
    </row>
    <row r="241" spans="1:5">
      <c r="A241" s="16" t="s">
        <v>409</v>
      </c>
      <c r="B241" s="41" t="s">
        <v>299</v>
      </c>
      <c r="C241" s="42">
        <v>0</v>
      </c>
      <c r="D241" s="16"/>
      <c r="E241" s="16"/>
    </row>
    <row r="242" spans="1:5">
      <c r="A242" s="16" t="s">
        <v>410</v>
      </c>
      <c r="B242" s="41" t="s">
        <v>299</v>
      </c>
      <c r="C242" s="42">
        <v>0</v>
      </c>
      <c r="D242" s="16"/>
      <c r="E242" s="16"/>
    </row>
    <row r="243" spans="1:5">
      <c r="A243" s="16" t="s">
        <v>411</v>
      </c>
      <c r="B243" s="41" t="s">
        <v>299</v>
      </c>
      <c r="C243" s="42">
        <v>0</v>
      </c>
      <c r="D243" s="16"/>
      <c r="E243" s="16"/>
    </row>
    <row r="244" spans="1:5">
      <c r="A244" s="16" t="s">
        <v>412</v>
      </c>
      <c r="B244" s="41" t="s">
        <v>299</v>
      </c>
      <c r="C244" s="42">
        <v>5345664</v>
      </c>
      <c r="D244" s="16"/>
      <c r="E244" s="16"/>
    </row>
    <row r="245" spans="1:5">
      <c r="A245" s="16" t="s">
        <v>413</v>
      </c>
      <c r="B245" s="16"/>
      <c r="C245" s="23"/>
      <c r="D245" s="28">
        <v>22513995</v>
      </c>
      <c r="E245" s="16"/>
    </row>
    <row r="246" spans="1:5">
      <c r="A246" s="40" t="s">
        <v>414</v>
      </c>
      <c r="B246" s="40"/>
      <c r="C246" s="40"/>
      <c r="D246" s="40"/>
      <c r="E246" s="40"/>
    </row>
    <row r="247" spans="1:5">
      <c r="A247" s="22" t="s">
        <v>415</v>
      </c>
      <c r="B247" s="41" t="s">
        <v>299</v>
      </c>
      <c r="C247" s="42">
        <v>126</v>
      </c>
      <c r="D247" s="16"/>
      <c r="E247" s="16"/>
    </row>
    <row r="248" spans="1:5">
      <c r="A248" s="22"/>
      <c r="B248" s="41"/>
      <c r="C248" s="23"/>
      <c r="D248" s="16"/>
      <c r="E248" s="16"/>
    </row>
    <row r="249" spans="1:5">
      <c r="A249" s="22" t="s">
        <v>416</v>
      </c>
      <c r="B249" s="41" t="s">
        <v>299</v>
      </c>
      <c r="C249" s="42">
        <v>23950.36</v>
      </c>
      <c r="D249" s="16"/>
      <c r="E249" s="16"/>
    </row>
    <row r="250" spans="1:5">
      <c r="A250" s="22" t="s">
        <v>417</v>
      </c>
      <c r="B250" s="41" t="s">
        <v>299</v>
      </c>
      <c r="C250" s="42">
        <v>266267.64</v>
      </c>
      <c r="D250" s="16"/>
      <c r="E250" s="16"/>
    </row>
    <row r="251" spans="1:5">
      <c r="A251" s="16"/>
      <c r="B251" s="16"/>
      <c r="C251" s="23"/>
      <c r="D251" s="16"/>
      <c r="E251" s="16"/>
    </row>
    <row r="252" spans="1:5">
      <c r="A252" s="22" t="s">
        <v>418</v>
      </c>
      <c r="B252" s="16"/>
      <c r="C252" s="23"/>
      <c r="D252" s="28">
        <v>290218</v>
      </c>
      <c r="E252" s="16"/>
    </row>
    <row r="253" spans="1:5">
      <c r="A253" s="40" t="s">
        <v>419</v>
      </c>
      <c r="B253" s="40"/>
      <c r="C253" s="40"/>
      <c r="D253" s="40"/>
      <c r="E253" s="40"/>
    </row>
    <row r="254" spans="1:5">
      <c r="A254" s="16" t="s">
        <v>420</v>
      </c>
      <c r="B254" s="41" t="s">
        <v>299</v>
      </c>
      <c r="C254" s="42">
        <v>0</v>
      </c>
      <c r="D254" s="16"/>
      <c r="E254" s="16"/>
    </row>
    <row r="255" spans="1:5">
      <c r="A255" s="16" t="s">
        <v>419</v>
      </c>
      <c r="B255" s="41" t="s">
        <v>299</v>
      </c>
      <c r="C255" s="42">
        <v>0</v>
      </c>
      <c r="D255" s="16"/>
      <c r="E255" s="16"/>
    </row>
    <row r="256" spans="1:5">
      <c r="A256" s="16" t="s">
        <v>421</v>
      </c>
      <c r="B256" s="16"/>
      <c r="C256" s="23"/>
      <c r="D256" s="28">
        <v>0</v>
      </c>
      <c r="E256" s="16"/>
    </row>
    <row r="257" spans="1:5">
      <c r="A257" s="16"/>
      <c r="B257" s="16"/>
      <c r="C257" s="23"/>
      <c r="D257" s="16"/>
      <c r="E257" s="16"/>
    </row>
    <row r="258" spans="1:5">
      <c r="A258" s="16" t="s">
        <v>422</v>
      </c>
      <c r="B258" s="16"/>
      <c r="C258" s="23"/>
      <c r="D258" s="28">
        <v>24048926</v>
      </c>
      <c r="E258" s="16"/>
    </row>
    <row r="259" spans="1:5">
      <c r="A259" s="16"/>
      <c r="B259" s="16"/>
      <c r="C259" s="23"/>
      <c r="D259" s="16"/>
      <c r="E259" s="16"/>
    </row>
    <row r="260" spans="1:5">
      <c r="A260" s="16"/>
      <c r="B260" s="16"/>
      <c r="C260" s="23"/>
      <c r="D260" s="16"/>
      <c r="E260" s="16"/>
    </row>
    <row r="261" spans="1:5">
      <c r="A261" s="16"/>
      <c r="B261" s="16"/>
      <c r="C261" s="23"/>
      <c r="D261" s="16"/>
      <c r="E261" s="16"/>
    </row>
    <row r="262" spans="1:5">
      <c r="A262" s="16"/>
      <c r="B262" s="16"/>
      <c r="C262" s="23"/>
      <c r="D262" s="16"/>
      <c r="E262" s="16"/>
    </row>
    <row r="263" spans="1:5">
      <c r="A263" s="16"/>
      <c r="B263" s="16"/>
      <c r="C263" s="23"/>
      <c r="D263" s="16"/>
      <c r="E263" s="16"/>
    </row>
    <row r="264" spans="1:5">
      <c r="A264" s="33" t="s">
        <v>423</v>
      </c>
      <c r="B264" s="33"/>
      <c r="C264" s="33"/>
      <c r="D264" s="33"/>
      <c r="E264" s="33"/>
    </row>
    <row r="265" spans="1:5">
      <c r="A265" s="40" t="s">
        <v>424</v>
      </c>
      <c r="B265" s="40"/>
      <c r="C265" s="40"/>
      <c r="D265" s="40"/>
      <c r="E265" s="40"/>
    </row>
    <row r="266" spans="1:5">
      <c r="A266" s="16" t="s">
        <v>425</v>
      </c>
      <c r="B266" s="41" t="s">
        <v>299</v>
      </c>
      <c r="C266" s="42">
        <v>4931809</v>
      </c>
      <c r="D266" s="16"/>
      <c r="E266" s="16"/>
    </row>
    <row r="267" spans="1:5">
      <c r="A267" s="16" t="s">
        <v>426</v>
      </c>
      <c r="B267" s="41" t="s">
        <v>299</v>
      </c>
      <c r="C267" s="42">
        <v>0</v>
      </c>
      <c r="D267" s="16"/>
      <c r="E267" s="16"/>
    </row>
    <row r="268" spans="1:5">
      <c r="A268" s="16" t="s">
        <v>427</v>
      </c>
      <c r="B268" s="41" t="s">
        <v>299</v>
      </c>
      <c r="C268" s="42">
        <v>11431517</v>
      </c>
      <c r="D268" s="16"/>
      <c r="E268" s="16"/>
    </row>
    <row r="269" spans="1:5">
      <c r="A269" s="16" t="s">
        <v>428</v>
      </c>
      <c r="B269" s="41" t="s">
        <v>299</v>
      </c>
      <c r="C269" s="42">
        <v>6656852</v>
      </c>
      <c r="D269" s="16"/>
      <c r="E269" s="16"/>
    </row>
    <row r="270" spans="1:5">
      <c r="A270" s="16" t="s">
        <v>429</v>
      </c>
      <c r="B270" s="41" t="s">
        <v>299</v>
      </c>
      <c r="C270" s="42">
        <v>806900</v>
      </c>
      <c r="D270" s="16"/>
      <c r="E270" s="16"/>
    </row>
    <row r="271" spans="1:5">
      <c r="A271" s="16" t="s">
        <v>430</v>
      </c>
      <c r="B271" s="41" t="s">
        <v>299</v>
      </c>
      <c r="C271" s="42">
        <v>390069</v>
      </c>
      <c r="D271" s="16"/>
      <c r="E271" s="16"/>
    </row>
    <row r="272" spans="1:5">
      <c r="A272" s="16" t="s">
        <v>431</v>
      </c>
      <c r="B272" s="41" t="s">
        <v>299</v>
      </c>
      <c r="C272" s="42">
        <v>0</v>
      </c>
      <c r="D272" s="16"/>
      <c r="E272" s="16"/>
    </row>
    <row r="273" spans="1:5">
      <c r="A273" s="16" t="s">
        <v>432</v>
      </c>
      <c r="B273" s="41" t="s">
        <v>299</v>
      </c>
      <c r="C273" s="42">
        <v>797464</v>
      </c>
      <c r="D273" s="16"/>
      <c r="E273" s="16"/>
    </row>
    <row r="274" spans="1:5">
      <c r="A274" s="16" t="s">
        <v>433</v>
      </c>
      <c r="B274" s="41" t="s">
        <v>299</v>
      </c>
      <c r="C274" s="42">
        <v>539045</v>
      </c>
      <c r="D274" s="16"/>
      <c r="E274" s="16"/>
    </row>
    <row r="275" spans="1:5">
      <c r="A275" s="16" t="s">
        <v>434</v>
      </c>
      <c r="B275" s="41" t="s">
        <v>299</v>
      </c>
      <c r="C275" s="42">
        <v>0</v>
      </c>
      <c r="D275" s="16"/>
      <c r="E275" s="16"/>
    </row>
    <row r="276" spans="1:5">
      <c r="A276" s="16" t="s">
        <v>435</v>
      </c>
      <c r="B276" s="16"/>
      <c r="C276" s="23"/>
      <c r="D276" s="28">
        <v>12239952</v>
      </c>
      <c r="E276" s="16"/>
    </row>
    <row r="277" spans="1:5">
      <c r="A277" s="40" t="s">
        <v>436</v>
      </c>
      <c r="B277" s="40"/>
      <c r="C277" s="40"/>
      <c r="D277" s="40"/>
      <c r="E277" s="40"/>
    </row>
    <row r="278" spans="1:5">
      <c r="A278" s="16" t="s">
        <v>425</v>
      </c>
      <c r="B278" s="41" t="s">
        <v>299</v>
      </c>
      <c r="C278" s="42">
        <v>2820728</v>
      </c>
      <c r="D278" s="16"/>
      <c r="E278" s="16"/>
    </row>
    <row r="279" spans="1:5">
      <c r="A279" s="16" t="s">
        <v>426</v>
      </c>
      <c r="B279" s="41" t="s">
        <v>299</v>
      </c>
      <c r="C279" s="42">
        <v>0</v>
      </c>
      <c r="D279" s="16"/>
      <c r="E279" s="16"/>
    </row>
    <row r="280" spans="1:5">
      <c r="A280" s="16" t="s">
        <v>437</v>
      </c>
      <c r="B280" s="41" t="s">
        <v>299</v>
      </c>
      <c r="C280" s="42">
        <v>1663007</v>
      </c>
      <c r="D280" s="16"/>
      <c r="E280" s="16"/>
    </row>
    <row r="281" spans="1:5">
      <c r="A281" s="16" t="s">
        <v>438</v>
      </c>
      <c r="B281" s="16"/>
      <c r="C281" s="23"/>
      <c r="D281" s="28">
        <v>4483735</v>
      </c>
      <c r="E281" s="16"/>
    </row>
    <row r="282" spans="1:5">
      <c r="A282" s="40" t="s">
        <v>439</v>
      </c>
      <c r="B282" s="40"/>
      <c r="C282" s="40"/>
      <c r="D282" s="40"/>
      <c r="E282" s="40"/>
    </row>
    <row r="283" spans="1:5">
      <c r="A283" s="16" t="s">
        <v>394</v>
      </c>
      <c r="B283" s="41" t="s">
        <v>299</v>
      </c>
      <c r="C283" s="42">
        <v>222805</v>
      </c>
      <c r="D283" s="16"/>
      <c r="E283" s="16"/>
    </row>
    <row r="284" spans="1:5">
      <c r="A284" s="16" t="s">
        <v>395</v>
      </c>
      <c r="B284" s="41" t="s">
        <v>299</v>
      </c>
      <c r="C284" s="42">
        <v>2700469</v>
      </c>
      <c r="D284" s="16"/>
      <c r="E284" s="16"/>
    </row>
    <row r="285" spans="1:5">
      <c r="A285" s="16" t="s">
        <v>396</v>
      </c>
      <c r="B285" s="41" t="s">
        <v>299</v>
      </c>
      <c r="C285" s="42">
        <v>22140830</v>
      </c>
      <c r="D285" s="16"/>
      <c r="E285" s="16"/>
    </row>
    <row r="286" spans="1:5">
      <c r="A286" s="16" t="s">
        <v>440</v>
      </c>
      <c r="B286" s="41" t="s">
        <v>299</v>
      </c>
      <c r="C286" s="42">
        <v>0</v>
      </c>
      <c r="D286" s="16"/>
      <c r="E286" s="16"/>
    </row>
    <row r="287" spans="1:5">
      <c r="A287" s="16" t="s">
        <v>441</v>
      </c>
      <c r="B287" s="41" t="s">
        <v>299</v>
      </c>
      <c r="C287" s="42">
        <v>1401687</v>
      </c>
      <c r="D287" s="16"/>
      <c r="E287" s="16"/>
    </row>
    <row r="288" spans="1:5">
      <c r="A288" s="16" t="s">
        <v>442</v>
      </c>
      <c r="B288" s="41" t="s">
        <v>299</v>
      </c>
      <c r="C288" s="42">
        <v>10626377</v>
      </c>
      <c r="D288" s="16"/>
      <c r="E288" s="16"/>
    </row>
    <row r="289" spans="1:5">
      <c r="A289" s="16" t="s">
        <v>401</v>
      </c>
      <c r="B289" s="41" t="s">
        <v>299</v>
      </c>
      <c r="C289" s="42">
        <v>0</v>
      </c>
      <c r="D289" s="16"/>
      <c r="E289" s="16"/>
    </row>
    <row r="290" spans="1:5">
      <c r="A290" s="16" t="s">
        <v>402</v>
      </c>
      <c r="B290" s="41" t="s">
        <v>299</v>
      </c>
      <c r="C290" s="42">
        <v>0</v>
      </c>
      <c r="D290" s="16"/>
      <c r="E290" s="16"/>
    </row>
    <row r="291" spans="1:5">
      <c r="A291" s="16" t="s">
        <v>443</v>
      </c>
      <c r="B291" s="16"/>
      <c r="C291" s="23"/>
      <c r="D291" s="28">
        <v>37092168</v>
      </c>
      <c r="E291" s="16"/>
    </row>
    <row r="292" spans="1:5">
      <c r="A292" s="16" t="s">
        <v>444</v>
      </c>
      <c r="B292" s="41" t="s">
        <v>299</v>
      </c>
      <c r="C292" s="42">
        <v>24391705</v>
      </c>
      <c r="D292" s="16"/>
      <c r="E292" s="16"/>
    </row>
    <row r="293" spans="1:5">
      <c r="A293" s="16" t="s">
        <v>445</v>
      </c>
      <c r="B293" s="16"/>
      <c r="C293" s="23"/>
      <c r="D293" s="28">
        <v>12700463</v>
      </c>
      <c r="E293" s="16"/>
    </row>
    <row r="294" spans="1:5">
      <c r="A294" s="40" t="s">
        <v>446</v>
      </c>
      <c r="B294" s="40"/>
      <c r="C294" s="40"/>
      <c r="D294" s="40"/>
      <c r="E294" s="40"/>
    </row>
    <row r="295" spans="1:5">
      <c r="A295" s="16" t="s">
        <v>447</v>
      </c>
      <c r="B295" s="41" t="s">
        <v>299</v>
      </c>
      <c r="C295" s="42">
        <v>0</v>
      </c>
      <c r="D295" s="16"/>
      <c r="E295" s="16"/>
    </row>
    <row r="296" spans="1:5">
      <c r="A296" s="16" t="s">
        <v>448</v>
      </c>
      <c r="B296" s="41" t="s">
        <v>299</v>
      </c>
      <c r="C296" s="42">
        <v>0</v>
      </c>
      <c r="D296" s="16"/>
      <c r="E296" s="16"/>
    </row>
    <row r="297" spans="1:5">
      <c r="A297" s="16" t="s">
        <v>449</v>
      </c>
      <c r="B297" s="41" t="s">
        <v>299</v>
      </c>
      <c r="C297" s="42">
        <v>0</v>
      </c>
      <c r="D297" s="16"/>
      <c r="E297" s="16"/>
    </row>
    <row r="298" spans="1:5">
      <c r="A298" s="16" t="s">
        <v>437</v>
      </c>
      <c r="B298" s="41" t="s">
        <v>299</v>
      </c>
      <c r="C298" s="42">
        <v>0</v>
      </c>
      <c r="D298" s="16"/>
      <c r="E298" s="16"/>
    </row>
    <row r="299" spans="1:5">
      <c r="A299" s="16" t="s">
        <v>450</v>
      </c>
      <c r="B299" s="16"/>
      <c r="C299" s="23"/>
      <c r="D299" s="28">
        <v>0</v>
      </c>
      <c r="E299" s="16"/>
    </row>
    <row r="300" spans="1:5">
      <c r="A300" s="16"/>
      <c r="B300" s="16"/>
      <c r="C300" s="23"/>
      <c r="D300" s="16"/>
      <c r="E300" s="16"/>
    </row>
    <row r="301" spans="1:5">
      <c r="A301" s="40" t="s">
        <v>451</v>
      </c>
      <c r="B301" s="40"/>
      <c r="C301" s="40"/>
      <c r="D301" s="40"/>
      <c r="E301" s="40"/>
    </row>
    <row r="302" spans="1:5">
      <c r="A302" s="16" t="s">
        <v>452</v>
      </c>
      <c r="B302" s="41" t="s">
        <v>299</v>
      </c>
      <c r="C302" s="42">
        <v>0</v>
      </c>
      <c r="D302" s="16"/>
      <c r="E302" s="16"/>
    </row>
    <row r="303" spans="1:5">
      <c r="A303" s="16" t="s">
        <v>453</v>
      </c>
      <c r="B303" s="41" t="s">
        <v>299</v>
      </c>
      <c r="C303" s="42">
        <v>0</v>
      </c>
      <c r="D303" s="16"/>
      <c r="E303" s="16"/>
    </row>
    <row r="304" spans="1:5">
      <c r="A304" s="16" t="s">
        <v>454</v>
      </c>
      <c r="B304" s="41" t="s">
        <v>299</v>
      </c>
      <c r="C304" s="42">
        <v>0</v>
      </c>
      <c r="D304" s="16"/>
      <c r="E304" s="16"/>
    </row>
    <row r="305" spans="1:5">
      <c r="A305" s="16" t="s">
        <v>455</v>
      </c>
      <c r="B305" s="41" t="s">
        <v>299</v>
      </c>
      <c r="C305" s="42">
        <v>0</v>
      </c>
      <c r="D305" s="16"/>
      <c r="E305" s="16"/>
    </row>
    <row r="306" spans="1:5">
      <c r="A306" s="16" t="s">
        <v>456</v>
      </c>
      <c r="B306" s="16"/>
      <c r="C306" s="23"/>
      <c r="D306" s="28">
        <v>0</v>
      </c>
      <c r="E306" s="16"/>
    </row>
    <row r="307" spans="1:5">
      <c r="A307" s="16"/>
      <c r="B307" s="16"/>
      <c r="C307" s="23"/>
      <c r="D307" s="16"/>
      <c r="E307" s="16"/>
    </row>
    <row r="308" spans="1:5">
      <c r="A308" s="16" t="s">
        <v>457</v>
      </c>
      <c r="B308" s="16"/>
      <c r="C308" s="23"/>
      <c r="D308" s="28">
        <v>29424150</v>
      </c>
      <c r="E308" s="16"/>
    </row>
    <row r="309" spans="1:5">
      <c r="A309" s="16"/>
      <c r="B309" s="16"/>
      <c r="C309" s="23"/>
      <c r="D309" s="16"/>
      <c r="E309" s="16"/>
    </row>
    <row r="310" spans="1:5">
      <c r="A310" s="16"/>
      <c r="B310" s="16"/>
      <c r="C310" s="23"/>
      <c r="D310" s="16"/>
      <c r="E310" s="16"/>
    </row>
    <row r="311" spans="1:5">
      <c r="A311" s="16"/>
      <c r="B311" s="16"/>
      <c r="C311" s="23"/>
      <c r="D311" s="16"/>
      <c r="E311" s="16"/>
    </row>
    <row r="312" spans="1:5">
      <c r="A312" s="33" t="s">
        <v>458</v>
      </c>
      <c r="B312" s="33"/>
      <c r="C312" s="33"/>
      <c r="D312" s="33"/>
      <c r="E312" s="33"/>
    </row>
    <row r="313" spans="1:5">
      <c r="A313" s="40" t="s">
        <v>459</v>
      </c>
      <c r="B313" s="40"/>
      <c r="C313" s="40"/>
      <c r="D313" s="40"/>
      <c r="E313" s="40"/>
    </row>
    <row r="314" spans="1:5">
      <c r="A314" s="16" t="s">
        <v>460</v>
      </c>
      <c r="B314" s="41" t="s">
        <v>299</v>
      </c>
      <c r="C314" s="42">
        <v>0</v>
      </c>
      <c r="D314" s="16"/>
      <c r="E314" s="16"/>
    </row>
    <row r="315" spans="1:5">
      <c r="A315" s="16" t="s">
        <v>461</v>
      </c>
      <c r="B315" s="41" t="s">
        <v>299</v>
      </c>
      <c r="C315" s="42">
        <v>908880</v>
      </c>
      <c r="D315" s="16"/>
      <c r="E315" s="16"/>
    </row>
    <row r="316" spans="1:5">
      <c r="A316" s="16" t="s">
        <v>462</v>
      </c>
      <c r="B316" s="41" t="s">
        <v>299</v>
      </c>
      <c r="C316" s="42">
        <v>4909310</v>
      </c>
      <c r="D316" s="16"/>
      <c r="E316" s="16"/>
    </row>
    <row r="317" spans="1:5">
      <c r="A317" s="16" t="s">
        <v>463</v>
      </c>
      <c r="B317" s="41" t="s">
        <v>299</v>
      </c>
      <c r="C317" s="42">
        <v>0</v>
      </c>
      <c r="D317" s="16"/>
      <c r="E317" s="16"/>
    </row>
    <row r="318" spans="1:5">
      <c r="A318" s="16" t="s">
        <v>464</v>
      </c>
      <c r="B318" s="41" t="s">
        <v>299</v>
      </c>
      <c r="C318" s="42">
        <v>0</v>
      </c>
      <c r="D318" s="16"/>
      <c r="E318" s="16"/>
    </row>
    <row r="319" spans="1:5">
      <c r="A319" s="16" t="s">
        <v>465</v>
      </c>
      <c r="B319" s="41" t="s">
        <v>299</v>
      </c>
      <c r="C319" s="42">
        <v>806900</v>
      </c>
      <c r="D319" s="16"/>
      <c r="E319" s="16"/>
    </row>
    <row r="320" spans="1:5">
      <c r="A320" s="16" t="s">
        <v>466</v>
      </c>
      <c r="B320" s="41" t="s">
        <v>299</v>
      </c>
      <c r="C320" s="42">
        <v>0</v>
      </c>
      <c r="D320" s="16"/>
      <c r="E320" s="16"/>
    </row>
    <row r="321" spans="1:5">
      <c r="A321" s="16" t="s">
        <v>467</v>
      </c>
      <c r="B321" s="41" t="s">
        <v>299</v>
      </c>
      <c r="C321" s="42">
        <v>0</v>
      </c>
      <c r="D321" s="16"/>
      <c r="E321" s="16"/>
    </row>
    <row r="322" spans="1:5">
      <c r="A322" s="16" t="s">
        <v>468</v>
      </c>
      <c r="B322" s="41" t="s">
        <v>299</v>
      </c>
      <c r="C322" s="42">
        <v>3632357</v>
      </c>
      <c r="D322" s="16"/>
      <c r="E322" s="16"/>
    </row>
    <row r="323" spans="1:5">
      <c r="A323" s="16" t="s">
        <v>469</v>
      </c>
      <c r="B323" s="41" t="s">
        <v>299</v>
      </c>
      <c r="C323" s="42">
        <v>722143</v>
      </c>
      <c r="D323" s="16"/>
      <c r="E323" s="16"/>
    </row>
    <row r="324" spans="1:5">
      <c r="A324" s="16" t="s">
        <v>470</v>
      </c>
      <c r="B324" s="16"/>
      <c r="C324" s="23"/>
      <c r="D324" s="28">
        <v>10979590</v>
      </c>
      <c r="E324" s="16"/>
    </row>
    <row r="325" spans="1:5">
      <c r="A325" s="40" t="s">
        <v>471</v>
      </c>
      <c r="B325" s="40"/>
      <c r="C325" s="40"/>
      <c r="D325" s="40"/>
      <c r="E325" s="40"/>
    </row>
    <row r="326" spans="1:5">
      <c r="A326" s="16" t="s">
        <v>472</v>
      </c>
      <c r="B326" s="41" t="s">
        <v>299</v>
      </c>
      <c r="C326" s="42">
        <v>0</v>
      </c>
      <c r="D326" s="16"/>
      <c r="E326" s="16"/>
    </row>
    <row r="327" spans="1:5">
      <c r="A327" s="16" t="s">
        <v>473</v>
      </c>
      <c r="B327" s="41" t="s">
        <v>299</v>
      </c>
      <c r="C327" s="42">
        <v>0</v>
      </c>
      <c r="D327" s="16"/>
      <c r="E327" s="16"/>
    </row>
    <row r="328" spans="1:5">
      <c r="A328" s="16" t="s">
        <v>474</v>
      </c>
      <c r="B328" s="41" t="s">
        <v>299</v>
      </c>
      <c r="C328" s="42">
        <v>0</v>
      </c>
      <c r="D328" s="16"/>
      <c r="E328" s="16"/>
    </row>
    <row r="329" spans="1:5">
      <c r="A329" s="16" t="s">
        <v>475</v>
      </c>
      <c r="B329" s="16"/>
      <c r="C329" s="23"/>
      <c r="D329" s="28">
        <v>0</v>
      </c>
      <c r="E329" s="16"/>
    </row>
    <row r="330" spans="1:5">
      <c r="A330" s="40" t="s">
        <v>476</v>
      </c>
      <c r="B330" s="40"/>
      <c r="C330" s="40"/>
      <c r="D330" s="40"/>
      <c r="E330" s="40"/>
    </row>
    <row r="331" spans="1:5">
      <c r="A331" s="16" t="s">
        <v>477</v>
      </c>
      <c r="B331" s="41" t="s">
        <v>299</v>
      </c>
      <c r="C331" s="42">
        <v>0</v>
      </c>
      <c r="D331" s="16"/>
      <c r="E331" s="16"/>
    </row>
    <row r="332" spans="1:5">
      <c r="A332" s="16" t="s">
        <v>478</v>
      </c>
      <c r="B332" s="41" t="s">
        <v>299</v>
      </c>
      <c r="C332" s="42">
        <v>0</v>
      </c>
      <c r="D332" s="16"/>
      <c r="E332" s="16"/>
    </row>
    <row r="333" spans="1:5">
      <c r="A333" s="16" t="s">
        <v>479</v>
      </c>
      <c r="B333" s="41" t="s">
        <v>299</v>
      </c>
      <c r="C333" s="42">
        <v>0</v>
      </c>
      <c r="D333" s="16"/>
      <c r="E333" s="16"/>
    </row>
    <row r="334" spans="1:5">
      <c r="A334" s="22" t="s">
        <v>480</v>
      </c>
      <c r="B334" s="41" t="s">
        <v>299</v>
      </c>
      <c r="C334" s="42">
        <v>0</v>
      </c>
      <c r="D334" s="16"/>
      <c r="E334" s="16"/>
    </row>
    <row r="335" spans="1:5">
      <c r="A335" s="16" t="s">
        <v>481</v>
      </c>
      <c r="B335" s="41" t="s">
        <v>299</v>
      </c>
      <c r="C335" s="42">
        <v>17957056</v>
      </c>
      <c r="D335" s="16"/>
      <c r="E335" s="16"/>
    </row>
    <row r="336" spans="1:5">
      <c r="A336" s="22" t="s">
        <v>482</v>
      </c>
      <c r="B336" s="41" t="s">
        <v>299</v>
      </c>
      <c r="C336" s="42">
        <v>0</v>
      </c>
      <c r="D336" s="16"/>
      <c r="E336" s="16"/>
    </row>
    <row r="337" spans="1:5">
      <c r="A337" s="22" t="s">
        <v>483</v>
      </c>
      <c r="B337" s="41" t="s">
        <v>299</v>
      </c>
      <c r="C337" s="276">
        <v>0</v>
      </c>
      <c r="D337" s="16"/>
      <c r="E337" s="16"/>
    </row>
    <row r="338" spans="1:5">
      <c r="A338" s="16" t="s">
        <v>484</v>
      </c>
      <c r="B338" s="41" t="s">
        <v>299</v>
      </c>
      <c r="C338" s="42">
        <v>0</v>
      </c>
      <c r="D338" s="16"/>
      <c r="E338" s="16"/>
    </row>
    <row r="339" spans="1:5">
      <c r="A339" s="16" t="s">
        <v>230</v>
      </c>
      <c r="B339" s="16"/>
      <c r="C339" s="23"/>
      <c r="D339" s="28">
        <v>17957056</v>
      </c>
      <c r="E339" s="16"/>
    </row>
    <row r="340" spans="1:5">
      <c r="A340" s="16" t="s">
        <v>485</v>
      </c>
      <c r="B340" s="16"/>
      <c r="C340" s="23"/>
      <c r="D340" s="28">
        <v>722143</v>
      </c>
      <c r="E340" s="16"/>
    </row>
    <row r="341" spans="1:5">
      <c r="A341" s="16" t="s">
        <v>486</v>
      </c>
      <c r="B341" s="16"/>
      <c r="C341" s="23"/>
      <c r="D341" s="28">
        <v>17234913</v>
      </c>
      <c r="E341" s="16"/>
    </row>
    <row r="342" spans="1:5">
      <c r="A342" s="16"/>
      <c r="B342" s="16"/>
      <c r="C342" s="23"/>
      <c r="D342" s="16"/>
      <c r="E342" s="16"/>
    </row>
    <row r="343" spans="1:5">
      <c r="A343" s="16" t="s">
        <v>487</v>
      </c>
      <c r="B343" s="41" t="s">
        <v>299</v>
      </c>
      <c r="C343" s="212">
        <v>350005</v>
      </c>
      <c r="D343" s="16"/>
      <c r="E343" s="16"/>
    </row>
    <row r="344" spans="1:5">
      <c r="A344" s="16"/>
      <c r="B344" s="41"/>
      <c r="C344" s="52"/>
      <c r="D344" s="16"/>
      <c r="E344" s="16"/>
    </row>
    <row r="345" spans="1:5">
      <c r="A345" s="16" t="s">
        <v>488</v>
      </c>
      <c r="B345" s="41" t="s">
        <v>299</v>
      </c>
      <c r="C345" s="212">
        <v>0</v>
      </c>
      <c r="D345" s="16"/>
      <c r="E345" s="16"/>
    </row>
    <row r="346" spans="1:5">
      <c r="A346" s="16" t="s">
        <v>489</v>
      </c>
      <c r="B346" s="41" t="s">
        <v>299</v>
      </c>
      <c r="C346" s="212">
        <v>0</v>
      </c>
      <c r="D346" s="16"/>
      <c r="E346" s="16"/>
    </row>
    <row r="347" spans="1:5">
      <c r="A347" s="16" t="s">
        <v>490</v>
      </c>
      <c r="B347" s="41" t="s">
        <v>299</v>
      </c>
      <c r="C347" s="212">
        <v>0</v>
      </c>
      <c r="D347" s="16"/>
      <c r="E347" s="16"/>
    </row>
    <row r="348" spans="1:5">
      <c r="A348" s="16" t="s">
        <v>491</v>
      </c>
      <c r="B348" s="41" t="s">
        <v>299</v>
      </c>
      <c r="C348" s="212">
        <v>0</v>
      </c>
      <c r="D348" s="16"/>
      <c r="E348" s="16"/>
    </row>
    <row r="349" spans="1:5">
      <c r="A349" s="16" t="s">
        <v>492</v>
      </c>
      <c r="B349" s="41" t="s">
        <v>299</v>
      </c>
      <c r="C349" s="212">
        <v>0</v>
      </c>
      <c r="D349" s="16"/>
      <c r="E349" s="16"/>
    </row>
    <row r="350" spans="1:5">
      <c r="A350" s="16" t="s">
        <v>493</v>
      </c>
      <c r="B350" s="16"/>
      <c r="C350" s="23"/>
      <c r="D350" s="28">
        <v>28564508</v>
      </c>
      <c r="E350" s="16"/>
    </row>
    <row r="351" spans="1:5">
      <c r="A351" s="16"/>
      <c r="B351" s="16"/>
      <c r="C351" s="23"/>
      <c r="D351" s="16"/>
      <c r="E351" s="16"/>
    </row>
    <row r="352" spans="1:5">
      <c r="A352" s="16" t="s">
        <v>494</v>
      </c>
      <c r="B352" s="16"/>
      <c r="C352" s="23"/>
      <c r="D352" s="28">
        <v>29424150</v>
      </c>
      <c r="E352" s="16"/>
    </row>
    <row r="353" spans="1:5">
      <c r="A353" s="16"/>
      <c r="B353" s="16"/>
      <c r="C353" s="23"/>
      <c r="D353" s="16"/>
      <c r="E353" s="16"/>
    </row>
    <row r="354" spans="1:5">
      <c r="A354" s="16"/>
      <c r="B354" s="16"/>
      <c r="C354" s="23"/>
      <c r="D354" s="16"/>
      <c r="E354" s="16"/>
    </row>
    <row r="355" spans="1:5">
      <c r="A355" s="16"/>
      <c r="B355" s="16"/>
      <c r="C355" s="23"/>
      <c r="D355" s="16"/>
      <c r="E355" s="16"/>
    </row>
    <row r="356" spans="1:5">
      <c r="A356" s="33" t="s">
        <v>495</v>
      </c>
      <c r="B356" s="33"/>
      <c r="C356" s="33"/>
      <c r="D356" s="33"/>
      <c r="E356" s="33"/>
    </row>
    <row r="357" spans="1:5">
      <c r="A357" s="40" t="s">
        <v>496</v>
      </c>
      <c r="B357" s="40"/>
      <c r="C357" s="40"/>
      <c r="D357" s="40"/>
      <c r="E357" s="40"/>
    </row>
    <row r="358" spans="1:5">
      <c r="A358" s="16" t="s">
        <v>497</v>
      </c>
      <c r="B358" s="41" t="s">
        <v>299</v>
      </c>
      <c r="C358" s="212">
        <v>17084586</v>
      </c>
      <c r="D358" s="16"/>
      <c r="E358" s="16"/>
    </row>
    <row r="359" spans="1:5">
      <c r="A359" s="16" t="s">
        <v>498</v>
      </c>
      <c r="B359" s="41" t="s">
        <v>299</v>
      </c>
      <c r="C359" s="212">
        <v>40778653</v>
      </c>
      <c r="D359" s="16"/>
      <c r="E359" s="16"/>
    </row>
    <row r="360" spans="1:5">
      <c r="A360" s="16" t="s">
        <v>499</v>
      </c>
      <c r="B360" s="16"/>
      <c r="C360" s="23"/>
      <c r="D360" s="28">
        <v>57863239</v>
      </c>
      <c r="E360" s="16"/>
    </row>
    <row r="361" spans="1:5">
      <c r="A361" s="40" t="s">
        <v>500</v>
      </c>
      <c r="B361" s="40"/>
      <c r="C361" s="40"/>
      <c r="D361" s="40"/>
      <c r="E361" s="40"/>
    </row>
    <row r="362" spans="1:5">
      <c r="A362" s="16" t="s">
        <v>405</v>
      </c>
      <c r="B362" s="40"/>
      <c r="C362" s="42">
        <v>1244713</v>
      </c>
      <c r="D362" s="16"/>
      <c r="E362" s="40"/>
    </row>
    <row r="363" spans="1:5">
      <c r="A363" s="16" t="s">
        <v>501</v>
      </c>
      <c r="B363" s="41" t="s">
        <v>299</v>
      </c>
      <c r="C363" s="42">
        <v>22513996</v>
      </c>
      <c r="D363" s="16"/>
      <c r="E363" s="16"/>
    </row>
    <row r="364" spans="1:5">
      <c r="A364" s="16" t="s">
        <v>502</v>
      </c>
      <c r="B364" s="41" t="s">
        <v>299</v>
      </c>
      <c r="C364" s="42">
        <v>290218</v>
      </c>
      <c r="D364" s="16"/>
      <c r="E364" s="16"/>
    </row>
    <row r="365" spans="1:5">
      <c r="A365" s="16" t="s">
        <v>503</v>
      </c>
      <c r="B365" s="41" t="s">
        <v>299</v>
      </c>
      <c r="C365" s="42">
        <v>0</v>
      </c>
      <c r="D365" s="16"/>
      <c r="E365" s="16"/>
    </row>
    <row r="366" spans="1:5">
      <c r="A366" s="16" t="s">
        <v>422</v>
      </c>
      <c r="B366" s="16"/>
      <c r="C366" s="23"/>
      <c r="D366" s="28">
        <v>24048927</v>
      </c>
      <c r="E366" s="16"/>
    </row>
    <row r="367" spans="1:5">
      <c r="A367" s="16" t="s">
        <v>504</v>
      </c>
      <c r="B367" s="16"/>
      <c r="C367" s="23"/>
      <c r="D367" s="28">
        <v>33814312</v>
      </c>
      <c r="E367" s="16"/>
    </row>
    <row r="368" spans="1:5">
      <c r="A368" s="53" t="s">
        <v>505</v>
      </c>
      <c r="B368" s="40"/>
      <c r="C368" s="40"/>
      <c r="D368" s="40"/>
      <c r="E368" s="40"/>
    </row>
    <row r="369" spans="1:6">
      <c r="A369" s="28" t="s">
        <v>506</v>
      </c>
      <c r="B369" s="16"/>
      <c r="C369" s="16"/>
      <c r="D369" s="16"/>
      <c r="E369" s="16"/>
    </row>
    <row r="370" spans="1:6">
      <c r="A370" s="54" t="s">
        <v>507</v>
      </c>
      <c r="B370" s="35" t="s">
        <v>299</v>
      </c>
      <c r="C370" s="237">
        <v>0</v>
      </c>
      <c r="D370" s="28">
        <v>0</v>
      </c>
      <c r="E370" s="28"/>
    </row>
    <row r="371" spans="1:6">
      <c r="A371" s="54" t="s">
        <v>508</v>
      </c>
      <c r="B371" s="35" t="s">
        <v>299</v>
      </c>
      <c r="C371" s="237">
        <v>121243</v>
      </c>
      <c r="D371" s="28">
        <v>0</v>
      </c>
      <c r="E371" s="28"/>
    </row>
    <row r="372" spans="1:6">
      <c r="A372" s="54" t="s">
        <v>509</v>
      </c>
      <c r="B372" s="35" t="s">
        <v>299</v>
      </c>
      <c r="C372" s="237">
        <v>0</v>
      </c>
      <c r="D372" s="28">
        <v>0</v>
      </c>
      <c r="E372" s="28"/>
    </row>
    <row r="373" spans="1:6">
      <c r="A373" s="54" t="s">
        <v>510</v>
      </c>
      <c r="B373" s="35" t="s">
        <v>299</v>
      </c>
      <c r="C373" s="237">
        <v>0</v>
      </c>
      <c r="D373" s="28">
        <v>0</v>
      </c>
      <c r="E373" s="28"/>
    </row>
    <row r="374" spans="1:6">
      <c r="A374" s="54" t="s">
        <v>511</v>
      </c>
      <c r="B374" s="35" t="s">
        <v>299</v>
      </c>
      <c r="C374" s="237">
        <v>0</v>
      </c>
      <c r="D374" s="28">
        <v>0</v>
      </c>
      <c r="E374" s="28"/>
    </row>
    <row r="375" spans="1:6">
      <c r="A375" s="54" t="s">
        <v>512</v>
      </c>
      <c r="B375" s="35" t="s">
        <v>299</v>
      </c>
      <c r="C375" s="237">
        <v>0</v>
      </c>
      <c r="D375" s="28">
        <v>0</v>
      </c>
      <c r="E375" s="28"/>
    </row>
    <row r="376" spans="1:6">
      <c r="A376" s="54" t="s">
        <v>513</v>
      </c>
      <c r="B376" s="35" t="s">
        <v>299</v>
      </c>
      <c r="C376" s="237">
        <v>0</v>
      </c>
      <c r="D376" s="28">
        <v>0</v>
      </c>
      <c r="E376" s="28"/>
    </row>
    <row r="377" spans="1:6">
      <c r="A377" s="54" t="s">
        <v>514</v>
      </c>
      <c r="B377" s="35" t="s">
        <v>299</v>
      </c>
      <c r="C377" s="237">
        <v>0</v>
      </c>
      <c r="D377" s="28">
        <v>0</v>
      </c>
      <c r="E377" s="28"/>
    </row>
    <row r="378" spans="1:6">
      <c r="A378" s="54" t="s">
        <v>515</v>
      </c>
      <c r="B378" s="35" t="s">
        <v>299</v>
      </c>
      <c r="C378" s="237">
        <v>0</v>
      </c>
      <c r="D378" s="28">
        <v>0</v>
      </c>
      <c r="E378" s="28"/>
    </row>
    <row r="379" spans="1:6">
      <c r="A379" s="54" t="s">
        <v>516</v>
      </c>
      <c r="B379" s="35" t="s">
        <v>299</v>
      </c>
      <c r="C379" s="237">
        <v>0</v>
      </c>
      <c r="D379" s="28">
        <v>0</v>
      </c>
      <c r="E379" s="28"/>
    </row>
    <row r="380" spans="1:6">
      <c r="A380" s="54" t="s">
        <v>517</v>
      </c>
      <c r="B380" s="35" t="s">
        <v>299</v>
      </c>
      <c r="C380" s="213">
        <v>452566</v>
      </c>
      <c r="D380" s="28">
        <v>0</v>
      </c>
      <c r="E380" s="214"/>
      <c r="F380" s="55"/>
    </row>
    <row r="381" spans="1:6">
      <c r="A381" s="56" t="s">
        <v>518</v>
      </c>
      <c r="B381" s="41"/>
      <c r="C381" s="41"/>
      <c r="D381" s="28">
        <v>573809</v>
      </c>
      <c r="E381" s="28"/>
      <c r="F381" s="55"/>
    </row>
    <row r="382" spans="1:6">
      <c r="A382" s="51" t="s">
        <v>519</v>
      </c>
      <c r="B382" s="41" t="s">
        <v>299</v>
      </c>
      <c r="C382" s="42">
        <v>0</v>
      </c>
      <c r="D382" s="28">
        <v>0</v>
      </c>
      <c r="E382" s="16"/>
    </row>
    <row r="383" spans="1:6">
      <c r="A383" s="16" t="s">
        <v>520</v>
      </c>
      <c r="B383" s="16"/>
      <c r="C383" s="23"/>
      <c r="D383" s="28">
        <v>573809</v>
      </c>
      <c r="E383" s="16"/>
    </row>
    <row r="384" spans="1:6">
      <c r="A384" s="16" t="s">
        <v>521</v>
      </c>
      <c r="B384" s="16"/>
      <c r="C384" s="23"/>
      <c r="D384" s="28">
        <v>34388121</v>
      </c>
      <c r="E384" s="16"/>
    </row>
    <row r="385" spans="1:5">
      <c r="A385" s="16"/>
      <c r="B385" s="16"/>
      <c r="C385" s="23"/>
      <c r="D385" s="16"/>
      <c r="E385" s="16"/>
    </row>
    <row r="386" spans="1:5">
      <c r="A386" s="16"/>
      <c r="B386" s="16"/>
      <c r="C386" s="23"/>
      <c r="D386" s="16"/>
      <c r="E386" s="16"/>
    </row>
    <row r="387" spans="1:5">
      <c r="A387" s="16"/>
      <c r="B387" s="16"/>
      <c r="C387" s="23"/>
      <c r="D387" s="16"/>
      <c r="E387" s="16"/>
    </row>
    <row r="388" spans="1:5">
      <c r="A388" s="40" t="s">
        <v>522</v>
      </c>
      <c r="B388" s="40"/>
      <c r="C388" s="40"/>
      <c r="D388" s="40"/>
      <c r="E388" s="40"/>
    </row>
    <row r="389" spans="1:5">
      <c r="A389" s="16" t="s">
        <v>523</v>
      </c>
      <c r="B389" s="41" t="s">
        <v>299</v>
      </c>
      <c r="C389" s="42">
        <v>16580313</v>
      </c>
      <c r="D389" s="16"/>
      <c r="E389" s="16"/>
    </row>
    <row r="390" spans="1:5">
      <c r="A390" s="16" t="s">
        <v>11</v>
      </c>
      <c r="B390" s="41" t="s">
        <v>299</v>
      </c>
      <c r="C390" s="42">
        <v>4104529</v>
      </c>
      <c r="D390" s="16"/>
      <c r="E390" s="16"/>
    </row>
    <row r="391" spans="1:5">
      <c r="A391" s="16" t="s">
        <v>264</v>
      </c>
      <c r="B391" s="41" t="s">
        <v>299</v>
      </c>
      <c r="C391" s="42">
        <v>1487648</v>
      </c>
      <c r="D391" s="16"/>
      <c r="E391" s="16"/>
    </row>
    <row r="392" spans="1:5">
      <c r="A392" s="16" t="s">
        <v>524</v>
      </c>
      <c r="B392" s="41" t="s">
        <v>299</v>
      </c>
      <c r="C392" s="42">
        <v>2939038</v>
      </c>
      <c r="D392" s="16"/>
      <c r="E392" s="16"/>
    </row>
    <row r="393" spans="1:5">
      <c r="A393" s="16" t="s">
        <v>525</v>
      </c>
      <c r="B393" s="41" t="s">
        <v>299</v>
      </c>
      <c r="C393" s="42">
        <v>345611</v>
      </c>
      <c r="D393" s="16"/>
      <c r="E393" s="16"/>
    </row>
    <row r="394" spans="1:5">
      <c r="A394" s="16" t="s">
        <v>526</v>
      </c>
      <c r="B394" s="41" t="s">
        <v>299</v>
      </c>
      <c r="C394" s="42">
        <v>6418822</v>
      </c>
      <c r="D394" s="16"/>
      <c r="E394" s="16"/>
    </row>
    <row r="395" spans="1:5">
      <c r="A395" s="16" t="s">
        <v>16</v>
      </c>
      <c r="B395" s="41" t="s">
        <v>299</v>
      </c>
      <c r="C395" s="42">
        <v>1492993</v>
      </c>
      <c r="D395" s="16"/>
      <c r="E395" s="16"/>
    </row>
    <row r="396" spans="1:5">
      <c r="A396" s="16" t="s">
        <v>527</v>
      </c>
      <c r="B396" s="41" t="s">
        <v>299</v>
      </c>
      <c r="C396" s="42">
        <v>535189</v>
      </c>
      <c r="D396" s="16"/>
      <c r="E396" s="16"/>
    </row>
    <row r="397" spans="1:5">
      <c r="A397" s="16" t="s">
        <v>528</v>
      </c>
      <c r="B397" s="41" t="s">
        <v>299</v>
      </c>
      <c r="C397" s="42">
        <v>402716</v>
      </c>
      <c r="D397" s="16"/>
      <c r="E397" s="16"/>
    </row>
    <row r="398" spans="1:5">
      <c r="A398" s="16" t="s">
        <v>529</v>
      </c>
      <c r="B398" s="41" t="s">
        <v>299</v>
      </c>
      <c r="C398" s="42">
        <v>331452</v>
      </c>
      <c r="D398" s="16"/>
      <c r="E398" s="16"/>
    </row>
    <row r="399" spans="1:5">
      <c r="A399" s="16" t="s">
        <v>530</v>
      </c>
      <c r="B399" s="41" t="s">
        <v>299</v>
      </c>
      <c r="C399" s="42">
        <v>637737</v>
      </c>
      <c r="D399" s="16"/>
      <c r="E399" s="16"/>
    </row>
    <row r="400" spans="1:5">
      <c r="A400" s="28" t="s">
        <v>531</v>
      </c>
      <c r="B400" s="16"/>
      <c r="C400" s="16"/>
      <c r="D400" s="16"/>
      <c r="E400" s="16"/>
    </row>
    <row r="401" spans="1:9">
      <c r="A401" s="29" t="s">
        <v>270</v>
      </c>
      <c r="B401" s="35" t="s">
        <v>299</v>
      </c>
      <c r="C401" s="237">
        <v>0</v>
      </c>
      <c r="D401" s="28">
        <v>0</v>
      </c>
      <c r="E401" s="28"/>
    </row>
    <row r="402" spans="1:9">
      <c r="A402" s="29" t="s">
        <v>271</v>
      </c>
      <c r="B402" s="35" t="s">
        <v>299</v>
      </c>
      <c r="C402" s="237">
        <v>0</v>
      </c>
      <c r="D402" s="28">
        <v>0</v>
      </c>
      <c r="E402" s="28"/>
    </row>
    <row r="403" spans="1:9">
      <c r="A403" s="29" t="s">
        <v>532</v>
      </c>
      <c r="B403" s="35" t="s">
        <v>299</v>
      </c>
      <c r="C403" s="237">
        <v>0</v>
      </c>
      <c r="D403" s="28">
        <v>0</v>
      </c>
      <c r="E403" s="28"/>
    </row>
    <row r="404" spans="1:9">
      <c r="A404" s="29" t="s">
        <v>273</v>
      </c>
      <c r="B404" s="35" t="s">
        <v>299</v>
      </c>
      <c r="C404" s="237">
        <v>0</v>
      </c>
      <c r="D404" s="28">
        <v>0</v>
      </c>
      <c r="E404" s="28"/>
    </row>
    <row r="405" spans="1:9">
      <c r="A405" s="29" t="s">
        <v>274</v>
      </c>
      <c r="B405" s="35" t="s">
        <v>299</v>
      </c>
      <c r="C405" s="237">
        <v>0</v>
      </c>
      <c r="D405" s="28">
        <v>0</v>
      </c>
      <c r="E405" s="28"/>
    </row>
    <row r="406" spans="1:9">
      <c r="A406" s="29" t="s">
        <v>275</v>
      </c>
      <c r="B406" s="35" t="s">
        <v>299</v>
      </c>
      <c r="C406" s="237">
        <v>0</v>
      </c>
      <c r="D406" s="28">
        <v>0</v>
      </c>
      <c r="E406" s="28"/>
    </row>
    <row r="407" spans="1:9">
      <c r="A407" s="29" t="s">
        <v>276</v>
      </c>
      <c r="B407" s="35" t="s">
        <v>299</v>
      </c>
      <c r="C407" s="237">
        <v>0</v>
      </c>
      <c r="D407" s="28">
        <v>0</v>
      </c>
      <c r="E407" s="28"/>
    </row>
    <row r="408" spans="1:9">
      <c r="A408" s="29" t="s">
        <v>277</v>
      </c>
      <c r="B408" s="35" t="s">
        <v>299</v>
      </c>
      <c r="C408" s="237">
        <v>0</v>
      </c>
      <c r="D408" s="28">
        <v>0</v>
      </c>
      <c r="E408" s="28"/>
    </row>
    <row r="409" spans="1:9">
      <c r="A409" s="29" t="s">
        <v>278</v>
      </c>
      <c r="B409" s="35" t="s">
        <v>299</v>
      </c>
      <c r="C409" s="237">
        <v>0</v>
      </c>
      <c r="D409" s="28">
        <v>0</v>
      </c>
      <c r="E409" s="28"/>
    </row>
    <row r="410" spans="1:9">
      <c r="A410" s="29" t="s">
        <v>279</v>
      </c>
      <c r="B410" s="35" t="s">
        <v>299</v>
      </c>
      <c r="C410" s="237">
        <v>0</v>
      </c>
      <c r="D410" s="28">
        <v>0</v>
      </c>
      <c r="E410" s="28"/>
    </row>
    <row r="411" spans="1:9">
      <c r="A411" s="29" t="s">
        <v>280</v>
      </c>
      <c r="B411" s="35" t="s">
        <v>299</v>
      </c>
      <c r="C411" s="237">
        <v>0</v>
      </c>
      <c r="D411" s="28">
        <v>0</v>
      </c>
      <c r="E411" s="28"/>
    </row>
    <row r="412" spans="1:9">
      <c r="A412" s="29" t="s">
        <v>281</v>
      </c>
      <c r="B412" s="35" t="s">
        <v>299</v>
      </c>
      <c r="C412" s="237">
        <v>0</v>
      </c>
      <c r="D412" s="28">
        <v>0</v>
      </c>
      <c r="E412" s="28"/>
    </row>
    <row r="413" spans="1:9">
      <c r="A413" s="29" t="s">
        <v>282</v>
      </c>
      <c r="B413" s="35" t="s">
        <v>299</v>
      </c>
      <c r="C413" s="237">
        <v>0</v>
      </c>
      <c r="D413" s="28">
        <v>0</v>
      </c>
      <c r="E413" s="28"/>
    </row>
    <row r="414" spans="1:9">
      <c r="A414" s="29" t="s">
        <v>283</v>
      </c>
      <c r="B414" s="35" t="s">
        <v>299</v>
      </c>
      <c r="C414" s="213">
        <v>898694</v>
      </c>
      <c r="D414" s="28">
        <v>0</v>
      </c>
      <c r="E414" s="214" t="s">
        <v>1058</v>
      </c>
      <c r="F414" s="55"/>
      <c r="G414" s="55"/>
      <c r="H414" s="55"/>
      <c r="I414" s="55"/>
    </row>
    <row r="415" spans="1:9">
      <c r="A415" s="57" t="s">
        <v>533</v>
      </c>
      <c r="B415" s="41"/>
      <c r="C415" s="41"/>
      <c r="D415" s="28">
        <v>898694</v>
      </c>
      <c r="E415" s="28"/>
      <c r="F415" s="55"/>
      <c r="G415" s="55"/>
      <c r="H415" s="55"/>
      <c r="I415" s="55"/>
    </row>
    <row r="416" spans="1:9">
      <c r="A416" s="28" t="s">
        <v>534</v>
      </c>
      <c r="B416" s="16"/>
      <c r="C416" s="23"/>
      <c r="D416" s="28">
        <v>36174742</v>
      </c>
      <c r="E416" s="28"/>
    </row>
    <row r="417" spans="1:13">
      <c r="A417" s="28" t="s">
        <v>535</v>
      </c>
      <c r="B417" s="16"/>
      <c r="C417" s="23"/>
      <c r="D417" s="28">
        <v>-1786621</v>
      </c>
      <c r="E417" s="28"/>
    </row>
    <row r="418" spans="1:13">
      <c r="A418" s="28" t="s">
        <v>536</v>
      </c>
      <c r="B418" s="16"/>
      <c r="C418" s="213">
        <v>493918</v>
      </c>
      <c r="D418" s="28">
        <v>0</v>
      </c>
      <c r="E418" s="28"/>
    </row>
    <row r="419" spans="1:13">
      <c r="A419" s="54" t="s">
        <v>537</v>
      </c>
      <c r="B419" s="41" t="s">
        <v>299</v>
      </c>
      <c r="C419" s="237">
        <v>0</v>
      </c>
      <c r="D419" s="28">
        <v>0</v>
      </c>
      <c r="E419" s="28"/>
    </row>
    <row r="420" spans="1:13">
      <c r="A420" s="56" t="s">
        <v>538</v>
      </c>
      <c r="B420" s="16"/>
      <c r="C420" s="16"/>
      <c r="D420" s="28">
        <v>493918</v>
      </c>
      <c r="E420" s="28"/>
    </row>
    <row r="421" spans="1:13">
      <c r="A421" s="28" t="s">
        <v>539</v>
      </c>
      <c r="B421" s="16"/>
      <c r="C421" s="23"/>
      <c r="D421" s="28">
        <v>-1292703</v>
      </c>
      <c r="E421" s="28"/>
      <c r="F421" s="58"/>
    </row>
    <row r="422" spans="1:13">
      <c r="A422" s="28" t="s">
        <v>540</v>
      </c>
      <c r="B422" s="41" t="s">
        <v>299</v>
      </c>
      <c r="C422" s="42">
        <v>0</v>
      </c>
      <c r="D422" s="28">
        <v>0</v>
      </c>
      <c r="E422" s="16"/>
    </row>
    <row r="423" spans="1:13">
      <c r="A423" s="16" t="s">
        <v>541</v>
      </c>
      <c r="B423" s="41" t="s">
        <v>299</v>
      </c>
      <c r="C423" s="42">
        <v>0</v>
      </c>
      <c r="D423" s="28">
        <v>0</v>
      </c>
      <c r="E423" s="16"/>
    </row>
    <row r="424" spans="1:13">
      <c r="A424" s="16" t="s">
        <v>542</v>
      </c>
      <c r="B424" s="16"/>
      <c r="C424" s="23"/>
      <c r="D424" s="28">
        <v>-1292703</v>
      </c>
      <c r="E424" s="16"/>
    </row>
    <row r="425" spans="1:13">
      <c r="A425" s="16" t="s">
        <v>542</v>
      </c>
      <c r="B425" s="16"/>
      <c r="C425" s="23"/>
      <c r="D425" s="28">
        <f>D422+C423-C424</f>
        <v>0</v>
      </c>
      <c r="E425" s="16"/>
    </row>
    <row r="428" spans="1:13">
      <c r="M428" s="59"/>
    </row>
    <row r="429" spans="1:13">
      <c r="M429" s="59"/>
    </row>
    <row r="430" spans="1:13">
      <c r="M430" s="59"/>
    </row>
    <row r="434" spans="2:7">
      <c r="B434" s="60"/>
      <c r="C434" s="60"/>
      <c r="D434" s="60"/>
      <c r="E434" s="60"/>
      <c r="F434" s="60"/>
      <c r="G434" s="60"/>
    </row>
    <row r="575" spans="2:83">
      <c r="B575" s="61"/>
      <c r="C575" s="61"/>
      <c r="D575" s="61"/>
      <c r="E575" s="61"/>
      <c r="F575" s="61"/>
      <c r="G575" s="61"/>
      <c r="H575" s="61"/>
      <c r="I575" s="61"/>
      <c r="J575" s="61"/>
      <c r="K575" s="61"/>
      <c r="L575" s="61"/>
      <c r="M575" s="61"/>
      <c r="N575" s="61"/>
      <c r="O575" s="61"/>
      <c r="P575" s="61"/>
      <c r="Q575" s="61"/>
      <c r="R575" s="61"/>
      <c r="S575" s="61"/>
      <c r="T575" s="61"/>
      <c r="U575" s="61"/>
      <c r="V575" s="61"/>
      <c r="W575" s="61"/>
      <c r="X575" s="61"/>
      <c r="Y575" s="61"/>
      <c r="Z575" s="61"/>
      <c r="AA575" s="61"/>
      <c r="AB575" s="61"/>
      <c r="AC575" s="61"/>
      <c r="AD575" s="61"/>
      <c r="AE575" s="61"/>
      <c r="AF575" s="61"/>
      <c r="AG575" s="61"/>
      <c r="AH575" s="61"/>
      <c r="AI575" s="61"/>
      <c r="AJ575" s="61"/>
      <c r="AK575" s="61"/>
      <c r="AL575" s="61"/>
      <c r="AM575" s="61"/>
      <c r="AN575" s="61"/>
      <c r="AO575" s="61"/>
      <c r="AP575" s="61"/>
      <c r="AQ575" s="61"/>
      <c r="AR575" s="61"/>
      <c r="AS575" s="61"/>
      <c r="AT575" s="61"/>
      <c r="AU575" s="61"/>
      <c r="AV575" s="61"/>
      <c r="AW575" s="61"/>
      <c r="AX575" s="61"/>
      <c r="AY575" s="61"/>
      <c r="AZ575" s="61"/>
      <c r="BA575" s="61"/>
      <c r="BB575" s="61"/>
      <c r="BC575" s="61"/>
      <c r="BD575" s="61"/>
      <c r="BE575" s="61"/>
      <c r="BF575" s="61"/>
      <c r="BG575" s="61"/>
      <c r="BH575" s="61"/>
      <c r="BI575" s="61"/>
      <c r="BJ575" s="61"/>
      <c r="BK575" s="61"/>
      <c r="BL575" s="61"/>
      <c r="BM575" s="61"/>
      <c r="BN575" s="61"/>
      <c r="BO575" s="61"/>
      <c r="BP575" s="61"/>
      <c r="BQ575" s="61"/>
      <c r="BR575" s="61"/>
      <c r="BS575" s="61"/>
      <c r="BT575" s="61"/>
      <c r="BU575" s="61"/>
      <c r="BV575" s="61"/>
      <c r="BW575" s="61"/>
      <c r="BX575" s="61"/>
      <c r="BY575" s="61"/>
      <c r="BZ575" s="61"/>
      <c r="CA575" s="61"/>
      <c r="CB575" s="61"/>
      <c r="CC575" s="61"/>
      <c r="CD575" s="61"/>
      <c r="CE575" s="61"/>
    </row>
    <row r="579" spans="2:83">
      <c r="B579" s="61"/>
      <c r="C579" s="61"/>
      <c r="D579" s="61"/>
      <c r="E579" s="61"/>
      <c r="F579" s="61"/>
      <c r="G579" s="61"/>
      <c r="H579" s="61"/>
      <c r="I579" s="61"/>
      <c r="J579" s="61"/>
      <c r="K579" s="61"/>
      <c r="L579" s="61"/>
      <c r="M579" s="61"/>
      <c r="N579" s="61"/>
      <c r="O579" s="61"/>
      <c r="P579" s="61"/>
      <c r="Q579" s="61"/>
      <c r="R579" s="61"/>
      <c r="S579" s="61"/>
      <c r="T579" s="61"/>
      <c r="U579" s="61"/>
      <c r="V579" s="61"/>
      <c r="W579" s="61"/>
      <c r="X579" s="61"/>
      <c r="Y579" s="61"/>
      <c r="Z579" s="61"/>
      <c r="AA579" s="61"/>
      <c r="AB579" s="61"/>
      <c r="AC579" s="61"/>
      <c r="AD579" s="61"/>
      <c r="AE579" s="61"/>
      <c r="AF579" s="61"/>
      <c r="AG579" s="61"/>
      <c r="AH579" s="61"/>
      <c r="AI579" s="61"/>
      <c r="AJ579" s="61"/>
      <c r="AK579" s="61"/>
      <c r="AL579" s="61"/>
      <c r="AM579" s="61"/>
      <c r="AN579" s="61"/>
      <c r="AO579" s="61"/>
      <c r="AP579" s="61"/>
      <c r="AQ579" s="61"/>
      <c r="AR579" s="61"/>
      <c r="AS579" s="61"/>
      <c r="AT579" s="61"/>
      <c r="AU579" s="61"/>
      <c r="AV579" s="61"/>
      <c r="AW579" s="61"/>
      <c r="AX579" s="61"/>
      <c r="AY579" s="61"/>
      <c r="AZ579" s="61"/>
      <c r="BA579" s="61"/>
      <c r="BB579" s="61"/>
      <c r="BC579" s="61"/>
      <c r="BD579" s="61"/>
      <c r="BE579" s="61"/>
      <c r="BF579" s="61"/>
      <c r="BG579" s="61"/>
      <c r="BH579" s="61"/>
      <c r="BI579" s="61"/>
      <c r="BJ579" s="61"/>
      <c r="BK579" s="61"/>
      <c r="BL579" s="61"/>
      <c r="BM579" s="61"/>
      <c r="BN579" s="61"/>
      <c r="BO579" s="61"/>
      <c r="BP579" s="61"/>
      <c r="BQ579" s="61"/>
      <c r="BR579" s="61"/>
      <c r="BS579" s="61"/>
      <c r="BT579" s="61"/>
      <c r="BU579" s="61"/>
      <c r="BV579" s="61"/>
      <c r="BW579" s="61"/>
      <c r="BX579" s="61"/>
      <c r="BY579" s="61"/>
      <c r="BZ579" s="61"/>
      <c r="CA579" s="61"/>
      <c r="CB579" s="61"/>
      <c r="CC579" s="61"/>
      <c r="CD579" s="61"/>
      <c r="CE579" s="61"/>
    </row>
    <row r="583" spans="2:83">
      <c r="B583" s="61"/>
      <c r="C583" s="61"/>
      <c r="D583" s="61"/>
      <c r="E583" s="61"/>
      <c r="F583" s="61"/>
      <c r="G583" s="61"/>
      <c r="H583" s="61"/>
      <c r="I583" s="61"/>
      <c r="J583" s="61"/>
      <c r="K583" s="61"/>
      <c r="L583" s="61"/>
      <c r="M583" s="61"/>
      <c r="N583" s="61"/>
      <c r="O583" s="61"/>
      <c r="P583" s="61"/>
      <c r="Q583" s="61"/>
      <c r="R583" s="61"/>
      <c r="S583" s="61"/>
      <c r="T583" s="61"/>
      <c r="U583" s="61"/>
      <c r="V583" s="61"/>
      <c r="W583" s="61"/>
      <c r="X583" s="61"/>
      <c r="Y583" s="61"/>
      <c r="Z583" s="61"/>
      <c r="AA583" s="61"/>
      <c r="AB583" s="61"/>
      <c r="AC583" s="61"/>
      <c r="AD583" s="61"/>
      <c r="AE583" s="61"/>
      <c r="AF583" s="61"/>
      <c r="AG583" s="61"/>
      <c r="AH583" s="61"/>
      <c r="AI583" s="61"/>
      <c r="AJ583" s="61"/>
      <c r="AK583" s="61"/>
      <c r="AL583" s="61"/>
      <c r="AM583" s="61"/>
      <c r="AN583" s="61"/>
      <c r="AO583" s="61"/>
      <c r="AP583" s="61"/>
      <c r="AQ583" s="61"/>
      <c r="AR583" s="61"/>
      <c r="AS583" s="61"/>
      <c r="AT583" s="61"/>
      <c r="AU583" s="61"/>
      <c r="AV583" s="61"/>
      <c r="AW583" s="61"/>
      <c r="AX583" s="61"/>
      <c r="AY583" s="61"/>
      <c r="AZ583" s="61"/>
      <c r="BA583" s="61"/>
      <c r="BB583" s="61"/>
      <c r="BC583" s="61"/>
      <c r="BD583" s="61"/>
      <c r="BE583" s="61"/>
      <c r="BF583" s="61"/>
      <c r="BG583" s="61"/>
      <c r="BH583" s="61"/>
      <c r="BI583" s="61"/>
      <c r="BJ583" s="61"/>
      <c r="BK583" s="61"/>
      <c r="BL583" s="61"/>
      <c r="BM583" s="61"/>
      <c r="BN583" s="61"/>
      <c r="BO583" s="61"/>
      <c r="BP583" s="61"/>
      <c r="BQ583" s="61"/>
      <c r="BR583" s="61"/>
      <c r="BS583" s="61"/>
      <c r="BT583" s="61"/>
      <c r="BU583" s="61"/>
      <c r="BV583" s="61"/>
      <c r="BW583" s="61"/>
      <c r="BX583" s="61"/>
      <c r="BY583" s="61"/>
      <c r="BZ583" s="61"/>
      <c r="CA583" s="61"/>
      <c r="CB583" s="61"/>
      <c r="CC583" s="61"/>
      <c r="CD583" s="61"/>
      <c r="CE583" s="61"/>
    </row>
    <row r="613" spans="1:14" s="210" customFormat="1" ht="12.65" customHeight="1">
      <c r="A613" s="221"/>
      <c r="C613" s="219" t="s">
        <v>543</v>
      </c>
      <c r="D613" s="226">
        <f>CE91-(BE91+CD91)</f>
        <v>14977</v>
      </c>
      <c r="E613" s="228">
        <f>SUM(C625:D648)+SUM(C669:D714)</f>
        <v>-699037.99999999988</v>
      </c>
      <c r="F613" s="228">
        <f>CE65-(AX65+BD65+BE65+BG65+BJ65+BN65+BP65+BQ65+CB65+CC65+CD65)</f>
        <v>160250</v>
      </c>
      <c r="G613" s="226">
        <f>CE92-(AX92+AY92+BD92+BE92+BG92+BJ92+BN92+BP92+BQ92+CB92+CC92+CD92)</f>
        <v>20156</v>
      </c>
      <c r="H613" s="231">
        <f>CE61-(AX61+AY61+AZ61+BD61+BE61+BG61+BJ61+BN61+BO61+BP61+BQ61+BR61+CB61+CC61+CD61)</f>
        <v>14455779</v>
      </c>
      <c r="I613" s="226">
        <f>CE93-(AX93+AY93+AZ93+BD93+BE93+BF93+BG93+BJ93+BN93+BO93+BP93+BQ93+BR93+CB93+CC93+CD93)</f>
        <v>155182</v>
      </c>
      <c r="J613" s="226">
        <f>CE94-(AX94+AY94+AZ94+BA94+BD94+BE94+BF94+BG94+BJ94+BN94+BO94+BP94+BQ94+BR94+CB94+CC94+CD94)</f>
        <v>43.92</v>
      </c>
      <c r="K613" s="226">
        <f>CE90-(AW90+AX90+AY90+AZ90+BA90+BB90+BC90+BD90+BE90+BF90+BG90+BH90+BI90+BJ90+BK90+BL90+BM90+BN90+BO90+BP90+BQ90+BR90+BS90+BT90+BU90+BV90+BW90+BX90+CB90+CC90+CD90)</f>
        <v>52441</v>
      </c>
      <c r="L613" s="232">
        <f>CE95-(AW95+AX95+AY95+AZ95+BA95+BB95+BC95+BD95+BE95+BF95+BG95+BH95+BI95+BJ95+BK95+BL95+BM95+BN95+BO95+BP95+BQ95+BR95+BS95+BT95+BU95+BV95+BW95+BX95+BY95+BZ95+CA95+CB95+CC95+CD95)</f>
        <v>0</v>
      </c>
    </row>
    <row r="614" spans="1:14" s="210" customFormat="1" ht="12.65" customHeight="1">
      <c r="A614" s="221"/>
      <c r="C614" s="219" t="s">
        <v>544</v>
      </c>
      <c r="D614" s="227" t="s">
        <v>545</v>
      </c>
      <c r="E614" s="229" t="s">
        <v>546</v>
      </c>
      <c r="F614" s="230" t="s">
        <v>547</v>
      </c>
      <c r="G614" s="227" t="s">
        <v>548</v>
      </c>
      <c r="H614" s="230" t="s">
        <v>549</v>
      </c>
      <c r="I614" s="227" t="s">
        <v>550</v>
      </c>
      <c r="J614" s="227" t="s">
        <v>551</v>
      </c>
      <c r="K614" s="219" t="s">
        <v>552</v>
      </c>
      <c r="L614" s="220" t="s">
        <v>553</v>
      </c>
    </row>
    <row r="615" spans="1:14" s="210" customFormat="1" ht="12.65" customHeight="1">
      <c r="A615" s="221">
        <v>8430</v>
      </c>
      <c r="B615" s="220" t="s">
        <v>167</v>
      </c>
      <c r="C615" s="226" t="str">
        <f>BE86</f>
        <v>x</v>
      </c>
      <c r="D615" s="226"/>
      <c r="E615" s="228"/>
      <c r="F615" s="228"/>
      <c r="G615" s="226"/>
      <c r="H615" s="228"/>
      <c r="I615" s="226"/>
      <c r="J615" s="226"/>
      <c r="N615" s="222" t="s">
        <v>554</v>
      </c>
    </row>
    <row r="616" spans="1:14" s="210" customFormat="1" ht="12.65" customHeight="1">
      <c r="A616" s="221"/>
      <c r="B616" s="220" t="s">
        <v>555</v>
      </c>
      <c r="C616" s="226">
        <f>CD70-CD85</f>
        <v>-699038</v>
      </c>
      <c r="D616" s="226">
        <f>SUM(C615:C616)</f>
        <v>-699038</v>
      </c>
      <c r="E616" s="228"/>
      <c r="F616" s="228"/>
      <c r="G616" s="226"/>
      <c r="H616" s="228"/>
      <c r="I616" s="226"/>
      <c r="J616" s="226"/>
      <c r="N616" s="222" t="s">
        <v>556</v>
      </c>
    </row>
    <row r="617" spans="1:14" s="210" customFormat="1" ht="12.65" customHeight="1">
      <c r="A617" s="221">
        <v>8310</v>
      </c>
      <c r="B617" s="225" t="s">
        <v>557</v>
      </c>
      <c r="C617" s="226" t="str">
        <f>AX86</f>
        <v>x</v>
      </c>
      <c r="D617" s="226">
        <f>(D616/D613)*AX91</f>
        <v>0</v>
      </c>
      <c r="E617" s="228"/>
      <c r="F617" s="228"/>
      <c r="G617" s="226"/>
      <c r="H617" s="228"/>
      <c r="I617" s="226"/>
      <c r="J617" s="226"/>
      <c r="N617" s="222" t="s">
        <v>558</v>
      </c>
    </row>
    <row r="618" spans="1:14" s="210" customFormat="1" ht="12.65" customHeight="1">
      <c r="A618" s="221">
        <v>8510</v>
      </c>
      <c r="B618" s="225" t="s">
        <v>172</v>
      </c>
      <c r="C618" s="226" t="str">
        <f>BJ86</f>
        <v>x</v>
      </c>
      <c r="D618" s="226">
        <f>(D616/D613)*BJ91</f>
        <v>0</v>
      </c>
      <c r="E618" s="228"/>
      <c r="F618" s="228"/>
      <c r="G618" s="226"/>
      <c r="H618" s="228"/>
      <c r="I618" s="226"/>
      <c r="J618" s="226"/>
      <c r="N618" s="222" t="s">
        <v>559</v>
      </c>
    </row>
    <row r="619" spans="1:14" s="210" customFormat="1" ht="12.65" customHeight="1">
      <c r="A619" s="221">
        <v>8470</v>
      </c>
      <c r="B619" s="225" t="s">
        <v>560</v>
      </c>
      <c r="C619" s="226" t="str">
        <f>BG86</f>
        <v>x</v>
      </c>
      <c r="D619" s="226">
        <f>(D616/D613)*BG91</f>
        <v>0</v>
      </c>
      <c r="E619" s="228"/>
      <c r="F619" s="228"/>
      <c r="G619" s="226"/>
      <c r="H619" s="228"/>
      <c r="I619" s="226"/>
      <c r="J619" s="226"/>
      <c r="N619" s="222" t="s">
        <v>561</v>
      </c>
    </row>
    <row r="620" spans="1:14" s="210" customFormat="1" ht="12.65" customHeight="1">
      <c r="A620" s="221">
        <v>8610</v>
      </c>
      <c r="B620" s="225" t="s">
        <v>562</v>
      </c>
      <c r="C620" s="226" t="str">
        <f>BN86</f>
        <v>x</v>
      </c>
      <c r="D620" s="226">
        <f>(D616/D613)*BN91</f>
        <v>0</v>
      </c>
      <c r="E620" s="228"/>
      <c r="F620" s="228"/>
      <c r="G620" s="226"/>
      <c r="H620" s="228"/>
      <c r="I620" s="226"/>
      <c r="J620" s="226"/>
      <c r="N620" s="222" t="s">
        <v>563</v>
      </c>
    </row>
    <row r="621" spans="1:14" s="210" customFormat="1" ht="12.65" customHeight="1">
      <c r="A621" s="221">
        <v>8790</v>
      </c>
      <c r="B621" s="225" t="s">
        <v>564</v>
      </c>
      <c r="C621" s="226" t="str">
        <f>CC86</f>
        <v>x</v>
      </c>
      <c r="D621" s="226">
        <f>(D616/D613)*CC91</f>
        <v>0</v>
      </c>
      <c r="E621" s="228"/>
      <c r="F621" s="228"/>
      <c r="G621" s="226"/>
      <c r="H621" s="228"/>
      <c r="I621" s="226"/>
      <c r="J621" s="226"/>
      <c r="N621" s="222" t="s">
        <v>565</v>
      </c>
    </row>
    <row r="622" spans="1:14" s="210" customFormat="1" ht="12.65" customHeight="1">
      <c r="A622" s="221">
        <v>8630</v>
      </c>
      <c r="B622" s="225" t="s">
        <v>566</v>
      </c>
      <c r="C622" s="226" t="str">
        <f>BP86</f>
        <v>x</v>
      </c>
      <c r="D622" s="226">
        <f>(D616/D613)*BP91</f>
        <v>0</v>
      </c>
      <c r="E622" s="228"/>
      <c r="F622" s="228"/>
      <c r="G622" s="226"/>
      <c r="H622" s="228"/>
      <c r="I622" s="226"/>
      <c r="J622" s="226"/>
      <c r="N622" s="222" t="s">
        <v>567</v>
      </c>
    </row>
    <row r="623" spans="1:14" s="210" customFormat="1" ht="12.65" customHeight="1">
      <c r="A623" s="221">
        <v>8770</v>
      </c>
      <c r="B623" s="220" t="s">
        <v>568</v>
      </c>
      <c r="C623" s="226" t="str">
        <f>CB86</f>
        <v>x</v>
      </c>
      <c r="D623" s="226">
        <f>(D616/D613)*CB91</f>
        <v>0</v>
      </c>
      <c r="E623" s="228"/>
      <c r="F623" s="228"/>
      <c r="G623" s="226"/>
      <c r="H623" s="228"/>
      <c r="I623" s="226"/>
      <c r="J623" s="226"/>
      <c r="N623" s="222" t="s">
        <v>569</v>
      </c>
    </row>
    <row r="624" spans="1:14" s="210" customFormat="1" ht="12.65" customHeight="1">
      <c r="A624" s="221">
        <v>8640</v>
      </c>
      <c r="B624" s="225" t="s">
        <v>570</v>
      </c>
      <c r="C624" s="226" t="str">
        <f>BQ86</f>
        <v>x</v>
      </c>
      <c r="D624" s="226">
        <f>(D616/D613)*BQ91</f>
        <v>0</v>
      </c>
      <c r="E624" s="228">
        <f>SUM(C617:D624)</f>
        <v>0</v>
      </c>
      <c r="F624" s="228"/>
      <c r="G624" s="226"/>
      <c r="H624" s="228"/>
      <c r="I624" s="226"/>
      <c r="J624" s="226"/>
      <c r="N624" s="222" t="s">
        <v>571</v>
      </c>
    </row>
    <row r="625" spans="1:14" s="210" customFormat="1" ht="12.65" customHeight="1">
      <c r="A625" s="221">
        <v>8420</v>
      </c>
      <c r="B625" s="225" t="s">
        <v>166</v>
      </c>
      <c r="C625" s="226" t="str">
        <f>BD86</f>
        <v>x</v>
      </c>
      <c r="D625" s="226">
        <f>(D616/D613)*BD91</f>
        <v>0</v>
      </c>
      <c r="E625" s="228">
        <f>(E624/E613)*SUM(C625:D625)</f>
        <v>0</v>
      </c>
      <c r="F625" s="228">
        <f>SUM(C625:E625)</f>
        <v>0</v>
      </c>
      <c r="G625" s="226"/>
      <c r="H625" s="228"/>
      <c r="I625" s="226"/>
      <c r="J625" s="226"/>
      <c r="N625" s="222" t="s">
        <v>572</v>
      </c>
    </row>
    <row r="626" spans="1:14" s="210" customFormat="1" ht="12.65" customHeight="1">
      <c r="A626" s="221">
        <v>8320</v>
      </c>
      <c r="B626" s="225" t="s">
        <v>162</v>
      </c>
      <c r="C626" s="226" t="str">
        <f>AY86</f>
        <v>x</v>
      </c>
      <c r="D626" s="226">
        <f>(D616/D613)*AY91</f>
        <v>0</v>
      </c>
      <c r="E626" s="228">
        <f>(E624/E613)*SUM(C626:D626)</f>
        <v>0</v>
      </c>
      <c r="F626" s="228">
        <f>(F625/F613)*AY65</f>
        <v>0</v>
      </c>
      <c r="G626" s="226">
        <f>SUM(C626:F626)</f>
        <v>0</v>
      </c>
      <c r="H626" s="228"/>
      <c r="I626" s="226"/>
      <c r="J626" s="226"/>
      <c r="N626" s="222" t="s">
        <v>573</v>
      </c>
    </row>
    <row r="627" spans="1:14" s="210" customFormat="1" ht="12.65" customHeight="1">
      <c r="A627" s="221">
        <v>8650</v>
      </c>
      <c r="B627" s="225" t="s">
        <v>179</v>
      </c>
      <c r="C627" s="226" t="str">
        <f>BR86</f>
        <v>x</v>
      </c>
      <c r="D627" s="226">
        <f>(D616/D613)*BR91</f>
        <v>0</v>
      </c>
      <c r="E627" s="228">
        <f>(E624/E613)*SUM(C627:D627)</f>
        <v>0</v>
      </c>
      <c r="F627" s="228">
        <f>(F625/F613)*BR65</f>
        <v>0</v>
      </c>
      <c r="G627" s="226">
        <f>(G626/G613)*BR92</f>
        <v>0</v>
      </c>
      <c r="H627" s="228"/>
      <c r="I627" s="226"/>
      <c r="J627" s="226"/>
      <c r="N627" s="222" t="s">
        <v>574</v>
      </c>
    </row>
    <row r="628" spans="1:14" s="210" customFormat="1" ht="12.65" customHeight="1">
      <c r="A628" s="221">
        <v>8620</v>
      </c>
      <c r="B628" s="220" t="s">
        <v>575</v>
      </c>
      <c r="C628" s="226" t="str">
        <f>BO86</f>
        <v>x</v>
      </c>
      <c r="D628" s="226">
        <f>(D616/D613)*BO91</f>
        <v>0</v>
      </c>
      <c r="E628" s="228">
        <f>(E624/E613)*SUM(C628:D628)</f>
        <v>0</v>
      </c>
      <c r="F628" s="228">
        <f>(F625/F613)*BO65</f>
        <v>0</v>
      </c>
      <c r="G628" s="226">
        <f>(G626/G613)*BO92</f>
        <v>0</v>
      </c>
      <c r="H628" s="228"/>
      <c r="I628" s="226"/>
      <c r="J628" s="226"/>
      <c r="N628" s="222" t="s">
        <v>576</v>
      </c>
    </row>
    <row r="629" spans="1:14" s="210" customFormat="1" ht="12.65" customHeight="1">
      <c r="A629" s="221">
        <v>8330</v>
      </c>
      <c r="B629" s="225" t="s">
        <v>163</v>
      </c>
      <c r="C629" s="226" t="str">
        <f>AZ86</f>
        <v>x</v>
      </c>
      <c r="D629" s="226">
        <f>(D616/D613)*AZ91</f>
        <v>0</v>
      </c>
      <c r="E629" s="228">
        <f>(E624/E613)*SUM(C629:D629)</f>
        <v>0</v>
      </c>
      <c r="F629" s="228">
        <f>(F625/F613)*AZ65</f>
        <v>0</v>
      </c>
      <c r="G629" s="226">
        <f>(G626/G613)*AZ92</f>
        <v>0</v>
      </c>
      <c r="H629" s="228">
        <f>SUM(C627:G629)</f>
        <v>0</v>
      </c>
      <c r="I629" s="226"/>
      <c r="J629" s="226"/>
      <c r="N629" s="222" t="s">
        <v>577</v>
      </c>
    </row>
    <row r="630" spans="1:14" s="210" customFormat="1" ht="12.65" customHeight="1">
      <c r="A630" s="221">
        <v>8460</v>
      </c>
      <c r="B630" s="225" t="s">
        <v>168</v>
      </c>
      <c r="C630" s="226" t="str">
        <f>BF86</f>
        <v>x</v>
      </c>
      <c r="D630" s="226">
        <f>(D616/D613)*BF91</f>
        <v>0</v>
      </c>
      <c r="E630" s="228">
        <f>(E624/E613)*SUM(C630:D630)</f>
        <v>0</v>
      </c>
      <c r="F630" s="228">
        <f>(F625/F613)*BF65</f>
        <v>0</v>
      </c>
      <c r="G630" s="226">
        <f>(G626/G613)*BF92</f>
        <v>0</v>
      </c>
      <c r="H630" s="228">
        <f>(H629/H613)*BF61</f>
        <v>0</v>
      </c>
      <c r="I630" s="226">
        <f>SUM(C630:H630)</f>
        <v>0</v>
      </c>
      <c r="J630" s="226"/>
      <c r="N630" s="222" t="s">
        <v>578</v>
      </c>
    </row>
    <row r="631" spans="1:14" s="210" customFormat="1" ht="12.65" customHeight="1">
      <c r="A631" s="221">
        <v>8350</v>
      </c>
      <c r="B631" s="225" t="s">
        <v>579</v>
      </c>
      <c r="C631" s="226" t="str">
        <f>BA86</f>
        <v>x</v>
      </c>
      <c r="D631" s="226">
        <f>(D616/D613)*BA91</f>
        <v>0</v>
      </c>
      <c r="E631" s="228">
        <f>(E624/E613)*SUM(C631:D631)</f>
        <v>0</v>
      </c>
      <c r="F631" s="228">
        <f>(F625/F613)*BA65</f>
        <v>0</v>
      </c>
      <c r="G631" s="226">
        <f>(G626/G613)*BA92</f>
        <v>0</v>
      </c>
      <c r="H631" s="228">
        <f>(H629/H613)*BA61</f>
        <v>0</v>
      </c>
      <c r="I631" s="226">
        <f>(I630/I613)*BA93</f>
        <v>0</v>
      </c>
      <c r="J631" s="226">
        <f>SUM(C631:I631)</f>
        <v>0</v>
      </c>
      <c r="N631" s="222" t="s">
        <v>580</v>
      </c>
    </row>
    <row r="632" spans="1:14" s="210" customFormat="1" ht="12.65" customHeight="1">
      <c r="A632" s="221">
        <v>8200</v>
      </c>
      <c r="B632" s="225" t="s">
        <v>581</v>
      </c>
      <c r="C632" s="226" t="str">
        <f>AW86</f>
        <v>x</v>
      </c>
      <c r="D632" s="226">
        <f>(D616/D613)*AW91</f>
        <v>0</v>
      </c>
      <c r="E632" s="228">
        <f>(E624/E613)*SUM(C632:D632)</f>
        <v>0</v>
      </c>
      <c r="F632" s="228">
        <f>(F625/F613)*AW65</f>
        <v>0</v>
      </c>
      <c r="G632" s="226">
        <f>(G626/G613)*AW92</f>
        <v>0</v>
      </c>
      <c r="H632" s="228">
        <f>(H629/H613)*AW61</f>
        <v>0</v>
      </c>
      <c r="I632" s="226">
        <f>(I630/I613)*AW93</f>
        <v>0</v>
      </c>
      <c r="J632" s="226">
        <f>(J631/J613)*AW94</f>
        <v>0</v>
      </c>
      <c r="N632" s="222" t="s">
        <v>582</v>
      </c>
    </row>
    <row r="633" spans="1:14" s="210" customFormat="1" ht="12.65" customHeight="1">
      <c r="A633" s="221">
        <v>8360</v>
      </c>
      <c r="B633" s="225" t="s">
        <v>583</v>
      </c>
      <c r="C633" s="226" t="str">
        <f>BB86</f>
        <v>x</v>
      </c>
      <c r="D633" s="226">
        <f>(D616/D613)*BB91</f>
        <v>0</v>
      </c>
      <c r="E633" s="228">
        <f>(E624/E613)*SUM(C633:D633)</f>
        <v>0</v>
      </c>
      <c r="F633" s="228">
        <f>(F625/F613)*BB65</f>
        <v>0</v>
      </c>
      <c r="G633" s="226">
        <f>(G626/G613)*BB92</f>
        <v>0</v>
      </c>
      <c r="H633" s="228">
        <f>(H629/H613)*BB61</f>
        <v>0</v>
      </c>
      <c r="I633" s="226">
        <f>(I630/I613)*BB93</f>
        <v>0</v>
      </c>
      <c r="J633" s="226">
        <f>(J631/J613)*BB94</f>
        <v>0</v>
      </c>
      <c r="N633" s="222" t="s">
        <v>584</v>
      </c>
    </row>
    <row r="634" spans="1:14" s="210" customFormat="1" ht="12.65" customHeight="1">
      <c r="A634" s="221">
        <v>8370</v>
      </c>
      <c r="B634" s="225" t="s">
        <v>585</v>
      </c>
      <c r="C634" s="226" t="str">
        <f>BC86</f>
        <v>x</v>
      </c>
      <c r="D634" s="226">
        <f>(D616/D613)*BC91</f>
        <v>0</v>
      </c>
      <c r="E634" s="228">
        <f>(E624/E613)*SUM(C634:D634)</f>
        <v>0</v>
      </c>
      <c r="F634" s="228">
        <f>(F625/F613)*BC65</f>
        <v>0</v>
      </c>
      <c r="G634" s="226">
        <f>(G626/G613)*BC92</f>
        <v>0</v>
      </c>
      <c r="H634" s="228">
        <f>(H629/H613)*BC61</f>
        <v>0</v>
      </c>
      <c r="I634" s="226">
        <f>(I630/I613)*BC93</f>
        <v>0</v>
      </c>
      <c r="J634" s="226">
        <f>(J631/J613)*BC94</f>
        <v>0</v>
      </c>
      <c r="N634" s="222" t="s">
        <v>586</v>
      </c>
    </row>
    <row r="635" spans="1:14" s="210" customFormat="1" ht="12.65" customHeight="1">
      <c r="A635" s="221">
        <v>8490</v>
      </c>
      <c r="B635" s="225" t="s">
        <v>587</v>
      </c>
      <c r="C635" s="226" t="str">
        <f>BI86</f>
        <v>x</v>
      </c>
      <c r="D635" s="226">
        <f>(D616/D613)*BI91</f>
        <v>0</v>
      </c>
      <c r="E635" s="228">
        <f>(E624/E613)*SUM(C635:D635)</f>
        <v>0</v>
      </c>
      <c r="F635" s="228">
        <f>(F625/F613)*BI65</f>
        <v>0</v>
      </c>
      <c r="G635" s="226">
        <f>(G626/G613)*BI92</f>
        <v>0</v>
      </c>
      <c r="H635" s="228">
        <f>(H629/H613)*BI61</f>
        <v>0</v>
      </c>
      <c r="I635" s="226">
        <f>(I630/I613)*BI93</f>
        <v>0</v>
      </c>
      <c r="J635" s="226">
        <f>(J631/J613)*BI94</f>
        <v>0</v>
      </c>
      <c r="N635" s="222" t="s">
        <v>588</v>
      </c>
    </row>
    <row r="636" spans="1:14" s="210" customFormat="1" ht="12.65" customHeight="1">
      <c r="A636" s="221">
        <v>8530</v>
      </c>
      <c r="B636" s="225" t="s">
        <v>589</v>
      </c>
      <c r="C636" s="226" t="str">
        <f>BK86</f>
        <v>x</v>
      </c>
      <c r="D636" s="226">
        <f>(D616/D613)*BK91</f>
        <v>0</v>
      </c>
      <c r="E636" s="228">
        <f>(E624/E613)*SUM(C636:D636)</f>
        <v>0</v>
      </c>
      <c r="F636" s="228">
        <f>(F625/F613)*BK65</f>
        <v>0</v>
      </c>
      <c r="G636" s="226">
        <f>(G626/G613)*BK92</f>
        <v>0</v>
      </c>
      <c r="H636" s="228">
        <f>(H629/H613)*BK61</f>
        <v>0</v>
      </c>
      <c r="I636" s="226">
        <f>(I630/I613)*BK93</f>
        <v>0</v>
      </c>
      <c r="J636" s="226">
        <f>(J631/J613)*BK94</f>
        <v>0</v>
      </c>
      <c r="N636" s="222" t="s">
        <v>590</v>
      </c>
    </row>
    <row r="637" spans="1:14" s="210" customFormat="1" ht="12.65" customHeight="1">
      <c r="A637" s="221">
        <v>8480</v>
      </c>
      <c r="B637" s="225" t="s">
        <v>591</v>
      </c>
      <c r="C637" s="226" t="str">
        <f>BH86</f>
        <v>x</v>
      </c>
      <c r="D637" s="226">
        <f>(D616/D613)*BH91</f>
        <v>0</v>
      </c>
      <c r="E637" s="228">
        <f>(E624/E613)*SUM(C637:D637)</f>
        <v>0</v>
      </c>
      <c r="F637" s="228">
        <f>(F625/F613)*BH65</f>
        <v>0</v>
      </c>
      <c r="G637" s="226">
        <f>(G626/G613)*BH92</f>
        <v>0</v>
      </c>
      <c r="H637" s="228">
        <f>(H629/H613)*BH61</f>
        <v>0</v>
      </c>
      <c r="I637" s="226">
        <f>(I630/I613)*BH93</f>
        <v>0</v>
      </c>
      <c r="J637" s="226">
        <f>(J631/J613)*BH94</f>
        <v>0</v>
      </c>
      <c r="N637" s="222" t="s">
        <v>592</v>
      </c>
    </row>
    <row r="638" spans="1:14" s="210" customFormat="1" ht="12.65" customHeight="1">
      <c r="A638" s="221">
        <v>8560</v>
      </c>
      <c r="B638" s="225" t="s">
        <v>174</v>
      </c>
      <c r="C638" s="226" t="str">
        <f>BL86</f>
        <v>x</v>
      </c>
      <c r="D638" s="226">
        <f>(D616/D613)*BL91</f>
        <v>0</v>
      </c>
      <c r="E638" s="228">
        <f>(E624/E613)*SUM(C638:D638)</f>
        <v>0</v>
      </c>
      <c r="F638" s="228">
        <f>(F625/F613)*BL65</f>
        <v>0</v>
      </c>
      <c r="G638" s="226">
        <f>(G626/G613)*BL92</f>
        <v>0</v>
      </c>
      <c r="H638" s="228">
        <f>(H629/H613)*BL61</f>
        <v>0</v>
      </c>
      <c r="I638" s="226">
        <f>(I630/I613)*BL93</f>
        <v>0</v>
      </c>
      <c r="J638" s="226">
        <f>(J631/J613)*BL94</f>
        <v>0</v>
      </c>
      <c r="N638" s="222" t="s">
        <v>593</v>
      </c>
    </row>
    <row r="639" spans="1:14" s="210" customFormat="1" ht="12.65" customHeight="1">
      <c r="A639" s="221">
        <v>8590</v>
      </c>
      <c r="B639" s="225" t="s">
        <v>594</v>
      </c>
      <c r="C639" s="226" t="str">
        <f>BM86</f>
        <v>x</v>
      </c>
      <c r="D639" s="226">
        <f>(D616/D613)*BM91</f>
        <v>0</v>
      </c>
      <c r="E639" s="228">
        <f>(E624/E613)*SUM(C639:D639)</f>
        <v>0</v>
      </c>
      <c r="F639" s="228">
        <f>(F625/F613)*BM65</f>
        <v>0</v>
      </c>
      <c r="G639" s="226">
        <f>(G626/G613)*BM92</f>
        <v>0</v>
      </c>
      <c r="H639" s="228">
        <f>(H629/H613)*BM61</f>
        <v>0</v>
      </c>
      <c r="I639" s="226">
        <f>(I630/I613)*BM93</f>
        <v>0</v>
      </c>
      <c r="J639" s="226">
        <f>(J631/J613)*BM94</f>
        <v>0</v>
      </c>
      <c r="N639" s="222" t="s">
        <v>595</v>
      </c>
    </row>
    <row r="640" spans="1:14" s="210" customFormat="1" ht="12.65" customHeight="1">
      <c r="A640" s="221">
        <v>8660</v>
      </c>
      <c r="B640" s="225" t="s">
        <v>596</v>
      </c>
      <c r="C640" s="226" t="str">
        <f>BS86</f>
        <v>x</v>
      </c>
      <c r="D640" s="226">
        <f>(D616/D613)*BS91</f>
        <v>0</v>
      </c>
      <c r="E640" s="228">
        <f>(E624/E613)*SUM(C640:D640)</f>
        <v>0</v>
      </c>
      <c r="F640" s="228">
        <f>(F625/F613)*BS65</f>
        <v>0</v>
      </c>
      <c r="G640" s="226">
        <f>(G626/G613)*BS92</f>
        <v>0</v>
      </c>
      <c r="H640" s="228">
        <f>(H629/H613)*BS61</f>
        <v>0</v>
      </c>
      <c r="I640" s="226">
        <f>(I630/I613)*BS93</f>
        <v>0</v>
      </c>
      <c r="J640" s="226">
        <f>(J631/J613)*BS94</f>
        <v>0</v>
      </c>
      <c r="N640" s="222" t="s">
        <v>597</v>
      </c>
    </row>
    <row r="641" spans="1:14" s="210" customFormat="1" ht="12.65" customHeight="1">
      <c r="A641" s="221">
        <v>8670</v>
      </c>
      <c r="B641" s="225" t="s">
        <v>598</v>
      </c>
      <c r="C641" s="226" t="str">
        <f>BT86</f>
        <v>x</v>
      </c>
      <c r="D641" s="226">
        <f>(D616/D613)*BT91</f>
        <v>0</v>
      </c>
      <c r="E641" s="228">
        <f>(E624/E613)*SUM(C641:D641)</f>
        <v>0</v>
      </c>
      <c r="F641" s="228">
        <f>(F625/F613)*BT65</f>
        <v>0</v>
      </c>
      <c r="G641" s="226">
        <f>(G626/G613)*BT92</f>
        <v>0</v>
      </c>
      <c r="H641" s="228">
        <f>(H629/H613)*BT61</f>
        <v>0</v>
      </c>
      <c r="I641" s="226">
        <f>(I630/I613)*BT93</f>
        <v>0</v>
      </c>
      <c r="J641" s="226">
        <f>(J631/J613)*BT94</f>
        <v>0</v>
      </c>
      <c r="N641" s="222" t="s">
        <v>599</v>
      </c>
    </row>
    <row r="642" spans="1:14" s="210" customFormat="1" ht="12.65" customHeight="1">
      <c r="A642" s="221">
        <v>8680</v>
      </c>
      <c r="B642" s="225" t="s">
        <v>600</v>
      </c>
      <c r="C642" s="226" t="str">
        <f>BU86</f>
        <v>x</v>
      </c>
      <c r="D642" s="226">
        <f>(D616/D613)*BU91</f>
        <v>0</v>
      </c>
      <c r="E642" s="228">
        <f>(E624/E613)*SUM(C642:D642)</f>
        <v>0</v>
      </c>
      <c r="F642" s="228">
        <f>(F625/F613)*BU65</f>
        <v>0</v>
      </c>
      <c r="G642" s="226">
        <f>(G626/G613)*BU92</f>
        <v>0</v>
      </c>
      <c r="H642" s="228">
        <f>(H629/H613)*BU61</f>
        <v>0</v>
      </c>
      <c r="I642" s="226">
        <f>(I630/I613)*BU93</f>
        <v>0</v>
      </c>
      <c r="J642" s="226">
        <f>(J631/J613)*BU94</f>
        <v>0</v>
      </c>
      <c r="N642" s="222" t="s">
        <v>601</v>
      </c>
    </row>
    <row r="643" spans="1:14" s="210" customFormat="1" ht="12.65" customHeight="1">
      <c r="A643" s="221">
        <v>8690</v>
      </c>
      <c r="B643" s="225" t="s">
        <v>602</v>
      </c>
      <c r="C643" s="226" t="str">
        <f>BV86</f>
        <v>x</v>
      </c>
      <c r="D643" s="226">
        <f>(D616/D613)*BV91</f>
        <v>0</v>
      </c>
      <c r="E643" s="228">
        <f>(E624/E613)*SUM(C643:D643)</f>
        <v>0</v>
      </c>
      <c r="F643" s="228">
        <f>(F625/F613)*BV65</f>
        <v>0</v>
      </c>
      <c r="G643" s="226">
        <f>(G626/G613)*BV92</f>
        <v>0</v>
      </c>
      <c r="H643" s="228">
        <f>(H629/H613)*BV61</f>
        <v>0</v>
      </c>
      <c r="I643" s="226">
        <f>(I630/I613)*BV93</f>
        <v>0</v>
      </c>
      <c r="J643" s="226">
        <f>(J631/J613)*BV94</f>
        <v>0</v>
      </c>
      <c r="N643" s="222" t="s">
        <v>603</v>
      </c>
    </row>
    <row r="644" spans="1:14" s="210" customFormat="1" ht="12.65" customHeight="1">
      <c r="A644" s="221">
        <v>8700</v>
      </c>
      <c r="B644" s="225" t="s">
        <v>604</v>
      </c>
      <c r="C644" s="226" t="str">
        <f>BW86</f>
        <v>x</v>
      </c>
      <c r="D644" s="226">
        <f>(D616/D613)*BW91</f>
        <v>0</v>
      </c>
      <c r="E644" s="228">
        <f>(E624/E613)*SUM(C644:D644)</f>
        <v>0</v>
      </c>
      <c r="F644" s="228">
        <f>(F625/F613)*BW65</f>
        <v>0</v>
      </c>
      <c r="G644" s="226">
        <f>(G626/G613)*BW92</f>
        <v>0</v>
      </c>
      <c r="H644" s="228">
        <f>(H629/H613)*BW61</f>
        <v>0</v>
      </c>
      <c r="I644" s="226">
        <f>(I630/I613)*BW93</f>
        <v>0</v>
      </c>
      <c r="J644" s="226">
        <f>(J631/J613)*BW94</f>
        <v>0</v>
      </c>
      <c r="N644" s="222" t="s">
        <v>605</v>
      </c>
    </row>
    <row r="645" spans="1:14" s="210" customFormat="1" ht="12.65" customHeight="1">
      <c r="A645" s="221">
        <v>8710</v>
      </c>
      <c r="B645" s="225" t="s">
        <v>606</v>
      </c>
      <c r="C645" s="226" t="str">
        <f>BX86</f>
        <v>x</v>
      </c>
      <c r="D645" s="226">
        <f>(D616/D613)*BX91</f>
        <v>0</v>
      </c>
      <c r="E645" s="228">
        <f>(E624/E613)*SUM(C645:D645)</f>
        <v>0</v>
      </c>
      <c r="F645" s="228">
        <f>(F625/F613)*BX65</f>
        <v>0</v>
      </c>
      <c r="G645" s="226">
        <f>(G626/G613)*BX92</f>
        <v>0</v>
      </c>
      <c r="H645" s="228">
        <f>(H629/H613)*BX61</f>
        <v>0</v>
      </c>
      <c r="I645" s="226">
        <f>(I630/I613)*BX93</f>
        <v>0</v>
      </c>
      <c r="J645" s="226">
        <f>(J631/J613)*BX94</f>
        <v>0</v>
      </c>
      <c r="K645" s="228">
        <f>SUM(C632:J645)</f>
        <v>0</v>
      </c>
      <c r="L645" s="228"/>
      <c r="N645" s="222" t="s">
        <v>607</v>
      </c>
    </row>
    <row r="646" spans="1:14" s="210" customFormat="1" ht="12.65" customHeight="1">
      <c r="A646" s="221">
        <v>8720</v>
      </c>
      <c r="B646" s="225" t="s">
        <v>608</v>
      </c>
      <c r="C646" s="226" t="str">
        <f>BY86</f>
        <v>x</v>
      </c>
      <c r="D646" s="226">
        <f>(D616/D613)*BY91</f>
        <v>0</v>
      </c>
      <c r="E646" s="228">
        <f>(E624/E613)*SUM(C646:D646)</f>
        <v>0</v>
      </c>
      <c r="F646" s="228">
        <f>(F625/F613)*BY65</f>
        <v>0</v>
      </c>
      <c r="G646" s="226">
        <f>(G626/G613)*BY92</f>
        <v>0</v>
      </c>
      <c r="H646" s="228">
        <f>(H629/H613)*BY61</f>
        <v>0</v>
      </c>
      <c r="I646" s="226">
        <f>(I630/I613)*BY93</f>
        <v>0</v>
      </c>
      <c r="J646" s="226">
        <f>(J631/J613)*BY94</f>
        <v>0</v>
      </c>
      <c r="K646" s="228">
        <v>0</v>
      </c>
      <c r="L646" s="228"/>
      <c r="N646" s="222" t="s">
        <v>609</v>
      </c>
    </row>
    <row r="647" spans="1:14" s="210" customFormat="1" ht="12.65" customHeight="1">
      <c r="A647" s="221">
        <v>8730</v>
      </c>
      <c r="B647" s="225" t="s">
        <v>610</v>
      </c>
      <c r="C647" s="226" t="str">
        <f>BZ86</f>
        <v>x</v>
      </c>
      <c r="D647" s="226">
        <f>(D616/D613)*BZ91</f>
        <v>0</v>
      </c>
      <c r="E647" s="228">
        <f>(E624/E613)*SUM(C647:D647)</f>
        <v>0</v>
      </c>
      <c r="F647" s="228">
        <f>(F625/F613)*BZ65</f>
        <v>0</v>
      </c>
      <c r="G647" s="226">
        <f>(G626/G613)*BZ92</f>
        <v>0</v>
      </c>
      <c r="H647" s="228">
        <f>(H629/H613)*BZ61</f>
        <v>0</v>
      </c>
      <c r="I647" s="226">
        <f>(I630/I613)*BZ93</f>
        <v>0</v>
      </c>
      <c r="J647" s="226">
        <f>(J631/J613)*BZ94</f>
        <v>0</v>
      </c>
      <c r="K647" s="228">
        <v>0</v>
      </c>
      <c r="L647" s="228"/>
      <c r="N647" s="222" t="s">
        <v>611</v>
      </c>
    </row>
    <row r="648" spans="1:14" s="210" customFormat="1" ht="12.65" customHeight="1">
      <c r="A648" s="221">
        <v>8740</v>
      </c>
      <c r="B648" s="225" t="s">
        <v>612</v>
      </c>
      <c r="C648" s="226" t="str">
        <f>CA86</f>
        <v>x</v>
      </c>
      <c r="D648" s="226">
        <f>(D616/D613)*CA91</f>
        <v>0</v>
      </c>
      <c r="E648" s="228">
        <f>(E624/E613)*SUM(C648:D648)</f>
        <v>0</v>
      </c>
      <c r="F648" s="228">
        <f>(F625/F613)*CA65</f>
        <v>0</v>
      </c>
      <c r="G648" s="226">
        <f>(G626/G613)*CA92</f>
        <v>0</v>
      </c>
      <c r="H648" s="228">
        <f>(H629/H613)*CA61</f>
        <v>0</v>
      </c>
      <c r="I648" s="226">
        <f>(I630/I613)*CA93</f>
        <v>0</v>
      </c>
      <c r="J648" s="226">
        <f>(J631/J613)*CA94</f>
        <v>0</v>
      </c>
      <c r="K648" s="228">
        <v>0</v>
      </c>
      <c r="L648" s="228">
        <f>SUM(C646:K648)</f>
        <v>0</v>
      </c>
      <c r="N648" s="222" t="s">
        <v>613</v>
      </c>
    </row>
    <row r="649" spans="1:14" s="210" customFormat="1" ht="12.65" customHeight="1">
      <c r="A649" s="221"/>
      <c r="B649" s="221"/>
      <c r="C649" s="210">
        <f>SUM(C615:C648)</f>
        <v>-699038</v>
      </c>
      <c r="L649" s="224"/>
    </row>
    <row r="667" spans="1:14" s="210" customFormat="1" ht="12.65" customHeight="1">
      <c r="C667" s="219" t="s">
        <v>614</v>
      </c>
      <c r="M667" s="219" t="s">
        <v>615</v>
      </c>
    </row>
    <row r="668" spans="1:14" s="210" customFormat="1" ht="12.65" customHeight="1">
      <c r="C668" s="219" t="s">
        <v>544</v>
      </c>
      <c r="D668" s="219" t="s">
        <v>545</v>
      </c>
      <c r="E668" s="220" t="s">
        <v>546</v>
      </c>
      <c r="F668" s="219" t="s">
        <v>547</v>
      </c>
      <c r="G668" s="219" t="s">
        <v>548</v>
      </c>
      <c r="H668" s="219" t="s">
        <v>549</v>
      </c>
      <c r="I668" s="219" t="s">
        <v>550</v>
      </c>
      <c r="J668" s="219" t="s">
        <v>551</v>
      </c>
      <c r="K668" s="219" t="s">
        <v>552</v>
      </c>
      <c r="L668" s="220" t="s">
        <v>553</v>
      </c>
      <c r="M668" s="219" t="s">
        <v>616</v>
      </c>
    </row>
    <row r="669" spans="1:14" s="210" customFormat="1" ht="12.65" customHeight="1">
      <c r="A669" s="221">
        <v>6010</v>
      </c>
      <c r="B669" s="220" t="s">
        <v>343</v>
      </c>
      <c r="C669" s="226" t="str">
        <f>C86</f>
        <v>x</v>
      </c>
      <c r="D669" s="226">
        <f>(D616/D613)*C91</f>
        <v>0</v>
      </c>
      <c r="E669" s="228">
        <f>(E624/E613)*SUM(C669:D669)</f>
        <v>0</v>
      </c>
      <c r="F669" s="228">
        <f>(F625/F613)*C65</f>
        <v>0</v>
      </c>
      <c r="G669" s="226">
        <f>(G626/G613)*C92</f>
        <v>0</v>
      </c>
      <c r="H669" s="228">
        <f>(H629/H613)*C61</f>
        <v>0</v>
      </c>
      <c r="I669" s="226">
        <f>(I630/I613)*C93</f>
        <v>0</v>
      </c>
      <c r="J669" s="226">
        <f>(J631/J613)*C94</f>
        <v>0</v>
      </c>
      <c r="K669" s="226">
        <f>(K645/K613)*C90</f>
        <v>0</v>
      </c>
      <c r="L669" s="226" t="e">
        <f>(L648/L613)*C95</f>
        <v>#DIV/0!</v>
      </c>
      <c r="M669" s="210" t="e">
        <f t="shared" ref="M669:M714" si="0">ROUND(SUM(D669:L669),0)</f>
        <v>#DIV/0!</v>
      </c>
      <c r="N669" s="220" t="s">
        <v>617</v>
      </c>
    </row>
    <row r="670" spans="1:14" s="210" customFormat="1" ht="12.65" customHeight="1">
      <c r="A670" s="221">
        <v>6030</v>
      </c>
      <c r="B670" s="220" t="s">
        <v>344</v>
      </c>
      <c r="C670" s="226" t="str">
        <f>D86</f>
        <v>x</v>
      </c>
      <c r="D670" s="226">
        <f>(D616/D613)*D91</f>
        <v>0</v>
      </c>
      <c r="E670" s="228">
        <f>(E624/E613)*SUM(C670:D670)</f>
        <v>0</v>
      </c>
      <c r="F670" s="228">
        <f>(F625/F613)*D65</f>
        <v>0</v>
      </c>
      <c r="G670" s="226">
        <f>(G626/G613)*D92</f>
        <v>0</v>
      </c>
      <c r="H670" s="228">
        <f>(H629/H613)*D61</f>
        <v>0</v>
      </c>
      <c r="I670" s="226">
        <f>(I630/I613)*D93</f>
        <v>0</v>
      </c>
      <c r="J670" s="226">
        <f>(J631/J613)*D94</f>
        <v>0</v>
      </c>
      <c r="K670" s="226">
        <f>(K645/K613)*D90</f>
        <v>0</v>
      </c>
      <c r="L670" s="226" t="e">
        <f>(L648/L613)*D95</f>
        <v>#DIV/0!</v>
      </c>
      <c r="M670" s="210" t="e">
        <f t="shared" si="0"/>
        <v>#DIV/0!</v>
      </c>
      <c r="N670" s="220" t="s">
        <v>618</v>
      </c>
    </row>
    <row r="671" spans="1:14" s="210" customFormat="1" ht="12.65" customHeight="1">
      <c r="A671" s="221">
        <v>6070</v>
      </c>
      <c r="B671" s="220" t="s">
        <v>619</v>
      </c>
      <c r="C671" s="226" t="str">
        <f>E86</f>
        <v>x</v>
      </c>
      <c r="D671" s="226">
        <f>(D616/D613)*E91</f>
        <v>-158878.63737731188</v>
      </c>
      <c r="E671" s="228">
        <f>(E624/E613)*SUM(C671:D671)</f>
        <v>0</v>
      </c>
      <c r="F671" s="228">
        <f>(F625/F613)*E65</f>
        <v>0</v>
      </c>
      <c r="G671" s="226">
        <f>(G626/G613)*E92</f>
        <v>0</v>
      </c>
      <c r="H671" s="228">
        <f>(H629/H613)*E61</f>
        <v>0</v>
      </c>
      <c r="I671" s="226">
        <f>(I630/I613)*E93</f>
        <v>0</v>
      </c>
      <c r="J671" s="226">
        <f>(J631/J613)*E94</f>
        <v>0</v>
      </c>
      <c r="K671" s="226">
        <f>(K645/K613)*E90</f>
        <v>0</v>
      </c>
      <c r="L671" s="226" t="e">
        <f>(L648/L613)*E95</f>
        <v>#DIV/0!</v>
      </c>
      <c r="M671" s="210" t="e">
        <f t="shared" si="0"/>
        <v>#DIV/0!</v>
      </c>
      <c r="N671" s="220" t="s">
        <v>620</v>
      </c>
    </row>
    <row r="672" spans="1:14" s="210" customFormat="1" ht="12.65" customHeight="1">
      <c r="A672" s="221">
        <v>6100</v>
      </c>
      <c r="B672" s="220" t="s">
        <v>621</v>
      </c>
      <c r="C672" s="226" t="str">
        <f>F86</f>
        <v>x</v>
      </c>
      <c r="D672" s="226">
        <f>(D616/D613)*F91</f>
        <v>0</v>
      </c>
      <c r="E672" s="228">
        <f>(E624/E613)*SUM(C672:D672)</f>
        <v>0</v>
      </c>
      <c r="F672" s="228">
        <f>(F625/F613)*F65</f>
        <v>0</v>
      </c>
      <c r="G672" s="226">
        <f>(G626/G613)*F92</f>
        <v>0</v>
      </c>
      <c r="H672" s="228">
        <f>(H629/H613)*F61</f>
        <v>0</v>
      </c>
      <c r="I672" s="226">
        <f>(I630/I613)*F93</f>
        <v>0</v>
      </c>
      <c r="J672" s="226">
        <f>(J631/J613)*F94</f>
        <v>0</v>
      </c>
      <c r="K672" s="226">
        <f>(K645/K613)*F90</f>
        <v>0</v>
      </c>
      <c r="L672" s="226" t="e">
        <f>(L648/L613)*F95</f>
        <v>#DIV/0!</v>
      </c>
      <c r="M672" s="210" t="e">
        <f t="shared" si="0"/>
        <v>#DIV/0!</v>
      </c>
      <c r="N672" s="220" t="s">
        <v>622</v>
      </c>
    </row>
    <row r="673" spans="1:14" s="210" customFormat="1" ht="12.65" customHeight="1">
      <c r="A673" s="221">
        <v>6120</v>
      </c>
      <c r="B673" s="220" t="s">
        <v>623</v>
      </c>
      <c r="C673" s="226" t="str">
        <f>G86</f>
        <v>x</v>
      </c>
      <c r="D673" s="226">
        <f>(D616/D613)*G91</f>
        <v>0</v>
      </c>
      <c r="E673" s="228">
        <f>(E624/E613)*SUM(C673:D673)</f>
        <v>0</v>
      </c>
      <c r="F673" s="228">
        <f>(F625/F613)*G65</f>
        <v>0</v>
      </c>
      <c r="G673" s="226">
        <f>(G626/G613)*G92</f>
        <v>0</v>
      </c>
      <c r="H673" s="228">
        <f>(H629/H613)*G61</f>
        <v>0</v>
      </c>
      <c r="I673" s="226">
        <f>(I630/I613)*G93</f>
        <v>0</v>
      </c>
      <c r="J673" s="226">
        <f>(J631/J613)*G94</f>
        <v>0</v>
      </c>
      <c r="K673" s="226">
        <f>(K645/K613)*G90</f>
        <v>0</v>
      </c>
      <c r="L673" s="226" t="e">
        <f>(L648/L613)*G95</f>
        <v>#DIV/0!</v>
      </c>
      <c r="M673" s="210" t="e">
        <f t="shared" si="0"/>
        <v>#DIV/0!</v>
      </c>
      <c r="N673" s="220" t="s">
        <v>624</v>
      </c>
    </row>
    <row r="674" spans="1:14" s="210" customFormat="1" ht="12.65" customHeight="1">
      <c r="A674" s="221">
        <v>6140</v>
      </c>
      <c r="B674" s="220" t="s">
        <v>625</v>
      </c>
      <c r="C674" s="226" t="str">
        <f>H86</f>
        <v>x</v>
      </c>
      <c r="D674" s="226">
        <f>(D616/D613)*H91</f>
        <v>0</v>
      </c>
      <c r="E674" s="228">
        <f>(E624/E613)*SUM(C674:D674)</f>
        <v>0</v>
      </c>
      <c r="F674" s="228">
        <f>(F625/F613)*H65</f>
        <v>0</v>
      </c>
      <c r="G674" s="226">
        <f>(G626/G613)*H92</f>
        <v>0</v>
      </c>
      <c r="H674" s="228">
        <f>(H629/H613)*H61</f>
        <v>0</v>
      </c>
      <c r="I674" s="226">
        <f>(I630/I613)*H93</f>
        <v>0</v>
      </c>
      <c r="J674" s="226">
        <f>(J631/J613)*H94</f>
        <v>0</v>
      </c>
      <c r="K674" s="226">
        <f>(K645/K613)*H90</f>
        <v>0</v>
      </c>
      <c r="L674" s="226" t="e">
        <f>(L648/L613)*H95</f>
        <v>#DIV/0!</v>
      </c>
      <c r="M674" s="210" t="e">
        <f t="shared" si="0"/>
        <v>#DIV/0!</v>
      </c>
      <c r="N674" s="220" t="s">
        <v>626</v>
      </c>
    </row>
    <row r="675" spans="1:14" s="210" customFormat="1" ht="12.65" customHeight="1">
      <c r="A675" s="221">
        <v>6150</v>
      </c>
      <c r="B675" s="220" t="s">
        <v>627</v>
      </c>
      <c r="C675" s="226" t="str">
        <f>I86</f>
        <v>x</v>
      </c>
      <c r="D675" s="226">
        <f>(D616/D613)*I91</f>
        <v>0</v>
      </c>
      <c r="E675" s="228">
        <f>(E624/E613)*SUM(C675:D675)</f>
        <v>0</v>
      </c>
      <c r="F675" s="228">
        <f>(F625/F613)*I65</f>
        <v>0</v>
      </c>
      <c r="G675" s="226">
        <f>(G626/G613)*I92</f>
        <v>0</v>
      </c>
      <c r="H675" s="228">
        <f>(H629/H613)*I61</f>
        <v>0</v>
      </c>
      <c r="I675" s="226">
        <f>(I630/I613)*I93</f>
        <v>0</v>
      </c>
      <c r="J675" s="226">
        <f>(J631/J613)*I94</f>
        <v>0</v>
      </c>
      <c r="K675" s="226">
        <f>(K645/K613)*I90</f>
        <v>0</v>
      </c>
      <c r="L675" s="226" t="e">
        <f>(L648/L613)*I95</f>
        <v>#DIV/0!</v>
      </c>
      <c r="M675" s="210" t="e">
        <f t="shared" si="0"/>
        <v>#DIV/0!</v>
      </c>
      <c r="N675" s="220" t="s">
        <v>628</v>
      </c>
    </row>
    <row r="676" spans="1:14" s="210" customFormat="1" ht="12.65" customHeight="1">
      <c r="A676" s="221">
        <v>6170</v>
      </c>
      <c r="B676" s="220" t="s">
        <v>125</v>
      </c>
      <c r="C676" s="226" t="str">
        <f>J86</f>
        <v>x</v>
      </c>
      <c r="D676" s="226">
        <f>(D616/D613)*J91</f>
        <v>0</v>
      </c>
      <c r="E676" s="228">
        <f>(E624/E613)*SUM(C676:D676)</f>
        <v>0</v>
      </c>
      <c r="F676" s="228">
        <f>(F625/F613)*J65</f>
        <v>0</v>
      </c>
      <c r="G676" s="226">
        <f>(G626/G613)*J92</f>
        <v>0</v>
      </c>
      <c r="H676" s="228">
        <f>(H629/H613)*J61</f>
        <v>0</v>
      </c>
      <c r="I676" s="226">
        <f>(I630/I613)*J93</f>
        <v>0</v>
      </c>
      <c r="J676" s="226">
        <f>(J631/J613)*J94</f>
        <v>0</v>
      </c>
      <c r="K676" s="226">
        <f>(K645/K613)*J90</f>
        <v>0</v>
      </c>
      <c r="L676" s="226" t="e">
        <f>(L648/L613)*J95</f>
        <v>#DIV/0!</v>
      </c>
      <c r="M676" s="210" t="e">
        <f t="shared" si="0"/>
        <v>#DIV/0!</v>
      </c>
      <c r="N676" s="220" t="s">
        <v>629</v>
      </c>
    </row>
    <row r="677" spans="1:14" s="210" customFormat="1" ht="12.65" customHeight="1">
      <c r="A677" s="221">
        <v>6200</v>
      </c>
      <c r="B677" s="220" t="s">
        <v>349</v>
      </c>
      <c r="C677" s="226" t="str">
        <f>K86</f>
        <v>x</v>
      </c>
      <c r="D677" s="226">
        <f>(D616/D613)*K91</f>
        <v>0</v>
      </c>
      <c r="E677" s="228">
        <f>(E624/E613)*SUM(C677:D677)</f>
        <v>0</v>
      </c>
      <c r="F677" s="228">
        <f>(F625/F613)*K65</f>
        <v>0</v>
      </c>
      <c r="G677" s="226">
        <f>(G626/G613)*K92</f>
        <v>0</v>
      </c>
      <c r="H677" s="228">
        <f>(H629/H613)*K61</f>
        <v>0</v>
      </c>
      <c r="I677" s="226">
        <f>(I630/I613)*K93</f>
        <v>0</v>
      </c>
      <c r="J677" s="226">
        <f>(J631/J613)*K94</f>
        <v>0</v>
      </c>
      <c r="K677" s="226">
        <f>(K645/K613)*K90</f>
        <v>0</v>
      </c>
      <c r="L677" s="226" t="e">
        <f>(L648/L613)*K95</f>
        <v>#DIV/0!</v>
      </c>
      <c r="M677" s="210" t="e">
        <f t="shared" si="0"/>
        <v>#DIV/0!</v>
      </c>
      <c r="N677" s="220" t="s">
        <v>630</v>
      </c>
    </row>
    <row r="678" spans="1:14" s="210" customFormat="1" ht="12.65" customHeight="1">
      <c r="A678" s="221">
        <v>6210</v>
      </c>
      <c r="B678" s="220" t="s">
        <v>350</v>
      </c>
      <c r="C678" s="226" t="str">
        <f>L86</f>
        <v>x</v>
      </c>
      <c r="D678" s="226">
        <f>(D616/D613)*L91</f>
        <v>-505107.1133070708</v>
      </c>
      <c r="E678" s="228">
        <f>(E624/E613)*SUM(C678:D678)</f>
        <v>0</v>
      </c>
      <c r="F678" s="228">
        <f>(F625/F613)*L65</f>
        <v>0</v>
      </c>
      <c r="G678" s="226">
        <f>(G626/G613)*L92</f>
        <v>0</v>
      </c>
      <c r="H678" s="228">
        <f>(H629/H613)*L61</f>
        <v>0</v>
      </c>
      <c r="I678" s="226">
        <f>(I630/I613)*L93</f>
        <v>0</v>
      </c>
      <c r="J678" s="226">
        <f>(J631/J613)*L94</f>
        <v>0</v>
      </c>
      <c r="K678" s="226">
        <f>(K645/K613)*L90</f>
        <v>0</v>
      </c>
      <c r="L678" s="226" t="e">
        <f>(L648/L613)*L95</f>
        <v>#DIV/0!</v>
      </c>
      <c r="M678" s="210" t="e">
        <f t="shared" si="0"/>
        <v>#DIV/0!</v>
      </c>
      <c r="N678" s="220" t="s">
        <v>631</v>
      </c>
    </row>
    <row r="679" spans="1:14" s="210" customFormat="1" ht="12.65" customHeight="1">
      <c r="A679" s="221">
        <v>6330</v>
      </c>
      <c r="B679" s="220" t="s">
        <v>632</v>
      </c>
      <c r="C679" s="226" t="str">
        <f>M86</f>
        <v>x</v>
      </c>
      <c r="D679" s="226">
        <f>(D616/D613)*M91</f>
        <v>0</v>
      </c>
      <c r="E679" s="228">
        <f>(E624/E613)*SUM(C679:D679)</f>
        <v>0</v>
      </c>
      <c r="F679" s="228">
        <f>(F625/F613)*M65</f>
        <v>0</v>
      </c>
      <c r="G679" s="226">
        <f>(G626/G613)*M92</f>
        <v>0</v>
      </c>
      <c r="H679" s="228">
        <f>(H629/H613)*M61</f>
        <v>0</v>
      </c>
      <c r="I679" s="226">
        <f>(I630/I613)*M93</f>
        <v>0</v>
      </c>
      <c r="J679" s="226">
        <f>(J631/J613)*M94</f>
        <v>0</v>
      </c>
      <c r="K679" s="226">
        <f>(K645/K613)*M90</f>
        <v>0</v>
      </c>
      <c r="L679" s="226" t="e">
        <f>(L648/L613)*M95</f>
        <v>#DIV/0!</v>
      </c>
      <c r="M679" s="210" t="e">
        <f t="shared" si="0"/>
        <v>#DIV/0!</v>
      </c>
      <c r="N679" s="220" t="s">
        <v>633</v>
      </c>
    </row>
    <row r="680" spans="1:14" s="210" customFormat="1" ht="12.65" customHeight="1">
      <c r="A680" s="221">
        <v>6400</v>
      </c>
      <c r="B680" s="220" t="s">
        <v>634</v>
      </c>
      <c r="C680" s="226" t="str">
        <f>N86</f>
        <v>x</v>
      </c>
      <c r="D680" s="226">
        <f>(D616/D613)*N91</f>
        <v>0</v>
      </c>
      <c r="E680" s="228">
        <f>(E624/E613)*SUM(C680:D680)</f>
        <v>0</v>
      </c>
      <c r="F680" s="228">
        <f>(F625/F613)*N65</f>
        <v>0</v>
      </c>
      <c r="G680" s="226">
        <f>(G626/G613)*N92</f>
        <v>0</v>
      </c>
      <c r="H680" s="228">
        <f>(H629/H613)*N61</f>
        <v>0</v>
      </c>
      <c r="I680" s="226">
        <f>(I630/I613)*N93</f>
        <v>0</v>
      </c>
      <c r="J680" s="226">
        <f>(J631/J613)*N94</f>
        <v>0</v>
      </c>
      <c r="K680" s="226">
        <f>(K645/K613)*N90</f>
        <v>0</v>
      </c>
      <c r="L680" s="226" t="e">
        <f>(L648/L613)*N95</f>
        <v>#DIV/0!</v>
      </c>
      <c r="M680" s="210" t="e">
        <f t="shared" si="0"/>
        <v>#DIV/0!</v>
      </c>
      <c r="N680" s="220" t="s">
        <v>635</v>
      </c>
    </row>
    <row r="681" spans="1:14" s="210" customFormat="1" ht="12.65" customHeight="1">
      <c r="A681" s="221">
        <v>7010</v>
      </c>
      <c r="B681" s="220" t="s">
        <v>636</v>
      </c>
      <c r="C681" s="226" t="str">
        <f>O86</f>
        <v>x</v>
      </c>
      <c r="D681" s="226">
        <f>(D616/D613)*O91</f>
        <v>0</v>
      </c>
      <c r="E681" s="228">
        <f>(E624/E613)*SUM(C681:D681)</f>
        <v>0</v>
      </c>
      <c r="F681" s="228">
        <f>(F625/F613)*O65</f>
        <v>0</v>
      </c>
      <c r="G681" s="226">
        <f>(G626/G613)*O92</f>
        <v>0</v>
      </c>
      <c r="H681" s="228">
        <f>(H629/H613)*O61</f>
        <v>0</v>
      </c>
      <c r="I681" s="226">
        <f>(I630/I613)*O93</f>
        <v>0</v>
      </c>
      <c r="J681" s="226">
        <f>(J631/J613)*O94</f>
        <v>0</v>
      </c>
      <c r="K681" s="226">
        <f>(K645/K613)*O90</f>
        <v>0</v>
      </c>
      <c r="L681" s="226" t="e">
        <f>(L648/L613)*O95</f>
        <v>#DIV/0!</v>
      </c>
      <c r="M681" s="210" t="e">
        <f t="shared" si="0"/>
        <v>#DIV/0!</v>
      </c>
      <c r="N681" s="220" t="s">
        <v>637</v>
      </c>
    </row>
    <row r="682" spans="1:14" s="210" customFormat="1" ht="12.65" customHeight="1">
      <c r="A682" s="221">
        <v>7020</v>
      </c>
      <c r="B682" s="220" t="s">
        <v>638</v>
      </c>
      <c r="C682" s="226" t="str">
        <f>P86</f>
        <v>x</v>
      </c>
      <c r="D682" s="226">
        <f>(D616/D613)*P91</f>
        <v>0</v>
      </c>
      <c r="E682" s="228">
        <f>(E624/E613)*SUM(C682:D682)</f>
        <v>0</v>
      </c>
      <c r="F682" s="228">
        <f>(F625/F613)*P65</f>
        <v>0</v>
      </c>
      <c r="G682" s="226">
        <f>(G626/G613)*P92</f>
        <v>0</v>
      </c>
      <c r="H682" s="228">
        <f>(H629/H613)*P61</f>
        <v>0</v>
      </c>
      <c r="I682" s="226">
        <f>(I630/I613)*P93</f>
        <v>0</v>
      </c>
      <c r="J682" s="226">
        <f>(J631/J613)*P94</f>
        <v>0</v>
      </c>
      <c r="K682" s="226">
        <f>(K645/K613)*P90</f>
        <v>0</v>
      </c>
      <c r="L682" s="226" t="e">
        <f>(L648/L613)*P95</f>
        <v>#DIV/0!</v>
      </c>
      <c r="M682" s="210" t="e">
        <f t="shared" si="0"/>
        <v>#DIV/0!</v>
      </c>
      <c r="N682" s="220" t="s">
        <v>639</v>
      </c>
    </row>
    <row r="683" spans="1:14" s="210" customFormat="1" ht="12.65" customHeight="1">
      <c r="A683" s="221">
        <v>7030</v>
      </c>
      <c r="B683" s="220" t="s">
        <v>640</v>
      </c>
      <c r="C683" s="226" t="str">
        <f>Q86</f>
        <v>x</v>
      </c>
      <c r="D683" s="226">
        <f>(D616/D613)*Q91</f>
        <v>0</v>
      </c>
      <c r="E683" s="228">
        <f>(E624/E613)*SUM(C683:D683)</f>
        <v>0</v>
      </c>
      <c r="F683" s="228">
        <f>(F625/F613)*Q65</f>
        <v>0</v>
      </c>
      <c r="G683" s="226">
        <f>(G626/G613)*Q92</f>
        <v>0</v>
      </c>
      <c r="H683" s="228">
        <f>(H629/H613)*Q61</f>
        <v>0</v>
      </c>
      <c r="I683" s="226">
        <f>(I630/I613)*Q93</f>
        <v>0</v>
      </c>
      <c r="J683" s="226">
        <f>(J631/J613)*Q94</f>
        <v>0</v>
      </c>
      <c r="K683" s="226">
        <f>(K645/K613)*Q90</f>
        <v>0</v>
      </c>
      <c r="L683" s="226" t="e">
        <f>(L648/L613)*Q95</f>
        <v>#DIV/0!</v>
      </c>
      <c r="M683" s="210" t="e">
        <f t="shared" si="0"/>
        <v>#DIV/0!</v>
      </c>
      <c r="N683" s="220" t="s">
        <v>641</v>
      </c>
    </row>
    <row r="684" spans="1:14" s="210" customFormat="1" ht="12.65" customHeight="1">
      <c r="A684" s="221">
        <v>7040</v>
      </c>
      <c r="B684" s="220" t="s">
        <v>133</v>
      </c>
      <c r="C684" s="226" t="str">
        <f>R86</f>
        <v>x</v>
      </c>
      <c r="D684" s="226">
        <f>(D616/D613)*R91</f>
        <v>0</v>
      </c>
      <c r="E684" s="228">
        <f>(E624/E613)*SUM(C684:D684)</f>
        <v>0</v>
      </c>
      <c r="F684" s="228">
        <f>(F625/F613)*R65</f>
        <v>0</v>
      </c>
      <c r="G684" s="226">
        <f>(G626/G613)*R92</f>
        <v>0</v>
      </c>
      <c r="H684" s="228">
        <f>(H629/H613)*R61</f>
        <v>0</v>
      </c>
      <c r="I684" s="226">
        <f>(I630/I613)*R93</f>
        <v>0</v>
      </c>
      <c r="J684" s="226">
        <f>(J631/J613)*R94</f>
        <v>0</v>
      </c>
      <c r="K684" s="226">
        <f>(K645/K613)*R90</f>
        <v>0</v>
      </c>
      <c r="L684" s="226" t="e">
        <f>(L648/L613)*R95</f>
        <v>#DIV/0!</v>
      </c>
      <c r="M684" s="210" t="e">
        <f t="shared" si="0"/>
        <v>#DIV/0!</v>
      </c>
      <c r="N684" s="220" t="s">
        <v>642</v>
      </c>
    </row>
    <row r="685" spans="1:14" s="210" customFormat="1" ht="12.65" customHeight="1">
      <c r="A685" s="221">
        <v>7050</v>
      </c>
      <c r="B685" s="220" t="s">
        <v>643</v>
      </c>
      <c r="C685" s="226" t="str">
        <f>S86</f>
        <v>x</v>
      </c>
      <c r="D685" s="226">
        <f>(D616/D613)*S91</f>
        <v>0</v>
      </c>
      <c r="E685" s="228">
        <f>(E624/E613)*SUM(C685:D685)</f>
        <v>0</v>
      </c>
      <c r="F685" s="228">
        <f>(F625/F613)*S65</f>
        <v>0</v>
      </c>
      <c r="G685" s="226">
        <f>(G626/G613)*S92</f>
        <v>0</v>
      </c>
      <c r="H685" s="228">
        <f>(H629/H613)*S61</f>
        <v>0</v>
      </c>
      <c r="I685" s="226">
        <f>(I630/I613)*S93</f>
        <v>0</v>
      </c>
      <c r="J685" s="226">
        <f>(J631/J613)*S94</f>
        <v>0</v>
      </c>
      <c r="K685" s="226">
        <f>(K645/K613)*S90</f>
        <v>0</v>
      </c>
      <c r="L685" s="226" t="e">
        <f>(L648/L613)*S95</f>
        <v>#DIV/0!</v>
      </c>
      <c r="M685" s="210" t="e">
        <f t="shared" si="0"/>
        <v>#DIV/0!</v>
      </c>
      <c r="N685" s="220" t="s">
        <v>644</v>
      </c>
    </row>
    <row r="686" spans="1:14" s="210" customFormat="1" ht="12.65" customHeight="1">
      <c r="A686" s="221">
        <v>7060</v>
      </c>
      <c r="B686" s="220" t="s">
        <v>645</v>
      </c>
      <c r="C686" s="226" t="str">
        <f>T86</f>
        <v>x</v>
      </c>
      <c r="D686" s="226">
        <f>(D616/D613)*T91</f>
        <v>0</v>
      </c>
      <c r="E686" s="228">
        <f>(E624/E613)*SUM(C686:D686)</f>
        <v>0</v>
      </c>
      <c r="F686" s="228">
        <f>(F625/F613)*T65</f>
        <v>0</v>
      </c>
      <c r="G686" s="226">
        <f>(G626/G613)*T92</f>
        <v>0</v>
      </c>
      <c r="H686" s="228">
        <f>(H629/H613)*T61</f>
        <v>0</v>
      </c>
      <c r="I686" s="226">
        <f>(I630/I613)*T93</f>
        <v>0</v>
      </c>
      <c r="J686" s="226">
        <f>(J631/J613)*T94</f>
        <v>0</v>
      </c>
      <c r="K686" s="226">
        <f>(K645/K613)*T90</f>
        <v>0</v>
      </c>
      <c r="L686" s="226" t="e">
        <f>(L648/L613)*T95</f>
        <v>#DIV/0!</v>
      </c>
      <c r="M686" s="210" t="e">
        <f t="shared" si="0"/>
        <v>#DIV/0!</v>
      </c>
      <c r="N686" s="220" t="s">
        <v>646</v>
      </c>
    </row>
    <row r="687" spans="1:14" s="210" customFormat="1" ht="12.65" customHeight="1">
      <c r="A687" s="221">
        <v>7070</v>
      </c>
      <c r="B687" s="220" t="s">
        <v>136</v>
      </c>
      <c r="C687" s="226" t="str">
        <f>U86</f>
        <v>x</v>
      </c>
      <c r="D687" s="226">
        <f>(D616/D613)*U91</f>
        <v>0</v>
      </c>
      <c r="E687" s="228">
        <f>(E624/E613)*SUM(C687:D687)</f>
        <v>0</v>
      </c>
      <c r="F687" s="228">
        <f>(F625/F613)*U65</f>
        <v>0</v>
      </c>
      <c r="G687" s="226">
        <f>(G626/G613)*U92</f>
        <v>0</v>
      </c>
      <c r="H687" s="228">
        <f>(H629/H613)*U61</f>
        <v>0</v>
      </c>
      <c r="I687" s="226">
        <f>(I630/I613)*U93</f>
        <v>0</v>
      </c>
      <c r="J687" s="226">
        <f>(J631/J613)*U94</f>
        <v>0</v>
      </c>
      <c r="K687" s="226">
        <f>(K645/K613)*U90</f>
        <v>0</v>
      </c>
      <c r="L687" s="226" t="e">
        <f>(L648/L613)*U95</f>
        <v>#DIV/0!</v>
      </c>
      <c r="M687" s="210" t="e">
        <f t="shared" si="0"/>
        <v>#DIV/0!</v>
      </c>
      <c r="N687" s="220" t="s">
        <v>647</v>
      </c>
    </row>
    <row r="688" spans="1:14" s="210" customFormat="1" ht="12.65" customHeight="1">
      <c r="A688" s="221">
        <v>7110</v>
      </c>
      <c r="B688" s="220" t="s">
        <v>648</v>
      </c>
      <c r="C688" s="226" t="str">
        <f>V86</f>
        <v>x</v>
      </c>
      <c r="D688" s="226">
        <f>(D616/D613)*V91</f>
        <v>0</v>
      </c>
      <c r="E688" s="228">
        <f>(E624/E613)*SUM(C688:D688)</f>
        <v>0</v>
      </c>
      <c r="F688" s="228">
        <f>(F625/F613)*V65</f>
        <v>0</v>
      </c>
      <c r="G688" s="226">
        <f>(G626/G613)*V92</f>
        <v>0</v>
      </c>
      <c r="H688" s="228">
        <f>(H629/H613)*V61</f>
        <v>0</v>
      </c>
      <c r="I688" s="226">
        <f>(I630/I613)*V93</f>
        <v>0</v>
      </c>
      <c r="J688" s="226">
        <f>(J631/J613)*V94</f>
        <v>0</v>
      </c>
      <c r="K688" s="226">
        <f>(K645/K613)*V90</f>
        <v>0</v>
      </c>
      <c r="L688" s="226" t="e">
        <f>(L648/L613)*V95</f>
        <v>#DIV/0!</v>
      </c>
      <c r="M688" s="210" t="e">
        <f t="shared" si="0"/>
        <v>#DIV/0!</v>
      </c>
      <c r="N688" s="220" t="s">
        <v>649</v>
      </c>
    </row>
    <row r="689" spans="1:14" s="210" customFormat="1" ht="12.65" customHeight="1">
      <c r="A689" s="221">
        <v>7120</v>
      </c>
      <c r="B689" s="220" t="s">
        <v>650</v>
      </c>
      <c r="C689" s="226" t="str">
        <f>W86</f>
        <v>x</v>
      </c>
      <c r="D689" s="226">
        <f>(D616/D613)*W91</f>
        <v>0</v>
      </c>
      <c r="E689" s="228">
        <f>(E624/E613)*SUM(C689:D689)</f>
        <v>0</v>
      </c>
      <c r="F689" s="228">
        <f>(F625/F613)*W65</f>
        <v>0</v>
      </c>
      <c r="G689" s="226">
        <f>(G626/G613)*W92</f>
        <v>0</v>
      </c>
      <c r="H689" s="228">
        <f>(H629/H613)*W61</f>
        <v>0</v>
      </c>
      <c r="I689" s="226">
        <f>(I630/I613)*W93</f>
        <v>0</v>
      </c>
      <c r="J689" s="226">
        <f>(J631/J613)*W94</f>
        <v>0</v>
      </c>
      <c r="K689" s="226">
        <f>(K645/K613)*W90</f>
        <v>0</v>
      </c>
      <c r="L689" s="226" t="e">
        <f>(L648/L613)*W95</f>
        <v>#DIV/0!</v>
      </c>
      <c r="M689" s="210" t="e">
        <f t="shared" si="0"/>
        <v>#DIV/0!</v>
      </c>
      <c r="N689" s="220" t="s">
        <v>651</v>
      </c>
    </row>
    <row r="690" spans="1:14" s="210" customFormat="1" ht="12.65" customHeight="1">
      <c r="A690" s="221">
        <v>7130</v>
      </c>
      <c r="B690" s="220" t="s">
        <v>652</v>
      </c>
      <c r="C690" s="226" t="str">
        <f>X86</f>
        <v>x</v>
      </c>
      <c r="D690" s="226">
        <f>(D616/D613)*X91</f>
        <v>0</v>
      </c>
      <c r="E690" s="228">
        <f>(E624/E613)*SUM(C690:D690)</f>
        <v>0</v>
      </c>
      <c r="F690" s="228">
        <f>(F625/F613)*X65</f>
        <v>0</v>
      </c>
      <c r="G690" s="226">
        <f>(G626/G613)*X92</f>
        <v>0</v>
      </c>
      <c r="H690" s="228">
        <f>(H629/H613)*X61</f>
        <v>0</v>
      </c>
      <c r="I690" s="226">
        <f>(I630/I613)*X93</f>
        <v>0</v>
      </c>
      <c r="J690" s="226">
        <f>(J631/J613)*X94</f>
        <v>0</v>
      </c>
      <c r="K690" s="226">
        <f>(K645/K613)*X90</f>
        <v>0</v>
      </c>
      <c r="L690" s="226" t="e">
        <f>(L648/L613)*X95</f>
        <v>#DIV/0!</v>
      </c>
      <c r="M690" s="210" t="e">
        <f t="shared" si="0"/>
        <v>#DIV/0!</v>
      </c>
      <c r="N690" s="220" t="s">
        <v>653</v>
      </c>
    </row>
    <row r="691" spans="1:14" s="210" customFormat="1" ht="12.65" customHeight="1">
      <c r="A691" s="221">
        <v>7140</v>
      </c>
      <c r="B691" s="220" t="s">
        <v>654</v>
      </c>
      <c r="C691" s="226" t="str">
        <f>Y86</f>
        <v>x</v>
      </c>
      <c r="D691" s="226">
        <f>(D616/D613)*Y91</f>
        <v>0</v>
      </c>
      <c r="E691" s="228">
        <f>(E624/E613)*SUM(C691:D691)</f>
        <v>0</v>
      </c>
      <c r="F691" s="228">
        <f>(F625/F613)*Y65</f>
        <v>0</v>
      </c>
      <c r="G691" s="226">
        <f>(G626/G613)*Y92</f>
        <v>0</v>
      </c>
      <c r="H691" s="228">
        <f>(H629/H613)*Y61</f>
        <v>0</v>
      </c>
      <c r="I691" s="226">
        <f>(I630/I613)*Y93</f>
        <v>0</v>
      </c>
      <c r="J691" s="226">
        <f>(J631/J613)*Y94</f>
        <v>0</v>
      </c>
      <c r="K691" s="226">
        <f>(K645/K613)*Y90</f>
        <v>0</v>
      </c>
      <c r="L691" s="226" t="e">
        <f>(L648/L613)*Y95</f>
        <v>#DIV/0!</v>
      </c>
      <c r="M691" s="210" t="e">
        <f t="shared" si="0"/>
        <v>#DIV/0!</v>
      </c>
      <c r="N691" s="220" t="s">
        <v>655</v>
      </c>
    </row>
    <row r="692" spans="1:14" s="210" customFormat="1" ht="12.65" customHeight="1">
      <c r="A692" s="221">
        <v>7150</v>
      </c>
      <c r="B692" s="220" t="s">
        <v>656</v>
      </c>
      <c r="C692" s="226" t="str">
        <f>Z86</f>
        <v>x</v>
      </c>
      <c r="D692" s="226">
        <f>(D616/D613)*Z91</f>
        <v>0</v>
      </c>
      <c r="E692" s="228">
        <f>(E624/E613)*SUM(C692:D692)</f>
        <v>0</v>
      </c>
      <c r="F692" s="228">
        <f>(F625/F613)*Z65</f>
        <v>0</v>
      </c>
      <c r="G692" s="226">
        <f>(G626/G613)*Z92</f>
        <v>0</v>
      </c>
      <c r="H692" s="228">
        <f>(H629/H613)*Z61</f>
        <v>0</v>
      </c>
      <c r="I692" s="226">
        <f>(I630/I613)*Z93</f>
        <v>0</v>
      </c>
      <c r="J692" s="226">
        <f>(J631/J613)*Z94</f>
        <v>0</v>
      </c>
      <c r="K692" s="226">
        <f>(K645/K613)*Z90</f>
        <v>0</v>
      </c>
      <c r="L692" s="226" t="e">
        <f>(L648/L613)*Z95</f>
        <v>#DIV/0!</v>
      </c>
      <c r="M692" s="210" t="e">
        <f t="shared" si="0"/>
        <v>#DIV/0!</v>
      </c>
      <c r="N692" s="220" t="s">
        <v>657</v>
      </c>
    </row>
    <row r="693" spans="1:14" s="210" customFormat="1" ht="12.65" customHeight="1">
      <c r="A693" s="221">
        <v>7160</v>
      </c>
      <c r="B693" s="220" t="s">
        <v>658</v>
      </c>
      <c r="C693" s="226" t="str">
        <f>AA86</f>
        <v>x</v>
      </c>
      <c r="D693" s="226">
        <f>(D616/D613)*AA91</f>
        <v>0</v>
      </c>
      <c r="E693" s="228">
        <f>(E624/E613)*SUM(C693:D693)</f>
        <v>0</v>
      </c>
      <c r="F693" s="228">
        <f>(F625/F613)*AA65</f>
        <v>0</v>
      </c>
      <c r="G693" s="226">
        <f>(G626/G613)*AA92</f>
        <v>0</v>
      </c>
      <c r="H693" s="228">
        <f>(H629/H613)*AA61</f>
        <v>0</v>
      </c>
      <c r="I693" s="226">
        <f>(I630/I613)*AA93</f>
        <v>0</v>
      </c>
      <c r="J693" s="226">
        <f>(J631/J613)*AA94</f>
        <v>0</v>
      </c>
      <c r="K693" s="226">
        <f>(K645/K613)*AA90</f>
        <v>0</v>
      </c>
      <c r="L693" s="226" t="e">
        <f>(L648/L613)*AA95</f>
        <v>#DIV/0!</v>
      </c>
      <c r="M693" s="210" t="e">
        <f t="shared" si="0"/>
        <v>#DIV/0!</v>
      </c>
      <c r="N693" s="220" t="s">
        <v>659</v>
      </c>
    </row>
    <row r="694" spans="1:14" s="210" customFormat="1" ht="12.65" customHeight="1">
      <c r="A694" s="221">
        <v>7170</v>
      </c>
      <c r="B694" s="220" t="s">
        <v>142</v>
      </c>
      <c r="C694" s="226" t="str">
        <f>AB86</f>
        <v>x</v>
      </c>
      <c r="D694" s="226">
        <f>(D616/D613)*AB91</f>
        <v>0</v>
      </c>
      <c r="E694" s="228">
        <f>(E624/E613)*SUM(C694:D694)</f>
        <v>0</v>
      </c>
      <c r="F694" s="228">
        <f>(F625/F613)*AB65</f>
        <v>0</v>
      </c>
      <c r="G694" s="226">
        <f>(G626/G613)*AB92</f>
        <v>0</v>
      </c>
      <c r="H694" s="228">
        <f>(H629/H613)*AB61</f>
        <v>0</v>
      </c>
      <c r="I694" s="226">
        <f>(I630/I613)*AB93</f>
        <v>0</v>
      </c>
      <c r="J694" s="226">
        <f>(J631/J613)*AB94</f>
        <v>0</v>
      </c>
      <c r="K694" s="226">
        <f>(K645/K613)*AB90</f>
        <v>0</v>
      </c>
      <c r="L694" s="226" t="e">
        <f>(L648/L613)*AB95</f>
        <v>#DIV/0!</v>
      </c>
      <c r="M694" s="210" t="e">
        <f t="shared" si="0"/>
        <v>#DIV/0!</v>
      </c>
      <c r="N694" s="220" t="s">
        <v>660</v>
      </c>
    </row>
    <row r="695" spans="1:14" s="210" customFormat="1" ht="12.65" customHeight="1">
      <c r="A695" s="221">
        <v>7180</v>
      </c>
      <c r="B695" s="220" t="s">
        <v>661</v>
      </c>
      <c r="C695" s="226" t="str">
        <f>AC86</f>
        <v>x</v>
      </c>
      <c r="D695" s="226">
        <f>(D616/D613)*AC91</f>
        <v>0</v>
      </c>
      <c r="E695" s="228">
        <f>(E624/E613)*SUM(C695:D695)</f>
        <v>0</v>
      </c>
      <c r="F695" s="228">
        <f>(F625/F613)*AC65</f>
        <v>0</v>
      </c>
      <c r="G695" s="226">
        <f>(G626/G613)*AC92</f>
        <v>0</v>
      </c>
      <c r="H695" s="228">
        <f>(H629/H613)*AC61</f>
        <v>0</v>
      </c>
      <c r="I695" s="226">
        <f>(I630/I613)*AC93</f>
        <v>0</v>
      </c>
      <c r="J695" s="226">
        <f>(J631/J613)*AC94</f>
        <v>0</v>
      </c>
      <c r="K695" s="226">
        <f>(K645/K613)*AC90</f>
        <v>0</v>
      </c>
      <c r="L695" s="226" t="e">
        <f>(L648/L613)*AC95</f>
        <v>#DIV/0!</v>
      </c>
      <c r="M695" s="210" t="e">
        <f t="shared" si="0"/>
        <v>#DIV/0!</v>
      </c>
      <c r="N695" s="220" t="s">
        <v>662</v>
      </c>
    </row>
    <row r="696" spans="1:14" s="210" customFormat="1" ht="12.65" customHeight="1">
      <c r="A696" s="221">
        <v>7190</v>
      </c>
      <c r="B696" s="220" t="s">
        <v>144</v>
      </c>
      <c r="C696" s="226" t="str">
        <f>AD86</f>
        <v>x</v>
      </c>
      <c r="D696" s="226">
        <f>(D616/D613)*AD91</f>
        <v>0</v>
      </c>
      <c r="E696" s="228">
        <f>(E624/E613)*SUM(C696:D696)</f>
        <v>0</v>
      </c>
      <c r="F696" s="228">
        <f>(F625/F613)*AD65</f>
        <v>0</v>
      </c>
      <c r="G696" s="226">
        <f>(G626/G613)*AD92</f>
        <v>0</v>
      </c>
      <c r="H696" s="228">
        <f>(H629/H613)*AD61</f>
        <v>0</v>
      </c>
      <c r="I696" s="226">
        <f>(I630/I613)*AD93</f>
        <v>0</v>
      </c>
      <c r="J696" s="226">
        <f>(J631/J613)*AD94</f>
        <v>0</v>
      </c>
      <c r="K696" s="226">
        <f>(K645/K613)*AD90</f>
        <v>0</v>
      </c>
      <c r="L696" s="226" t="e">
        <f>(L648/L613)*AD95</f>
        <v>#DIV/0!</v>
      </c>
      <c r="M696" s="210" t="e">
        <f t="shared" si="0"/>
        <v>#DIV/0!</v>
      </c>
      <c r="N696" s="220" t="s">
        <v>663</v>
      </c>
    </row>
    <row r="697" spans="1:14" s="210" customFormat="1" ht="12.65" customHeight="1">
      <c r="A697" s="221">
        <v>7200</v>
      </c>
      <c r="B697" s="220" t="s">
        <v>664</v>
      </c>
      <c r="C697" s="226" t="str">
        <f>AE86</f>
        <v>x</v>
      </c>
      <c r="D697" s="226">
        <f>(D616/D613)*AE91</f>
        <v>0</v>
      </c>
      <c r="E697" s="228">
        <f>(E624/E613)*SUM(C697:D697)</f>
        <v>0</v>
      </c>
      <c r="F697" s="228">
        <f>(F625/F613)*AE65</f>
        <v>0</v>
      </c>
      <c r="G697" s="226">
        <f>(G626/G613)*AE92</f>
        <v>0</v>
      </c>
      <c r="H697" s="228">
        <f>(H629/H613)*AE61</f>
        <v>0</v>
      </c>
      <c r="I697" s="226">
        <f>(I630/I613)*AE93</f>
        <v>0</v>
      </c>
      <c r="J697" s="226">
        <f>(J631/J613)*AE94</f>
        <v>0</v>
      </c>
      <c r="K697" s="226">
        <f>(K645/K613)*AE90</f>
        <v>0</v>
      </c>
      <c r="L697" s="226" t="e">
        <f>(L648/L613)*AE95</f>
        <v>#DIV/0!</v>
      </c>
      <c r="M697" s="210" t="e">
        <f t="shared" si="0"/>
        <v>#DIV/0!</v>
      </c>
      <c r="N697" s="220" t="s">
        <v>665</v>
      </c>
    </row>
    <row r="698" spans="1:14" s="210" customFormat="1" ht="12.65" customHeight="1">
      <c r="A698" s="221">
        <v>7220</v>
      </c>
      <c r="B698" s="220" t="s">
        <v>666</v>
      </c>
      <c r="C698" s="226" t="str">
        <f>AF86</f>
        <v>x</v>
      </c>
      <c r="D698" s="226">
        <f>(D616/D613)*AF91</f>
        <v>0</v>
      </c>
      <c r="E698" s="228">
        <f>(E624/E613)*SUM(C698:D698)</f>
        <v>0</v>
      </c>
      <c r="F698" s="228">
        <f>(F625/F613)*AF65</f>
        <v>0</v>
      </c>
      <c r="G698" s="226">
        <f>(G626/G613)*AF92</f>
        <v>0</v>
      </c>
      <c r="H698" s="228">
        <f>(H629/H613)*AF61</f>
        <v>0</v>
      </c>
      <c r="I698" s="226">
        <f>(I630/I613)*AF93</f>
        <v>0</v>
      </c>
      <c r="J698" s="226">
        <f>(J631/J613)*AF94</f>
        <v>0</v>
      </c>
      <c r="K698" s="226">
        <f>(K645/K613)*AF90</f>
        <v>0</v>
      </c>
      <c r="L698" s="226" t="e">
        <f>(L648/L613)*AF95</f>
        <v>#DIV/0!</v>
      </c>
      <c r="M698" s="210" t="e">
        <f t="shared" si="0"/>
        <v>#DIV/0!</v>
      </c>
      <c r="N698" s="220" t="s">
        <v>667</v>
      </c>
    </row>
    <row r="699" spans="1:14" s="210" customFormat="1" ht="12.65" customHeight="1">
      <c r="A699" s="221">
        <v>7230</v>
      </c>
      <c r="B699" s="220" t="s">
        <v>668</v>
      </c>
      <c r="C699" s="226" t="str">
        <f>AG86</f>
        <v>x</v>
      </c>
      <c r="D699" s="226">
        <f>(D616/D613)*AG91</f>
        <v>0</v>
      </c>
      <c r="E699" s="228">
        <f>(E624/E613)*SUM(C699:D699)</f>
        <v>0</v>
      </c>
      <c r="F699" s="228">
        <f>(F625/F613)*AG65</f>
        <v>0</v>
      </c>
      <c r="G699" s="226">
        <f>(G626/G613)*AG92</f>
        <v>0</v>
      </c>
      <c r="H699" s="228">
        <f>(H629/H613)*AG61</f>
        <v>0</v>
      </c>
      <c r="I699" s="226">
        <f>(I630/I613)*AG93</f>
        <v>0</v>
      </c>
      <c r="J699" s="226">
        <f>(J631/J613)*AG94</f>
        <v>0</v>
      </c>
      <c r="K699" s="226">
        <f>(K645/K613)*AG90</f>
        <v>0</v>
      </c>
      <c r="L699" s="226" t="e">
        <f>(L648/L613)*AG95</f>
        <v>#DIV/0!</v>
      </c>
      <c r="M699" s="210" t="e">
        <f t="shared" si="0"/>
        <v>#DIV/0!</v>
      </c>
      <c r="N699" s="220" t="s">
        <v>669</v>
      </c>
    </row>
    <row r="700" spans="1:14" s="210" customFormat="1" ht="12.65" customHeight="1">
      <c r="A700" s="221">
        <v>7240</v>
      </c>
      <c r="B700" s="220" t="s">
        <v>146</v>
      </c>
      <c r="C700" s="226" t="str">
        <f>AH86</f>
        <v>x</v>
      </c>
      <c r="D700" s="226">
        <f>(D616/D613)*AH91</f>
        <v>0</v>
      </c>
      <c r="E700" s="228">
        <f>(E624/E613)*SUM(C700:D700)</f>
        <v>0</v>
      </c>
      <c r="F700" s="228">
        <f>(F625/F613)*AH65</f>
        <v>0</v>
      </c>
      <c r="G700" s="226">
        <f>(G626/G613)*AH92</f>
        <v>0</v>
      </c>
      <c r="H700" s="228">
        <f>(H629/H613)*AH61</f>
        <v>0</v>
      </c>
      <c r="I700" s="226">
        <f>(I630/I613)*AH93</f>
        <v>0</v>
      </c>
      <c r="J700" s="226">
        <f>(J631/J613)*AH94</f>
        <v>0</v>
      </c>
      <c r="K700" s="226">
        <f>(K645/K613)*AH90</f>
        <v>0</v>
      </c>
      <c r="L700" s="226" t="e">
        <f>(L648/L613)*AH95</f>
        <v>#DIV/0!</v>
      </c>
      <c r="M700" s="210" t="e">
        <f t="shared" si="0"/>
        <v>#DIV/0!</v>
      </c>
      <c r="N700" s="220" t="s">
        <v>670</v>
      </c>
    </row>
    <row r="701" spans="1:14" s="210" customFormat="1" ht="12.65" customHeight="1">
      <c r="A701" s="221">
        <v>7250</v>
      </c>
      <c r="B701" s="220" t="s">
        <v>671</v>
      </c>
      <c r="C701" s="226" t="str">
        <f>AI86</f>
        <v>x</v>
      </c>
      <c r="D701" s="226">
        <f>(D616/D613)*AI91</f>
        <v>0</v>
      </c>
      <c r="E701" s="228">
        <f>(E624/E613)*SUM(C701:D701)</f>
        <v>0</v>
      </c>
      <c r="F701" s="228">
        <f>(F625/F613)*AI65</f>
        <v>0</v>
      </c>
      <c r="G701" s="226">
        <f>(G626/G613)*AI92</f>
        <v>0</v>
      </c>
      <c r="H701" s="228">
        <f>(H629/H613)*AI61</f>
        <v>0</v>
      </c>
      <c r="I701" s="226">
        <f>(I630/I613)*AI93</f>
        <v>0</v>
      </c>
      <c r="J701" s="226">
        <f>(J631/J613)*AI94</f>
        <v>0</v>
      </c>
      <c r="K701" s="226">
        <f>(K645/K613)*AI90</f>
        <v>0</v>
      </c>
      <c r="L701" s="226" t="e">
        <f>(L648/L613)*AI95</f>
        <v>#DIV/0!</v>
      </c>
      <c r="M701" s="210" t="e">
        <f t="shared" si="0"/>
        <v>#DIV/0!</v>
      </c>
      <c r="N701" s="220" t="s">
        <v>672</v>
      </c>
    </row>
    <row r="702" spans="1:14" s="210" customFormat="1" ht="12.65" customHeight="1">
      <c r="A702" s="221">
        <v>7260</v>
      </c>
      <c r="B702" s="220" t="s">
        <v>148</v>
      </c>
      <c r="C702" s="226" t="str">
        <f>AJ86</f>
        <v>x</v>
      </c>
      <c r="D702" s="226">
        <f>(D616/D613)*AJ91</f>
        <v>0</v>
      </c>
      <c r="E702" s="228">
        <f>(E624/E613)*SUM(C702:D702)</f>
        <v>0</v>
      </c>
      <c r="F702" s="228">
        <f>(F625/F613)*AJ65</f>
        <v>0</v>
      </c>
      <c r="G702" s="226">
        <f>(G626/G613)*AJ92</f>
        <v>0</v>
      </c>
      <c r="H702" s="228">
        <f>(H629/H613)*AJ61</f>
        <v>0</v>
      </c>
      <c r="I702" s="226">
        <f>(I630/I613)*AJ93</f>
        <v>0</v>
      </c>
      <c r="J702" s="226">
        <f>(J631/J613)*AJ94</f>
        <v>0</v>
      </c>
      <c r="K702" s="226">
        <f>(K645/K613)*AJ90</f>
        <v>0</v>
      </c>
      <c r="L702" s="226" t="e">
        <f>(L648/L613)*AJ95</f>
        <v>#DIV/0!</v>
      </c>
      <c r="M702" s="210" t="e">
        <f t="shared" si="0"/>
        <v>#DIV/0!</v>
      </c>
      <c r="N702" s="220" t="s">
        <v>673</v>
      </c>
    </row>
    <row r="703" spans="1:14" s="210" customFormat="1" ht="12.65" customHeight="1">
      <c r="A703" s="221">
        <v>7310</v>
      </c>
      <c r="B703" s="220" t="s">
        <v>674</v>
      </c>
      <c r="C703" s="226" t="str">
        <f>AK86</f>
        <v>x</v>
      </c>
      <c r="D703" s="226">
        <f>(D616/D613)*AK91</f>
        <v>0</v>
      </c>
      <c r="E703" s="228">
        <f>(E624/E613)*SUM(C703:D703)</f>
        <v>0</v>
      </c>
      <c r="F703" s="228">
        <f>(F625/F613)*AK65</f>
        <v>0</v>
      </c>
      <c r="G703" s="226">
        <f>(G626/G613)*AK92</f>
        <v>0</v>
      </c>
      <c r="H703" s="228">
        <f>(H629/H613)*AK61</f>
        <v>0</v>
      </c>
      <c r="I703" s="226">
        <f>(I630/I613)*AK93</f>
        <v>0</v>
      </c>
      <c r="J703" s="226">
        <f>(J631/J613)*AK94</f>
        <v>0</v>
      </c>
      <c r="K703" s="226">
        <f>(K645/K613)*AK90</f>
        <v>0</v>
      </c>
      <c r="L703" s="226" t="e">
        <f>(L648/L613)*AK95</f>
        <v>#DIV/0!</v>
      </c>
      <c r="M703" s="210" t="e">
        <f t="shared" si="0"/>
        <v>#DIV/0!</v>
      </c>
      <c r="N703" s="220" t="s">
        <v>675</v>
      </c>
    </row>
    <row r="704" spans="1:14" s="210" customFormat="1" ht="12.65" customHeight="1">
      <c r="A704" s="221">
        <v>7320</v>
      </c>
      <c r="B704" s="220" t="s">
        <v>676</v>
      </c>
      <c r="C704" s="226" t="str">
        <f>AL86</f>
        <v>x</v>
      </c>
      <c r="D704" s="226">
        <f>(D616/D613)*AL91</f>
        <v>0</v>
      </c>
      <c r="E704" s="228">
        <f>(E624/E613)*SUM(C704:D704)</f>
        <v>0</v>
      </c>
      <c r="F704" s="228">
        <f>(F625/F613)*AL65</f>
        <v>0</v>
      </c>
      <c r="G704" s="226">
        <f>(G626/G613)*AL92</f>
        <v>0</v>
      </c>
      <c r="H704" s="228">
        <f>(H629/H613)*AL61</f>
        <v>0</v>
      </c>
      <c r="I704" s="226">
        <f>(I630/I613)*AL93</f>
        <v>0</v>
      </c>
      <c r="J704" s="226">
        <f>(J631/J613)*AL94</f>
        <v>0</v>
      </c>
      <c r="K704" s="226">
        <f>(K645/K613)*AL90</f>
        <v>0</v>
      </c>
      <c r="L704" s="226" t="e">
        <f>(L648/L613)*AL95</f>
        <v>#DIV/0!</v>
      </c>
      <c r="M704" s="210" t="e">
        <f t="shared" si="0"/>
        <v>#DIV/0!</v>
      </c>
      <c r="N704" s="220" t="s">
        <v>677</v>
      </c>
    </row>
    <row r="705" spans="1:14" s="210" customFormat="1" ht="12.65" customHeight="1">
      <c r="A705" s="221">
        <v>7330</v>
      </c>
      <c r="B705" s="220" t="s">
        <v>678</v>
      </c>
      <c r="C705" s="226" t="str">
        <f>AM86</f>
        <v>x</v>
      </c>
      <c r="D705" s="226">
        <f>(D616/D613)*AM91</f>
        <v>0</v>
      </c>
      <c r="E705" s="228">
        <f>(E624/E613)*SUM(C705:D705)</f>
        <v>0</v>
      </c>
      <c r="F705" s="228">
        <f>(F625/F613)*AM65</f>
        <v>0</v>
      </c>
      <c r="G705" s="226">
        <f>(G626/G613)*AM92</f>
        <v>0</v>
      </c>
      <c r="H705" s="228">
        <f>(H629/H613)*AM61</f>
        <v>0</v>
      </c>
      <c r="I705" s="226">
        <f>(I630/I613)*AM93</f>
        <v>0</v>
      </c>
      <c r="J705" s="226">
        <f>(J631/J613)*AM94</f>
        <v>0</v>
      </c>
      <c r="K705" s="226">
        <f>(K645/K613)*AM90</f>
        <v>0</v>
      </c>
      <c r="L705" s="226" t="e">
        <f>(L648/L613)*AM95</f>
        <v>#DIV/0!</v>
      </c>
      <c r="M705" s="210" t="e">
        <f t="shared" si="0"/>
        <v>#DIV/0!</v>
      </c>
      <c r="N705" s="220" t="s">
        <v>679</v>
      </c>
    </row>
    <row r="706" spans="1:14" s="210" customFormat="1" ht="12.65" customHeight="1">
      <c r="A706" s="221">
        <v>7340</v>
      </c>
      <c r="B706" s="220" t="s">
        <v>680</v>
      </c>
      <c r="C706" s="226" t="str">
        <f>AN86</f>
        <v>x</v>
      </c>
      <c r="D706" s="226">
        <f>(D616/D613)*AN91</f>
        <v>0</v>
      </c>
      <c r="E706" s="228">
        <f>(E624/E613)*SUM(C706:D706)</f>
        <v>0</v>
      </c>
      <c r="F706" s="228">
        <f>(F625/F613)*AN65</f>
        <v>0</v>
      </c>
      <c r="G706" s="226">
        <f>(G626/G613)*AN92</f>
        <v>0</v>
      </c>
      <c r="H706" s="228">
        <f>(H629/H613)*AN61</f>
        <v>0</v>
      </c>
      <c r="I706" s="226">
        <f>(I630/I613)*AN93</f>
        <v>0</v>
      </c>
      <c r="J706" s="226">
        <f>(J631/J613)*AN94</f>
        <v>0</v>
      </c>
      <c r="K706" s="226">
        <f>(K645/K613)*AN90</f>
        <v>0</v>
      </c>
      <c r="L706" s="226" t="e">
        <f>(L648/L613)*AN95</f>
        <v>#DIV/0!</v>
      </c>
      <c r="M706" s="210" t="e">
        <f t="shared" si="0"/>
        <v>#DIV/0!</v>
      </c>
      <c r="N706" s="220" t="s">
        <v>681</v>
      </c>
    </row>
    <row r="707" spans="1:14" s="210" customFormat="1" ht="12.65" customHeight="1">
      <c r="A707" s="221">
        <v>7350</v>
      </c>
      <c r="B707" s="220" t="s">
        <v>682</v>
      </c>
      <c r="C707" s="226" t="str">
        <f>AO86</f>
        <v>x</v>
      </c>
      <c r="D707" s="226">
        <f>(D616/D613)*AO91</f>
        <v>-35052.249315617279</v>
      </c>
      <c r="E707" s="228">
        <f>(E624/E613)*SUM(C707:D707)</f>
        <v>0</v>
      </c>
      <c r="F707" s="228">
        <f>(F625/F613)*AO65</f>
        <v>0</v>
      </c>
      <c r="G707" s="226">
        <f>(G626/G613)*AO92</f>
        <v>0</v>
      </c>
      <c r="H707" s="228">
        <f>(H629/H613)*AO61</f>
        <v>0</v>
      </c>
      <c r="I707" s="226">
        <f>(I630/I613)*AO93</f>
        <v>0</v>
      </c>
      <c r="J707" s="226">
        <f>(J631/J613)*AO94</f>
        <v>0</v>
      </c>
      <c r="K707" s="226">
        <f>(K645/K613)*AO90</f>
        <v>0</v>
      </c>
      <c r="L707" s="226" t="e">
        <f>(L648/L613)*AO95</f>
        <v>#DIV/0!</v>
      </c>
      <c r="M707" s="210" t="e">
        <f t="shared" si="0"/>
        <v>#DIV/0!</v>
      </c>
      <c r="N707" s="220" t="s">
        <v>683</v>
      </c>
    </row>
    <row r="708" spans="1:14" s="210" customFormat="1" ht="12.65" customHeight="1">
      <c r="A708" s="221">
        <v>7380</v>
      </c>
      <c r="B708" s="220" t="s">
        <v>684</v>
      </c>
      <c r="C708" s="226" t="str">
        <f>AP86</f>
        <v>x</v>
      </c>
      <c r="D708" s="226">
        <f>(D616/D613)*AP91</f>
        <v>0</v>
      </c>
      <c r="E708" s="228">
        <f>(E624/E613)*SUM(C708:D708)</f>
        <v>0</v>
      </c>
      <c r="F708" s="228">
        <f>(F625/F613)*AP65</f>
        <v>0</v>
      </c>
      <c r="G708" s="226">
        <f>(G626/G613)*AP92</f>
        <v>0</v>
      </c>
      <c r="H708" s="228">
        <f>(H629/H613)*AP61</f>
        <v>0</v>
      </c>
      <c r="I708" s="226">
        <f>(I630/I613)*AP93</f>
        <v>0</v>
      </c>
      <c r="J708" s="226">
        <f>(J631/J613)*AP94</f>
        <v>0</v>
      </c>
      <c r="K708" s="226">
        <f>(K645/K613)*AP90</f>
        <v>0</v>
      </c>
      <c r="L708" s="226" t="e">
        <f>(L648/L613)*AP95</f>
        <v>#DIV/0!</v>
      </c>
      <c r="M708" s="210" t="e">
        <f t="shared" si="0"/>
        <v>#DIV/0!</v>
      </c>
      <c r="N708" s="220" t="s">
        <v>685</v>
      </c>
    </row>
    <row r="709" spans="1:14" s="210" customFormat="1" ht="12.65" customHeight="1">
      <c r="A709" s="221">
        <v>7390</v>
      </c>
      <c r="B709" s="220" t="s">
        <v>686</v>
      </c>
      <c r="C709" s="226" t="str">
        <f>AQ86</f>
        <v>x</v>
      </c>
      <c r="D709" s="226">
        <f>(D616/D613)*AQ91</f>
        <v>0</v>
      </c>
      <c r="E709" s="228">
        <f>(E624/E613)*SUM(C709:D709)</f>
        <v>0</v>
      </c>
      <c r="F709" s="228">
        <f>(F625/F613)*AQ65</f>
        <v>0</v>
      </c>
      <c r="G709" s="226">
        <f>(G626/G613)*AQ92</f>
        <v>0</v>
      </c>
      <c r="H709" s="228">
        <f>(H629/H613)*AQ61</f>
        <v>0</v>
      </c>
      <c r="I709" s="226">
        <f>(I630/I613)*AQ93</f>
        <v>0</v>
      </c>
      <c r="J709" s="226">
        <f>(J631/J613)*AQ94</f>
        <v>0</v>
      </c>
      <c r="K709" s="226">
        <f>(K645/K613)*AQ90</f>
        <v>0</v>
      </c>
      <c r="L709" s="226" t="e">
        <f>(L648/L613)*AQ95</f>
        <v>#DIV/0!</v>
      </c>
      <c r="M709" s="210" t="e">
        <f t="shared" si="0"/>
        <v>#DIV/0!</v>
      </c>
      <c r="N709" s="220" t="s">
        <v>687</v>
      </c>
    </row>
    <row r="710" spans="1:14" s="210" customFormat="1" ht="12.65" customHeight="1">
      <c r="A710" s="221">
        <v>7400</v>
      </c>
      <c r="B710" s="220" t="s">
        <v>688</v>
      </c>
      <c r="C710" s="226" t="str">
        <f>AR86</f>
        <v>x</v>
      </c>
      <c r="D710" s="226">
        <f>(D616/D613)*AR91</f>
        <v>0</v>
      </c>
      <c r="E710" s="228">
        <f>(E624/E613)*SUM(C710:D710)</f>
        <v>0</v>
      </c>
      <c r="F710" s="228">
        <f>(F625/F613)*AR65</f>
        <v>0</v>
      </c>
      <c r="G710" s="226">
        <f>(G626/G613)*AR92</f>
        <v>0</v>
      </c>
      <c r="H710" s="228">
        <f>(H629/H613)*AR61</f>
        <v>0</v>
      </c>
      <c r="I710" s="226">
        <f>(I630/I613)*AR93</f>
        <v>0</v>
      </c>
      <c r="J710" s="226">
        <f>(J631/J613)*AR94</f>
        <v>0</v>
      </c>
      <c r="K710" s="226">
        <f>(K645/K613)*AR90</f>
        <v>0</v>
      </c>
      <c r="L710" s="226" t="e">
        <f>(L648/L613)*AR95</f>
        <v>#DIV/0!</v>
      </c>
      <c r="M710" s="210" t="e">
        <f t="shared" si="0"/>
        <v>#DIV/0!</v>
      </c>
      <c r="N710" s="220" t="s">
        <v>689</v>
      </c>
    </row>
    <row r="711" spans="1:14" s="210" customFormat="1" ht="12.65" customHeight="1">
      <c r="A711" s="221">
        <v>7410</v>
      </c>
      <c r="B711" s="220" t="s">
        <v>156</v>
      </c>
      <c r="C711" s="226" t="str">
        <f>AS86</f>
        <v>x</v>
      </c>
      <c r="D711" s="226">
        <f>(D616/D613)*AS91</f>
        <v>0</v>
      </c>
      <c r="E711" s="228">
        <f>(E624/E613)*SUM(C711:D711)</f>
        <v>0</v>
      </c>
      <c r="F711" s="228">
        <f>(F625/F613)*AS65</f>
        <v>0</v>
      </c>
      <c r="G711" s="226">
        <f>(G626/G613)*AS92</f>
        <v>0</v>
      </c>
      <c r="H711" s="228">
        <f>(H629/H613)*AS61</f>
        <v>0</v>
      </c>
      <c r="I711" s="226">
        <f>(I630/I613)*AS93</f>
        <v>0</v>
      </c>
      <c r="J711" s="226">
        <f>(J631/J613)*AS94</f>
        <v>0</v>
      </c>
      <c r="K711" s="226">
        <f>(K645/K613)*AS90</f>
        <v>0</v>
      </c>
      <c r="L711" s="226" t="e">
        <f>(L648/L613)*AS95</f>
        <v>#DIV/0!</v>
      </c>
      <c r="M711" s="210" t="e">
        <f t="shared" si="0"/>
        <v>#DIV/0!</v>
      </c>
      <c r="N711" s="220" t="s">
        <v>690</v>
      </c>
    </row>
    <row r="712" spans="1:14" s="210" customFormat="1" ht="12.65" customHeight="1">
      <c r="A712" s="221">
        <v>7420</v>
      </c>
      <c r="B712" s="220" t="s">
        <v>691</v>
      </c>
      <c r="C712" s="226" t="str">
        <f>AT86</f>
        <v>x</v>
      </c>
      <c r="D712" s="226">
        <f>(D616/D613)*AT91</f>
        <v>0</v>
      </c>
      <c r="E712" s="228">
        <f>(E624/E613)*SUM(C712:D712)</f>
        <v>0</v>
      </c>
      <c r="F712" s="228">
        <f>(F625/F613)*AT65</f>
        <v>0</v>
      </c>
      <c r="G712" s="226">
        <f>(G626/G613)*AT92</f>
        <v>0</v>
      </c>
      <c r="H712" s="228">
        <f>(H629/H613)*AT61</f>
        <v>0</v>
      </c>
      <c r="I712" s="226">
        <f>(I630/I613)*AT93</f>
        <v>0</v>
      </c>
      <c r="J712" s="226">
        <f>(J631/J613)*AT94</f>
        <v>0</v>
      </c>
      <c r="K712" s="226">
        <f>(K645/K613)*AT90</f>
        <v>0</v>
      </c>
      <c r="L712" s="226" t="e">
        <f>(L648/L613)*AT95</f>
        <v>#DIV/0!</v>
      </c>
      <c r="M712" s="210" t="e">
        <f t="shared" si="0"/>
        <v>#DIV/0!</v>
      </c>
      <c r="N712" s="220" t="s">
        <v>692</v>
      </c>
    </row>
    <row r="713" spans="1:14" s="210" customFormat="1" ht="12.65" customHeight="1">
      <c r="A713" s="221">
        <v>7430</v>
      </c>
      <c r="B713" s="220" t="s">
        <v>693</v>
      </c>
      <c r="C713" s="226" t="str">
        <f>AU86</f>
        <v>x</v>
      </c>
      <c r="D713" s="226">
        <f>(D616/D613)*AU91</f>
        <v>0</v>
      </c>
      <c r="E713" s="228">
        <f>(E624/E613)*SUM(C713:D713)</f>
        <v>0</v>
      </c>
      <c r="F713" s="228">
        <f>(F625/F613)*AU65</f>
        <v>0</v>
      </c>
      <c r="G713" s="226">
        <f>(G626/G613)*AU92</f>
        <v>0</v>
      </c>
      <c r="H713" s="228">
        <f>(H629/H613)*AU61</f>
        <v>0</v>
      </c>
      <c r="I713" s="226">
        <f>(I630/I613)*AU93</f>
        <v>0</v>
      </c>
      <c r="J713" s="226">
        <f>(J631/J613)*AU94</f>
        <v>0</v>
      </c>
      <c r="K713" s="226">
        <f>(K645/K613)*AU90</f>
        <v>0</v>
      </c>
      <c r="L713" s="226" t="e">
        <f>(L648/L613)*AU95</f>
        <v>#DIV/0!</v>
      </c>
      <c r="M713" s="210" t="e">
        <f t="shared" si="0"/>
        <v>#DIV/0!</v>
      </c>
      <c r="N713" s="220" t="s">
        <v>694</v>
      </c>
    </row>
    <row r="714" spans="1:14" s="210" customFormat="1" ht="12.65" customHeight="1">
      <c r="A714" s="221">
        <v>7490</v>
      </c>
      <c r="B714" s="220" t="s">
        <v>695</v>
      </c>
      <c r="C714" s="226" t="str">
        <f>AV86</f>
        <v>x</v>
      </c>
      <c r="D714" s="226">
        <f>(D616/D613)*AV91</f>
        <v>0</v>
      </c>
      <c r="E714" s="228">
        <f>(E624/E613)*SUM(C714:D714)</f>
        <v>0</v>
      </c>
      <c r="F714" s="228">
        <f>(F625/F613)*AV65</f>
        <v>0</v>
      </c>
      <c r="G714" s="226">
        <f>(G626/G613)*AV92</f>
        <v>0</v>
      </c>
      <c r="H714" s="228">
        <f>(H629/H613)*AV61</f>
        <v>0</v>
      </c>
      <c r="I714" s="226">
        <f>(I630/I613)*AV93</f>
        <v>0</v>
      </c>
      <c r="J714" s="226">
        <f>(J631/J613)*AV94</f>
        <v>0</v>
      </c>
      <c r="K714" s="226">
        <f>(K645/K613)*AV90</f>
        <v>0</v>
      </c>
      <c r="L714" s="226" t="e">
        <f>(L648/L613)*AV95</f>
        <v>#DIV/0!</v>
      </c>
      <c r="M714" s="210" t="e">
        <f t="shared" si="0"/>
        <v>#DIV/0!</v>
      </c>
      <c r="N714" s="222" t="s">
        <v>696</v>
      </c>
    </row>
    <row r="715" spans="1:14" s="210" customFormat="1" ht="12.65" customHeight="1"/>
    <row r="716" spans="1:14" s="210" customFormat="1" ht="12.65" customHeight="1">
      <c r="C716" s="223">
        <f>SUM(C615:C648)+SUM(C669:C714)</f>
        <v>-699038</v>
      </c>
      <c r="D716" s="210">
        <f>SUM(D617:D648)+SUM(D669:D714)</f>
        <v>-699037.99999999988</v>
      </c>
      <c r="E716" s="210">
        <f>SUM(E625:E648)+SUM(E669:E714)</f>
        <v>0</v>
      </c>
      <c r="F716" s="210">
        <f>SUM(F626:F649)+SUM(F669:F714)</f>
        <v>0</v>
      </c>
      <c r="G716" s="210">
        <f>SUM(G627:G648)+SUM(G669:G714)</f>
        <v>0</v>
      </c>
      <c r="H716" s="210">
        <f>SUM(H630:H648)+SUM(H669:H714)</f>
        <v>0</v>
      </c>
      <c r="I716" s="210">
        <f>SUM(I631:I648)+SUM(I669:I714)</f>
        <v>0</v>
      </c>
      <c r="J716" s="210">
        <f>SUM(J632:J648)+SUM(J669:J714)</f>
        <v>0</v>
      </c>
      <c r="K716" s="210">
        <f>SUM(K669:K714)</f>
        <v>0</v>
      </c>
      <c r="L716" s="210" t="e">
        <f>SUM(L669:L714)</f>
        <v>#DIV/0!</v>
      </c>
      <c r="M716" s="210" t="e">
        <f>SUM(M669:M714)</f>
        <v>#DIV/0!</v>
      </c>
      <c r="N716" s="220" t="s">
        <v>697</v>
      </c>
    </row>
    <row r="717" spans="1:14" s="210" customFormat="1" ht="12.65" customHeight="1">
      <c r="C717" s="223">
        <f>CE86</f>
        <v>202017</v>
      </c>
      <c r="D717" s="210">
        <f>D616</f>
        <v>-699038</v>
      </c>
      <c r="E717" s="210">
        <f>E624</f>
        <v>0</v>
      </c>
      <c r="F717" s="210">
        <f>F625</f>
        <v>0</v>
      </c>
      <c r="G717" s="210">
        <f>G626</f>
        <v>0</v>
      </c>
      <c r="H717" s="210">
        <f>H629</f>
        <v>0</v>
      </c>
      <c r="I717" s="210">
        <f>I630</f>
        <v>0</v>
      </c>
      <c r="J717" s="210">
        <f>J631</f>
        <v>0</v>
      </c>
      <c r="K717" s="210">
        <f>K645</f>
        <v>0</v>
      </c>
      <c r="L717" s="210">
        <f>L648</f>
        <v>0</v>
      </c>
      <c r="M717" s="210">
        <f>C649</f>
        <v>-699038</v>
      </c>
      <c r="N717" s="220" t="s">
        <v>698</v>
      </c>
    </row>
  </sheetData>
  <sheetProtection sheet="1"/>
  <mergeCells count="1">
    <mergeCell ref="B236:C236"/>
  </mergeCells>
  <hyperlinks>
    <hyperlink ref="C30" r:id="rId1" xr:uid="{00000000-0004-0000-0B00-000000000000}"/>
    <hyperlink ref="F42" r:id="rId2" xr:uid="{00000000-0004-0000-0B00-000001000000}"/>
    <hyperlink ref="A43" r:id="rId3" xr:uid="{00000000-0004-0000-0B00-000002000000}"/>
    <hyperlink ref="C110" r:id="rId4" xr:uid="{00000000-0004-0000-0B00-000003000000}"/>
  </hyperlinks>
  <printOptions horizontalCentered="1" gridLines="1" gridLinesSet="0"/>
  <pageMargins left="0.25" right="0.25" top="0.5" bottom="0.5" header="0.5" footer="0.5"/>
  <pageSetup scale="95" orientation="portrait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9A3214-919E-4187-AAEE-F69FCA4A229B}">
  <sheetPr codeName="Sheet13"/>
  <dimension ref="A1:N2"/>
  <sheetViews>
    <sheetView workbookViewId="0">
      <selection activeCell="A2" sqref="A2"/>
    </sheetView>
  </sheetViews>
  <sheetFormatPr defaultColWidth="9" defaultRowHeight="14.5"/>
  <cols>
    <col min="1" max="2" width="9" style="11" customWidth="1"/>
    <col min="3" max="3" width="38.75" style="11" bestFit="1" customWidth="1"/>
    <col min="4" max="10" width="9" style="11" customWidth="1"/>
    <col min="11" max="11" width="13.33203125" style="11" customWidth="1"/>
    <col min="12" max="12" width="12.08203125" style="11" customWidth="1"/>
    <col min="13" max="17" width="9" style="11" customWidth="1"/>
    <col min="18" max="16384" width="9" style="11"/>
  </cols>
  <sheetData>
    <row r="1" spans="1:14" customFormat="1" ht="15.75" customHeight="1">
      <c r="A1" s="14" t="s">
        <v>1059</v>
      </c>
      <c r="B1" s="11" t="s">
        <v>1060</v>
      </c>
      <c r="C1" s="11" t="s">
        <v>1061</v>
      </c>
      <c r="D1" s="11" t="s">
        <v>1062</v>
      </c>
      <c r="E1" s="11" t="s">
        <v>1063</v>
      </c>
      <c r="F1" s="11" t="s">
        <v>1064</v>
      </c>
      <c r="G1" s="11" t="s">
        <v>1065</v>
      </c>
      <c r="H1" s="11" t="s">
        <v>1066</v>
      </c>
      <c r="I1" s="11" t="s">
        <v>1067</v>
      </c>
      <c r="J1" s="11" t="s">
        <v>1068</v>
      </c>
      <c r="K1" s="11" t="s">
        <v>1069</v>
      </c>
      <c r="L1" s="11" t="s">
        <v>1070</v>
      </c>
      <c r="M1" s="11" t="s">
        <v>1071</v>
      </c>
      <c r="N1" s="11" t="s">
        <v>1072</v>
      </c>
    </row>
    <row r="2" spans="1:14" customFormat="1" ht="15.75" customHeight="1">
      <c r="A2" s="11" t="str">
        <f>MONTH(data!C96) &amp; "-" &amp; DAY(data!C96)</f>
        <v>12-31</v>
      </c>
      <c r="B2" s="209" t="str">
        <f>RIGHT(data!C97, 3)</f>
        <v>150</v>
      </c>
      <c r="C2" s="11" t="str">
        <f>SUBSTITUTE(LEFT(data!C98,49),",","")</f>
        <v>Douglas Lincoln and Okanogan Public Hospital Di</v>
      </c>
      <c r="D2" s="11" t="str">
        <f>LEFT(data!C99, 49)</f>
        <v>411 Fortuyn Blvd</v>
      </c>
      <c r="E2" s="11" t="str">
        <f>LEFT(data!C100, 100)</f>
        <v>Grand Coulee</v>
      </c>
      <c r="F2" s="11" t="str">
        <f>LEFT(data!C101, 2)</f>
        <v>Wa</v>
      </c>
      <c r="G2" s="11" t="str">
        <f>LEFT(data!C102, 100)</f>
        <v>99133</v>
      </c>
      <c r="H2" s="11" t="str">
        <f>LEFT(data!C103, 100)</f>
        <v>Grant</v>
      </c>
      <c r="I2" s="11" t="str">
        <f>LEFT(data!C104, 49)</f>
        <v>Ramona Hicks</v>
      </c>
      <c r="J2" s="11" t="str">
        <f>LEFT(data!C105, 49)</f>
        <v>Kelly Highes</v>
      </c>
      <c r="K2" s="11" t="str">
        <f>LEFT(data!C107, 49)</f>
        <v>509.633.1753</v>
      </c>
      <c r="L2" s="11" t="str">
        <f>LEFT(data!C108, 49)</f>
        <v>509.633.0295</v>
      </c>
      <c r="M2" s="11" t="str">
        <f>LEFT(data!C109, 49)</f>
        <v>Jeannette Ring</v>
      </c>
      <c r="N2" s="11" t="str">
        <f>LEFT(data!C110, 49)</f>
        <v>jring.dza.cpa</v>
      </c>
    </row>
  </sheetData>
  <sheetProtection algorithmName="SHA-512" hashValue="fzarjCCgl7IebmF0vJ+Xeed5La1gL5A2fJb4me0xsQxRzPiWhyYdnHB8FZKq1ARabRaH678wap/adJzJxiM5wg==" saltValue="6dBqu/FUvwz+GYdHsb71Zg==" spinCount="100000" sheet="1" objects="1" scenarios="1"/>
  <pageMargins left="0.7" right="0.7" top="0.75" bottom="0.75" header="0.3" footer="0.3"/>
  <pageSetup orientation="portrait" horizontalDpi="1200" verticalDpi="120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BFA917-A6D4-408A-AFCD-23C250E26F2C}">
  <sheetPr codeName="Sheet14"/>
  <dimension ref="A1:CF2"/>
  <sheetViews>
    <sheetView workbookViewId="0">
      <selection activeCell="H74" sqref="H74"/>
    </sheetView>
  </sheetViews>
  <sheetFormatPr defaultColWidth="8.6640625" defaultRowHeight="15.5"/>
  <cols>
    <col min="1" max="3" width="10.4140625" style="9" customWidth="1"/>
    <col min="4" max="4" width="10.58203125" style="9" bestFit="1" customWidth="1"/>
    <col min="5" max="5" width="9.6640625" style="9" bestFit="1" customWidth="1"/>
    <col min="6" max="6" width="9.58203125" style="9" bestFit="1" customWidth="1"/>
    <col min="7" max="7" width="10.58203125" style="9" bestFit="1" customWidth="1"/>
    <col min="8" max="8" width="8.6640625" style="9" bestFit="1" customWidth="1"/>
    <col min="9" max="9" width="10.58203125" style="9" bestFit="1" customWidth="1"/>
    <col min="10" max="10" width="9.6640625" style="9" bestFit="1" customWidth="1"/>
    <col min="11" max="11" width="10.58203125" style="9" bestFit="1" customWidth="1"/>
    <col min="12" max="12" width="9.58203125" style="9" bestFit="1" customWidth="1"/>
    <col min="13" max="13" width="26.4140625" style="9" bestFit="1" customWidth="1"/>
    <col min="14" max="14" width="21.08203125" style="9" bestFit="1" customWidth="1"/>
    <col min="15" max="15" width="13" style="9" bestFit="1" customWidth="1"/>
    <col min="16" max="16" width="24.4140625" style="9" bestFit="1" customWidth="1"/>
    <col min="17" max="17" width="23.33203125" style="9" bestFit="1" customWidth="1"/>
    <col min="18" max="18" width="36.08203125" style="9" bestFit="1" customWidth="1"/>
    <col min="19" max="19" width="19.4140625" style="9" bestFit="1" customWidth="1"/>
    <col min="20" max="20" width="9.75" style="9" bestFit="1" customWidth="1"/>
    <col min="21" max="22" width="10.58203125" style="9" bestFit="1" customWidth="1"/>
    <col min="23" max="24" width="9.58203125" style="9" bestFit="1" customWidth="1"/>
    <col min="25" max="25" width="10" style="9" bestFit="1" customWidth="1"/>
    <col min="26" max="27" width="11.58203125" style="9" bestFit="1" customWidth="1"/>
    <col min="28" max="28" width="10.58203125" style="9" bestFit="1" customWidth="1"/>
    <col min="29" max="29" width="11.58203125" style="9" bestFit="1" customWidth="1"/>
    <col min="30" max="30" width="10.58203125" style="9" bestFit="1" customWidth="1"/>
    <col min="31" max="31" width="9.33203125" style="9" bestFit="1" customWidth="1"/>
    <col min="32" max="32" width="9.58203125" style="9" bestFit="1" customWidth="1"/>
    <col min="33" max="33" width="8.25" style="9" bestFit="1" customWidth="1"/>
    <col min="34" max="34" width="10.9140625" style="9" bestFit="1" customWidth="1"/>
    <col min="35" max="35" width="11.58203125" style="9" bestFit="1" customWidth="1"/>
    <col min="36" max="36" width="10.58203125" style="9" bestFit="1" customWidth="1"/>
    <col min="37" max="37" width="11.33203125" style="9" bestFit="1" customWidth="1"/>
    <col min="38" max="38" width="8.58203125" style="9" bestFit="1" customWidth="1"/>
    <col min="39" max="39" width="7.25" style="9" bestFit="1" customWidth="1"/>
    <col min="40" max="40" width="9.75" style="9" bestFit="1" customWidth="1"/>
    <col min="41" max="41" width="9" style="9" bestFit="1" customWidth="1"/>
    <col min="42" max="42" width="7.25" style="9" bestFit="1" customWidth="1"/>
    <col min="43" max="43" width="9.75" style="9" bestFit="1" customWidth="1"/>
    <col min="44" max="45" width="10.58203125" style="9" bestFit="1" customWidth="1"/>
    <col min="46" max="46" width="10" style="9" bestFit="1" customWidth="1"/>
    <col min="47" max="47" width="9.4140625" style="9" bestFit="1" customWidth="1"/>
    <col min="48" max="48" width="9.33203125" style="9" bestFit="1" customWidth="1"/>
    <col min="49" max="49" width="10.6640625" style="9" bestFit="1" customWidth="1"/>
    <col min="50" max="51" width="9.58203125" style="9" bestFit="1" customWidth="1"/>
    <col min="52" max="52" width="10.25" style="9" bestFit="1" customWidth="1"/>
    <col min="53" max="54" width="11.58203125" style="9" bestFit="1" customWidth="1"/>
    <col min="55" max="55" width="10.9140625" style="9" bestFit="1" customWidth="1"/>
    <col min="56" max="57" width="10.58203125" style="9" bestFit="1" customWidth="1"/>
    <col min="58" max="58" width="9.58203125" style="9" bestFit="1" customWidth="1"/>
    <col min="59" max="59" width="9.9140625" style="9" bestFit="1" customWidth="1"/>
    <col min="60" max="60" width="9.6640625" style="9" bestFit="1" customWidth="1"/>
    <col min="61" max="61" width="11.08203125" style="9" bestFit="1" customWidth="1"/>
    <col min="62" max="62" width="11.58203125" style="9" bestFit="1" customWidth="1"/>
    <col min="63" max="63" width="10.58203125" style="9" bestFit="1" customWidth="1"/>
    <col min="64" max="64" width="11.58203125" style="9" bestFit="1" customWidth="1"/>
    <col min="65" max="65" width="8.75" style="9" bestFit="1" customWidth="1"/>
    <col min="66" max="66" width="8.6640625" style="9" bestFit="1" customWidth="1"/>
    <col min="67" max="67" width="10" style="9" bestFit="1" customWidth="1"/>
    <col min="68" max="68" width="8.75" style="9" bestFit="1" customWidth="1"/>
    <col min="69" max="69" width="8.6640625" style="9" bestFit="1" customWidth="1"/>
    <col min="70" max="70" width="10" style="9" bestFit="1" customWidth="1"/>
    <col min="71" max="71" width="9" style="9" bestFit="1" customWidth="1"/>
    <col min="72" max="72" width="8.9140625" style="9" bestFit="1" customWidth="1"/>
    <col min="73" max="73" width="10.25" style="9" bestFit="1" customWidth="1"/>
    <col min="74" max="75" width="11.58203125" style="9" bestFit="1" customWidth="1"/>
    <col min="76" max="76" width="8.25" style="9" bestFit="1" customWidth="1"/>
    <col min="77" max="77" width="9" style="9" bestFit="1" customWidth="1"/>
    <col min="78" max="78" width="10.58203125" style="9" bestFit="1" customWidth="1"/>
    <col min="79" max="79" width="11.58203125" style="9" bestFit="1" customWidth="1"/>
    <col min="80" max="80" width="10.08203125" style="9" bestFit="1" customWidth="1"/>
    <col min="81" max="82" width="21.4140625" style="9" bestFit="1" customWidth="1"/>
    <col min="83" max="83" width="7.6640625" style="9" bestFit="1" customWidth="1"/>
    <col min="84" max="84" width="9.58203125" style="9" bestFit="1" customWidth="1"/>
    <col min="85" max="89" width="8.6640625" style="9" customWidth="1"/>
    <col min="90" max="16384" width="8.6640625" style="9"/>
  </cols>
  <sheetData>
    <row r="1" spans="1:84" s="10" customFormat="1" ht="12.65" customHeight="1">
      <c r="A1" s="12" t="s">
        <v>1073</v>
      </c>
      <c r="B1" s="12" t="s">
        <v>1074</v>
      </c>
      <c r="C1" s="12" t="s">
        <v>1075</v>
      </c>
      <c r="D1" s="12" t="s">
        <v>1076</v>
      </c>
      <c r="E1" s="12" t="s">
        <v>1077</v>
      </c>
      <c r="F1" s="12" t="s">
        <v>1078</v>
      </c>
      <c r="G1" s="12" t="s">
        <v>1079</v>
      </c>
      <c r="H1" s="12" t="s">
        <v>1080</v>
      </c>
      <c r="I1" s="12" t="s">
        <v>1081</v>
      </c>
      <c r="J1" s="12" t="s">
        <v>1082</v>
      </c>
      <c r="K1" s="12" t="s">
        <v>1083</v>
      </c>
      <c r="L1" s="12" t="s">
        <v>1084</v>
      </c>
      <c r="M1" s="12" t="s">
        <v>1085</v>
      </c>
      <c r="N1" s="12" t="s">
        <v>1086</v>
      </c>
      <c r="O1" s="12" t="s">
        <v>1087</v>
      </c>
      <c r="P1" s="12" t="s">
        <v>1088</v>
      </c>
      <c r="Q1" s="12" t="s">
        <v>1089</v>
      </c>
      <c r="R1" s="12" t="s">
        <v>1090</v>
      </c>
      <c r="S1" s="12" t="s">
        <v>1091</v>
      </c>
      <c r="T1" s="12" t="s">
        <v>1092</v>
      </c>
      <c r="U1" s="12" t="s">
        <v>1093</v>
      </c>
      <c r="V1" s="12" t="s">
        <v>1094</v>
      </c>
      <c r="W1" s="12" t="s">
        <v>1095</v>
      </c>
      <c r="X1" s="12" t="s">
        <v>1096</v>
      </c>
      <c r="Y1" s="12" t="s">
        <v>1097</v>
      </c>
      <c r="Z1" s="12" t="s">
        <v>1098</v>
      </c>
      <c r="AA1" s="12" t="s">
        <v>1099</v>
      </c>
      <c r="AB1" s="12" t="s">
        <v>1100</v>
      </c>
      <c r="AC1" s="12" t="s">
        <v>1101</v>
      </c>
      <c r="AD1" s="12" t="s">
        <v>1102</v>
      </c>
      <c r="AE1" s="12" t="s">
        <v>1103</v>
      </c>
      <c r="AF1" s="12" t="s">
        <v>1104</v>
      </c>
      <c r="AG1" s="12" t="s">
        <v>1105</v>
      </c>
      <c r="AH1" s="12" t="s">
        <v>1106</v>
      </c>
      <c r="AI1" s="12" t="s">
        <v>1107</v>
      </c>
      <c r="AJ1" s="12" t="s">
        <v>1108</v>
      </c>
      <c r="AK1" s="12" t="s">
        <v>1109</v>
      </c>
      <c r="AL1" s="12" t="s">
        <v>1110</v>
      </c>
      <c r="AM1" s="12" t="s">
        <v>1111</v>
      </c>
      <c r="AN1" s="12" t="s">
        <v>1112</v>
      </c>
      <c r="AO1" s="12" t="s">
        <v>1113</v>
      </c>
      <c r="AP1" s="12" t="s">
        <v>1114</v>
      </c>
      <c r="AQ1" s="12" t="s">
        <v>1115</v>
      </c>
      <c r="AR1" s="12" t="s">
        <v>1116</v>
      </c>
      <c r="AS1" s="12" t="s">
        <v>1117</v>
      </c>
      <c r="AT1" s="12" t="s">
        <v>1118</v>
      </c>
      <c r="AU1" s="12" t="s">
        <v>1119</v>
      </c>
      <c r="AV1" s="12" t="s">
        <v>1120</v>
      </c>
      <c r="AW1" s="12" t="s">
        <v>1121</v>
      </c>
      <c r="AX1" s="12" t="s">
        <v>1122</v>
      </c>
      <c r="AY1" s="12" t="s">
        <v>1123</v>
      </c>
      <c r="AZ1" s="12" t="s">
        <v>1124</v>
      </c>
      <c r="BA1" s="12" t="s">
        <v>1125</v>
      </c>
      <c r="BB1" s="12" t="s">
        <v>1126</v>
      </c>
      <c r="BC1" s="12" t="s">
        <v>1127</v>
      </c>
      <c r="BD1" s="12" t="s">
        <v>1128</v>
      </c>
      <c r="BE1" s="12" t="s">
        <v>1129</v>
      </c>
      <c r="BF1" s="12" t="s">
        <v>1130</v>
      </c>
      <c r="BG1" s="12" t="s">
        <v>1131</v>
      </c>
      <c r="BH1" s="12" t="s">
        <v>1132</v>
      </c>
      <c r="BI1" s="12" t="s">
        <v>1133</v>
      </c>
      <c r="BJ1" s="12" t="s">
        <v>1134</v>
      </c>
      <c r="BK1" s="12" t="s">
        <v>1135</v>
      </c>
      <c r="BL1" s="12" t="s">
        <v>1136</v>
      </c>
      <c r="BM1" s="12" t="s">
        <v>1137</v>
      </c>
      <c r="BN1" s="12" t="s">
        <v>1138</v>
      </c>
      <c r="BO1" s="12" t="s">
        <v>1139</v>
      </c>
      <c r="BP1" s="12" t="s">
        <v>1140</v>
      </c>
      <c r="BQ1" s="12" t="s">
        <v>1141</v>
      </c>
      <c r="BR1" s="12" t="s">
        <v>1142</v>
      </c>
      <c r="BS1" s="12" t="s">
        <v>1143</v>
      </c>
      <c r="BT1" s="12" t="s">
        <v>1144</v>
      </c>
      <c r="BU1" s="12" t="s">
        <v>1145</v>
      </c>
      <c r="BV1" s="12" t="s">
        <v>1146</v>
      </c>
      <c r="BW1" s="12" t="s">
        <v>1147</v>
      </c>
      <c r="BX1" s="12" t="s">
        <v>1148</v>
      </c>
      <c r="BY1" s="12" t="s">
        <v>1149</v>
      </c>
      <c r="BZ1" s="12" t="s">
        <v>1150</v>
      </c>
      <c r="CA1" s="12" t="s">
        <v>1151</v>
      </c>
      <c r="CB1" s="12" t="s">
        <v>1152</v>
      </c>
      <c r="CC1" s="12" t="s">
        <v>1153</v>
      </c>
      <c r="CD1" s="12" t="s">
        <v>1154</v>
      </c>
      <c r="CE1" s="12" t="s">
        <v>1155</v>
      </c>
      <c r="CF1" s="12" t="s">
        <v>1156</v>
      </c>
    </row>
    <row r="2" spans="1:84" s="177" customFormat="1" ht="12.65" customHeight="1">
      <c r="A2" s="12" t="str">
        <f>RIGHT(data!C97,3)</f>
        <v>150</v>
      </c>
      <c r="B2" s="208" t="str">
        <f>RIGHT(data!C96,4)</f>
        <v>2023</v>
      </c>
      <c r="C2" s="12" t="s">
        <v>1157</v>
      </c>
      <c r="D2" s="207">
        <f>ROUND(N(data!C181),0)</f>
        <v>1218578</v>
      </c>
      <c r="E2" s="207">
        <f>ROUND(N(data!C182),0)</f>
        <v>5872</v>
      </c>
      <c r="F2" s="207">
        <f>ROUND(N(data!C183),0)</f>
        <v>213153</v>
      </c>
      <c r="G2" s="207">
        <f>ROUND(N(data!C184),0)</f>
        <v>2723363</v>
      </c>
      <c r="H2" s="207">
        <f>ROUND(N(data!C185),0)</f>
        <v>0</v>
      </c>
      <c r="I2" s="207">
        <f>ROUND(N(data!C186),0)</f>
        <v>401253</v>
      </c>
      <c r="J2" s="207">
        <f>ROUND(N(data!C187)+N(data!C188),0)</f>
        <v>65277</v>
      </c>
      <c r="K2" s="207">
        <f>ROUND(N(data!C191),0)</f>
        <v>99141</v>
      </c>
      <c r="L2" s="207">
        <f>ROUND(N(data!C192),0)</f>
        <v>301858</v>
      </c>
      <c r="M2" s="207">
        <f>ROUND(N(data!C195),0)</f>
        <v>111070</v>
      </c>
      <c r="N2" s="207">
        <f>ROUND(N(data!C196),0)</f>
        <v>258267</v>
      </c>
      <c r="O2" s="207">
        <f>ROUND(N(data!C199),0)</f>
        <v>26778</v>
      </c>
      <c r="P2" s="207">
        <f>ROUND(N(data!C200),0)</f>
        <v>384158</v>
      </c>
      <c r="Q2" s="207">
        <f>ROUND(N(data!C201),0)</f>
        <v>0</v>
      </c>
      <c r="R2" s="207">
        <f>ROUND(N(data!C204),0)</f>
        <v>0</v>
      </c>
      <c r="S2" s="207">
        <f>ROUND(N(data!C205),0)</f>
        <v>859019</v>
      </c>
      <c r="T2" s="207">
        <f>ROUND(N(data!B211),0)</f>
        <v>222805</v>
      </c>
      <c r="U2" s="207">
        <f>ROUND(N(data!C211),0)</f>
        <v>0</v>
      </c>
      <c r="V2" s="207">
        <f>ROUND(N(data!D211),0)</f>
        <v>0</v>
      </c>
      <c r="W2" s="207">
        <f>ROUND(N(data!B212),0)</f>
        <v>2700469</v>
      </c>
      <c r="X2" s="207">
        <f>ROUND(N(data!C212),0)</f>
        <v>41324</v>
      </c>
      <c r="Y2" s="207">
        <f>ROUND(N(data!D212),0)</f>
        <v>0</v>
      </c>
      <c r="Z2" s="207">
        <f>ROUND(N(data!B213),0)</f>
        <v>22008408</v>
      </c>
      <c r="AA2" s="207">
        <f>ROUND(N(data!C213),0)</f>
        <v>0</v>
      </c>
      <c r="AB2" s="207">
        <f>ROUND(N(data!D213),0)</f>
        <v>0</v>
      </c>
      <c r="AC2" s="207">
        <f>ROUND(N(data!B214),0)</f>
        <v>0</v>
      </c>
      <c r="AD2" s="207">
        <f>ROUND(N(data!C214),0)</f>
        <v>0</v>
      </c>
      <c r="AE2" s="207">
        <f>ROUND(N(data!D214),0)</f>
        <v>0</v>
      </c>
      <c r="AF2" s="207">
        <f>ROUND(N(data!B215),0)</f>
        <v>1401687</v>
      </c>
      <c r="AG2" s="207">
        <f>ROUND(N(data!C215),0)</f>
        <v>16994</v>
      </c>
      <c r="AH2" s="207">
        <f>ROUND(N(data!D215),0)</f>
        <v>0</v>
      </c>
      <c r="AI2" s="207">
        <f>ROUND(N(data!B216),0)</f>
        <v>10758799</v>
      </c>
      <c r="AJ2" s="207">
        <f>ROUND(N(data!C216),0)</f>
        <v>4543989</v>
      </c>
      <c r="AK2" s="207">
        <f>ROUND(N(data!D216),0)</f>
        <v>53026</v>
      </c>
      <c r="AL2" s="207">
        <f>ROUND(N(data!B217),0)</f>
        <v>0</v>
      </c>
      <c r="AM2" s="207">
        <f>ROUND(N(data!C217),0)</f>
        <v>0</v>
      </c>
      <c r="AN2" s="207">
        <f>ROUND(N(data!D217),0)</f>
        <v>0</v>
      </c>
      <c r="AO2" s="207">
        <f>ROUND(N(data!B218),0)</f>
        <v>0</v>
      </c>
      <c r="AP2" s="207">
        <f>ROUND(N(data!C218),0)</f>
        <v>0</v>
      </c>
      <c r="AQ2" s="207">
        <f>ROUND(N(data!D218),0)</f>
        <v>0</v>
      </c>
      <c r="AR2" s="207">
        <f>ROUND(N(data!B219),0)</f>
        <v>0</v>
      </c>
      <c r="AS2" s="207">
        <f>ROUND(N(data!C219),0)</f>
        <v>0</v>
      </c>
      <c r="AT2" s="207">
        <f>ROUND(N(data!D219),0)</f>
        <v>0</v>
      </c>
      <c r="AU2" s="207">
        <v>0</v>
      </c>
      <c r="AV2" s="207">
        <v>0</v>
      </c>
      <c r="AW2" s="207">
        <v>0</v>
      </c>
      <c r="AX2" s="207">
        <f>ROUND(N(data!B225),0)</f>
        <v>2041953</v>
      </c>
      <c r="AY2" s="207">
        <f>ROUND(N(data!C225),0)</f>
        <v>63681</v>
      </c>
      <c r="AZ2" s="207">
        <f>ROUND(N(data!D225),0)</f>
        <v>0</v>
      </c>
      <c r="BA2" s="207">
        <f>ROUND(N(data!B226),0)</f>
        <v>13116837</v>
      </c>
      <c r="BB2" s="207">
        <f>ROUND(N(data!C226),0)</f>
        <v>921899</v>
      </c>
      <c r="BC2" s="207">
        <f>ROUND(N(data!D226),0)</f>
        <v>0</v>
      </c>
      <c r="BD2" s="207">
        <f>ROUND(N(data!B227),0)</f>
        <v>0</v>
      </c>
      <c r="BE2" s="207">
        <f>ROUND(N(data!C227),0)</f>
        <v>0</v>
      </c>
      <c r="BF2" s="207">
        <f>ROUND(N(data!D227),0)</f>
        <v>0</v>
      </c>
      <c r="BG2" s="207">
        <f>ROUND(N(data!B228),0)</f>
        <v>630969</v>
      </c>
      <c r="BH2" s="207">
        <f>ROUND(N(data!C228),0)</f>
        <v>13424</v>
      </c>
      <c r="BI2" s="207">
        <f>ROUND(N(data!D228),0)</f>
        <v>0</v>
      </c>
      <c r="BJ2" s="207">
        <f>ROUND(N(data!B229),0)</f>
        <v>8601946</v>
      </c>
      <c r="BK2" s="207">
        <f>ROUND(N(data!C229),0)</f>
        <v>1174311</v>
      </c>
      <c r="BL2" s="207">
        <f>ROUND(N(data!D229),0)</f>
        <v>44169</v>
      </c>
      <c r="BM2" s="207">
        <f>ROUND(N(data!B230),0)</f>
        <v>0</v>
      </c>
      <c r="BN2" s="207">
        <f>ROUND(N(data!C230),0)</f>
        <v>0</v>
      </c>
      <c r="BO2" s="207">
        <f>ROUND(N(data!D230),0)</f>
        <v>0</v>
      </c>
      <c r="BP2" s="207">
        <f>ROUND(N(data!B231),0)</f>
        <v>0</v>
      </c>
      <c r="BQ2" s="207">
        <f>ROUND(N(data!C231),0)</f>
        <v>0</v>
      </c>
      <c r="BR2" s="207">
        <f>ROUND(N(data!D231),0)</f>
        <v>0</v>
      </c>
      <c r="BS2" s="207">
        <f>ROUND(N(data!B232),0)</f>
        <v>0</v>
      </c>
      <c r="BT2" s="207">
        <f>ROUND(N(data!C232),0)</f>
        <v>0</v>
      </c>
      <c r="BU2" s="207">
        <f>ROUND(N(data!D232),0)</f>
        <v>0</v>
      </c>
      <c r="BV2" s="207">
        <f>ROUND(N(data!C239),0)</f>
        <v>12034828</v>
      </c>
      <c r="BW2" s="207">
        <f>ROUND(N(data!C240),0)</f>
        <v>7215046</v>
      </c>
      <c r="BX2" s="207">
        <f>ROUND(N(data!C241),0)</f>
        <v>0</v>
      </c>
      <c r="BY2" s="207">
        <f>ROUND(N(data!C242),0)</f>
        <v>0</v>
      </c>
      <c r="BZ2" s="207">
        <f>ROUND(N(data!C243),0)</f>
        <v>0</v>
      </c>
      <c r="CA2" s="207">
        <f>ROUND(N(data!C244),0)</f>
        <v>6192801</v>
      </c>
      <c r="CB2" s="207">
        <f>ROUND(N(data!C247),0)</f>
        <v>224</v>
      </c>
      <c r="CC2" s="207">
        <f>ROUND(N(data!C249),0)</f>
        <v>62071</v>
      </c>
      <c r="CD2" s="207">
        <f>ROUND(N(data!C250),0)</f>
        <v>391376</v>
      </c>
      <c r="CE2" s="207">
        <f>ROUND(N(data!C254)+N(data!C255),0)</f>
        <v>0</v>
      </c>
      <c r="CF2" s="207">
        <f>ROUND(N(data!D237),0)</f>
        <v>977764</v>
      </c>
    </row>
  </sheetData>
  <sheetProtection algorithmName="SHA-512" hashValue="/wXqygU8UQiVLiHpLEXx+maggcFGeVYucIPyqA3Ca0/rU9Bzfp2ZdEGaOvoE2YeqXTpo8mz3QqpUVWoMIRr4ig==" saltValue="TO9BQEUkfyeLlEQzLOK/7Q==" spinCount="100000" sheet="1" objects="1" scenarios="1"/>
  <pageMargins left="0.7" right="0.7" top="0.75" bottom="0.75" header="0.3" footer="0.3"/>
  <pageSetup orientation="portrait" horizontalDpi="1200" verticalDpi="120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FC0B93-43EF-443C-997A-F8655F7D1BAB}">
  <sheetPr codeName="Sheet15"/>
  <dimension ref="A1:CI2"/>
  <sheetViews>
    <sheetView workbookViewId="0">
      <selection activeCell="N34" sqref="N34"/>
    </sheetView>
  </sheetViews>
  <sheetFormatPr defaultColWidth="8.6640625" defaultRowHeight="15.5"/>
  <cols>
    <col min="1" max="69" width="13.58203125" style="9" customWidth="1"/>
    <col min="70" max="70" width="32.75" style="9" bestFit="1" customWidth="1"/>
    <col min="71" max="71" width="33" style="9" bestFit="1" customWidth="1"/>
    <col min="72" max="74" width="8.6640625" style="9" customWidth="1"/>
    <col min="75" max="16384" width="8.6640625" style="9"/>
  </cols>
  <sheetData>
    <row r="1" spans="1:87" s="10" customFormat="1" ht="12.65" customHeight="1">
      <c r="A1" s="10" t="s">
        <v>1158</v>
      </c>
      <c r="B1" s="12" t="s">
        <v>1159</v>
      </c>
      <c r="C1" s="12" t="s">
        <v>1160</v>
      </c>
      <c r="D1" s="10" t="s">
        <v>1161</v>
      </c>
      <c r="E1" s="10" t="s">
        <v>1162</v>
      </c>
      <c r="F1" s="10" t="s">
        <v>1163</v>
      </c>
      <c r="G1" s="10" t="s">
        <v>1164</v>
      </c>
      <c r="H1" s="10" t="s">
        <v>1165</v>
      </c>
      <c r="I1" s="10" t="s">
        <v>1166</v>
      </c>
      <c r="J1" s="10" t="s">
        <v>1167</v>
      </c>
      <c r="K1" s="10" t="s">
        <v>1168</v>
      </c>
      <c r="L1" s="10" t="s">
        <v>1169</v>
      </c>
      <c r="M1" s="10" t="s">
        <v>1170</v>
      </c>
      <c r="N1" s="10" t="s">
        <v>1171</v>
      </c>
      <c r="O1" s="10" t="s">
        <v>1172</v>
      </c>
      <c r="P1" s="10" t="s">
        <v>1173</v>
      </c>
      <c r="Q1" s="10" t="s">
        <v>1174</v>
      </c>
      <c r="R1" s="10" t="s">
        <v>1175</v>
      </c>
      <c r="S1" s="10" t="s">
        <v>1176</v>
      </c>
      <c r="T1" s="10" t="s">
        <v>1177</v>
      </c>
      <c r="U1" s="10" t="s">
        <v>1178</v>
      </c>
      <c r="V1" s="10" t="s">
        <v>1179</v>
      </c>
      <c r="W1" s="10" t="s">
        <v>1180</v>
      </c>
      <c r="X1" s="10" t="s">
        <v>1181</v>
      </c>
      <c r="Y1" s="10" t="s">
        <v>1182</v>
      </c>
      <c r="Z1" s="10" t="s">
        <v>1183</v>
      </c>
      <c r="AA1" s="10" t="s">
        <v>1184</v>
      </c>
      <c r="AB1" s="10" t="s">
        <v>1185</v>
      </c>
      <c r="AC1" s="10" t="s">
        <v>1186</v>
      </c>
      <c r="AD1" s="10" t="s">
        <v>1187</v>
      </c>
      <c r="AE1" s="10" t="s">
        <v>1188</v>
      </c>
      <c r="AF1" s="10" t="s">
        <v>1189</v>
      </c>
      <c r="AG1" s="10" t="s">
        <v>1190</v>
      </c>
      <c r="AH1" s="10" t="s">
        <v>1191</v>
      </c>
      <c r="AI1" s="10" t="s">
        <v>1192</v>
      </c>
      <c r="AJ1" s="10" t="s">
        <v>1193</v>
      </c>
      <c r="AK1" s="10" t="s">
        <v>1194</v>
      </c>
      <c r="AL1" s="10" t="s">
        <v>1195</v>
      </c>
      <c r="AM1" s="10" t="s">
        <v>1196</v>
      </c>
      <c r="AN1" s="10" t="s">
        <v>1197</v>
      </c>
      <c r="AO1" s="10" t="s">
        <v>1198</v>
      </c>
      <c r="AP1" s="10" t="s">
        <v>1199</v>
      </c>
      <c r="AQ1" s="10" t="s">
        <v>1200</v>
      </c>
      <c r="AR1" s="10" t="s">
        <v>1201</v>
      </c>
      <c r="AS1" s="10" t="s">
        <v>1202</v>
      </c>
      <c r="AT1" s="10" t="s">
        <v>1203</v>
      </c>
      <c r="AU1" s="10" t="s">
        <v>1204</v>
      </c>
      <c r="AV1" s="10" t="s">
        <v>1205</v>
      </c>
      <c r="AW1" s="10" t="s">
        <v>1206</v>
      </c>
      <c r="AX1" s="10" t="s">
        <v>1207</v>
      </c>
      <c r="AY1" s="10" t="s">
        <v>1208</v>
      </c>
      <c r="AZ1" s="10" t="s">
        <v>1209</v>
      </c>
      <c r="BA1" s="10" t="s">
        <v>1210</v>
      </c>
      <c r="BB1" s="10" t="s">
        <v>1211</v>
      </c>
      <c r="BC1" s="10" t="s">
        <v>1212</v>
      </c>
      <c r="BD1" s="10" t="s">
        <v>1213</v>
      </c>
      <c r="BE1" s="10" t="s">
        <v>1214</v>
      </c>
      <c r="BF1" s="10" t="s">
        <v>1215</v>
      </c>
      <c r="BG1" s="10" t="s">
        <v>1216</v>
      </c>
      <c r="BH1" s="10" t="s">
        <v>1217</v>
      </c>
      <c r="BI1" s="10" t="s">
        <v>1218</v>
      </c>
      <c r="BJ1" s="10" t="s">
        <v>1219</v>
      </c>
      <c r="BK1" s="10" t="s">
        <v>1220</v>
      </c>
      <c r="BL1" s="10" t="s">
        <v>1221</v>
      </c>
      <c r="BM1" s="10" t="s">
        <v>1222</v>
      </c>
      <c r="BN1" s="10" t="s">
        <v>1223</v>
      </c>
      <c r="BO1" s="10" t="s">
        <v>1224</v>
      </c>
      <c r="BP1" s="10" t="s">
        <v>1225</v>
      </c>
      <c r="BQ1" s="10" t="s">
        <v>1226</v>
      </c>
      <c r="BR1" s="10" t="s">
        <v>1227</v>
      </c>
      <c r="BS1" s="10" t="s">
        <v>1228</v>
      </c>
    </row>
    <row r="2" spans="1:87" s="177" customFormat="1" ht="12.65" customHeight="1">
      <c r="A2" s="12" t="str">
        <f>RIGHT(data!C97,3)</f>
        <v>150</v>
      </c>
      <c r="B2" s="12" t="str">
        <f>RIGHT(data!C96,4)</f>
        <v>2023</v>
      </c>
      <c r="C2" s="12" t="s">
        <v>1157</v>
      </c>
      <c r="D2" s="206">
        <f>ROUND(N(data!C127),0)</f>
        <v>328</v>
      </c>
      <c r="E2" s="206">
        <f>ROUND(N(data!C128),0)</f>
        <v>36</v>
      </c>
      <c r="F2" s="206">
        <f>ROUND(N(data!C129),0)</f>
        <v>0</v>
      </c>
      <c r="G2" s="206">
        <f>ROUND(N(data!C130),0)</f>
        <v>52</v>
      </c>
      <c r="H2" s="206">
        <f>ROUND(N(data!D127),0)</f>
        <v>1024</v>
      </c>
      <c r="I2" s="206">
        <f>ROUND(N(data!D128),0)</f>
        <v>2722</v>
      </c>
      <c r="J2" s="206">
        <f>ROUND(N(data!D129),0)</f>
        <v>0</v>
      </c>
      <c r="K2" s="206">
        <f>ROUND(N(data!D130),0)</f>
        <v>65</v>
      </c>
      <c r="L2" s="206">
        <f>ROUND(N(data!C132),0)</f>
        <v>0</v>
      </c>
      <c r="M2" s="206">
        <f>ROUND(N(data!C133),0)</f>
        <v>0</v>
      </c>
      <c r="N2" s="206">
        <f>ROUND(N(data!C134),0)</f>
        <v>16</v>
      </c>
      <c r="O2" s="206">
        <f>ROUND(N(data!C135),0)</f>
        <v>0</v>
      </c>
      <c r="P2" s="206">
        <f>ROUND(N(data!C136),0)</f>
        <v>0</v>
      </c>
      <c r="Q2" s="206">
        <f>ROUND(N(data!C137),0)</f>
        <v>0</v>
      </c>
      <c r="R2" s="206">
        <f>ROUND(N(data!C138),0)</f>
        <v>0</v>
      </c>
      <c r="S2" s="206">
        <f>ROUND(N(data!C139),0)</f>
        <v>0</v>
      </c>
      <c r="T2" s="206">
        <f>ROUND(N(data!C140),0)</f>
        <v>9</v>
      </c>
      <c r="U2" s="206">
        <f>ROUND(N(data!C141),0)</f>
        <v>0</v>
      </c>
      <c r="V2" s="206">
        <f>ROUND(N(data!C142),0)</f>
        <v>0</v>
      </c>
      <c r="W2" s="206">
        <f>ROUND(N(data!C144),0)</f>
        <v>0</v>
      </c>
      <c r="X2" s="206">
        <f>ROUND(N(data!C145),0)</f>
        <v>0</v>
      </c>
      <c r="Y2" s="206">
        <f>ROUND(N(data!B154),0)</f>
        <v>180</v>
      </c>
      <c r="Z2" s="206">
        <f>ROUND(N(data!B155),0)</f>
        <v>597</v>
      </c>
      <c r="AA2" s="206">
        <f>ROUND(N(data!B156),0)</f>
        <v>0</v>
      </c>
      <c r="AB2" s="206">
        <f>ROUND(N(data!B157),0)</f>
        <v>5161479</v>
      </c>
      <c r="AC2" s="206">
        <f>ROUND(N(data!B158),0)</f>
        <v>16865685</v>
      </c>
      <c r="AD2" s="206">
        <f>ROUND(N(data!C154),0)</f>
        <v>75</v>
      </c>
      <c r="AE2" s="206">
        <f>ROUND(N(data!C155),0)</f>
        <v>218</v>
      </c>
      <c r="AF2" s="206">
        <f>ROUND(N(data!C156),0)</f>
        <v>0</v>
      </c>
      <c r="AG2" s="206">
        <f>ROUND(N(data!C157),0)</f>
        <v>1884761</v>
      </c>
      <c r="AH2" s="206">
        <f>ROUND(N(data!C158),0)</f>
        <v>12299306</v>
      </c>
      <c r="AI2" s="206">
        <f>ROUND(N(data!D154),0)</f>
        <v>73</v>
      </c>
      <c r="AJ2" s="206">
        <f>ROUND(N(data!D155),0)</f>
        <v>209</v>
      </c>
      <c r="AK2" s="206">
        <f>ROUND(N(data!D156),0)</f>
        <v>0</v>
      </c>
      <c r="AL2" s="206">
        <f>ROUND(N(data!D157),0)</f>
        <v>1806950</v>
      </c>
      <c r="AM2" s="206">
        <f>ROUND(N(data!D158),0)</f>
        <v>17405714</v>
      </c>
      <c r="AN2" s="206">
        <f>ROUND(N(data!B160),0)</f>
        <v>33</v>
      </c>
      <c r="AO2" s="206">
        <f>ROUND(N(data!B161),0)</f>
        <v>322</v>
      </c>
      <c r="AP2" s="206">
        <f>ROUND(N(data!B162),0)</f>
        <v>0</v>
      </c>
      <c r="AQ2" s="206">
        <f>ROUND(N(data!B163),0)</f>
        <v>940310</v>
      </c>
      <c r="AR2" s="206">
        <f>ROUND(N(data!B164),0)</f>
        <v>0</v>
      </c>
      <c r="AS2" s="206">
        <f>ROUND(N(data!C160),0)</f>
        <v>2</v>
      </c>
      <c r="AT2" s="206">
        <f>ROUND(N(data!C161),0)</f>
        <v>1948</v>
      </c>
      <c r="AU2" s="206">
        <f>ROUND(N(data!C162),0)</f>
        <v>0</v>
      </c>
      <c r="AV2" s="206">
        <f>ROUND(N(data!C163),0)</f>
        <v>5688584</v>
      </c>
      <c r="AW2" s="206">
        <f>ROUND(N(data!C164),0)</f>
        <v>0</v>
      </c>
      <c r="AX2" s="206">
        <f>ROUND(N(data!D160),0)</f>
        <v>0</v>
      </c>
      <c r="AY2" s="206">
        <f>ROUND(N(data!D161),0)</f>
        <v>452</v>
      </c>
      <c r="AZ2" s="206">
        <f>ROUND(N(data!D162),0)</f>
        <v>0</v>
      </c>
      <c r="BA2" s="206">
        <f>ROUND(N(data!D163),0)</f>
        <v>1319938</v>
      </c>
      <c r="BB2" s="206">
        <f>ROUND(N(data!D164),0)</f>
        <v>0</v>
      </c>
      <c r="BC2" s="206">
        <f>ROUND(N(data!B166),0)</f>
        <v>0</v>
      </c>
      <c r="BD2" s="206">
        <f>ROUND(N(data!B167),0)</f>
        <v>0</v>
      </c>
      <c r="BE2" s="206">
        <f>ROUND(N(data!B168),0)</f>
        <v>0</v>
      </c>
      <c r="BF2" s="206">
        <f>ROUND(N(data!B169),0)</f>
        <v>0</v>
      </c>
      <c r="BG2" s="206">
        <f>ROUND(N(data!B170),0)</f>
        <v>0</v>
      </c>
      <c r="BH2" s="206">
        <f>ROUND(N(data!C166),0)</f>
        <v>0</v>
      </c>
      <c r="BI2" s="206">
        <f>ROUND(N(data!C167),0)</f>
        <v>0</v>
      </c>
      <c r="BJ2" s="206">
        <f>ROUND(N(data!C168),0)</f>
        <v>0</v>
      </c>
      <c r="BK2" s="206">
        <f>ROUND(N(data!C169),0)</f>
        <v>0</v>
      </c>
      <c r="BL2" s="206">
        <f>ROUND(N(data!C170),0)</f>
        <v>0</v>
      </c>
      <c r="BM2" s="206">
        <f>ROUND(N(data!D166),0)</f>
        <v>0</v>
      </c>
      <c r="BN2" s="206">
        <f>ROUND(N(data!D167),0)</f>
        <v>0</v>
      </c>
      <c r="BO2" s="206">
        <f>ROUND(N(data!D168),0)</f>
        <v>0</v>
      </c>
      <c r="BP2" s="206">
        <f>ROUND(N(data!D169),0)</f>
        <v>0</v>
      </c>
      <c r="BQ2" s="206">
        <f>ROUND(N(data!D170),0)</f>
        <v>0</v>
      </c>
      <c r="BR2" s="206">
        <f>ROUND(N(data!B173),0)</f>
        <v>3021069</v>
      </c>
      <c r="BS2" s="206">
        <f>ROUND(N(data!C173),0)</f>
        <v>1376999</v>
      </c>
      <c r="BW2" s="61"/>
      <c r="BX2" s="61"/>
      <c r="BY2" s="61"/>
      <c r="BZ2" s="61"/>
      <c r="CA2" s="61"/>
      <c r="CB2" s="61"/>
      <c r="CC2" s="61"/>
      <c r="CD2" s="61"/>
      <c r="CE2" s="61"/>
      <c r="CF2" s="61"/>
      <c r="CG2" s="61"/>
      <c r="CH2" s="61"/>
      <c r="CI2" s="61"/>
    </row>
  </sheetData>
  <sheetProtection algorithmName="SHA-512" hashValue="adDxc50ISvKzuLFjp38ibk20OhlX2ZRRIyFloqeQN5QXUJohWCfHKAKxrIW1fmtQiimWWbjN0lTSNUStZVJUEA==" saltValue="wcIC+7nCgGgXCAWreZThEA==" spinCount="100000" sheet="1" objects="1" scenarios="1"/>
  <pageMargins left="0.7" right="0.7" top="0.75" bottom="0.75" header="0.3" footer="0.3"/>
  <pageSetup orientation="portrait" horizontalDpi="1200" verticalDpi="120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149BB7-EA6B-4C93-A36C-62C4C5E9E3CF}">
  <sheetPr codeName="Sheet16"/>
  <dimension ref="A1:DH2"/>
  <sheetViews>
    <sheetView topLeftCell="AL1" workbookViewId="0">
      <selection activeCell="N34" sqref="N34"/>
    </sheetView>
  </sheetViews>
  <sheetFormatPr defaultColWidth="8.6640625" defaultRowHeight="15.5"/>
  <cols>
    <col min="1" max="1" width="13.4140625" style="9" bestFit="1" customWidth="1"/>
    <col min="2" max="2" width="5.25" style="9" bestFit="1" customWidth="1"/>
    <col min="3" max="4" width="10.58203125" style="9" bestFit="1" customWidth="1"/>
    <col min="5" max="5" width="6.58203125" style="9" bestFit="1" customWidth="1"/>
    <col min="6" max="7" width="10.58203125" style="9" bestFit="1" customWidth="1"/>
    <col min="8" max="8" width="8.9140625" style="9" bestFit="1" customWidth="1"/>
    <col min="9" max="9" width="9.75" style="9" bestFit="1" customWidth="1"/>
    <col min="10" max="10" width="7.58203125" style="9" bestFit="1" customWidth="1"/>
    <col min="11" max="13" width="9.58203125" style="9" bestFit="1" customWidth="1"/>
    <col min="14" max="14" width="10.58203125" style="9" bestFit="1" customWidth="1"/>
    <col min="15" max="15" width="8.75" style="9" bestFit="1" customWidth="1"/>
    <col min="16" max="16" width="8.9140625" style="9" bestFit="1" customWidth="1"/>
    <col min="17" max="17" width="9.75" style="9" bestFit="1" customWidth="1"/>
    <col min="18" max="18" width="9.58203125" style="9" bestFit="1" customWidth="1"/>
    <col min="19" max="20" width="10.58203125" style="9" bestFit="1" customWidth="1"/>
    <col min="21" max="21" width="9.9140625" style="9" bestFit="1" customWidth="1"/>
    <col min="22" max="22" width="10.58203125" style="9" bestFit="1" customWidth="1"/>
    <col min="23" max="23" width="9.58203125" style="9" bestFit="1" customWidth="1"/>
    <col min="24" max="25" width="9.9140625" style="9" bestFit="1" customWidth="1"/>
    <col min="26" max="26" width="11.9140625" style="9" bestFit="1" customWidth="1"/>
    <col min="27" max="27" width="9.58203125" style="9" bestFit="1" customWidth="1"/>
    <col min="28" max="28" width="8.9140625" style="9" bestFit="1" customWidth="1"/>
    <col min="29" max="30" width="10.58203125" style="9" bestFit="1" customWidth="1"/>
    <col min="31" max="31" width="8.25" style="9" bestFit="1" customWidth="1"/>
    <col min="32" max="32" width="8.75" style="9" bestFit="1" customWidth="1"/>
    <col min="33" max="33" width="10.58203125" style="9" bestFit="1" customWidth="1"/>
    <col min="34" max="34" width="8.25" style="9" bestFit="1" customWidth="1"/>
    <col min="35" max="35" width="7.25" style="9" bestFit="1" customWidth="1"/>
    <col min="36" max="37" width="9.58203125" style="9" bestFit="1" customWidth="1"/>
    <col min="38" max="38" width="8.6640625" style="9" bestFit="1" customWidth="1"/>
    <col min="39" max="39" width="10.58203125" style="9" bestFit="1" customWidth="1"/>
    <col min="40" max="40" width="9.58203125" style="9" bestFit="1" customWidth="1"/>
    <col min="41" max="41" width="7.58203125" style="9" bestFit="1" customWidth="1"/>
    <col min="42" max="42" width="6.58203125" style="9" bestFit="1" customWidth="1"/>
    <col min="43" max="44" width="9.58203125" style="9" bestFit="1" customWidth="1"/>
    <col min="45" max="45" width="6.75" style="9" bestFit="1" customWidth="1"/>
    <col min="46" max="46" width="7.75" style="9" bestFit="1" customWidth="1"/>
    <col min="47" max="47" width="10.58203125" style="9" bestFit="1" customWidth="1"/>
    <col min="48" max="48" width="8.4140625" style="9" bestFit="1" customWidth="1"/>
    <col min="49" max="49" width="8.58203125" style="9" bestFit="1" customWidth="1"/>
    <col min="50" max="50" width="8.25" style="9" bestFit="1" customWidth="1"/>
    <col min="51" max="52" width="9.58203125" style="9" bestFit="1" customWidth="1"/>
    <col min="53" max="53" width="10.58203125" style="9" bestFit="1" customWidth="1"/>
    <col min="54" max="54" width="8.25" style="9" bestFit="1" customWidth="1"/>
    <col min="55" max="57" width="10.58203125" style="9" bestFit="1" customWidth="1"/>
    <col min="58" max="59" width="7.58203125" style="9" bestFit="1" customWidth="1"/>
    <col min="60" max="60" width="8.58203125" style="9" bestFit="1" customWidth="1"/>
    <col min="61" max="61" width="7.58203125" style="9" bestFit="1" customWidth="1"/>
    <col min="62" max="62" width="7.4140625" style="9" bestFit="1" customWidth="1"/>
    <col min="63" max="63" width="11.9140625" style="9" customWidth="1"/>
    <col min="64" max="66" width="11.9140625" style="9" bestFit="1" customWidth="1"/>
    <col min="67" max="67" width="9.58203125" style="9" bestFit="1" customWidth="1"/>
    <col min="68" max="68" width="7.58203125" style="9" bestFit="1" customWidth="1"/>
    <col min="69" max="70" width="10.58203125" style="9" bestFit="1" customWidth="1"/>
    <col min="71" max="71" width="9.4140625" style="9" bestFit="1" customWidth="1"/>
    <col min="72" max="73" width="9.9140625" style="9" bestFit="1" customWidth="1"/>
    <col min="74" max="74" width="10.58203125" style="9" bestFit="1" customWidth="1"/>
    <col min="75" max="75" width="9.25" style="9" bestFit="1" customWidth="1"/>
    <col min="76" max="76" width="9.9140625" style="9" bestFit="1" customWidth="1"/>
    <col min="77" max="77" width="10.25" style="9" bestFit="1" customWidth="1"/>
    <col min="78" max="78" width="9.75" style="9" bestFit="1" customWidth="1"/>
    <col min="79" max="80" width="10.58203125" style="9" bestFit="1" customWidth="1"/>
    <col min="81" max="81" width="8.6640625" style="9" bestFit="1" customWidth="1"/>
    <col min="82" max="85" width="10.58203125" style="9" bestFit="1" customWidth="1"/>
    <col min="86" max="86" width="9" style="9" bestFit="1" customWidth="1"/>
    <col min="87" max="87" width="10.58203125" style="9" bestFit="1" customWidth="1"/>
    <col min="88" max="89" width="9.58203125" style="9" bestFit="1" customWidth="1"/>
    <col min="90" max="90" width="8.6640625" style="9" bestFit="1" customWidth="1"/>
    <col min="91" max="91" width="9" style="9" bestFit="1" customWidth="1"/>
    <col min="92" max="92" width="9.58203125" style="9" bestFit="1" customWidth="1"/>
    <col min="93" max="93" width="9" style="9" bestFit="1" customWidth="1"/>
    <col min="94" max="95" width="8.6640625" style="9" bestFit="1" customWidth="1"/>
    <col min="96" max="96" width="6.6640625" style="9" bestFit="1" customWidth="1"/>
    <col min="97" max="97" width="5.9140625" style="9" bestFit="1" customWidth="1"/>
    <col min="98" max="98" width="6.58203125" style="9" bestFit="1" customWidth="1"/>
    <col min="99" max="100" width="7.4140625" style="9" bestFit="1" customWidth="1"/>
    <col min="101" max="101" width="6.9140625" style="9" bestFit="1" customWidth="1"/>
    <col min="102" max="106" width="7.4140625" style="9" bestFit="1" customWidth="1"/>
    <col min="107" max="108" width="7.58203125" style="9" bestFit="1" customWidth="1"/>
    <col min="109" max="109" width="10.58203125" style="11" bestFit="1" customWidth="1"/>
    <col min="110" max="110" width="11.4140625" style="9" bestFit="1" customWidth="1"/>
    <col min="111" max="111" width="7.4140625" style="9" bestFit="1" customWidth="1"/>
    <col min="112" max="112" width="6.4140625" style="9" customWidth="1"/>
    <col min="113" max="115" width="8.6640625" style="9" customWidth="1"/>
    <col min="116" max="16384" width="8.6640625" style="9"/>
  </cols>
  <sheetData>
    <row r="1" spans="1:112" s="10" customFormat="1" ht="12.75" customHeight="1">
      <c r="A1" s="10" t="s">
        <v>1229</v>
      </c>
      <c r="B1" s="12" t="s">
        <v>1230</v>
      </c>
      <c r="C1" s="12" t="s">
        <v>1231</v>
      </c>
      <c r="D1" s="10" t="s">
        <v>1232</v>
      </c>
      <c r="E1" s="10" t="s">
        <v>1233</v>
      </c>
      <c r="F1" s="10" t="s">
        <v>1234</v>
      </c>
      <c r="G1" s="10" t="s">
        <v>1235</v>
      </c>
      <c r="H1" s="10" t="s">
        <v>1236</v>
      </c>
      <c r="I1" s="10" t="s">
        <v>1237</v>
      </c>
      <c r="J1" s="10" t="s">
        <v>1238</v>
      </c>
      <c r="K1" s="10" t="s">
        <v>1239</v>
      </c>
      <c r="L1" s="10" t="s">
        <v>1240</v>
      </c>
      <c r="M1" s="10" t="s">
        <v>1241</v>
      </c>
      <c r="N1" s="10" t="s">
        <v>1242</v>
      </c>
      <c r="O1" s="10" t="s">
        <v>1243</v>
      </c>
      <c r="P1" s="10" t="s">
        <v>1244</v>
      </c>
      <c r="Q1" s="10" t="s">
        <v>1245</v>
      </c>
      <c r="R1" s="10" t="s">
        <v>1246</v>
      </c>
      <c r="S1" s="10" t="s">
        <v>1247</v>
      </c>
      <c r="T1" s="10" t="s">
        <v>1248</v>
      </c>
      <c r="U1" s="10" t="s">
        <v>1249</v>
      </c>
      <c r="V1" s="10" t="s">
        <v>1250</v>
      </c>
      <c r="W1" s="10" t="s">
        <v>1251</v>
      </c>
      <c r="X1" s="10" t="s">
        <v>1252</v>
      </c>
      <c r="Y1" s="10" t="s">
        <v>1253</v>
      </c>
      <c r="Z1" s="10" t="s">
        <v>1254</v>
      </c>
      <c r="AA1" s="10" t="s">
        <v>1255</v>
      </c>
      <c r="AB1" s="10" t="s">
        <v>1256</v>
      </c>
      <c r="AC1" s="10" t="s">
        <v>1257</v>
      </c>
      <c r="AD1" s="10" t="s">
        <v>1258</v>
      </c>
      <c r="AE1" s="10" t="s">
        <v>1259</v>
      </c>
      <c r="AF1" s="10" t="s">
        <v>1260</v>
      </c>
      <c r="AG1" s="10" t="s">
        <v>1261</v>
      </c>
      <c r="AH1" s="10" t="s">
        <v>1262</v>
      </c>
      <c r="AI1" s="10" t="s">
        <v>1263</v>
      </c>
      <c r="AJ1" s="10" t="s">
        <v>1264</v>
      </c>
      <c r="AK1" s="10" t="s">
        <v>1265</v>
      </c>
      <c r="AL1" s="10" t="s">
        <v>1266</v>
      </c>
      <c r="AM1" s="10" t="s">
        <v>1267</v>
      </c>
      <c r="AN1" s="10" t="s">
        <v>1268</v>
      </c>
      <c r="AO1" s="10" t="s">
        <v>1269</v>
      </c>
      <c r="AP1" s="10" t="s">
        <v>1270</v>
      </c>
      <c r="AQ1" s="10" t="s">
        <v>1271</v>
      </c>
      <c r="AR1" s="10" t="s">
        <v>1272</v>
      </c>
      <c r="AS1" s="10" t="s">
        <v>1273</v>
      </c>
      <c r="AT1" s="10" t="s">
        <v>1274</v>
      </c>
      <c r="AU1" s="10" t="s">
        <v>1275</v>
      </c>
      <c r="AV1" s="10" t="s">
        <v>1276</v>
      </c>
      <c r="AW1" s="10" t="s">
        <v>1277</v>
      </c>
      <c r="AX1" s="10" t="s">
        <v>1278</v>
      </c>
      <c r="AY1" s="10" t="s">
        <v>1279</v>
      </c>
      <c r="AZ1" s="10" t="s">
        <v>1280</v>
      </c>
      <c r="BA1" s="10" t="s">
        <v>1281</v>
      </c>
      <c r="BB1" s="10" t="s">
        <v>1282</v>
      </c>
      <c r="BC1" s="10" t="s">
        <v>1283</v>
      </c>
      <c r="BD1" s="10" t="s">
        <v>1284</v>
      </c>
      <c r="BE1" s="10" t="s">
        <v>1285</v>
      </c>
      <c r="BF1" s="10" t="s">
        <v>1286</v>
      </c>
      <c r="BG1" s="10" t="s">
        <v>1287</v>
      </c>
      <c r="BH1" s="10" t="s">
        <v>1288</v>
      </c>
      <c r="BI1" s="10" t="s">
        <v>1289</v>
      </c>
      <c r="BJ1" s="10" t="s">
        <v>1290</v>
      </c>
      <c r="BK1" s="10" t="s">
        <v>1291</v>
      </c>
      <c r="BL1" s="10" t="s">
        <v>1292</v>
      </c>
      <c r="BM1" s="10" t="s">
        <v>1293</v>
      </c>
      <c r="BN1" s="10" t="s">
        <v>1294</v>
      </c>
      <c r="BO1" s="10" t="s">
        <v>1295</v>
      </c>
      <c r="BP1" s="10" t="s">
        <v>1296</v>
      </c>
      <c r="BQ1" s="10" t="s">
        <v>1297</v>
      </c>
      <c r="BR1" s="10" t="s">
        <v>1298</v>
      </c>
      <c r="BS1" s="10" t="s">
        <v>1299</v>
      </c>
      <c r="BT1" s="10" t="s">
        <v>1300</v>
      </c>
      <c r="BU1" s="10" t="s">
        <v>1301</v>
      </c>
      <c r="BV1" s="10" t="s">
        <v>1302</v>
      </c>
      <c r="BW1" s="10" t="s">
        <v>1303</v>
      </c>
      <c r="BX1" s="10" t="s">
        <v>1304</v>
      </c>
      <c r="BY1" s="10" t="s">
        <v>1305</v>
      </c>
      <c r="BZ1" s="10" t="s">
        <v>1306</v>
      </c>
      <c r="CA1" s="10" t="s">
        <v>1307</v>
      </c>
      <c r="CB1" s="10" t="s">
        <v>1308</v>
      </c>
      <c r="CC1" s="10" t="s">
        <v>1309</v>
      </c>
      <c r="CD1" s="10" t="s">
        <v>1310</v>
      </c>
      <c r="CE1" s="10" t="s">
        <v>1311</v>
      </c>
      <c r="CF1" s="10" t="s">
        <v>1312</v>
      </c>
      <c r="CG1" s="10" t="s">
        <v>1313</v>
      </c>
      <c r="CH1" s="10" t="s">
        <v>1314</v>
      </c>
      <c r="CI1" s="10" t="s">
        <v>1315</v>
      </c>
      <c r="CJ1" s="10" t="s">
        <v>1316</v>
      </c>
      <c r="CK1" s="10" t="s">
        <v>1317</v>
      </c>
      <c r="CL1" s="10" t="s">
        <v>1318</v>
      </c>
      <c r="CM1" s="10" t="s">
        <v>1319</v>
      </c>
      <c r="CN1" s="10" t="s">
        <v>1320</v>
      </c>
      <c r="CO1" s="10" t="s">
        <v>1321</v>
      </c>
      <c r="CP1" s="10" t="s">
        <v>1322</v>
      </c>
      <c r="CQ1" s="205" t="s">
        <v>1323</v>
      </c>
      <c r="CR1" s="205" t="s">
        <v>1324</v>
      </c>
      <c r="CS1" s="205" t="s">
        <v>1325</v>
      </c>
      <c r="CT1" s="205" t="s">
        <v>1326</v>
      </c>
      <c r="CU1" s="205" t="s">
        <v>1327</v>
      </c>
      <c r="CV1" s="205" t="s">
        <v>1328</v>
      </c>
      <c r="CW1" s="205" t="s">
        <v>1329</v>
      </c>
      <c r="CX1" s="205" t="s">
        <v>1330</v>
      </c>
      <c r="CY1" s="205" t="s">
        <v>1331</v>
      </c>
      <c r="CZ1" s="205" t="s">
        <v>1332</v>
      </c>
      <c r="DA1" s="205" t="s">
        <v>1333</v>
      </c>
      <c r="DB1" s="205" t="s">
        <v>1334</v>
      </c>
      <c r="DC1" s="205" t="s">
        <v>1335</v>
      </c>
      <c r="DD1" s="205" t="s">
        <v>1336</v>
      </c>
      <c r="DE1" s="10" t="s">
        <v>1337</v>
      </c>
      <c r="DF1" s="10" t="s">
        <v>1338</v>
      </c>
      <c r="DG1" s="10" t="s">
        <v>1339</v>
      </c>
      <c r="DH1" s="10" t="s">
        <v>1340</v>
      </c>
    </row>
    <row r="2" spans="1:112" s="177" customFormat="1" ht="12.65" customHeight="1">
      <c r="A2" s="207" t="str">
        <f>RIGHT(data!C97,3)</f>
        <v>150</v>
      </c>
      <c r="B2" s="208" t="str">
        <f>RIGHT(data!C96,4)</f>
        <v>2023</v>
      </c>
      <c r="C2" s="12" t="s">
        <v>1157</v>
      </c>
      <c r="D2" s="206">
        <f>ROUND(N(data!C181),0)</f>
        <v>1218578</v>
      </c>
      <c r="E2" s="206">
        <f>ROUND(N(data!C267),0)</f>
        <v>0</v>
      </c>
      <c r="F2" s="206">
        <f>ROUND(N(data!C268),0)</f>
        <v>10738731</v>
      </c>
      <c r="G2" s="206">
        <f>ROUND(N(data!C269),0)</f>
        <v>5918846</v>
      </c>
      <c r="H2" s="206">
        <f>ROUND(N(data!C270),0)</f>
        <v>643485</v>
      </c>
      <c r="I2" s="206">
        <f>ROUND(N(data!C271),0)</f>
        <v>133876</v>
      </c>
      <c r="J2" s="206">
        <f>ROUND(N(data!C272),0)</f>
        <v>0</v>
      </c>
      <c r="K2" s="206">
        <f>ROUND(N(data!C273),0)</f>
        <v>826908</v>
      </c>
      <c r="L2" s="206">
        <f>ROUND(N(data!C274),0)</f>
        <v>577328</v>
      </c>
      <c r="M2" s="206">
        <f>ROUND(N(data!C275),0)</f>
        <v>0</v>
      </c>
      <c r="N2" s="206">
        <f>ROUND(N(data!C278),0)</f>
        <v>2863598</v>
      </c>
      <c r="O2" s="206">
        <f>ROUND(N(data!C279),0)</f>
        <v>0</v>
      </c>
      <c r="P2" s="206">
        <f>ROUND(N(data!C280),0)</f>
        <v>1451526</v>
      </c>
      <c r="Q2" s="206">
        <f>ROUND(N(data!C283),0)</f>
        <v>222805</v>
      </c>
      <c r="R2" s="206">
        <f>ROUND(N(data!C284),0)</f>
        <v>2741793</v>
      </c>
      <c r="S2" s="206">
        <f>ROUND(N(data!C285),0)</f>
        <v>22140830</v>
      </c>
      <c r="T2" s="206">
        <f>ROUND(N(data!C286),0)</f>
        <v>0</v>
      </c>
      <c r="U2" s="206">
        <f>ROUND(N(data!C287),0)</f>
        <v>1418681</v>
      </c>
      <c r="V2" s="206">
        <f>ROUND(N(data!C288),0)</f>
        <v>15117340</v>
      </c>
      <c r="W2" s="206">
        <f>ROUND(N(data!C289),0)</f>
        <v>0</v>
      </c>
      <c r="X2" s="206">
        <f>ROUND(N(data!C290),0)</f>
        <v>0</v>
      </c>
      <c r="Y2" s="206">
        <f>ROUND(N(data!C291),0)</f>
        <v>0</v>
      </c>
      <c r="Z2" s="206">
        <f>ROUND(N(data!C292),0)</f>
        <v>26520851</v>
      </c>
      <c r="AA2" s="206">
        <f>ROUND(N(data!C295),0)</f>
        <v>0</v>
      </c>
      <c r="AB2" s="206">
        <f>ROUND(N(data!C296),0)</f>
        <v>0</v>
      </c>
      <c r="AC2" s="206">
        <f>ROUND(N(data!C297),0)</f>
        <v>0</v>
      </c>
      <c r="AD2" s="206">
        <f>ROUND(N(data!C298),0)</f>
        <v>0</v>
      </c>
      <c r="AE2" s="206">
        <f>ROUND(N(data!C302),0)</f>
        <v>0</v>
      </c>
      <c r="AF2" s="206">
        <f>ROUND(N(data!C303),0)</f>
        <v>0</v>
      </c>
      <c r="AG2" s="206">
        <f>ROUND(N(data!C304),0)</f>
        <v>0</v>
      </c>
      <c r="AH2" s="206">
        <f>ROUND(N(data!C305),0)</f>
        <v>0</v>
      </c>
      <c r="AI2" s="206">
        <f>ROUND(N(data!C314),0)</f>
        <v>0</v>
      </c>
      <c r="AJ2" s="206">
        <f>ROUND(N(data!C315),0)</f>
        <v>1137567</v>
      </c>
      <c r="AK2" s="206">
        <f>ROUND(N(data!C316),0)</f>
        <v>6743723</v>
      </c>
      <c r="AL2" s="206">
        <f>ROUND(N(data!C317),0)</f>
        <v>0</v>
      </c>
      <c r="AM2" s="206">
        <f>ROUND(N(data!C318),0)</f>
        <v>0</v>
      </c>
      <c r="AN2" s="206">
        <f>ROUND(N(data!C319),0)</f>
        <v>526417</v>
      </c>
      <c r="AO2" s="206">
        <f>ROUND(N(data!C320),0)</f>
        <v>0</v>
      </c>
      <c r="AP2" s="206">
        <f>ROUND(N(data!C321),0)</f>
        <v>0</v>
      </c>
      <c r="AQ2" s="206">
        <f>ROUND(N(data!C322),0)</f>
        <v>2309114</v>
      </c>
      <c r="AR2" s="206">
        <f>ROUND(N(data!C323),0)</f>
        <v>747833</v>
      </c>
      <c r="AS2" s="206">
        <f>ROUND(N(data!C326),0)</f>
        <v>0</v>
      </c>
      <c r="AT2" s="206">
        <f>ROUND(N(data!C327),0)</f>
        <v>0</v>
      </c>
      <c r="AU2" s="206">
        <f>ROUND(N(data!C328),0)</f>
        <v>0</v>
      </c>
      <c r="AV2" s="206">
        <f>ROUND(N(data!C331),0)</f>
        <v>0</v>
      </c>
      <c r="AW2" s="206">
        <f>ROUND(N(data!C332),0)</f>
        <v>0</v>
      </c>
      <c r="AX2" s="206">
        <f>ROUND(N(data!C333),0)</f>
        <v>0</v>
      </c>
      <c r="AY2" s="206">
        <f>ROUND(N(data!C334),0)</f>
        <v>0</v>
      </c>
      <c r="AZ2" s="206">
        <f>ROUND(N(data!C335),0)</f>
        <v>20130517</v>
      </c>
      <c r="BA2" s="206">
        <f>ROUND(N(data!C336),0)</f>
        <v>0</v>
      </c>
      <c r="BB2" s="206">
        <f>ROUND(N(data!C337),0)</f>
        <v>0</v>
      </c>
      <c r="BC2" s="206">
        <f>ROUND(N(data!C338),0)</f>
        <v>0</v>
      </c>
      <c r="BD2" s="206">
        <f>ROUND(N(data!C339),0)</f>
        <v>0</v>
      </c>
      <c r="BE2" s="206">
        <f>ROUND(N(data!C343),0)</f>
        <v>1042531</v>
      </c>
      <c r="BF2" s="206">
        <f>ROUND(N(data!C345),0)</f>
        <v>0</v>
      </c>
      <c r="BG2" s="206">
        <f>ROUND(N(data!C346),0)</f>
        <v>0</v>
      </c>
      <c r="BH2" s="206">
        <f>ROUND(N(data!C347),0)</f>
        <v>0</v>
      </c>
      <c r="BI2" s="206">
        <f>ROUND(N(data!C348),0)</f>
        <v>0</v>
      </c>
      <c r="BJ2" s="206">
        <f>ROUND(N(data!C349),0)</f>
        <v>0</v>
      </c>
      <c r="BK2" s="206">
        <f>ROUND(N(data!CE60),2)</f>
        <v>212.03</v>
      </c>
      <c r="BL2" s="206">
        <f>ROUND(N(data!C358),0)</f>
        <v>16802023</v>
      </c>
      <c r="BM2" s="206">
        <f>ROUND(N(data!C359),0)</f>
        <v>46570705</v>
      </c>
      <c r="BN2" s="206">
        <f>ROUND(N(data!C363),0)</f>
        <v>24236226</v>
      </c>
      <c r="BO2" s="206">
        <f>ROUND(N(data!C364),0)</f>
        <v>453447</v>
      </c>
      <c r="BP2" s="206">
        <f>ROUND(N(data!C365),0)</f>
        <v>0</v>
      </c>
      <c r="BQ2" s="206">
        <f>ROUND(N(data!D381),0)</f>
        <v>367440</v>
      </c>
      <c r="BR2" s="206">
        <f>ROUND(N(data!C370),0)</f>
        <v>0</v>
      </c>
      <c r="BS2" s="206">
        <f>ROUND(N(data!C371),0)</f>
        <v>63593</v>
      </c>
      <c r="BT2" s="206">
        <f>ROUND(N(data!C372),0)</f>
        <v>0</v>
      </c>
      <c r="BU2" s="206">
        <f>ROUND(N(data!C373),0)</f>
        <v>0</v>
      </c>
      <c r="BV2" s="206">
        <f>ROUND(N(data!C374),0)</f>
        <v>0</v>
      </c>
      <c r="BW2" s="206">
        <f>ROUND(N(data!C375),0)</f>
        <v>0</v>
      </c>
      <c r="BX2" s="206">
        <f>ROUND(N(data!C376),0)</f>
        <v>0</v>
      </c>
      <c r="BY2" s="206">
        <f>ROUND(N(data!C377),0)</f>
        <v>0</v>
      </c>
      <c r="BZ2" s="206">
        <f>ROUND(N(data!C378),0)</f>
        <v>0</v>
      </c>
      <c r="CA2" s="206">
        <f>ROUND(N(data!C379),0)</f>
        <v>0</v>
      </c>
      <c r="CB2" s="206">
        <f>ROUND(N(data!C380),0)</f>
        <v>303847</v>
      </c>
      <c r="CC2" s="206">
        <f>ROUND(N(data!C382),0)</f>
        <v>0</v>
      </c>
      <c r="CD2" s="206">
        <f>ROUND(N(data!C389),0)</f>
        <v>17807659</v>
      </c>
      <c r="CE2" s="206">
        <f>ROUND(N(data!C390),0)</f>
        <v>4627496</v>
      </c>
      <c r="CF2" s="206">
        <f>ROUND(N(data!C391),0)</f>
        <v>1552100</v>
      </c>
      <c r="CG2" s="206">
        <f>ROUND(N(data!C392),0)</f>
        <v>3215779</v>
      </c>
      <c r="CH2" s="206">
        <f>ROUND(N(data!C393),0)</f>
        <v>372471</v>
      </c>
      <c r="CI2" s="206">
        <f>ROUND(N(data!C394),0)</f>
        <v>5267598</v>
      </c>
      <c r="CJ2" s="206">
        <f>ROUND(N(data!C395),0)</f>
        <v>2173315</v>
      </c>
      <c r="CK2" s="206">
        <f>ROUND(N(data!C396),0)</f>
        <v>400999</v>
      </c>
      <c r="CL2" s="206">
        <f>ROUND(N(data!C397),0)</f>
        <v>369337</v>
      </c>
      <c r="CM2" s="206">
        <f>ROUND(N(data!C398),0)</f>
        <v>410936</v>
      </c>
      <c r="CN2" s="206">
        <f>ROUND(N(data!C399),0)</f>
        <v>859019</v>
      </c>
      <c r="CO2" s="206">
        <f>ROUND(N(data!C362),0)</f>
        <v>977764</v>
      </c>
      <c r="CP2" s="206">
        <f>ROUND(N(data!D415),0)</f>
        <v>875148</v>
      </c>
      <c r="CQ2" s="60">
        <f>ROUND(N(data!C401),0)</f>
        <v>0</v>
      </c>
      <c r="CR2" s="60">
        <f>ROUND(N(data!C402),0)</f>
        <v>0</v>
      </c>
      <c r="CS2" s="60">
        <f>ROUND(N(data!C403),0)</f>
        <v>0</v>
      </c>
      <c r="CT2" s="60">
        <f>ROUND(N(data!C404),0)</f>
        <v>0</v>
      </c>
      <c r="CU2" s="60">
        <f>ROUND(N(data!C405),0)</f>
        <v>0</v>
      </c>
      <c r="CV2" s="60">
        <f>ROUND(N(data!C406),0)</f>
        <v>0</v>
      </c>
      <c r="CW2" s="60">
        <f>ROUND(N(data!C407),0)</f>
        <v>0</v>
      </c>
      <c r="CX2" s="60">
        <f>ROUND(N(data!C408),0)</f>
        <v>0</v>
      </c>
      <c r="CY2" s="60">
        <f>ROUND(N(data!C409),0)</f>
        <v>0</v>
      </c>
      <c r="CZ2" s="60">
        <f>ROUND(N(data!C410),0)</f>
        <v>0</v>
      </c>
      <c r="DA2" s="60">
        <f>ROUND(N(data!C411),0)</f>
        <v>0</v>
      </c>
      <c r="DB2" s="60">
        <f>ROUND(N(data!C412),0)</f>
        <v>0</v>
      </c>
      <c r="DC2" s="60">
        <f>ROUND(N(data!C413),0)</f>
        <v>0</v>
      </c>
      <c r="DD2" s="60">
        <f>ROUND(N(data!C414),0)</f>
        <v>875148</v>
      </c>
      <c r="DE2" s="60">
        <f>ROUND(N(data!C419),0)</f>
        <v>0</v>
      </c>
      <c r="DF2" s="206">
        <f>ROUND(N(data!D420),0)</f>
        <v>551652</v>
      </c>
      <c r="DG2" s="206">
        <f>ROUND(N(data!C422),0)</f>
        <v>0</v>
      </c>
      <c r="DH2" s="206">
        <f>ROUND(N(data!C423),0)</f>
        <v>0</v>
      </c>
    </row>
  </sheetData>
  <sheetProtection algorithmName="SHA-512" hashValue="C3wNTkp9XBSvRanqh0zz96nK7VCyr+s0vVv8MYvC397mS2JBrRREtBL0coTDBqe6lbp+3vhSobO+Ew171lqmXw==" saltValue="Dt4hBLHrPS7h4tLtq3VkIg==" spinCount="100000" sheet="1" objects="1" scenarios="1"/>
  <pageMargins left="0.7" right="0.7" top="0.75" bottom="0.75" header="0.3" footer="0.3"/>
  <pageSetup orientation="portrait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8B9F86-05A8-4A72-A0A6-8843DE8A4132}">
  <sheetPr codeName="Sheet17"/>
  <dimension ref="A1:CK80"/>
  <sheetViews>
    <sheetView workbookViewId="0">
      <selection activeCell="N34" sqref="N34"/>
    </sheetView>
  </sheetViews>
  <sheetFormatPr defaultColWidth="8.6640625" defaultRowHeight="15.5"/>
  <cols>
    <col min="1" max="1" width="12.6640625" style="9" bestFit="1" customWidth="1"/>
    <col min="2" max="2" width="5.25" style="9" bestFit="1" customWidth="1"/>
    <col min="3" max="3" width="13.9140625" style="9" bestFit="1" customWidth="1"/>
    <col min="4" max="4" width="10.58203125" style="9" bestFit="1" customWidth="1"/>
    <col min="5" max="37" width="12.58203125" style="9" customWidth="1"/>
    <col min="38" max="40" width="8.6640625" style="9" customWidth="1"/>
    <col min="41" max="16384" width="8.6640625" style="9"/>
  </cols>
  <sheetData>
    <row r="1" spans="1:89" s="10" customFormat="1" ht="12.65" customHeight="1">
      <c r="A1" s="10" t="s">
        <v>1341</v>
      </c>
      <c r="B1" s="12" t="s">
        <v>1342</v>
      </c>
      <c r="C1" s="10" t="s">
        <v>1343</v>
      </c>
      <c r="D1" s="12" t="s">
        <v>1344</v>
      </c>
      <c r="E1" s="10" t="s">
        <v>1345</v>
      </c>
      <c r="F1" s="10" t="s">
        <v>1346</v>
      </c>
      <c r="G1" s="10" t="s">
        <v>1347</v>
      </c>
      <c r="H1" s="10" t="s">
        <v>1348</v>
      </c>
      <c r="I1" s="10" t="s">
        <v>1349</v>
      </c>
      <c r="J1" s="10" t="s">
        <v>1350</v>
      </c>
      <c r="K1" s="10" t="s">
        <v>1351</v>
      </c>
      <c r="L1" s="10" t="s">
        <v>1352</v>
      </c>
      <c r="M1" s="10" t="s">
        <v>1353</v>
      </c>
      <c r="N1" s="10" t="s">
        <v>1354</v>
      </c>
      <c r="O1" s="10" t="s">
        <v>1355</v>
      </c>
      <c r="P1" s="10" t="s">
        <v>1323</v>
      </c>
      <c r="Q1" s="10" t="s">
        <v>1324</v>
      </c>
      <c r="R1" s="10" t="s">
        <v>1325</v>
      </c>
      <c r="S1" s="10" t="s">
        <v>1326</v>
      </c>
      <c r="T1" s="10" t="s">
        <v>1327</v>
      </c>
      <c r="U1" s="10" t="s">
        <v>1328</v>
      </c>
      <c r="V1" s="10" t="s">
        <v>1329</v>
      </c>
      <c r="W1" s="10" t="s">
        <v>1330</v>
      </c>
      <c r="X1" s="10" t="s">
        <v>1331</v>
      </c>
      <c r="Y1" s="10" t="s">
        <v>1332</v>
      </c>
      <c r="Z1" s="10" t="s">
        <v>1333</v>
      </c>
      <c r="AA1" s="10" t="s">
        <v>1334</v>
      </c>
      <c r="AB1" s="10" t="s">
        <v>1335</v>
      </c>
      <c r="AC1" s="10" t="s">
        <v>1336</v>
      </c>
      <c r="AD1" s="10" t="s">
        <v>1356</v>
      </c>
      <c r="AE1" s="10" t="s">
        <v>1357</v>
      </c>
      <c r="AF1" s="10" t="s">
        <v>1358</v>
      </c>
      <c r="AG1" s="10" t="s">
        <v>1359</v>
      </c>
      <c r="AH1" s="10" t="s">
        <v>1360</v>
      </c>
      <c r="AI1" s="10" t="s">
        <v>1361</v>
      </c>
      <c r="AJ1" s="10" t="s">
        <v>1362</v>
      </c>
      <c r="AK1" s="10" t="s">
        <v>1363</v>
      </c>
      <c r="AM1" s="14"/>
      <c r="AN1" s="14"/>
      <c r="AO1" s="14"/>
      <c r="AP1" s="14"/>
    </row>
    <row r="2" spans="1:89" s="177" customFormat="1" ht="12.65" customHeight="1">
      <c r="A2" s="12" t="str">
        <f>RIGHT(data!$C$97,3)</f>
        <v>150</v>
      </c>
      <c r="B2" s="208" t="str">
        <f>RIGHT(data!$C$96,4)</f>
        <v>2023</v>
      </c>
      <c r="C2" s="12" t="str">
        <f>data!C$55</f>
        <v>6010</v>
      </c>
      <c r="D2" s="12" t="s">
        <v>1157</v>
      </c>
      <c r="E2" s="206">
        <f>ROUND(N(data!C59), 0)</f>
        <v>0</v>
      </c>
      <c r="F2" s="312">
        <f>ROUND(N(data!C60), 2)</f>
        <v>0</v>
      </c>
      <c r="G2" s="206">
        <f>ROUND(N(data!C61), 0)</f>
        <v>0</v>
      </c>
      <c r="H2" s="206">
        <f>ROUND(N(data!C62), 0)</f>
        <v>0</v>
      </c>
      <c r="I2" s="206">
        <f>ROUND(N(data!C63), 0)</f>
        <v>0</v>
      </c>
      <c r="J2" s="206">
        <f>ROUND(N(data!C64), 0)</f>
        <v>0</v>
      </c>
      <c r="K2" s="206">
        <f>ROUND(N(data!C65), 0)</f>
        <v>0</v>
      </c>
      <c r="L2" s="206">
        <f>ROUND(N(data!C66), 0)</f>
        <v>0</v>
      </c>
      <c r="M2" s="206">
        <f>ROUND(N(data!C67), 0)</f>
        <v>0</v>
      </c>
      <c r="N2" s="206">
        <f>ROUND(N(data!C68), 0)</f>
        <v>0</v>
      </c>
      <c r="O2" s="206">
        <f>ROUND(N(data!C69), 0)</f>
        <v>0</v>
      </c>
      <c r="P2" s="206">
        <f>ROUND(N(data!C70), 0)</f>
        <v>0</v>
      </c>
      <c r="Q2" s="206">
        <f>ROUND(N(data!C71), 0)</f>
        <v>0</v>
      </c>
      <c r="R2" s="206">
        <f>ROUND(N(data!C72), 0)</f>
        <v>0</v>
      </c>
      <c r="S2" s="206">
        <f>ROUND(N(data!C73), 0)</f>
        <v>0</v>
      </c>
      <c r="T2" s="206">
        <f>ROUND(N(data!C74), 0)</f>
        <v>0</v>
      </c>
      <c r="U2" s="206">
        <f>ROUND(N(data!C75), 0)</f>
        <v>0</v>
      </c>
      <c r="V2" s="206">
        <f>ROUND(N(data!C76), 0)</f>
        <v>0</v>
      </c>
      <c r="W2" s="206">
        <f>ROUND(N(data!C77), 0)</f>
        <v>0</v>
      </c>
      <c r="X2" s="206">
        <f>ROUND(N(data!C78), 0)</f>
        <v>0</v>
      </c>
      <c r="Y2" s="206">
        <f>ROUND(N(data!C79), 0)</f>
        <v>0</v>
      </c>
      <c r="Z2" s="206">
        <f>ROUND(N(data!C80), 0)</f>
        <v>0</v>
      </c>
      <c r="AA2" s="206">
        <f>ROUND(N(data!C81), 0)</f>
        <v>0</v>
      </c>
      <c r="AB2" s="206">
        <f>ROUND(N(data!C82), 0)</f>
        <v>0</v>
      </c>
      <c r="AC2" s="206">
        <f>ROUND(N(data!C83), 0)</f>
        <v>0</v>
      </c>
      <c r="AD2" s="206">
        <f>ROUND(N(data!C84), 0)</f>
        <v>0</v>
      </c>
      <c r="AE2" s="206">
        <f>ROUND(N(data!C89), 0)</f>
        <v>0</v>
      </c>
      <c r="AF2" s="206">
        <f>ROUND(N(data!C87), 0)</f>
        <v>0</v>
      </c>
      <c r="AG2" s="206">
        <f>ROUND(N(data!C90), 0)</f>
        <v>0</v>
      </c>
      <c r="AH2" s="206">
        <f>ROUND(N(data!C91), 0)</f>
        <v>0</v>
      </c>
      <c r="AI2" s="206">
        <f>ROUND(N(data!C92), 0)</f>
        <v>0</v>
      </c>
      <c r="AJ2" s="206">
        <f>ROUND(N(data!C93), 0)</f>
        <v>0</v>
      </c>
      <c r="AK2" s="312">
        <f>ROUND(N(data!C94), 2)</f>
        <v>0</v>
      </c>
      <c r="AL2" s="61"/>
      <c r="AM2" s="61"/>
      <c r="AN2" s="61"/>
      <c r="AO2" s="61"/>
      <c r="AP2" s="61"/>
      <c r="AQ2" s="61"/>
      <c r="AR2" s="61"/>
      <c r="AS2" s="61"/>
      <c r="AT2" s="61"/>
      <c r="AU2" s="61"/>
      <c r="AV2" s="61"/>
      <c r="AW2" s="61"/>
      <c r="AX2" s="61"/>
      <c r="AY2" s="61"/>
      <c r="AZ2" s="61"/>
      <c r="BA2" s="61"/>
      <c r="BB2" s="61"/>
      <c r="BC2" s="61"/>
      <c r="BD2" s="61"/>
      <c r="BE2" s="61"/>
      <c r="BF2" s="61"/>
      <c r="BG2" s="61"/>
      <c r="BH2" s="61"/>
      <c r="BI2" s="61"/>
      <c r="BJ2" s="61"/>
      <c r="BK2" s="61"/>
      <c r="BL2" s="61"/>
      <c r="BM2" s="61"/>
      <c r="BN2" s="61"/>
      <c r="BO2" s="61"/>
      <c r="BP2" s="61"/>
      <c r="BQ2" s="61"/>
      <c r="BR2" s="61"/>
      <c r="BS2" s="61"/>
      <c r="BT2" s="61"/>
      <c r="BU2" s="61"/>
      <c r="BV2" s="61"/>
      <c r="BW2" s="61"/>
      <c r="BX2" s="61"/>
      <c r="BY2" s="61"/>
      <c r="BZ2" s="61"/>
      <c r="CA2" s="61"/>
      <c r="CB2" s="61"/>
      <c r="CC2" s="61"/>
      <c r="CD2" s="61"/>
      <c r="CE2" s="61"/>
      <c r="CF2" s="61"/>
      <c r="CG2" s="61"/>
      <c r="CH2" s="61"/>
      <c r="CI2" s="61"/>
      <c r="CJ2" s="61"/>
      <c r="CK2" s="61"/>
    </row>
    <row r="3" spans="1:89" s="11" customFormat="1" ht="12.65" customHeight="1">
      <c r="A3" s="12" t="str">
        <f>RIGHT(data!$C$97,3)</f>
        <v>150</v>
      </c>
      <c r="B3" s="208" t="str">
        <f>RIGHT(data!$C$96,4)</f>
        <v>2023</v>
      </c>
      <c r="C3" s="12" t="str">
        <f>data!D$55</f>
        <v>6030</v>
      </c>
      <c r="D3" s="12" t="s">
        <v>1157</v>
      </c>
      <c r="E3" s="206">
        <f>ROUND(N(data!D59), 0)</f>
        <v>0</v>
      </c>
      <c r="F3" s="312">
        <f>ROUND(N(data!D60), 2)</f>
        <v>0</v>
      </c>
      <c r="G3" s="206">
        <f>ROUND(N(data!D61), 0)</f>
        <v>0</v>
      </c>
      <c r="H3" s="206">
        <f>ROUND(N(data!D62), 0)</f>
        <v>0</v>
      </c>
      <c r="I3" s="206">
        <f>ROUND(N(data!D63), 0)</f>
        <v>0</v>
      </c>
      <c r="J3" s="206">
        <f>ROUND(N(data!D64), 0)</f>
        <v>0</v>
      </c>
      <c r="K3" s="206">
        <f>ROUND(N(data!D65), 0)</f>
        <v>0</v>
      </c>
      <c r="L3" s="206">
        <f>ROUND(N(data!D66), 0)</f>
        <v>0</v>
      </c>
      <c r="M3" s="206">
        <f>ROUND(N(data!D67), 0)</f>
        <v>0</v>
      </c>
      <c r="N3" s="206">
        <f>ROUND(N(data!D68), 0)</f>
        <v>0</v>
      </c>
      <c r="O3" s="206">
        <f>ROUND(N(data!D69), 0)</f>
        <v>0</v>
      </c>
      <c r="P3" s="206">
        <f>ROUND(N(data!D70), 0)</f>
        <v>0</v>
      </c>
      <c r="Q3" s="206">
        <f>ROUND(N(data!D71), 0)</f>
        <v>0</v>
      </c>
      <c r="R3" s="206">
        <f>ROUND(N(data!D72), 0)</f>
        <v>0</v>
      </c>
      <c r="S3" s="206">
        <f>ROUND(N(data!D73), 0)</f>
        <v>0</v>
      </c>
      <c r="T3" s="206">
        <f>ROUND(N(data!D74), 0)</f>
        <v>0</v>
      </c>
      <c r="U3" s="206">
        <f>ROUND(N(data!D75), 0)</f>
        <v>0</v>
      </c>
      <c r="V3" s="206">
        <f>ROUND(N(data!D76), 0)</f>
        <v>0</v>
      </c>
      <c r="W3" s="206">
        <f>ROUND(N(data!D77), 0)</f>
        <v>0</v>
      </c>
      <c r="X3" s="206">
        <f>ROUND(N(data!D78), 0)</f>
        <v>0</v>
      </c>
      <c r="Y3" s="206">
        <f>ROUND(N(data!D79), 0)</f>
        <v>0</v>
      </c>
      <c r="Z3" s="206">
        <f>ROUND(N(data!D80), 0)</f>
        <v>0</v>
      </c>
      <c r="AA3" s="206">
        <f>ROUND(N(data!D81), 0)</f>
        <v>0</v>
      </c>
      <c r="AB3" s="206">
        <f>ROUND(N(data!D82), 0)</f>
        <v>0</v>
      </c>
      <c r="AC3" s="206">
        <f>ROUND(N(data!D83), 0)</f>
        <v>0</v>
      </c>
      <c r="AD3" s="206">
        <f>ROUND(N(data!D84), 0)</f>
        <v>0</v>
      </c>
      <c r="AE3" s="206">
        <f>ROUND(N(data!D89), 0)</f>
        <v>0</v>
      </c>
      <c r="AF3" s="206">
        <f>ROUND(N(data!D87), 0)</f>
        <v>0</v>
      </c>
      <c r="AG3" s="206">
        <f>ROUND(N(data!D90), 0)</f>
        <v>0</v>
      </c>
      <c r="AH3" s="206">
        <f>ROUND(N(data!D91), 0)</f>
        <v>0</v>
      </c>
      <c r="AI3" s="206">
        <f>ROUND(N(data!D92), 0)</f>
        <v>0</v>
      </c>
      <c r="AJ3" s="206">
        <f>ROUND(N(data!D93), 0)</f>
        <v>0</v>
      </c>
      <c r="AK3" s="312">
        <f>ROUND(N(data!D94), 2)</f>
        <v>0</v>
      </c>
      <c r="AL3" s="61"/>
      <c r="AM3" s="61"/>
      <c r="AN3" s="61"/>
      <c r="AO3" s="61"/>
      <c r="AP3" s="61"/>
      <c r="AQ3" s="61"/>
      <c r="AR3" s="61"/>
      <c r="AS3" s="61"/>
      <c r="AT3" s="61"/>
      <c r="AU3" s="61"/>
      <c r="AV3" s="61"/>
      <c r="AW3" s="61"/>
      <c r="AX3" s="61"/>
      <c r="AY3" s="61"/>
      <c r="AZ3" s="61"/>
      <c r="BA3" s="61"/>
      <c r="BB3" s="61"/>
      <c r="BC3" s="61"/>
      <c r="BD3" s="61"/>
      <c r="BE3" s="61"/>
      <c r="BF3" s="61"/>
      <c r="BG3" s="61"/>
      <c r="BH3" s="61"/>
      <c r="BI3" s="61"/>
      <c r="BJ3" s="61"/>
      <c r="BK3" s="61"/>
      <c r="BL3" s="61"/>
      <c r="BM3" s="61"/>
      <c r="BN3" s="61"/>
      <c r="BO3" s="61"/>
      <c r="BP3" s="61"/>
      <c r="BQ3" s="61"/>
      <c r="BR3" s="61"/>
      <c r="BS3" s="61"/>
      <c r="BT3" s="61"/>
      <c r="BU3" s="61"/>
      <c r="BV3" s="61"/>
      <c r="BW3" s="61"/>
      <c r="BX3" s="61"/>
      <c r="BY3" s="61"/>
      <c r="BZ3" s="61"/>
      <c r="CA3" s="61"/>
      <c r="CB3" s="61"/>
      <c r="CC3" s="61"/>
      <c r="CD3" s="61"/>
      <c r="CE3" s="61"/>
      <c r="CF3" s="61"/>
      <c r="CG3" s="61"/>
      <c r="CH3" s="61"/>
      <c r="CI3" s="61"/>
      <c r="CJ3" s="61"/>
      <c r="CK3" s="61"/>
    </row>
    <row r="4" spans="1:89" s="11" customFormat="1" ht="12.65" customHeight="1">
      <c r="A4" s="12" t="str">
        <f>RIGHT(data!$C$97,3)</f>
        <v>150</v>
      </c>
      <c r="B4" s="208" t="str">
        <f>RIGHT(data!$C$96,4)</f>
        <v>2023</v>
      </c>
      <c r="C4" s="12" t="str">
        <f>data!E$55</f>
        <v>6070</v>
      </c>
      <c r="D4" s="12" t="s">
        <v>1157</v>
      </c>
      <c r="E4" s="206">
        <f>ROUND(N(data!E59), 0)</f>
        <v>1024</v>
      </c>
      <c r="F4" s="312">
        <f>ROUND(N(data!E60), 2)</f>
        <v>7.18</v>
      </c>
      <c r="G4" s="206">
        <f>ROUND(N(data!E61), 0)</f>
        <v>681484</v>
      </c>
      <c r="H4" s="206">
        <f>ROUND(N(data!E62), 0)</f>
        <v>177090</v>
      </c>
      <c r="I4" s="206">
        <f>ROUND(N(data!E63), 0)</f>
        <v>69419</v>
      </c>
      <c r="J4" s="206">
        <f>ROUND(N(data!E64), 0)</f>
        <v>24985</v>
      </c>
      <c r="K4" s="206">
        <f>ROUND(N(data!E65), 0)</f>
        <v>865</v>
      </c>
      <c r="L4" s="206">
        <f>ROUND(N(data!E66), 0)</f>
        <v>363368</v>
      </c>
      <c r="M4" s="206">
        <f>ROUND(N(data!E67), 0)</f>
        <v>112786</v>
      </c>
      <c r="N4" s="206">
        <f>ROUND(N(data!E68), 0)</f>
        <v>5341</v>
      </c>
      <c r="O4" s="206">
        <f>ROUND(N(data!E69), 0)</f>
        <v>6396</v>
      </c>
      <c r="P4" s="206">
        <f>ROUND(N(data!E70), 0)</f>
        <v>0</v>
      </c>
      <c r="Q4" s="206">
        <f>ROUND(N(data!E71), 0)</f>
        <v>0</v>
      </c>
      <c r="R4" s="206">
        <f>ROUND(N(data!E72), 0)</f>
        <v>0</v>
      </c>
      <c r="S4" s="206">
        <f>ROUND(N(data!E73), 0)</f>
        <v>0</v>
      </c>
      <c r="T4" s="206">
        <f>ROUND(N(data!E74), 0)</f>
        <v>0</v>
      </c>
      <c r="U4" s="206">
        <f>ROUND(N(data!E75), 0)</f>
        <v>0</v>
      </c>
      <c r="V4" s="206">
        <f>ROUND(N(data!E76), 0)</f>
        <v>0</v>
      </c>
      <c r="W4" s="206">
        <f>ROUND(N(data!E77), 0)</f>
        <v>0</v>
      </c>
      <c r="X4" s="206">
        <f>ROUND(N(data!E78), 0)</f>
        <v>0</v>
      </c>
      <c r="Y4" s="206">
        <f>ROUND(N(data!E79), 0)</f>
        <v>0</v>
      </c>
      <c r="Z4" s="206">
        <f>ROUND(N(data!E80), 0)</f>
        <v>0</v>
      </c>
      <c r="AA4" s="206">
        <f>ROUND(N(data!E81), 0)</f>
        <v>0</v>
      </c>
      <c r="AB4" s="206">
        <f>ROUND(N(data!E82), 0)</f>
        <v>0</v>
      </c>
      <c r="AC4" s="206">
        <f>ROUND(N(data!E83), 0)</f>
        <v>6396</v>
      </c>
      <c r="AD4" s="206">
        <f>ROUND(N(data!E84), 0)</f>
        <v>0</v>
      </c>
      <c r="AE4" s="206">
        <f>ROUND(N(data!E89), 0)</f>
        <v>3178502</v>
      </c>
      <c r="AF4" s="206">
        <f>ROUND(N(data!E87), 0)</f>
        <v>3056555</v>
      </c>
      <c r="AG4" s="206">
        <f>ROUND(N(data!E90), 0)</f>
        <v>4819</v>
      </c>
      <c r="AH4" s="206">
        <f>ROUND(N(data!E91), 0)</f>
        <v>3108</v>
      </c>
      <c r="AI4" s="206">
        <f>ROUND(N(data!E92), 0)</f>
        <v>885</v>
      </c>
      <c r="AJ4" s="206">
        <f>ROUND(N(data!E93), 0)</f>
        <v>32547</v>
      </c>
      <c r="AK4" s="312">
        <f>ROUND(N(data!E94), 2)</f>
        <v>6.91</v>
      </c>
      <c r="AL4" s="61"/>
      <c r="AM4" s="61"/>
      <c r="AN4" s="61"/>
      <c r="AO4" s="61"/>
      <c r="AP4" s="61"/>
      <c r="AQ4" s="61"/>
      <c r="AR4" s="61"/>
      <c r="AS4" s="61"/>
      <c r="AT4" s="61"/>
      <c r="AU4" s="61"/>
      <c r="AV4" s="61"/>
      <c r="AW4" s="61"/>
      <c r="AX4" s="61"/>
      <c r="AY4" s="61"/>
      <c r="AZ4" s="61"/>
      <c r="BA4" s="61"/>
      <c r="BB4" s="61"/>
      <c r="BC4" s="61"/>
      <c r="BD4" s="61"/>
      <c r="BE4" s="61"/>
      <c r="BF4" s="61"/>
      <c r="BG4" s="61"/>
      <c r="BH4" s="61"/>
      <c r="BI4" s="61"/>
      <c r="BJ4" s="61"/>
      <c r="BK4" s="61"/>
      <c r="BL4" s="61"/>
      <c r="BM4" s="61"/>
      <c r="BN4" s="61"/>
      <c r="BO4" s="61"/>
      <c r="BP4" s="61"/>
      <c r="BQ4" s="61"/>
      <c r="BR4" s="61"/>
      <c r="BS4" s="61"/>
      <c r="BT4" s="61"/>
      <c r="BU4" s="61"/>
      <c r="BV4" s="61"/>
      <c r="BW4" s="61"/>
      <c r="BX4" s="61"/>
      <c r="BY4" s="61"/>
      <c r="BZ4" s="61"/>
      <c r="CA4" s="61"/>
      <c r="CB4" s="61"/>
      <c r="CC4" s="61"/>
      <c r="CD4" s="61"/>
      <c r="CE4" s="61"/>
      <c r="CF4" s="61"/>
      <c r="CG4" s="61"/>
      <c r="CH4" s="61"/>
      <c r="CI4" s="61"/>
      <c r="CJ4" s="61"/>
      <c r="CK4" s="61"/>
    </row>
    <row r="5" spans="1:89" s="11" customFormat="1" ht="12.65" customHeight="1">
      <c r="A5" s="12" t="str">
        <f>RIGHT(data!$C$97,3)</f>
        <v>150</v>
      </c>
      <c r="B5" s="208" t="str">
        <f>RIGHT(data!$C$96,4)</f>
        <v>2023</v>
      </c>
      <c r="C5" s="12" t="str">
        <f>data!F$55</f>
        <v>6100</v>
      </c>
      <c r="D5" s="12" t="s">
        <v>1157</v>
      </c>
      <c r="E5" s="206">
        <f>ROUND(N(data!F59), 0)</f>
        <v>0</v>
      </c>
      <c r="F5" s="312">
        <f>ROUND(N(data!F60), 2)</f>
        <v>0</v>
      </c>
      <c r="G5" s="206">
        <f>ROUND(N(data!F61), 0)</f>
        <v>0</v>
      </c>
      <c r="H5" s="206">
        <f>ROUND(N(data!F62), 0)</f>
        <v>0</v>
      </c>
      <c r="I5" s="206">
        <f>ROUND(N(data!F63), 0)</f>
        <v>0</v>
      </c>
      <c r="J5" s="206">
        <f>ROUND(N(data!F64), 0)</f>
        <v>0</v>
      </c>
      <c r="K5" s="206">
        <f>ROUND(N(data!F65), 0)</f>
        <v>0</v>
      </c>
      <c r="L5" s="206">
        <f>ROUND(N(data!F66), 0)</f>
        <v>0</v>
      </c>
      <c r="M5" s="206">
        <f>ROUND(N(data!F67), 0)</f>
        <v>0</v>
      </c>
      <c r="N5" s="206">
        <f>ROUND(N(data!F68), 0)</f>
        <v>0</v>
      </c>
      <c r="O5" s="206">
        <f>ROUND(N(data!F69), 0)</f>
        <v>0</v>
      </c>
      <c r="P5" s="206">
        <f>ROUND(N(data!F70), 0)</f>
        <v>0</v>
      </c>
      <c r="Q5" s="206">
        <f>ROUND(N(data!F71), 0)</f>
        <v>0</v>
      </c>
      <c r="R5" s="206">
        <f>ROUND(N(data!F72), 0)</f>
        <v>0</v>
      </c>
      <c r="S5" s="206">
        <f>ROUND(N(data!F73), 0)</f>
        <v>0</v>
      </c>
      <c r="T5" s="206">
        <f>ROUND(N(data!F74), 0)</f>
        <v>0</v>
      </c>
      <c r="U5" s="206">
        <f>ROUND(N(data!F75), 0)</f>
        <v>0</v>
      </c>
      <c r="V5" s="206">
        <f>ROUND(N(data!F76), 0)</f>
        <v>0</v>
      </c>
      <c r="W5" s="206">
        <f>ROUND(N(data!F77), 0)</f>
        <v>0</v>
      </c>
      <c r="X5" s="206">
        <f>ROUND(N(data!F78), 0)</f>
        <v>0</v>
      </c>
      <c r="Y5" s="206">
        <f>ROUND(N(data!F79), 0)</f>
        <v>0</v>
      </c>
      <c r="Z5" s="206">
        <f>ROUND(N(data!F80), 0)</f>
        <v>0</v>
      </c>
      <c r="AA5" s="206">
        <f>ROUND(N(data!F81), 0)</f>
        <v>0</v>
      </c>
      <c r="AB5" s="206">
        <f>ROUND(N(data!F82), 0)</f>
        <v>0</v>
      </c>
      <c r="AC5" s="206">
        <f>ROUND(N(data!F83), 0)</f>
        <v>0</v>
      </c>
      <c r="AD5" s="206">
        <f>ROUND(N(data!F84), 0)</f>
        <v>0</v>
      </c>
      <c r="AE5" s="206">
        <f>ROUND(N(data!F89), 0)</f>
        <v>0</v>
      </c>
      <c r="AF5" s="206">
        <f>ROUND(N(data!F87), 0)</f>
        <v>0</v>
      </c>
      <c r="AG5" s="206">
        <f>ROUND(N(data!F90), 0)</f>
        <v>0</v>
      </c>
      <c r="AH5" s="206">
        <f>ROUND(N(data!F91), 0)</f>
        <v>0</v>
      </c>
      <c r="AI5" s="206">
        <f>ROUND(N(data!F92), 0)</f>
        <v>0</v>
      </c>
      <c r="AJ5" s="206">
        <f>ROUND(N(data!F93), 0)</f>
        <v>0</v>
      </c>
      <c r="AK5" s="312">
        <f>ROUND(N(data!F94), 2)</f>
        <v>0</v>
      </c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61"/>
      <c r="BC5" s="61"/>
      <c r="BD5" s="61"/>
      <c r="BE5" s="61"/>
      <c r="BF5" s="61"/>
      <c r="BG5" s="61"/>
      <c r="BH5" s="61"/>
      <c r="BI5" s="61"/>
      <c r="BJ5" s="61"/>
      <c r="BK5" s="61"/>
      <c r="BL5" s="61"/>
      <c r="BM5" s="61"/>
      <c r="BN5" s="61"/>
      <c r="BO5" s="61"/>
      <c r="BP5" s="61"/>
      <c r="BQ5" s="61"/>
      <c r="BR5" s="61"/>
      <c r="BS5" s="61"/>
      <c r="BT5" s="61"/>
      <c r="BU5" s="61"/>
      <c r="BV5" s="61"/>
      <c r="BW5" s="61"/>
      <c r="BX5" s="61"/>
      <c r="BY5" s="61"/>
      <c r="BZ5" s="61"/>
      <c r="CA5" s="61"/>
      <c r="CB5" s="61"/>
      <c r="CC5" s="61"/>
      <c r="CD5" s="61"/>
      <c r="CE5" s="61"/>
      <c r="CF5" s="61"/>
      <c r="CG5" s="61"/>
      <c r="CH5" s="61"/>
      <c r="CI5" s="61"/>
      <c r="CJ5" s="61"/>
      <c r="CK5" s="61"/>
    </row>
    <row r="6" spans="1:89" s="11" customFormat="1" ht="12.65" customHeight="1">
      <c r="A6" s="12" t="str">
        <f>RIGHT(data!$C$97,3)</f>
        <v>150</v>
      </c>
      <c r="B6" s="208" t="str">
        <f>RIGHT(data!$C$96,4)</f>
        <v>2023</v>
      </c>
      <c r="C6" s="12" t="str">
        <f>data!G$55</f>
        <v>6120</v>
      </c>
      <c r="D6" s="12" t="s">
        <v>1157</v>
      </c>
      <c r="E6" s="206">
        <f>ROUND(N(data!G59), 0)</f>
        <v>0</v>
      </c>
      <c r="F6" s="312">
        <f>ROUND(N(data!G60), 2)</f>
        <v>0</v>
      </c>
      <c r="G6" s="206">
        <f>ROUND(N(data!G61), 0)</f>
        <v>0</v>
      </c>
      <c r="H6" s="206">
        <f>ROUND(N(data!G62), 0)</f>
        <v>0</v>
      </c>
      <c r="I6" s="206">
        <f>ROUND(N(data!G63), 0)</f>
        <v>0</v>
      </c>
      <c r="J6" s="206">
        <f>ROUND(N(data!G64), 0)</f>
        <v>0</v>
      </c>
      <c r="K6" s="206">
        <f>ROUND(N(data!G65), 0)</f>
        <v>0</v>
      </c>
      <c r="L6" s="206">
        <f>ROUND(N(data!G66), 0)</f>
        <v>0</v>
      </c>
      <c r="M6" s="206">
        <f>ROUND(N(data!G67), 0)</f>
        <v>0</v>
      </c>
      <c r="N6" s="206">
        <f>ROUND(N(data!G68), 0)</f>
        <v>0</v>
      </c>
      <c r="O6" s="206">
        <f>ROUND(N(data!G69), 0)</f>
        <v>0</v>
      </c>
      <c r="P6" s="206">
        <f>ROUND(N(data!G70), 0)</f>
        <v>0</v>
      </c>
      <c r="Q6" s="206">
        <f>ROUND(N(data!G71), 0)</f>
        <v>0</v>
      </c>
      <c r="R6" s="206">
        <f>ROUND(N(data!G72), 0)</f>
        <v>0</v>
      </c>
      <c r="S6" s="206">
        <f>ROUND(N(data!G73), 0)</f>
        <v>0</v>
      </c>
      <c r="T6" s="206">
        <f>ROUND(N(data!G74), 0)</f>
        <v>0</v>
      </c>
      <c r="U6" s="206">
        <f>ROUND(N(data!G75), 0)</f>
        <v>0</v>
      </c>
      <c r="V6" s="206">
        <f>ROUND(N(data!G76), 0)</f>
        <v>0</v>
      </c>
      <c r="W6" s="206">
        <f>ROUND(N(data!G77), 0)</f>
        <v>0</v>
      </c>
      <c r="X6" s="206">
        <f>ROUND(N(data!G78), 0)</f>
        <v>0</v>
      </c>
      <c r="Y6" s="206">
        <f>ROUND(N(data!G79), 0)</f>
        <v>0</v>
      </c>
      <c r="Z6" s="206">
        <f>ROUND(N(data!G80), 0)</f>
        <v>0</v>
      </c>
      <c r="AA6" s="206">
        <f>ROUND(N(data!G81), 0)</f>
        <v>0</v>
      </c>
      <c r="AB6" s="206">
        <f>ROUND(N(data!G82), 0)</f>
        <v>0</v>
      </c>
      <c r="AC6" s="206">
        <f>ROUND(N(data!G83), 0)</f>
        <v>0</v>
      </c>
      <c r="AD6" s="206">
        <f>ROUND(N(data!G84), 0)</f>
        <v>0</v>
      </c>
      <c r="AE6" s="206">
        <f>ROUND(N(data!G89), 0)</f>
        <v>0</v>
      </c>
      <c r="AF6" s="206">
        <f>ROUND(N(data!G87), 0)</f>
        <v>0</v>
      </c>
      <c r="AG6" s="206">
        <f>ROUND(N(data!G90), 0)</f>
        <v>0</v>
      </c>
      <c r="AH6" s="206">
        <f>ROUND(N(data!G91), 0)</f>
        <v>0</v>
      </c>
      <c r="AI6" s="206">
        <f>ROUND(N(data!G92), 0)</f>
        <v>0</v>
      </c>
      <c r="AJ6" s="206">
        <f>ROUND(N(data!G93), 0)</f>
        <v>0</v>
      </c>
      <c r="AK6" s="312">
        <f>ROUND(N(data!G94), 2)</f>
        <v>0</v>
      </c>
      <c r="AL6" s="61"/>
      <c r="AM6" s="61"/>
      <c r="AN6" s="61"/>
      <c r="AO6" s="61"/>
      <c r="AP6" s="61"/>
      <c r="AQ6" s="61"/>
      <c r="AR6" s="61"/>
      <c r="AS6" s="61"/>
      <c r="AT6" s="61"/>
      <c r="AU6" s="61"/>
      <c r="AV6" s="61"/>
      <c r="AW6" s="61"/>
      <c r="AX6" s="61"/>
      <c r="AY6" s="61"/>
      <c r="AZ6" s="61"/>
      <c r="BA6" s="61"/>
      <c r="BB6" s="61"/>
      <c r="BC6" s="61"/>
      <c r="BD6" s="61"/>
      <c r="BE6" s="61"/>
      <c r="BF6" s="61"/>
      <c r="BG6" s="61"/>
      <c r="BH6" s="61"/>
      <c r="BI6" s="61"/>
      <c r="BJ6" s="61"/>
      <c r="BK6" s="61"/>
      <c r="BL6" s="61"/>
      <c r="BM6" s="61"/>
      <c r="BN6" s="61"/>
      <c r="BO6" s="61"/>
      <c r="BP6" s="61"/>
      <c r="BQ6" s="61"/>
      <c r="BR6" s="61"/>
      <c r="BS6" s="61"/>
      <c r="BT6" s="61"/>
      <c r="BU6" s="61"/>
      <c r="BV6" s="61"/>
      <c r="BW6" s="61"/>
      <c r="BX6" s="61"/>
      <c r="BY6" s="61"/>
      <c r="BZ6" s="61"/>
      <c r="CA6" s="61"/>
      <c r="CB6" s="61"/>
      <c r="CC6" s="61"/>
      <c r="CD6" s="61"/>
      <c r="CE6" s="61"/>
      <c r="CF6" s="61"/>
      <c r="CG6" s="61"/>
      <c r="CH6" s="61"/>
      <c r="CI6" s="61"/>
      <c r="CJ6" s="61"/>
      <c r="CK6" s="61"/>
    </row>
    <row r="7" spans="1:89" s="11" customFormat="1" ht="12.65" customHeight="1">
      <c r="A7" s="12" t="str">
        <f>RIGHT(data!$C$97,3)</f>
        <v>150</v>
      </c>
      <c r="B7" s="208" t="str">
        <f>RIGHT(data!$C$96,4)</f>
        <v>2023</v>
      </c>
      <c r="C7" s="12" t="str">
        <f>data!H$55</f>
        <v>6140</v>
      </c>
      <c r="D7" s="12" t="s">
        <v>1157</v>
      </c>
      <c r="E7" s="206">
        <f>ROUND(N(data!H59), 0)</f>
        <v>0</v>
      </c>
      <c r="F7" s="312">
        <f>ROUND(N(data!H60), 2)</f>
        <v>0</v>
      </c>
      <c r="G7" s="206">
        <f>ROUND(N(data!H61), 0)</f>
        <v>0</v>
      </c>
      <c r="H7" s="206">
        <f>ROUND(N(data!H62), 0)</f>
        <v>0</v>
      </c>
      <c r="I7" s="206">
        <f>ROUND(N(data!H63), 0)</f>
        <v>0</v>
      </c>
      <c r="J7" s="206">
        <f>ROUND(N(data!H64), 0)</f>
        <v>0</v>
      </c>
      <c r="K7" s="206">
        <f>ROUND(N(data!H65), 0)</f>
        <v>0</v>
      </c>
      <c r="L7" s="206">
        <f>ROUND(N(data!H66), 0)</f>
        <v>0</v>
      </c>
      <c r="M7" s="206">
        <f>ROUND(N(data!H67), 0)</f>
        <v>0</v>
      </c>
      <c r="N7" s="206">
        <f>ROUND(N(data!H68), 0)</f>
        <v>0</v>
      </c>
      <c r="O7" s="206">
        <f>ROUND(N(data!H69), 0)</f>
        <v>0</v>
      </c>
      <c r="P7" s="206">
        <f>ROUND(N(data!H70), 0)</f>
        <v>0</v>
      </c>
      <c r="Q7" s="206">
        <f>ROUND(N(data!H71), 0)</f>
        <v>0</v>
      </c>
      <c r="R7" s="206">
        <f>ROUND(N(data!H72), 0)</f>
        <v>0</v>
      </c>
      <c r="S7" s="206">
        <f>ROUND(N(data!H73), 0)</f>
        <v>0</v>
      </c>
      <c r="T7" s="206">
        <f>ROUND(N(data!H74), 0)</f>
        <v>0</v>
      </c>
      <c r="U7" s="206">
        <f>ROUND(N(data!H75), 0)</f>
        <v>0</v>
      </c>
      <c r="V7" s="206">
        <f>ROUND(N(data!H76), 0)</f>
        <v>0</v>
      </c>
      <c r="W7" s="206">
        <f>ROUND(N(data!H77), 0)</f>
        <v>0</v>
      </c>
      <c r="X7" s="206">
        <f>ROUND(N(data!H78), 0)</f>
        <v>0</v>
      </c>
      <c r="Y7" s="206">
        <f>ROUND(N(data!H79), 0)</f>
        <v>0</v>
      </c>
      <c r="Z7" s="206">
        <f>ROUND(N(data!H80), 0)</f>
        <v>0</v>
      </c>
      <c r="AA7" s="206">
        <f>ROUND(N(data!H81), 0)</f>
        <v>0</v>
      </c>
      <c r="AB7" s="206">
        <f>ROUND(N(data!H82), 0)</f>
        <v>0</v>
      </c>
      <c r="AC7" s="206">
        <f>ROUND(N(data!H83), 0)</f>
        <v>0</v>
      </c>
      <c r="AD7" s="206">
        <f>ROUND(N(data!H84), 0)</f>
        <v>0</v>
      </c>
      <c r="AE7" s="206">
        <f>ROUND(N(data!H89), 0)</f>
        <v>0</v>
      </c>
      <c r="AF7" s="206">
        <f>ROUND(N(data!H87), 0)</f>
        <v>0</v>
      </c>
      <c r="AG7" s="206">
        <f>ROUND(N(data!H90), 0)</f>
        <v>0</v>
      </c>
      <c r="AH7" s="206">
        <f>ROUND(N(data!H91), 0)</f>
        <v>0</v>
      </c>
      <c r="AI7" s="206">
        <f>ROUND(N(data!H92), 0)</f>
        <v>0</v>
      </c>
      <c r="AJ7" s="206">
        <f>ROUND(N(data!H93), 0)</f>
        <v>0</v>
      </c>
      <c r="AK7" s="312">
        <f>ROUND(N(data!H94), 2)</f>
        <v>0</v>
      </c>
      <c r="AL7" s="61"/>
      <c r="AM7" s="61"/>
      <c r="AN7" s="61"/>
      <c r="AO7" s="61"/>
      <c r="AP7" s="61"/>
      <c r="AQ7" s="61"/>
      <c r="AR7" s="61"/>
      <c r="AS7" s="61"/>
      <c r="AT7" s="61"/>
      <c r="AU7" s="61"/>
      <c r="AV7" s="61"/>
      <c r="AW7" s="61"/>
      <c r="AX7" s="61"/>
      <c r="AY7" s="61"/>
      <c r="AZ7" s="61"/>
      <c r="BA7" s="61"/>
      <c r="BB7" s="61"/>
      <c r="BC7" s="61"/>
      <c r="BD7" s="61"/>
      <c r="BE7" s="61"/>
      <c r="BF7" s="61"/>
      <c r="BG7" s="61"/>
      <c r="BH7" s="61"/>
      <c r="BI7" s="61"/>
      <c r="BJ7" s="61"/>
      <c r="BK7" s="61"/>
      <c r="BL7" s="61"/>
      <c r="BM7" s="61"/>
      <c r="BN7" s="61"/>
      <c r="BO7" s="61"/>
      <c r="BP7" s="61"/>
      <c r="BQ7" s="61"/>
      <c r="BR7" s="61"/>
      <c r="BS7" s="61"/>
      <c r="BT7" s="61"/>
      <c r="BU7" s="61"/>
      <c r="BV7" s="61"/>
      <c r="BW7" s="61"/>
      <c r="BX7" s="61"/>
      <c r="BY7" s="61"/>
      <c r="BZ7" s="61"/>
      <c r="CA7" s="61"/>
      <c r="CB7" s="61"/>
      <c r="CC7" s="61"/>
      <c r="CD7" s="61"/>
      <c r="CE7" s="61"/>
      <c r="CF7" s="61"/>
      <c r="CG7" s="61"/>
      <c r="CH7" s="61"/>
      <c r="CI7" s="61"/>
      <c r="CJ7" s="61"/>
      <c r="CK7" s="61"/>
    </row>
    <row r="8" spans="1:89" s="11" customFormat="1" ht="12.65" customHeight="1">
      <c r="A8" s="12" t="str">
        <f>RIGHT(data!$C$97,3)</f>
        <v>150</v>
      </c>
      <c r="B8" s="208" t="str">
        <f>RIGHT(data!$C$96,4)</f>
        <v>2023</v>
      </c>
      <c r="C8" s="12" t="str">
        <f>data!I$55</f>
        <v>6150</v>
      </c>
      <c r="D8" s="12" t="s">
        <v>1157</v>
      </c>
      <c r="E8" s="206">
        <f>ROUND(N(data!I59), 0)</f>
        <v>0</v>
      </c>
      <c r="F8" s="312">
        <f>ROUND(N(data!I60), 2)</f>
        <v>0</v>
      </c>
      <c r="G8" s="206">
        <f>ROUND(N(data!I61), 0)</f>
        <v>0</v>
      </c>
      <c r="H8" s="206">
        <f>ROUND(N(data!I62), 0)</f>
        <v>0</v>
      </c>
      <c r="I8" s="206">
        <f>ROUND(N(data!I63), 0)</f>
        <v>0</v>
      </c>
      <c r="J8" s="206">
        <f>ROUND(N(data!I64), 0)</f>
        <v>0</v>
      </c>
      <c r="K8" s="206">
        <f>ROUND(N(data!I65), 0)</f>
        <v>0</v>
      </c>
      <c r="L8" s="206">
        <f>ROUND(N(data!I66), 0)</f>
        <v>0</v>
      </c>
      <c r="M8" s="206">
        <f>ROUND(N(data!I67), 0)</f>
        <v>0</v>
      </c>
      <c r="N8" s="206">
        <f>ROUND(N(data!I68), 0)</f>
        <v>0</v>
      </c>
      <c r="O8" s="206">
        <f>ROUND(N(data!I69), 0)</f>
        <v>0</v>
      </c>
      <c r="P8" s="206">
        <f>ROUND(N(data!I70), 0)</f>
        <v>0</v>
      </c>
      <c r="Q8" s="206">
        <f>ROUND(N(data!I71), 0)</f>
        <v>0</v>
      </c>
      <c r="R8" s="206">
        <f>ROUND(N(data!I72), 0)</f>
        <v>0</v>
      </c>
      <c r="S8" s="206">
        <f>ROUND(N(data!I73), 0)</f>
        <v>0</v>
      </c>
      <c r="T8" s="206">
        <f>ROUND(N(data!I74), 0)</f>
        <v>0</v>
      </c>
      <c r="U8" s="206">
        <f>ROUND(N(data!I75), 0)</f>
        <v>0</v>
      </c>
      <c r="V8" s="206">
        <f>ROUND(N(data!I76), 0)</f>
        <v>0</v>
      </c>
      <c r="W8" s="206">
        <f>ROUND(N(data!I77), 0)</f>
        <v>0</v>
      </c>
      <c r="X8" s="206">
        <f>ROUND(N(data!I78), 0)</f>
        <v>0</v>
      </c>
      <c r="Y8" s="206">
        <f>ROUND(N(data!I79), 0)</f>
        <v>0</v>
      </c>
      <c r="Z8" s="206">
        <f>ROUND(N(data!I80), 0)</f>
        <v>0</v>
      </c>
      <c r="AA8" s="206">
        <f>ROUND(N(data!I81), 0)</f>
        <v>0</v>
      </c>
      <c r="AB8" s="206">
        <f>ROUND(N(data!I82), 0)</f>
        <v>0</v>
      </c>
      <c r="AC8" s="206">
        <f>ROUND(N(data!I83), 0)</f>
        <v>0</v>
      </c>
      <c r="AD8" s="206">
        <f>ROUND(N(data!I84), 0)</f>
        <v>0</v>
      </c>
      <c r="AE8" s="206">
        <f>ROUND(N(data!I89), 0)</f>
        <v>0</v>
      </c>
      <c r="AF8" s="206">
        <f>ROUND(N(data!I87), 0)</f>
        <v>0</v>
      </c>
      <c r="AG8" s="206">
        <f>ROUND(N(data!I90), 0)</f>
        <v>0</v>
      </c>
      <c r="AH8" s="206">
        <f>ROUND(N(data!I91), 0)</f>
        <v>0</v>
      </c>
      <c r="AI8" s="206">
        <f>ROUND(N(data!I92), 0)</f>
        <v>0</v>
      </c>
      <c r="AJ8" s="206">
        <f>ROUND(N(data!I93), 0)</f>
        <v>0</v>
      </c>
      <c r="AK8" s="312">
        <f>ROUND(N(data!I94), 2)</f>
        <v>0</v>
      </c>
      <c r="AL8" s="61"/>
      <c r="AM8" s="61"/>
      <c r="AN8" s="61"/>
      <c r="AO8" s="61"/>
      <c r="AP8" s="61"/>
      <c r="AQ8" s="61"/>
      <c r="AR8" s="61"/>
      <c r="AS8" s="61"/>
      <c r="AT8" s="61"/>
      <c r="AU8" s="61"/>
      <c r="AV8" s="61"/>
      <c r="AW8" s="61"/>
      <c r="AX8" s="61"/>
      <c r="AY8" s="61"/>
      <c r="AZ8" s="61"/>
      <c r="BA8" s="61"/>
      <c r="BB8" s="61"/>
      <c r="BC8" s="61"/>
      <c r="BD8" s="61"/>
      <c r="BE8" s="61"/>
      <c r="BF8" s="61"/>
      <c r="BG8" s="61"/>
      <c r="BH8" s="61"/>
      <c r="BI8" s="61"/>
      <c r="BJ8" s="61"/>
      <c r="BK8" s="61"/>
      <c r="BL8" s="61"/>
      <c r="BM8" s="61"/>
      <c r="BN8" s="61"/>
      <c r="BO8" s="61"/>
      <c r="BP8" s="61"/>
      <c r="BQ8" s="61"/>
      <c r="BR8" s="61"/>
      <c r="BS8" s="61"/>
      <c r="BT8" s="61"/>
      <c r="BU8" s="61"/>
      <c r="BV8" s="61"/>
      <c r="BW8" s="61"/>
      <c r="BX8" s="61"/>
      <c r="BY8" s="61"/>
      <c r="BZ8" s="61"/>
      <c r="CA8" s="61"/>
      <c r="CB8" s="61"/>
      <c r="CC8" s="61"/>
      <c r="CD8" s="61"/>
      <c r="CE8" s="61"/>
      <c r="CF8" s="61"/>
      <c r="CG8" s="61"/>
      <c r="CH8" s="61"/>
      <c r="CI8" s="61"/>
      <c r="CJ8" s="61"/>
      <c r="CK8" s="61"/>
    </row>
    <row r="9" spans="1:89" s="11" customFormat="1" ht="12.65" customHeight="1">
      <c r="A9" s="12" t="str">
        <f>RIGHT(data!$C$97,3)</f>
        <v>150</v>
      </c>
      <c r="B9" s="208" t="str">
        <f>RIGHT(data!$C$96,4)</f>
        <v>2023</v>
      </c>
      <c r="C9" s="12" t="str">
        <f>data!J$55</f>
        <v>6170</v>
      </c>
      <c r="D9" s="12" t="s">
        <v>1157</v>
      </c>
      <c r="E9" s="206">
        <f>ROUND(N(data!J59), 0)</f>
        <v>65</v>
      </c>
      <c r="F9" s="312">
        <f>ROUND(N(data!J60), 2)</f>
        <v>0.46</v>
      </c>
      <c r="G9" s="206">
        <f>ROUND(N(data!J61), 0)</f>
        <v>43258</v>
      </c>
      <c r="H9" s="206">
        <f>ROUND(N(data!J62), 0)</f>
        <v>11241</v>
      </c>
      <c r="I9" s="206">
        <f>ROUND(N(data!J63), 0)</f>
        <v>4407</v>
      </c>
      <c r="J9" s="206">
        <f>ROUND(N(data!J64), 0)</f>
        <v>1586</v>
      </c>
      <c r="K9" s="206">
        <f>ROUND(N(data!J65), 0)</f>
        <v>55</v>
      </c>
      <c r="L9" s="206">
        <f>ROUND(N(data!J66), 0)</f>
        <v>23065</v>
      </c>
      <c r="M9" s="206">
        <f>ROUND(N(data!J67), 0)</f>
        <v>0</v>
      </c>
      <c r="N9" s="206">
        <f>ROUND(N(data!J68), 0)</f>
        <v>339</v>
      </c>
      <c r="O9" s="206">
        <f>ROUND(N(data!J69), 0)</f>
        <v>406</v>
      </c>
      <c r="P9" s="206">
        <f>ROUND(N(data!J70), 0)</f>
        <v>0</v>
      </c>
      <c r="Q9" s="206">
        <f>ROUND(N(data!J71), 0)</f>
        <v>0</v>
      </c>
      <c r="R9" s="206">
        <f>ROUND(N(data!J72), 0)</f>
        <v>0</v>
      </c>
      <c r="S9" s="206">
        <f>ROUND(N(data!J73), 0)</f>
        <v>0</v>
      </c>
      <c r="T9" s="206">
        <f>ROUND(N(data!J74), 0)</f>
        <v>0</v>
      </c>
      <c r="U9" s="206">
        <f>ROUND(N(data!J75), 0)</f>
        <v>0</v>
      </c>
      <c r="V9" s="206">
        <f>ROUND(N(data!J76), 0)</f>
        <v>0</v>
      </c>
      <c r="W9" s="206">
        <f>ROUND(N(data!J77), 0)</f>
        <v>0</v>
      </c>
      <c r="X9" s="206">
        <f>ROUND(N(data!J78), 0)</f>
        <v>0</v>
      </c>
      <c r="Y9" s="206">
        <f>ROUND(N(data!J79), 0)</f>
        <v>0</v>
      </c>
      <c r="Z9" s="206">
        <f>ROUND(N(data!J80), 0)</f>
        <v>0</v>
      </c>
      <c r="AA9" s="206">
        <f>ROUND(N(data!J81), 0)</f>
        <v>0</v>
      </c>
      <c r="AB9" s="206">
        <f>ROUND(N(data!J82), 0)</f>
        <v>0</v>
      </c>
      <c r="AC9" s="206">
        <f>ROUND(N(data!J83), 0)</f>
        <v>406</v>
      </c>
      <c r="AD9" s="206">
        <f>ROUND(N(data!J84), 0)</f>
        <v>0</v>
      </c>
      <c r="AE9" s="206">
        <f>ROUND(N(data!J89), 0)</f>
        <v>205592</v>
      </c>
      <c r="AF9" s="206">
        <f>ROUND(N(data!J87), 0)</f>
        <v>179231</v>
      </c>
      <c r="AG9" s="206">
        <f>ROUND(N(data!J90), 0)</f>
        <v>0</v>
      </c>
      <c r="AH9" s="206">
        <f>ROUND(N(data!J91), 0)</f>
        <v>0</v>
      </c>
      <c r="AI9" s="206">
        <f>ROUND(N(data!J92), 0)</f>
        <v>0</v>
      </c>
      <c r="AJ9" s="206">
        <f>ROUND(N(data!J93), 0)</f>
        <v>2066</v>
      </c>
      <c r="AK9" s="312">
        <f>ROUND(N(data!J94), 2)</f>
        <v>0.44</v>
      </c>
      <c r="AL9" s="61"/>
      <c r="AM9" s="61"/>
      <c r="AN9" s="61"/>
      <c r="AO9" s="61"/>
      <c r="AP9" s="61"/>
      <c r="AQ9" s="61"/>
      <c r="AR9" s="61"/>
      <c r="AS9" s="61"/>
      <c r="AT9" s="61"/>
      <c r="AU9" s="61"/>
      <c r="AV9" s="61"/>
      <c r="AW9" s="61"/>
      <c r="AX9" s="61"/>
      <c r="AY9" s="61"/>
      <c r="AZ9" s="61"/>
      <c r="BA9" s="61"/>
      <c r="BB9" s="61"/>
      <c r="BC9" s="61"/>
      <c r="BD9" s="61"/>
      <c r="BE9" s="61"/>
      <c r="BF9" s="61"/>
      <c r="BG9" s="61"/>
      <c r="BH9" s="61"/>
      <c r="BI9" s="61"/>
      <c r="BJ9" s="61"/>
      <c r="BK9" s="61"/>
      <c r="BL9" s="61"/>
      <c r="BM9" s="61"/>
      <c r="BN9" s="61"/>
      <c r="BO9" s="61"/>
      <c r="BP9" s="61"/>
      <c r="BQ9" s="61"/>
      <c r="BR9" s="61"/>
      <c r="BS9" s="61"/>
      <c r="BT9" s="61"/>
      <c r="BU9" s="61"/>
      <c r="BV9" s="61"/>
      <c r="BW9" s="61"/>
      <c r="BX9" s="61"/>
      <c r="BY9" s="61"/>
      <c r="BZ9" s="61"/>
      <c r="CA9" s="61"/>
      <c r="CB9" s="61"/>
      <c r="CC9" s="61"/>
      <c r="CD9" s="61"/>
      <c r="CE9" s="61"/>
      <c r="CF9" s="61"/>
      <c r="CG9" s="61"/>
      <c r="CH9" s="61"/>
      <c r="CI9" s="61"/>
      <c r="CJ9" s="61"/>
      <c r="CK9" s="61"/>
    </row>
    <row r="10" spans="1:89" s="11" customFormat="1" ht="12.65" customHeight="1">
      <c r="A10" s="12" t="str">
        <f>RIGHT(data!$C$97,3)</f>
        <v>150</v>
      </c>
      <c r="B10" s="208" t="str">
        <f>RIGHT(data!$C$96,4)</f>
        <v>2023</v>
      </c>
      <c r="C10" s="12" t="str">
        <f>data!K$55</f>
        <v>6200</v>
      </c>
      <c r="D10" s="12" t="s">
        <v>1157</v>
      </c>
      <c r="E10" s="206">
        <f>ROUND(N(data!K59), 0)</f>
        <v>0</v>
      </c>
      <c r="F10" s="312">
        <f>ROUND(N(data!K60), 2)</f>
        <v>0</v>
      </c>
      <c r="G10" s="206">
        <f>ROUND(N(data!K61), 0)</f>
        <v>0</v>
      </c>
      <c r="H10" s="206">
        <f>ROUND(N(data!K62), 0)</f>
        <v>0</v>
      </c>
      <c r="I10" s="206">
        <f>ROUND(N(data!K63), 0)</f>
        <v>0</v>
      </c>
      <c r="J10" s="206">
        <f>ROUND(N(data!K64), 0)</f>
        <v>0</v>
      </c>
      <c r="K10" s="206">
        <f>ROUND(N(data!K65), 0)</f>
        <v>0</v>
      </c>
      <c r="L10" s="206">
        <f>ROUND(N(data!K66), 0)</f>
        <v>0</v>
      </c>
      <c r="M10" s="206">
        <f>ROUND(N(data!K67), 0)</f>
        <v>0</v>
      </c>
      <c r="N10" s="206">
        <f>ROUND(N(data!K68), 0)</f>
        <v>0</v>
      </c>
      <c r="O10" s="206">
        <f>ROUND(N(data!K69), 0)</f>
        <v>0</v>
      </c>
      <c r="P10" s="206">
        <f>ROUND(N(data!K70), 0)</f>
        <v>0</v>
      </c>
      <c r="Q10" s="206">
        <f>ROUND(N(data!K71), 0)</f>
        <v>0</v>
      </c>
      <c r="R10" s="206">
        <f>ROUND(N(data!K72), 0)</f>
        <v>0</v>
      </c>
      <c r="S10" s="206">
        <f>ROUND(N(data!K73), 0)</f>
        <v>0</v>
      </c>
      <c r="T10" s="206">
        <f>ROUND(N(data!K74), 0)</f>
        <v>0</v>
      </c>
      <c r="U10" s="206">
        <f>ROUND(N(data!K75), 0)</f>
        <v>0</v>
      </c>
      <c r="V10" s="206">
        <f>ROUND(N(data!K76), 0)</f>
        <v>0</v>
      </c>
      <c r="W10" s="206">
        <f>ROUND(N(data!K77), 0)</f>
        <v>0</v>
      </c>
      <c r="X10" s="206">
        <f>ROUND(N(data!K78), 0)</f>
        <v>0</v>
      </c>
      <c r="Y10" s="206">
        <f>ROUND(N(data!K79), 0)</f>
        <v>0</v>
      </c>
      <c r="Z10" s="206">
        <f>ROUND(N(data!K80), 0)</f>
        <v>0</v>
      </c>
      <c r="AA10" s="206">
        <f>ROUND(N(data!K81), 0)</f>
        <v>0</v>
      </c>
      <c r="AB10" s="206">
        <f>ROUND(N(data!K82), 0)</f>
        <v>0</v>
      </c>
      <c r="AC10" s="206">
        <f>ROUND(N(data!K83), 0)</f>
        <v>0</v>
      </c>
      <c r="AD10" s="206">
        <f>ROUND(N(data!K84), 0)</f>
        <v>0</v>
      </c>
      <c r="AE10" s="206">
        <f>ROUND(N(data!K89), 0)</f>
        <v>0</v>
      </c>
      <c r="AF10" s="206">
        <f>ROUND(N(data!K87), 0)</f>
        <v>0</v>
      </c>
      <c r="AG10" s="206">
        <f>ROUND(N(data!K90), 0)</f>
        <v>0</v>
      </c>
      <c r="AH10" s="206">
        <f>ROUND(N(data!K91), 0)</f>
        <v>0</v>
      </c>
      <c r="AI10" s="206">
        <f>ROUND(N(data!K92), 0)</f>
        <v>0</v>
      </c>
      <c r="AJ10" s="206">
        <f>ROUND(N(data!K93), 0)</f>
        <v>0</v>
      </c>
      <c r="AK10" s="312">
        <f>ROUND(N(data!K94), 2)</f>
        <v>0</v>
      </c>
      <c r="AL10" s="61"/>
      <c r="AM10" s="61"/>
      <c r="AN10" s="61"/>
      <c r="AO10" s="61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61"/>
      <c r="BB10" s="61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</row>
    <row r="11" spans="1:89" s="11" customFormat="1" ht="12.65" customHeight="1">
      <c r="A11" s="12" t="str">
        <f>RIGHT(data!$C$97,3)</f>
        <v>150</v>
      </c>
      <c r="B11" s="208" t="str">
        <f>RIGHT(data!$C$96,4)</f>
        <v>2023</v>
      </c>
      <c r="C11" s="12" t="str">
        <f>data!L$55</f>
        <v>6210</v>
      </c>
      <c r="D11" s="12" t="s">
        <v>1157</v>
      </c>
      <c r="E11" s="206">
        <f>ROUND(N(data!L59), 0)</f>
        <v>2722</v>
      </c>
      <c r="F11" s="312">
        <f>ROUND(N(data!L60), 2)</f>
        <v>18.670000000000002</v>
      </c>
      <c r="G11" s="206">
        <f>ROUND(N(data!L61), 0)</f>
        <v>1772258</v>
      </c>
      <c r="H11" s="206">
        <f>ROUND(N(data!L62), 0)</f>
        <v>460539</v>
      </c>
      <c r="I11" s="206">
        <f>ROUND(N(data!L63), 0)</f>
        <v>180531</v>
      </c>
      <c r="J11" s="206">
        <f>ROUND(N(data!L64), 0)</f>
        <v>64975</v>
      </c>
      <c r="K11" s="206">
        <f>ROUND(N(data!L65), 0)</f>
        <v>2249</v>
      </c>
      <c r="L11" s="206">
        <f>ROUND(N(data!L66), 0)</f>
        <v>944969</v>
      </c>
      <c r="M11" s="206">
        <f>ROUND(N(data!L67), 0)</f>
        <v>293328</v>
      </c>
      <c r="N11" s="206">
        <f>ROUND(N(data!L68), 0)</f>
        <v>13891</v>
      </c>
      <c r="O11" s="206">
        <f>ROUND(N(data!L69), 0)</f>
        <v>16633</v>
      </c>
      <c r="P11" s="206">
        <f>ROUND(N(data!L70), 0)</f>
        <v>0</v>
      </c>
      <c r="Q11" s="206">
        <f>ROUND(N(data!L71), 0)</f>
        <v>0</v>
      </c>
      <c r="R11" s="206">
        <f>ROUND(N(data!L72), 0)</f>
        <v>0</v>
      </c>
      <c r="S11" s="206">
        <f>ROUND(N(data!L73), 0)</f>
        <v>0</v>
      </c>
      <c r="T11" s="206">
        <f>ROUND(N(data!L74), 0)</f>
        <v>0</v>
      </c>
      <c r="U11" s="206">
        <f>ROUND(N(data!L75), 0)</f>
        <v>0</v>
      </c>
      <c r="V11" s="206">
        <f>ROUND(N(data!L76), 0)</f>
        <v>0</v>
      </c>
      <c r="W11" s="206">
        <f>ROUND(N(data!L77), 0)</f>
        <v>0</v>
      </c>
      <c r="X11" s="206">
        <f>ROUND(N(data!L78), 0)</f>
        <v>0</v>
      </c>
      <c r="Y11" s="206">
        <f>ROUND(N(data!L79), 0)</f>
        <v>0</v>
      </c>
      <c r="Z11" s="206">
        <f>ROUND(N(data!L80), 0)</f>
        <v>0</v>
      </c>
      <c r="AA11" s="206">
        <f>ROUND(N(data!L81), 0)</f>
        <v>0</v>
      </c>
      <c r="AB11" s="206">
        <f>ROUND(N(data!L82), 0)</f>
        <v>0</v>
      </c>
      <c r="AC11" s="206">
        <f>ROUND(N(data!L83), 0)</f>
        <v>16633</v>
      </c>
      <c r="AD11" s="206">
        <f>ROUND(N(data!L84), 0)</f>
        <v>0</v>
      </c>
      <c r="AE11" s="206">
        <f>ROUND(N(data!L89), 0)</f>
        <v>7948833</v>
      </c>
      <c r="AF11" s="206">
        <f>ROUND(N(data!L87), 0)</f>
        <v>7948833</v>
      </c>
      <c r="AG11" s="206">
        <f>ROUND(N(data!L90), 0)</f>
        <v>12533</v>
      </c>
      <c r="AH11" s="206">
        <f>ROUND(N(data!L91), 0)</f>
        <v>8083</v>
      </c>
      <c r="AI11" s="206">
        <f>ROUND(N(data!L92), 0)</f>
        <v>2301</v>
      </c>
      <c r="AJ11" s="206">
        <f>ROUND(N(data!L93), 0)</f>
        <v>84642</v>
      </c>
      <c r="AK11" s="312">
        <f>ROUND(N(data!L94), 2)</f>
        <v>17.670000000000002</v>
      </c>
      <c r="AL11" s="61"/>
      <c r="AM11" s="61"/>
      <c r="AN11" s="61"/>
      <c r="AO11" s="61"/>
      <c r="AP11" s="61"/>
      <c r="AQ11" s="61"/>
      <c r="AR11" s="61"/>
      <c r="AS11" s="61"/>
      <c r="AT11" s="61"/>
      <c r="AU11" s="61"/>
      <c r="AV11" s="61"/>
      <c r="AW11" s="61"/>
      <c r="AX11" s="61"/>
      <c r="AY11" s="61"/>
      <c r="AZ11" s="61"/>
      <c r="BA11" s="61"/>
      <c r="BB11" s="61"/>
      <c r="BC11" s="61"/>
      <c r="BD11" s="61"/>
      <c r="BE11" s="61"/>
      <c r="BF11" s="61"/>
      <c r="BG11" s="61"/>
      <c r="BH11" s="61"/>
      <c r="BI11" s="61"/>
      <c r="BJ11" s="61"/>
      <c r="BK11" s="61"/>
      <c r="BL11" s="61"/>
      <c r="BM11" s="61"/>
      <c r="BN11" s="61"/>
      <c r="BO11" s="61"/>
      <c r="BP11" s="61"/>
      <c r="BQ11" s="61"/>
      <c r="BR11" s="61"/>
      <c r="BS11" s="61"/>
      <c r="BT11" s="61"/>
      <c r="BU11" s="61"/>
      <c r="BV11" s="61"/>
      <c r="BW11" s="61"/>
      <c r="BX11" s="61"/>
      <c r="BY11" s="61"/>
      <c r="BZ11" s="61"/>
      <c r="CA11" s="61"/>
      <c r="CB11" s="61"/>
      <c r="CC11" s="61"/>
      <c r="CD11" s="61"/>
      <c r="CE11" s="61"/>
      <c r="CF11" s="61"/>
      <c r="CG11" s="61"/>
      <c r="CH11" s="61"/>
      <c r="CI11" s="61"/>
      <c r="CJ11" s="61"/>
      <c r="CK11" s="61"/>
    </row>
    <row r="12" spans="1:89" s="11" customFormat="1" ht="12.65" customHeight="1">
      <c r="A12" s="12" t="str">
        <f>RIGHT(data!$C$97,3)</f>
        <v>150</v>
      </c>
      <c r="B12" s="208" t="str">
        <f>RIGHT(data!$C$96,4)</f>
        <v>2023</v>
      </c>
      <c r="C12" s="12" t="str">
        <f>data!M$55</f>
        <v>6330</v>
      </c>
      <c r="D12" s="12" t="s">
        <v>1157</v>
      </c>
      <c r="E12" s="206">
        <f>ROUND(N(data!M59), 0)</f>
        <v>0</v>
      </c>
      <c r="F12" s="312">
        <f>ROUND(N(data!M60), 2)</f>
        <v>0</v>
      </c>
      <c r="G12" s="206">
        <f>ROUND(N(data!M61), 0)</f>
        <v>0</v>
      </c>
      <c r="H12" s="206">
        <f>ROUND(N(data!M62), 0)</f>
        <v>0</v>
      </c>
      <c r="I12" s="206">
        <f>ROUND(N(data!M63), 0)</f>
        <v>0</v>
      </c>
      <c r="J12" s="206">
        <f>ROUND(N(data!M64), 0)</f>
        <v>0</v>
      </c>
      <c r="K12" s="206">
        <f>ROUND(N(data!M65), 0)</f>
        <v>0</v>
      </c>
      <c r="L12" s="206">
        <f>ROUND(N(data!M66), 0)</f>
        <v>0</v>
      </c>
      <c r="M12" s="206">
        <f>ROUND(N(data!M67), 0)</f>
        <v>0</v>
      </c>
      <c r="N12" s="206">
        <f>ROUND(N(data!M68), 0)</f>
        <v>0</v>
      </c>
      <c r="O12" s="206">
        <f>ROUND(N(data!M69), 0)</f>
        <v>0</v>
      </c>
      <c r="P12" s="206">
        <f>ROUND(N(data!M70), 0)</f>
        <v>0</v>
      </c>
      <c r="Q12" s="206">
        <f>ROUND(N(data!M71), 0)</f>
        <v>0</v>
      </c>
      <c r="R12" s="206">
        <f>ROUND(N(data!M72), 0)</f>
        <v>0</v>
      </c>
      <c r="S12" s="206">
        <f>ROUND(N(data!M73), 0)</f>
        <v>0</v>
      </c>
      <c r="T12" s="206">
        <f>ROUND(N(data!M74), 0)</f>
        <v>0</v>
      </c>
      <c r="U12" s="206">
        <f>ROUND(N(data!M75), 0)</f>
        <v>0</v>
      </c>
      <c r="V12" s="206">
        <f>ROUND(N(data!M76), 0)</f>
        <v>0</v>
      </c>
      <c r="W12" s="206">
        <f>ROUND(N(data!M77), 0)</f>
        <v>0</v>
      </c>
      <c r="X12" s="206">
        <f>ROUND(N(data!M78), 0)</f>
        <v>0</v>
      </c>
      <c r="Y12" s="206">
        <f>ROUND(N(data!M79), 0)</f>
        <v>0</v>
      </c>
      <c r="Z12" s="206">
        <f>ROUND(N(data!M80), 0)</f>
        <v>0</v>
      </c>
      <c r="AA12" s="206">
        <f>ROUND(N(data!M81), 0)</f>
        <v>0</v>
      </c>
      <c r="AB12" s="206">
        <f>ROUND(N(data!M82), 0)</f>
        <v>0</v>
      </c>
      <c r="AC12" s="206">
        <f>ROUND(N(data!M83), 0)</f>
        <v>0</v>
      </c>
      <c r="AD12" s="206">
        <f>ROUND(N(data!M84), 0)</f>
        <v>0</v>
      </c>
      <c r="AE12" s="206">
        <f>ROUND(N(data!M89), 0)</f>
        <v>0</v>
      </c>
      <c r="AF12" s="206">
        <f>ROUND(N(data!M87), 0)</f>
        <v>0</v>
      </c>
      <c r="AG12" s="206">
        <f>ROUND(N(data!M90), 0)</f>
        <v>0</v>
      </c>
      <c r="AH12" s="206">
        <f>ROUND(N(data!M91), 0)</f>
        <v>0</v>
      </c>
      <c r="AI12" s="206">
        <f>ROUND(N(data!M92), 0)</f>
        <v>0</v>
      </c>
      <c r="AJ12" s="206">
        <f>ROUND(N(data!M93), 0)</f>
        <v>0</v>
      </c>
      <c r="AK12" s="312">
        <f>ROUND(N(data!M94), 2)</f>
        <v>0</v>
      </c>
      <c r="AL12" s="61"/>
      <c r="AM12" s="61"/>
      <c r="AN12" s="61"/>
      <c r="AO12" s="61"/>
      <c r="AP12" s="61"/>
      <c r="AQ12" s="61"/>
      <c r="AR12" s="61"/>
      <c r="AS12" s="61"/>
      <c r="AT12" s="61"/>
      <c r="AU12" s="61"/>
      <c r="AV12" s="61"/>
      <c r="AW12" s="61"/>
      <c r="AX12" s="61"/>
      <c r="AY12" s="61"/>
      <c r="AZ12" s="61"/>
      <c r="BA12" s="61"/>
      <c r="BB12" s="61"/>
      <c r="BC12" s="61"/>
      <c r="BD12" s="61"/>
      <c r="BE12" s="61"/>
      <c r="BF12" s="61"/>
      <c r="BG12" s="61"/>
      <c r="BH12" s="61"/>
      <c r="BI12" s="61"/>
      <c r="BJ12" s="61"/>
      <c r="BK12" s="61"/>
      <c r="BL12" s="61"/>
      <c r="BM12" s="61"/>
      <c r="BN12" s="61"/>
      <c r="BO12" s="61"/>
      <c r="BP12" s="61"/>
      <c r="BQ12" s="61"/>
      <c r="BR12" s="61"/>
      <c r="BS12" s="61"/>
      <c r="BT12" s="61"/>
      <c r="BU12" s="61"/>
      <c r="BV12" s="61"/>
      <c r="BW12" s="61"/>
      <c r="BX12" s="61"/>
      <c r="BY12" s="61"/>
      <c r="BZ12" s="61"/>
      <c r="CA12" s="61"/>
      <c r="CB12" s="61"/>
      <c r="CC12" s="61"/>
      <c r="CD12" s="61"/>
      <c r="CE12" s="61"/>
      <c r="CF12" s="61"/>
      <c r="CG12" s="61"/>
      <c r="CH12" s="61"/>
      <c r="CI12" s="61"/>
      <c r="CJ12" s="61"/>
      <c r="CK12" s="61"/>
    </row>
    <row r="13" spans="1:89" s="11" customFormat="1" ht="12.65" customHeight="1">
      <c r="A13" s="12" t="str">
        <f>RIGHT(data!$C$97,3)</f>
        <v>150</v>
      </c>
      <c r="B13" s="208" t="str">
        <f>RIGHT(data!$C$96,4)</f>
        <v>2023</v>
      </c>
      <c r="C13" s="12" t="str">
        <f>data!N$55</f>
        <v>6400</v>
      </c>
      <c r="D13" s="12" t="s">
        <v>1157</v>
      </c>
      <c r="E13" s="206">
        <f>ROUND(N(data!N59), 0)</f>
        <v>0</v>
      </c>
      <c r="F13" s="312">
        <f>ROUND(N(data!N60), 2)</f>
        <v>0</v>
      </c>
      <c r="G13" s="206">
        <f>ROUND(N(data!N61), 0)</f>
        <v>0</v>
      </c>
      <c r="H13" s="206">
        <f>ROUND(N(data!N62), 0)</f>
        <v>0</v>
      </c>
      <c r="I13" s="206">
        <f>ROUND(N(data!N63), 0)</f>
        <v>0</v>
      </c>
      <c r="J13" s="206">
        <f>ROUND(N(data!N64), 0)</f>
        <v>0</v>
      </c>
      <c r="K13" s="206">
        <f>ROUND(N(data!N65), 0)</f>
        <v>0</v>
      </c>
      <c r="L13" s="206">
        <f>ROUND(N(data!N66), 0)</f>
        <v>0</v>
      </c>
      <c r="M13" s="206">
        <f>ROUND(N(data!N67), 0)</f>
        <v>0</v>
      </c>
      <c r="N13" s="206">
        <f>ROUND(N(data!N68), 0)</f>
        <v>0</v>
      </c>
      <c r="O13" s="206">
        <f>ROUND(N(data!N69), 0)</f>
        <v>0</v>
      </c>
      <c r="P13" s="206">
        <f>ROUND(N(data!N70), 0)</f>
        <v>0</v>
      </c>
      <c r="Q13" s="206">
        <f>ROUND(N(data!N71), 0)</f>
        <v>0</v>
      </c>
      <c r="R13" s="206">
        <f>ROUND(N(data!N72), 0)</f>
        <v>0</v>
      </c>
      <c r="S13" s="206">
        <f>ROUND(N(data!N73), 0)</f>
        <v>0</v>
      </c>
      <c r="T13" s="206">
        <f>ROUND(N(data!N74), 0)</f>
        <v>0</v>
      </c>
      <c r="U13" s="206">
        <f>ROUND(N(data!N75), 0)</f>
        <v>0</v>
      </c>
      <c r="V13" s="206">
        <f>ROUND(N(data!N76), 0)</f>
        <v>0</v>
      </c>
      <c r="W13" s="206">
        <f>ROUND(N(data!N77), 0)</f>
        <v>0</v>
      </c>
      <c r="X13" s="206">
        <f>ROUND(N(data!N78), 0)</f>
        <v>0</v>
      </c>
      <c r="Y13" s="206">
        <f>ROUND(N(data!N79), 0)</f>
        <v>0</v>
      </c>
      <c r="Z13" s="206">
        <f>ROUND(N(data!N80), 0)</f>
        <v>0</v>
      </c>
      <c r="AA13" s="206">
        <f>ROUND(N(data!N81), 0)</f>
        <v>0</v>
      </c>
      <c r="AB13" s="206">
        <f>ROUND(N(data!N82), 0)</f>
        <v>0</v>
      </c>
      <c r="AC13" s="206">
        <f>ROUND(N(data!N83), 0)</f>
        <v>0</v>
      </c>
      <c r="AD13" s="206">
        <f>ROUND(N(data!N84), 0)</f>
        <v>0</v>
      </c>
      <c r="AE13" s="206">
        <f>ROUND(N(data!N89), 0)</f>
        <v>0</v>
      </c>
      <c r="AF13" s="206">
        <f>ROUND(N(data!N87), 0)</f>
        <v>0</v>
      </c>
      <c r="AG13" s="206">
        <f>ROUND(N(data!N90), 0)</f>
        <v>0</v>
      </c>
      <c r="AH13" s="206">
        <f>ROUND(N(data!N91), 0)</f>
        <v>0</v>
      </c>
      <c r="AI13" s="206">
        <f>ROUND(N(data!N92), 0)</f>
        <v>0</v>
      </c>
      <c r="AJ13" s="206">
        <f>ROUND(N(data!N93), 0)</f>
        <v>0</v>
      </c>
      <c r="AK13" s="312">
        <f>ROUND(N(data!N94), 2)</f>
        <v>0</v>
      </c>
      <c r="AL13" s="61"/>
      <c r="AM13" s="61"/>
      <c r="AN13" s="61"/>
      <c r="AO13" s="61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61"/>
      <c r="BB13" s="61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</row>
    <row r="14" spans="1:89" s="11" customFormat="1" ht="12.65" customHeight="1">
      <c r="A14" s="12" t="str">
        <f>RIGHT(data!$C$97,3)</f>
        <v>150</v>
      </c>
      <c r="B14" s="208" t="str">
        <f>RIGHT(data!$C$96,4)</f>
        <v>2023</v>
      </c>
      <c r="C14" s="12" t="str">
        <f>data!O$55</f>
        <v>7010</v>
      </c>
      <c r="D14" s="12" t="s">
        <v>1157</v>
      </c>
      <c r="E14" s="206">
        <f>ROUND(N(data!O59), 0)</f>
        <v>52</v>
      </c>
      <c r="F14" s="312">
        <f>ROUND(N(data!O60), 2)</f>
        <v>0.22</v>
      </c>
      <c r="G14" s="206">
        <f>ROUND(N(data!O61), 0)</f>
        <v>238305</v>
      </c>
      <c r="H14" s="206">
        <f>ROUND(N(data!O62), 0)</f>
        <v>61926</v>
      </c>
      <c r="I14" s="206">
        <f>ROUND(N(data!O63), 0)</f>
        <v>222721</v>
      </c>
      <c r="J14" s="206">
        <f>ROUND(N(data!O64), 0)</f>
        <v>25276</v>
      </c>
      <c r="K14" s="206">
        <f>ROUND(N(data!O65), 0)</f>
        <v>987</v>
      </c>
      <c r="L14" s="206">
        <f>ROUND(N(data!O66), 0)</f>
        <v>87651</v>
      </c>
      <c r="M14" s="206">
        <f>ROUND(N(data!O67), 0)</f>
        <v>3136</v>
      </c>
      <c r="N14" s="206">
        <f>ROUND(N(data!O68), 0)</f>
        <v>999</v>
      </c>
      <c r="O14" s="206">
        <f>ROUND(N(data!O69), 0)</f>
        <v>7477</v>
      </c>
      <c r="P14" s="206">
        <f>ROUND(N(data!O70), 0)</f>
        <v>0</v>
      </c>
      <c r="Q14" s="206">
        <f>ROUND(N(data!O71), 0)</f>
        <v>0</v>
      </c>
      <c r="R14" s="206">
        <f>ROUND(N(data!O72), 0)</f>
        <v>0</v>
      </c>
      <c r="S14" s="206">
        <f>ROUND(N(data!O73), 0)</f>
        <v>0</v>
      </c>
      <c r="T14" s="206">
        <f>ROUND(N(data!O74), 0)</f>
        <v>0</v>
      </c>
      <c r="U14" s="206">
        <f>ROUND(N(data!O75), 0)</f>
        <v>0</v>
      </c>
      <c r="V14" s="206">
        <f>ROUND(N(data!O76), 0)</f>
        <v>0</v>
      </c>
      <c r="W14" s="206">
        <f>ROUND(N(data!O77), 0)</f>
        <v>0</v>
      </c>
      <c r="X14" s="206">
        <f>ROUND(N(data!O78), 0)</f>
        <v>0</v>
      </c>
      <c r="Y14" s="206">
        <f>ROUND(N(data!O79), 0)</f>
        <v>0</v>
      </c>
      <c r="Z14" s="206">
        <f>ROUND(N(data!O80), 0)</f>
        <v>0</v>
      </c>
      <c r="AA14" s="206">
        <f>ROUND(N(data!O81), 0)</f>
        <v>0</v>
      </c>
      <c r="AB14" s="206">
        <f>ROUND(N(data!O82), 0)</f>
        <v>0</v>
      </c>
      <c r="AC14" s="206">
        <f>ROUND(N(data!O83), 0)</f>
        <v>7477</v>
      </c>
      <c r="AD14" s="206">
        <f>ROUND(N(data!O84), 0)</f>
        <v>0</v>
      </c>
      <c r="AE14" s="206">
        <f>ROUND(N(data!O89), 0)</f>
        <v>38618</v>
      </c>
      <c r="AF14" s="206">
        <f>ROUND(N(data!O87), 0)</f>
        <v>4984</v>
      </c>
      <c r="AG14" s="206">
        <f>ROUND(N(data!O90), 0)</f>
        <v>134</v>
      </c>
      <c r="AH14" s="206">
        <f>ROUND(N(data!O91), 0)</f>
        <v>0</v>
      </c>
      <c r="AI14" s="206">
        <f>ROUND(N(data!O92), 0)</f>
        <v>27</v>
      </c>
      <c r="AJ14" s="206">
        <f>ROUND(N(data!O93), 0)</f>
        <v>3747</v>
      </c>
      <c r="AK14" s="312">
        <f>ROUND(N(data!O94), 2)</f>
        <v>0.08</v>
      </c>
      <c r="AL14" s="61"/>
      <c r="AM14" s="61"/>
      <c r="AN14" s="61"/>
      <c r="AO14" s="61"/>
      <c r="AP14" s="61"/>
      <c r="AQ14" s="61"/>
      <c r="AR14" s="61"/>
      <c r="AS14" s="61"/>
      <c r="AT14" s="61"/>
      <c r="AU14" s="61"/>
      <c r="AV14" s="61"/>
      <c r="AW14" s="61"/>
      <c r="AX14" s="61"/>
      <c r="AY14" s="61"/>
      <c r="AZ14" s="61"/>
      <c r="BA14" s="61"/>
      <c r="BB14" s="61"/>
      <c r="BC14" s="61"/>
      <c r="BD14" s="61"/>
      <c r="BE14" s="61"/>
      <c r="BF14" s="61"/>
      <c r="BG14" s="61"/>
      <c r="BH14" s="61"/>
      <c r="BI14" s="61"/>
      <c r="BJ14" s="61"/>
      <c r="BK14" s="61"/>
      <c r="BL14" s="61"/>
      <c r="BM14" s="61"/>
      <c r="BN14" s="61"/>
      <c r="BO14" s="61"/>
      <c r="BP14" s="61"/>
      <c r="BQ14" s="61"/>
      <c r="BR14" s="61"/>
      <c r="BS14" s="61"/>
      <c r="BT14" s="61"/>
      <c r="BU14" s="61"/>
      <c r="BV14" s="61"/>
      <c r="BW14" s="61"/>
      <c r="BX14" s="61"/>
      <c r="BY14" s="61"/>
      <c r="BZ14" s="61"/>
      <c r="CA14" s="61"/>
      <c r="CB14" s="61"/>
      <c r="CC14" s="61"/>
      <c r="CD14" s="61"/>
      <c r="CE14" s="61"/>
      <c r="CF14" s="61"/>
      <c r="CG14" s="61"/>
      <c r="CH14" s="61"/>
      <c r="CI14" s="61"/>
      <c r="CJ14" s="61"/>
      <c r="CK14" s="61"/>
    </row>
    <row r="15" spans="1:89" s="11" customFormat="1" ht="12.65" customHeight="1">
      <c r="A15" s="12" t="str">
        <f>RIGHT(data!$C$97,3)</f>
        <v>150</v>
      </c>
      <c r="B15" s="208" t="str">
        <f>RIGHT(data!$C$96,4)</f>
        <v>2023</v>
      </c>
      <c r="C15" s="12" t="str">
        <f>data!P$55</f>
        <v>7020</v>
      </c>
      <c r="D15" s="12" t="s">
        <v>1157</v>
      </c>
      <c r="E15" s="206">
        <f>ROUND(N(data!P59), 0)</f>
        <v>14485</v>
      </c>
      <c r="F15" s="312">
        <f>ROUND(N(data!P60), 2)</f>
        <v>9.5500000000000007</v>
      </c>
      <c r="G15" s="206">
        <f>ROUND(N(data!P61), 0)</f>
        <v>529086</v>
      </c>
      <c r="H15" s="206">
        <f>ROUND(N(data!P62), 0)</f>
        <v>137488</v>
      </c>
      <c r="I15" s="206">
        <f>ROUND(N(data!P63), 0)</f>
        <v>67858</v>
      </c>
      <c r="J15" s="206">
        <f>ROUND(N(data!P64), 0)</f>
        <v>200281</v>
      </c>
      <c r="K15" s="206">
        <f>ROUND(N(data!P65), 0)</f>
        <v>2731</v>
      </c>
      <c r="L15" s="206">
        <f>ROUND(N(data!P66), 0)</f>
        <v>99737</v>
      </c>
      <c r="M15" s="206">
        <f>ROUND(N(data!P67), 0)</f>
        <v>124793</v>
      </c>
      <c r="N15" s="206">
        <f>ROUND(N(data!P68), 0)</f>
        <v>19448</v>
      </c>
      <c r="O15" s="206">
        <f>ROUND(N(data!P69), 0)</f>
        <v>22112</v>
      </c>
      <c r="P15" s="206">
        <f>ROUND(N(data!P70), 0)</f>
        <v>0</v>
      </c>
      <c r="Q15" s="206">
        <f>ROUND(N(data!P71), 0)</f>
        <v>0</v>
      </c>
      <c r="R15" s="206">
        <f>ROUND(N(data!P72), 0)</f>
        <v>0</v>
      </c>
      <c r="S15" s="206">
        <f>ROUND(N(data!P73), 0)</f>
        <v>0</v>
      </c>
      <c r="T15" s="206">
        <f>ROUND(N(data!P74), 0)</f>
        <v>0</v>
      </c>
      <c r="U15" s="206">
        <f>ROUND(N(data!P75), 0)</f>
        <v>0</v>
      </c>
      <c r="V15" s="206">
        <f>ROUND(N(data!P76), 0)</f>
        <v>0</v>
      </c>
      <c r="W15" s="206">
        <f>ROUND(N(data!P77), 0)</f>
        <v>0</v>
      </c>
      <c r="X15" s="206">
        <f>ROUND(N(data!P78), 0)</f>
        <v>0</v>
      </c>
      <c r="Y15" s="206">
        <f>ROUND(N(data!P79), 0)</f>
        <v>0</v>
      </c>
      <c r="Z15" s="206">
        <f>ROUND(N(data!P80), 0)</f>
        <v>0</v>
      </c>
      <c r="AA15" s="206">
        <f>ROUND(N(data!P81), 0)</f>
        <v>0</v>
      </c>
      <c r="AB15" s="206">
        <f>ROUND(N(data!P82), 0)</f>
        <v>0</v>
      </c>
      <c r="AC15" s="206">
        <f>ROUND(N(data!P83), 0)</f>
        <v>22112</v>
      </c>
      <c r="AD15" s="206">
        <f>ROUND(N(data!P84), 0)</f>
        <v>0</v>
      </c>
      <c r="AE15" s="206">
        <f>ROUND(N(data!P89), 0)</f>
        <v>4969409</v>
      </c>
      <c r="AF15" s="206">
        <f>ROUND(N(data!P87), 0)</f>
        <v>844821</v>
      </c>
      <c r="AG15" s="206">
        <f>ROUND(N(data!P90), 0)</f>
        <v>5332</v>
      </c>
      <c r="AH15" s="206">
        <f>ROUND(N(data!P91), 0)</f>
        <v>0</v>
      </c>
      <c r="AI15" s="206">
        <f>ROUND(N(data!P92), 0)</f>
        <v>1159</v>
      </c>
      <c r="AJ15" s="206">
        <f>ROUND(N(data!P93), 0)</f>
        <v>14280</v>
      </c>
      <c r="AK15" s="312">
        <f>ROUND(N(data!P94), 2)</f>
        <v>7.38</v>
      </c>
      <c r="AL15" s="61"/>
      <c r="AM15" s="61"/>
      <c r="AN15" s="61"/>
      <c r="AO15" s="61"/>
      <c r="AP15" s="61"/>
      <c r="AQ15" s="61"/>
      <c r="AR15" s="61"/>
      <c r="AS15" s="61"/>
      <c r="AT15" s="61"/>
      <c r="AU15" s="61"/>
      <c r="AV15" s="61"/>
      <c r="AW15" s="61"/>
      <c r="AX15" s="61"/>
      <c r="AY15" s="61"/>
      <c r="AZ15" s="61"/>
      <c r="BA15" s="61"/>
      <c r="BB15" s="61"/>
      <c r="BC15" s="61"/>
      <c r="BD15" s="61"/>
      <c r="BE15" s="61"/>
      <c r="BF15" s="61"/>
      <c r="BG15" s="61"/>
      <c r="BH15" s="61"/>
      <c r="BI15" s="61"/>
      <c r="BJ15" s="61"/>
      <c r="BK15" s="61"/>
      <c r="BL15" s="61"/>
      <c r="BM15" s="61"/>
      <c r="BN15" s="61"/>
      <c r="BO15" s="61"/>
      <c r="BP15" s="61"/>
      <c r="BQ15" s="61"/>
      <c r="BR15" s="61"/>
      <c r="BS15" s="61"/>
      <c r="BT15" s="61"/>
      <c r="BU15" s="61"/>
      <c r="BV15" s="61"/>
      <c r="BW15" s="61"/>
      <c r="BX15" s="61"/>
      <c r="BY15" s="61"/>
      <c r="BZ15" s="61"/>
      <c r="CA15" s="61"/>
      <c r="CB15" s="61"/>
      <c r="CC15" s="61"/>
      <c r="CD15" s="61"/>
      <c r="CE15" s="61"/>
      <c r="CF15" s="61"/>
      <c r="CG15" s="61"/>
      <c r="CH15" s="61"/>
      <c r="CI15" s="61"/>
      <c r="CJ15" s="61"/>
      <c r="CK15" s="61"/>
    </row>
    <row r="16" spans="1:89" s="11" customFormat="1" ht="12.65" customHeight="1">
      <c r="A16" s="12" t="str">
        <f>RIGHT(data!$C$97,3)</f>
        <v>150</v>
      </c>
      <c r="B16" s="208" t="str">
        <f>RIGHT(data!$C$96,4)</f>
        <v>2023</v>
      </c>
      <c r="C16" s="12" t="str">
        <f>data!Q$55</f>
        <v>7030</v>
      </c>
      <c r="D16" s="12" t="s">
        <v>1157</v>
      </c>
      <c r="E16" s="206">
        <f>ROUND(N(data!Q59), 0)</f>
        <v>3724</v>
      </c>
      <c r="F16" s="312">
        <f>ROUND(N(data!Q60), 2)</f>
        <v>0</v>
      </c>
      <c r="G16" s="206">
        <f>ROUND(N(data!Q61), 0)</f>
        <v>0</v>
      </c>
      <c r="H16" s="206">
        <f>ROUND(N(data!Q62), 0)</f>
        <v>0</v>
      </c>
      <c r="I16" s="206">
        <f>ROUND(N(data!Q63), 0)</f>
        <v>0</v>
      </c>
      <c r="J16" s="206">
        <f>ROUND(N(data!Q64), 0)</f>
        <v>9414</v>
      </c>
      <c r="K16" s="206">
        <f>ROUND(N(data!Q65), 0)</f>
        <v>0</v>
      </c>
      <c r="L16" s="206">
        <f>ROUND(N(data!Q66), 0)</f>
        <v>1569</v>
      </c>
      <c r="M16" s="206">
        <f>ROUND(N(data!Q67), 0)</f>
        <v>0</v>
      </c>
      <c r="N16" s="206">
        <f>ROUND(N(data!Q68), 0)</f>
        <v>0</v>
      </c>
      <c r="O16" s="206">
        <f>ROUND(N(data!Q69), 0)</f>
        <v>935</v>
      </c>
      <c r="P16" s="206">
        <f>ROUND(N(data!Q70), 0)</f>
        <v>0</v>
      </c>
      <c r="Q16" s="206">
        <f>ROUND(N(data!Q71), 0)</f>
        <v>0</v>
      </c>
      <c r="R16" s="206">
        <f>ROUND(N(data!Q72), 0)</f>
        <v>0</v>
      </c>
      <c r="S16" s="206">
        <f>ROUND(N(data!Q73), 0)</f>
        <v>0</v>
      </c>
      <c r="T16" s="206">
        <f>ROUND(N(data!Q74), 0)</f>
        <v>0</v>
      </c>
      <c r="U16" s="206">
        <f>ROUND(N(data!Q75), 0)</f>
        <v>0</v>
      </c>
      <c r="V16" s="206">
        <f>ROUND(N(data!Q76), 0)</f>
        <v>0</v>
      </c>
      <c r="W16" s="206">
        <f>ROUND(N(data!Q77), 0)</f>
        <v>0</v>
      </c>
      <c r="X16" s="206">
        <f>ROUND(N(data!Q78), 0)</f>
        <v>0</v>
      </c>
      <c r="Y16" s="206">
        <f>ROUND(N(data!Q79), 0)</f>
        <v>0</v>
      </c>
      <c r="Z16" s="206">
        <f>ROUND(N(data!Q80), 0)</f>
        <v>0</v>
      </c>
      <c r="AA16" s="206">
        <f>ROUND(N(data!Q81), 0)</f>
        <v>0</v>
      </c>
      <c r="AB16" s="206">
        <f>ROUND(N(data!Q82), 0)</f>
        <v>0</v>
      </c>
      <c r="AC16" s="206">
        <f>ROUND(N(data!Q83), 0)</f>
        <v>935</v>
      </c>
      <c r="AD16" s="206">
        <f>ROUND(N(data!Q84), 0)</f>
        <v>0</v>
      </c>
      <c r="AE16" s="206">
        <f>ROUND(N(data!Q89), 0)</f>
        <v>0</v>
      </c>
      <c r="AF16" s="206">
        <f>ROUND(N(data!Q87), 0)</f>
        <v>0</v>
      </c>
      <c r="AG16" s="206">
        <f>ROUND(N(data!Q90), 0)</f>
        <v>0</v>
      </c>
      <c r="AH16" s="206">
        <f>ROUND(N(data!Q91), 0)</f>
        <v>0</v>
      </c>
      <c r="AI16" s="206">
        <f>ROUND(N(data!Q92), 0)</f>
        <v>0</v>
      </c>
      <c r="AJ16" s="206">
        <f>ROUND(N(data!Q93), 0)</f>
        <v>0</v>
      </c>
      <c r="AK16" s="312">
        <f>ROUND(N(data!Q94), 2)</f>
        <v>0</v>
      </c>
      <c r="AL16" s="61"/>
      <c r="AM16" s="61"/>
      <c r="AN16" s="61"/>
      <c r="AO16" s="61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61"/>
      <c r="BB16" s="61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</row>
    <row r="17" spans="1:89" s="11" customFormat="1" ht="12.65" customHeight="1">
      <c r="A17" s="12" t="str">
        <f>RIGHT(data!$C$97,3)</f>
        <v>150</v>
      </c>
      <c r="B17" s="208" t="str">
        <f>RIGHT(data!$C$96,4)</f>
        <v>2023</v>
      </c>
      <c r="C17" s="12" t="str">
        <f>data!R$55</f>
        <v>7040</v>
      </c>
      <c r="D17" s="12" t="s">
        <v>1157</v>
      </c>
      <c r="E17" s="206">
        <f>ROUND(N(data!R59), 0)</f>
        <v>21316</v>
      </c>
      <c r="F17" s="312">
        <f>ROUND(N(data!R60), 2)</f>
        <v>2.08</v>
      </c>
      <c r="G17" s="206">
        <f>ROUND(N(data!R61), 0)</f>
        <v>659050</v>
      </c>
      <c r="H17" s="206">
        <f>ROUND(N(data!R62), 0)</f>
        <v>171261</v>
      </c>
      <c r="I17" s="206">
        <f>ROUND(N(data!R63), 0)</f>
        <v>0</v>
      </c>
      <c r="J17" s="206">
        <f>ROUND(N(data!R64), 0)</f>
        <v>18112</v>
      </c>
      <c r="K17" s="206">
        <f>ROUND(N(data!R65), 0)</f>
        <v>0</v>
      </c>
      <c r="L17" s="206">
        <f>ROUND(N(data!R66), 0)</f>
        <v>10081</v>
      </c>
      <c r="M17" s="206">
        <f>ROUND(N(data!R67), 0)</f>
        <v>4681</v>
      </c>
      <c r="N17" s="206">
        <f>ROUND(N(data!R68), 0)</f>
        <v>8967</v>
      </c>
      <c r="O17" s="206">
        <f>ROUND(N(data!R69), 0)</f>
        <v>16597</v>
      </c>
      <c r="P17" s="206">
        <f>ROUND(N(data!R70), 0)</f>
        <v>0</v>
      </c>
      <c r="Q17" s="206">
        <f>ROUND(N(data!R71), 0)</f>
        <v>0</v>
      </c>
      <c r="R17" s="206">
        <f>ROUND(N(data!R72), 0)</f>
        <v>0</v>
      </c>
      <c r="S17" s="206">
        <f>ROUND(N(data!R73), 0)</f>
        <v>0</v>
      </c>
      <c r="T17" s="206">
        <f>ROUND(N(data!R74), 0)</f>
        <v>0</v>
      </c>
      <c r="U17" s="206">
        <f>ROUND(N(data!R75), 0)</f>
        <v>0</v>
      </c>
      <c r="V17" s="206">
        <f>ROUND(N(data!R76), 0)</f>
        <v>0</v>
      </c>
      <c r="W17" s="206">
        <f>ROUND(N(data!R77), 0)</f>
        <v>0</v>
      </c>
      <c r="X17" s="206">
        <f>ROUND(N(data!R78), 0)</f>
        <v>0</v>
      </c>
      <c r="Y17" s="206">
        <f>ROUND(N(data!R79), 0)</f>
        <v>0</v>
      </c>
      <c r="Z17" s="206">
        <f>ROUND(N(data!R80), 0)</f>
        <v>0</v>
      </c>
      <c r="AA17" s="206">
        <f>ROUND(N(data!R81), 0)</f>
        <v>0</v>
      </c>
      <c r="AB17" s="206">
        <f>ROUND(N(data!R82), 0)</f>
        <v>0</v>
      </c>
      <c r="AC17" s="206">
        <f>ROUND(N(data!R83), 0)</f>
        <v>16597</v>
      </c>
      <c r="AD17" s="206">
        <f>ROUND(N(data!R84), 0)</f>
        <v>0</v>
      </c>
      <c r="AE17" s="206">
        <f>ROUND(N(data!R89), 0)</f>
        <v>2355105</v>
      </c>
      <c r="AF17" s="206">
        <f>ROUND(N(data!R87), 0)</f>
        <v>396818</v>
      </c>
      <c r="AG17" s="206">
        <f>ROUND(N(data!R90), 0)</f>
        <v>200</v>
      </c>
      <c r="AH17" s="206">
        <f>ROUND(N(data!R91), 0)</f>
        <v>0</v>
      </c>
      <c r="AI17" s="206">
        <f>ROUND(N(data!R92), 0)</f>
        <v>252</v>
      </c>
      <c r="AJ17" s="206">
        <f>ROUND(N(data!R93), 0)</f>
        <v>0</v>
      </c>
      <c r="AK17" s="312">
        <f>ROUND(N(data!R94), 2)</f>
        <v>0</v>
      </c>
      <c r="AL17" s="61"/>
      <c r="AM17" s="61"/>
      <c r="AN17" s="61"/>
      <c r="AO17" s="61"/>
      <c r="AP17" s="61"/>
      <c r="AQ17" s="61"/>
      <c r="AR17" s="61"/>
      <c r="AS17" s="61"/>
      <c r="AT17" s="61"/>
      <c r="AU17" s="61"/>
      <c r="AV17" s="61"/>
      <c r="AW17" s="61"/>
      <c r="AX17" s="61"/>
      <c r="AY17" s="61"/>
      <c r="AZ17" s="61"/>
      <c r="BA17" s="61"/>
      <c r="BB17" s="61"/>
      <c r="BC17" s="61"/>
      <c r="BD17" s="61"/>
      <c r="BE17" s="61"/>
      <c r="BF17" s="61"/>
      <c r="BG17" s="61"/>
      <c r="BH17" s="61"/>
      <c r="BI17" s="61"/>
      <c r="BJ17" s="61"/>
      <c r="BK17" s="61"/>
      <c r="BL17" s="61"/>
      <c r="BM17" s="61"/>
      <c r="BN17" s="61"/>
      <c r="BO17" s="61"/>
      <c r="BP17" s="61"/>
      <c r="BQ17" s="61"/>
      <c r="BR17" s="61"/>
      <c r="BS17" s="61"/>
      <c r="BT17" s="61"/>
      <c r="BU17" s="61"/>
      <c r="BV17" s="61"/>
      <c r="BW17" s="61"/>
      <c r="BX17" s="61"/>
      <c r="BY17" s="61"/>
      <c r="BZ17" s="61"/>
      <c r="CA17" s="61"/>
      <c r="CB17" s="61"/>
      <c r="CC17" s="61"/>
      <c r="CD17" s="61"/>
      <c r="CE17" s="61"/>
      <c r="CF17" s="61"/>
      <c r="CG17" s="61"/>
      <c r="CH17" s="61"/>
      <c r="CI17" s="61"/>
      <c r="CJ17" s="61"/>
      <c r="CK17" s="61"/>
    </row>
    <row r="18" spans="1:89" s="11" customFormat="1" ht="12.65" customHeight="1">
      <c r="A18" s="12" t="str">
        <f>RIGHT(data!$C$97,3)</f>
        <v>150</v>
      </c>
      <c r="B18" s="208" t="str">
        <f>RIGHT(data!$C$96,4)</f>
        <v>2023</v>
      </c>
      <c r="C18" s="12" t="str">
        <f>data!S$55</f>
        <v>7050</v>
      </c>
      <c r="D18" s="12" t="s">
        <v>1157</v>
      </c>
      <c r="E18" s="206">
        <f>ROUND(N(data!S59), 0)</f>
        <v>0</v>
      </c>
      <c r="F18" s="312">
        <f>ROUND(N(data!S60), 2)</f>
        <v>0.74</v>
      </c>
      <c r="G18" s="206">
        <f>ROUND(N(data!S61), 0)</f>
        <v>51279</v>
      </c>
      <c r="H18" s="206">
        <f>ROUND(N(data!S62), 0)</f>
        <v>13325</v>
      </c>
      <c r="I18" s="206">
        <f>ROUND(N(data!S63), 0)</f>
        <v>0</v>
      </c>
      <c r="J18" s="206">
        <f>ROUND(N(data!S64), 0)</f>
        <v>38197</v>
      </c>
      <c r="K18" s="206">
        <f>ROUND(N(data!S65), 0)</f>
        <v>0</v>
      </c>
      <c r="L18" s="206">
        <f>ROUND(N(data!S66), 0)</f>
        <v>3923</v>
      </c>
      <c r="M18" s="206">
        <f>ROUND(N(data!S67), 0)</f>
        <v>0</v>
      </c>
      <c r="N18" s="206">
        <f>ROUND(N(data!S68), 0)</f>
        <v>0</v>
      </c>
      <c r="O18" s="206">
        <f>ROUND(N(data!S69), 0)</f>
        <v>1911</v>
      </c>
      <c r="P18" s="206">
        <f>ROUND(N(data!S70), 0)</f>
        <v>0</v>
      </c>
      <c r="Q18" s="206">
        <f>ROUND(N(data!S71), 0)</f>
        <v>0</v>
      </c>
      <c r="R18" s="206">
        <f>ROUND(N(data!S72), 0)</f>
        <v>0</v>
      </c>
      <c r="S18" s="206">
        <f>ROUND(N(data!S73), 0)</f>
        <v>0</v>
      </c>
      <c r="T18" s="206">
        <f>ROUND(N(data!S74), 0)</f>
        <v>0</v>
      </c>
      <c r="U18" s="206">
        <f>ROUND(N(data!S75), 0)</f>
        <v>0</v>
      </c>
      <c r="V18" s="206">
        <f>ROUND(N(data!S76), 0)</f>
        <v>0</v>
      </c>
      <c r="W18" s="206">
        <f>ROUND(N(data!S77), 0)</f>
        <v>0</v>
      </c>
      <c r="X18" s="206">
        <f>ROUND(N(data!S78), 0)</f>
        <v>0</v>
      </c>
      <c r="Y18" s="206">
        <f>ROUND(N(data!S79), 0)</f>
        <v>0</v>
      </c>
      <c r="Z18" s="206">
        <f>ROUND(N(data!S80), 0)</f>
        <v>0</v>
      </c>
      <c r="AA18" s="206">
        <f>ROUND(N(data!S81), 0)</f>
        <v>0</v>
      </c>
      <c r="AB18" s="206">
        <f>ROUND(N(data!S82), 0)</f>
        <v>0</v>
      </c>
      <c r="AC18" s="206">
        <f>ROUND(N(data!S83), 0)</f>
        <v>1911</v>
      </c>
      <c r="AD18" s="206">
        <f>ROUND(N(data!S84), 0)</f>
        <v>0</v>
      </c>
      <c r="AE18" s="206">
        <f>ROUND(N(data!S89), 0)</f>
        <v>315503</v>
      </c>
      <c r="AF18" s="206">
        <f>ROUND(N(data!S87), 0)</f>
        <v>39733</v>
      </c>
      <c r="AG18" s="206">
        <f>ROUND(N(data!S90), 0)</f>
        <v>0</v>
      </c>
      <c r="AH18" s="206">
        <f>ROUND(N(data!S91), 0)</f>
        <v>0</v>
      </c>
      <c r="AI18" s="206">
        <f>ROUND(N(data!S92), 0)</f>
        <v>89</v>
      </c>
      <c r="AJ18" s="206">
        <f>ROUND(N(data!S93), 0)</f>
        <v>0</v>
      </c>
      <c r="AK18" s="312">
        <f>ROUND(N(data!S94), 2)</f>
        <v>0</v>
      </c>
      <c r="AL18" s="61"/>
      <c r="AM18" s="61"/>
      <c r="AN18" s="61"/>
      <c r="AO18" s="61"/>
      <c r="AP18" s="61"/>
      <c r="AQ18" s="61"/>
      <c r="AR18" s="61"/>
      <c r="AS18" s="61"/>
      <c r="AT18" s="61"/>
      <c r="AU18" s="61"/>
      <c r="AV18" s="61"/>
      <c r="AW18" s="61"/>
      <c r="AX18" s="61"/>
      <c r="AY18" s="61"/>
      <c r="AZ18" s="61"/>
      <c r="BA18" s="61"/>
      <c r="BB18" s="61"/>
      <c r="BC18" s="61"/>
      <c r="BD18" s="61"/>
      <c r="BE18" s="61"/>
      <c r="BF18" s="61"/>
      <c r="BG18" s="61"/>
      <c r="BH18" s="61"/>
      <c r="BI18" s="61"/>
      <c r="BJ18" s="61"/>
      <c r="BK18" s="61"/>
      <c r="BL18" s="61"/>
      <c r="BM18" s="61"/>
      <c r="BN18" s="61"/>
      <c r="BO18" s="61"/>
      <c r="BP18" s="61"/>
      <c r="BQ18" s="61"/>
      <c r="BR18" s="61"/>
      <c r="BS18" s="61"/>
      <c r="BT18" s="61"/>
      <c r="BU18" s="61"/>
      <c r="BV18" s="61"/>
      <c r="BW18" s="61"/>
      <c r="BX18" s="61"/>
      <c r="BY18" s="61"/>
      <c r="BZ18" s="61"/>
      <c r="CA18" s="61"/>
      <c r="CB18" s="61"/>
      <c r="CC18" s="61"/>
      <c r="CD18" s="61"/>
      <c r="CE18" s="61"/>
      <c r="CF18" s="61"/>
      <c r="CG18" s="61"/>
      <c r="CH18" s="61"/>
      <c r="CI18" s="61"/>
      <c r="CJ18" s="61"/>
      <c r="CK18" s="61"/>
    </row>
    <row r="19" spans="1:89" s="11" customFormat="1" ht="12.65" customHeight="1">
      <c r="A19" s="12" t="str">
        <f>RIGHT(data!$C$97,3)</f>
        <v>150</v>
      </c>
      <c r="B19" s="208" t="str">
        <f>RIGHT(data!$C$96,4)</f>
        <v>2023</v>
      </c>
      <c r="C19" s="12" t="str">
        <f>data!T$55</f>
        <v>7060</v>
      </c>
      <c r="D19" s="12" t="s">
        <v>1157</v>
      </c>
      <c r="E19" s="206">
        <f>ROUND(N(data!T59), 0)</f>
        <v>0</v>
      </c>
      <c r="F19" s="312">
        <f>ROUND(N(data!T60), 2)</f>
        <v>2.64</v>
      </c>
      <c r="G19" s="206">
        <f>ROUND(N(data!T61), 0)</f>
        <v>313485</v>
      </c>
      <c r="H19" s="206">
        <f>ROUND(N(data!T62), 0)</f>
        <v>81462</v>
      </c>
      <c r="I19" s="206">
        <f>ROUND(N(data!T63), 0)</f>
        <v>0</v>
      </c>
      <c r="J19" s="206">
        <f>ROUND(N(data!T64), 0)</f>
        <v>246579</v>
      </c>
      <c r="K19" s="206">
        <f>ROUND(N(data!T65), 0)</f>
        <v>0</v>
      </c>
      <c r="L19" s="206">
        <f>ROUND(N(data!T66), 0)</f>
        <v>3538</v>
      </c>
      <c r="M19" s="206">
        <f>ROUND(N(data!T67), 0)</f>
        <v>34451</v>
      </c>
      <c r="N19" s="206">
        <f>ROUND(N(data!T68), 0)</f>
        <v>117</v>
      </c>
      <c r="O19" s="206">
        <f>ROUND(N(data!T69), 0)</f>
        <v>1288</v>
      </c>
      <c r="P19" s="206">
        <f>ROUND(N(data!T70), 0)</f>
        <v>0</v>
      </c>
      <c r="Q19" s="206">
        <f>ROUND(N(data!T71), 0)</f>
        <v>0</v>
      </c>
      <c r="R19" s="206">
        <f>ROUND(N(data!T72), 0)</f>
        <v>0</v>
      </c>
      <c r="S19" s="206">
        <f>ROUND(N(data!T73), 0)</f>
        <v>0</v>
      </c>
      <c r="T19" s="206">
        <f>ROUND(N(data!T74), 0)</f>
        <v>0</v>
      </c>
      <c r="U19" s="206">
        <f>ROUND(N(data!T75), 0)</f>
        <v>0</v>
      </c>
      <c r="V19" s="206">
        <f>ROUND(N(data!T76), 0)</f>
        <v>0</v>
      </c>
      <c r="W19" s="206">
        <f>ROUND(N(data!T77), 0)</f>
        <v>0</v>
      </c>
      <c r="X19" s="206">
        <f>ROUND(N(data!T78), 0)</f>
        <v>0</v>
      </c>
      <c r="Y19" s="206">
        <f>ROUND(N(data!T79), 0)</f>
        <v>0</v>
      </c>
      <c r="Z19" s="206">
        <f>ROUND(N(data!T80), 0)</f>
        <v>0</v>
      </c>
      <c r="AA19" s="206">
        <f>ROUND(N(data!T81), 0)</f>
        <v>0</v>
      </c>
      <c r="AB19" s="206">
        <f>ROUND(N(data!T82), 0)</f>
        <v>0</v>
      </c>
      <c r="AC19" s="206">
        <f>ROUND(N(data!T83), 0)</f>
        <v>1288</v>
      </c>
      <c r="AD19" s="206">
        <f>ROUND(N(data!T84), 0)</f>
        <v>0</v>
      </c>
      <c r="AE19" s="206">
        <f>ROUND(N(data!T89), 0)</f>
        <v>1670948</v>
      </c>
      <c r="AF19" s="206">
        <f>ROUND(N(data!T87), 0)</f>
        <v>95286</v>
      </c>
      <c r="AG19" s="206">
        <f>ROUND(N(data!T90), 0)</f>
        <v>1472</v>
      </c>
      <c r="AH19" s="206">
        <f>ROUND(N(data!T91), 0)</f>
        <v>0</v>
      </c>
      <c r="AI19" s="206">
        <f>ROUND(N(data!T92), 0)</f>
        <v>320</v>
      </c>
      <c r="AJ19" s="206">
        <f>ROUND(N(data!T93), 0)</f>
        <v>0</v>
      </c>
      <c r="AK19" s="312">
        <f>ROUND(N(data!T94), 2)</f>
        <v>2.64</v>
      </c>
      <c r="AL19" s="61"/>
      <c r="AM19" s="61"/>
      <c r="AN19" s="61"/>
      <c r="AO19" s="61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61"/>
      <c r="BB19" s="61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</row>
    <row r="20" spans="1:89" s="11" customFormat="1" ht="12.65" customHeight="1">
      <c r="A20" s="12" t="str">
        <f>RIGHT(data!$C$97,3)</f>
        <v>150</v>
      </c>
      <c r="B20" s="208" t="str">
        <f>RIGHT(data!$C$96,4)</f>
        <v>2023</v>
      </c>
      <c r="C20" s="12" t="str">
        <f>data!U$55</f>
        <v>7070</v>
      </c>
      <c r="D20" s="12" t="s">
        <v>1157</v>
      </c>
      <c r="E20" s="206">
        <f>ROUND(N(data!U59), 0)</f>
        <v>305056</v>
      </c>
      <c r="F20" s="312">
        <f>ROUND(N(data!U60), 2)</f>
        <v>12.48</v>
      </c>
      <c r="G20" s="206">
        <f>ROUND(N(data!U61), 0)</f>
        <v>849879</v>
      </c>
      <c r="H20" s="206">
        <f>ROUND(N(data!U62), 0)</f>
        <v>220849</v>
      </c>
      <c r="I20" s="206">
        <f>ROUND(N(data!U63), 0)</f>
        <v>240682</v>
      </c>
      <c r="J20" s="206">
        <f>ROUND(N(data!U64), 0)</f>
        <v>969324</v>
      </c>
      <c r="K20" s="206">
        <f>ROUND(N(data!U65), 0)</f>
        <v>0</v>
      </c>
      <c r="L20" s="206">
        <f>ROUND(N(data!U66), 0)</f>
        <v>464790</v>
      </c>
      <c r="M20" s="206">
        <f>ROUND(N(data!U67), 0)</f>
        <v>57669</v>
      </c>
      <c r="N20" s="206">
        <f>ROUND(N(data!U68), 0)</f>
        <v>77068</v>
      </c>
      <c r="O20" s="206">
        <f>ROUND(N(data!U69), 0)</f>
        <v>93205</v>
      </c>
      <c r="P20" s="206">
        <f>ROUND(N(data!U70), 0)</f>
        <v>0</v>
      </c>
      <c r="Q20" s="206">
        <f>ROUND(N(data!U71), 0)</f>
        <v>0</v>
      </c>
      <c r="R20" s="206">
        <f>ROUND(N(data!U72), 0)</f>
        <v>0</v>
      </c>
      <c r="S20" s="206">
        <f>ROUND(N(data!U73), 0)</f>
        <v>0</v>
      </c>
      <c r="T20" s="206">
        <f>ROUND(N(data!U74), 0)</f>
        <v>0</v>
      </c>
      <c r="U20" s="206">
        <f>ROUND(N(data!U75), 0)</f>
        <v>0</v>
      </c>
      <c r="V20" s="206">
        <f>ROUND(N(data!U76), 0)</f>
        <v>0</v>
      </c>
      <c r="W20" s="206">
        <f>ROUND(N(data!U77), 0)</f>
        <v>0</v>
      </c>
      <c r="X20" s="206">
        <f>ROUND(N(data!U78), 0)</f>
        <v>0</v>
      </c>
      <c r="Y20" s="206">
        <f>ROUND(N(data!U79), 0)</f>
        <v>0</v>
      </c>
      <c r="Z20" s="206">
        <f>ROUND(N(data!U80), 0)</f>
        <v>0</v>
      </c>
      <c r="AA20" s="206">
        <f>ROUND(N(data!U81), 0)</f>
        <v>0</v>
      </c>
      <c r="AB20" s="206">
        <f>ROUND(N(data!U82), 0)</f>
        <v>0</v>
      </c>
      <c r="AC20" s="206">
        <f>ROUND(N(data!U83), 0)</f>
        <v>93205</v>
      </c>
      <c r="AD20" s="206">
        <f>ROUND(N(data!U84), 0)</f>
        <v>0</v>
      </c>
      <c r="AE20" s="206">
        <f>ROUND(N(data!U89), 0)</f>
        <v>9006972</v>
      </c>
      <c r="AF20" s="206">
        <f>ROUND(N(data!U87), 0)</f>
        <v>1135384</v>
      </c>
      <c r="AG20" s="206">
        <f>ROUND(N(data!U90), 0)</f>
        <v>2464</v>
      </c>
      <c r="AH20" s="206">
        <f>ROUND(N(data!U91), 0)</f>
        <v>0</v>
      </c>
      <c r="AI20" s="206">
        <f>ROUND(N(data!U92), 0)</f>
        <v>1514</v>
      </c>
      <c r="AJ20" s="206">
        <f>ROUND(N(data!U93), 0)</f>
        <v>0</v>
      </c>
      <c r="AK20" s="312">
        <f>ROUND(N(data!U94), 2)</f>
        <v>0</v>
      </c>
      <c r="AL20" s="61"/>
      <c r="AM20" s="61"/>
      <c r="AN20" s="61"/>
      <c r="AO20" s="61"/>
      <c r="AP20" s="61"/>
      <c r="AQ20" s="61"/>
      <c r="AR20" s="61"/>
      <c r="AS20" s="61"/>
      <c r="AT20" s="61"/>
      <c r="AU20" s="61"/>
      <c r="AV20" s="61"/>
      <c r="AW20" s="61"/>
      <c r="AX20" s="61"/>
      <c r="AY20" s="61"/>
      <c r="AZ20" s="61"/>
      <c r="BA20" s="61"/>
      <c r="BB20" s="61"/>
      <c r="BC20" s="61"/>
      <c r="BD20" s="61"/>
      <c r="BE20" s="61"/>
      <c r="BF20" s="61"/>
      <c r="BG20" s="61"/>
      <c r="BH20" s="61"/>
      <c r="BI20" s="61"/>
      <c r="BJ20" s="61"/>
      <c r="BK20" s="61"/>
      <c r="BL20" s="61"/>
      <c r="BM20" s="61"/>
      <c r="BN20" s="61"/>
      <c r="BO20" s="61"/>
      <c r="BP20" s="61"/>
      <c r="BQ20" s="61"/>
      <c r="BR20" s="61"/>
      <c r="BS20" s="61"/>
      <c r="BT20" s="61"/>
      <c r="BU20" s="61"/>
      <c r="BV20" s="61"/>
      <c r="BW20" s="61"/>
      <c r="BX20" s="61"/>
      <c r="BY20" s="61"/>
      <c r="BZ20" s="61"/>
      <c r="CA20" s="61"/>
      <c r="CB20" s="61"/>
      <c r="CC20" s="61"/>
      <c r="CD20" s="61"/>
      <c r="CE20" s="61"/>
      <c r="CF20" s="61"/>
      <c r="CG20" s="61"/>
      <c r="CH20" s="61"/>
      <c r="CI20" s="61"/>
      <c r="CJ20" s="61"/>
      <c r="CK20" s="61"/>
    </row>
    <row r="21" spans="1:89" s="11" customFormat="1" ht="12.65" customHeight="1">
      <c r="A21" s="12" t="str">
        <f>RIGHT(data!$C$97,3)</f>
        <v>150</v>
      </c>
      <c r="B21" s="208" t="str">
        <f>RIGHT(data!$C$96,4)</f>
        <v>2023</v>
      </c>
      <c r="C21" s="12" t="str">
        <f>data!V$55</f>
        <v>7110</v>
      </c>
      <c r="D21" s="12" t="s">
        <v>1157</v>
      </c>
      <c r="E21" s="206">
        <f>ROUND(N(data!V59), 0)</f>
        <v>12</v>
      </c>
      <c r="F21" s="312">
        <f>ROUND(N(data!V60), 2)</f>
        <v>0</v>
      </c>
      <c r="G21" s="206">
        <f>ROUND(N(data!V61), 0)</f>
        <v>0</v>
      </c>
      <c r="H21" s="206">
        <f>ROUND(N(data!V62), 0)</f>
        <v>0</v>
      </c>
      <c r="I21" s="206">
        <f>ROUND(N(data!V63), 0)</f>
        <v>0</v>
      </c>
      <c r="J21" s="206">
        <f>ROUND(N(data!V64), 0)</f>
        <v>0</v>
      </c>
      <c r="K21" s="206">
        <f>ROUND(N(data!V65), 0)</f>
        <v>0</v>
      </c>
      <c r="L21" s="206">
        <f>ROUND(N(data!V66), 0)</f>
        <v>0</v>
      </c>
      <c r="M21" s="206">
        <f>ROUND(N(data!V67), 0)</f>
        <v>0</v>
      </c>
      <c r="N21" s="206">
        <f>ROUND(N(data!V68), 0)</f>
        <v>0</v>
      </c>
      <c r="O21" s="206">
        <f>ROUND(N(data!V69), 0)</f>
        <v>0</v>
      </c>
      <c r="P21" s="206">
        <f>ROUND(N(data!V70), 0)</f>
        <v>0</v>
      </c>
      <c r="Q21" s="206">
        <f>ROUND(N(data!V71), 0)</f>
        <v>0</v>
      </c>
      <c r="R21" s="206">
        <f>ROUND(N(data!V72), 0)</f>
        <v>0</v>
      </c>
      <c r="S21" s="206">
        <f>ROUND(N(data!V73), 0)</f>
        <v>0</v>
      </c>
      <c r="T21" s="206">
        <f>ROUND(N(data!V74), 0)</f>
        <v>0</v>
      </c>
      <c r="U21" s="206">
        <f>ROUND(N(data!V75), 0)</f>
        <v>0</v>
      </c>
      <c r="V21" s="206">
        <f>ROUND(N(data!V76), 0)</f>
        <v>0</v>
      </c>
      <c r="W21" s="206">
        <f>ROUND(N(data!V77), 0)</f>
        <v>0</v>
      </c>
      <c r="X21" s="206">
        <f>ROUND(N(data!V78), 0)</f>
        <v>0</v>
      </c>
      <c r="Y21" s="206">
        <f>ROUND(N(data!V79), 0)</f>
        <v>0</v>
      </c>
      <c r="Z21" s="206">
        <f>ROUND(N(data!V80), 0)</f>
        <v>0</v>
      </c>
      <c r="AA21" s="206">
        <f>ROUND(N(data!V81), 0)</f>
        <v>0</v>
      </c>
      <c r="AB21" s="206">
        <f>ROUND(N(data!V82), 0)</f>
        <v>0</v>
      </c>
      <c r="AC21" s="206">
        <f>ROUND(N(data!V83), 0)</f>
        <v>0</v>
      </c>
      <c r="AD21" s="206">
        <f>ROUND(N(data!V84), 0)</f>
        <v>0</v>
      </c>
      <c r="AE21" s="206">
        <f>ROUND(N(data!V89), 0)</f>
        <v>0</v>
      </c>
      <c r="AF21" s="206">
        <f>ROUND(N(data!V87), 0)</f>
        <v>0</v>
      </c>
      <c r="AG21" s="206">
        <f>ROUND(N(data!V90), 0)</f>
        <v>0</v>
      </c>
      <c r="AH21" s="206">
        <f>ROUND(N(data!V91), 0)</f>
        <v>0</v>
      </c>
      <c r="AI21" s="206">
        <f>ROUND(N(data!V92), 0)</f>
        <v>0</v>
      </c>
      <c r="AJ21" s="206">
        <f>ROUND(N(data!V93), 0)</f>
        <v>0</v>
      </c>
      <c r="AK21" s="312">
        <f>ROUND(N(data!V94), 2)</f>
        <v>0</v>
      </c>
      <c r="AL21" s="61"/>
      <c r="AM21" s="61"/>
      <c r="AN21" s="61"/>
      <c r="AO21" s="61"/>
      <c r="AP21" s="61"/>
      <c r="AQ21" s="61"/>
      <c r="AR21" s="61"/>
      <c r="AS21" s="61"/>
      <c r="AT21" s="61"/>
      <c r="AU21" s="61"/>
      <c r="AV21" s="61"/>
      <c r="AW21" s="61"/>
      <c r="AX21" s="61"/>
      <c r="AY21" s="61"/>
      <c r="AZ21" s="61"/>
      <c r="BA21" s="61"/>
      <c r="BB21" s="61"/>
      <c r="BC21" s="61"/>
      <c r="BD21" s="61"/>
      <c r="BE21" s="61"/>
      <c r="BF21" s="61"/>
      <c r="BG21" s="61"/>
      <c r="BH21" s="61"/>
      <c r="BI21" s="61"/>
      <c r="BJ21" s="61"/>
      <c r="BK21" s="61"/>
      <c r="BL21" s="61"/>
      <c r="BM21" s="61"/>
      <c r="BN21" s="61"/>
      <c r="BO21" s="61"/>
      <c r="BP21" s="61"/>
      <c r="BQ21" s="61"/>
      <c r="BR21" s="61"/>
      <c r="BS21" s="61"/>
      <c r="BT21" s="61"/>
      <c r="BU21" s="61"/>
      <c r="BV21" s="61"/>
      <c r="BW21" s="61"/>
      <c r="BX21" s="61"/>
      <c r="BY21" s="61"/>
      <c r="BZ21" s="61"/>
      <c r="CA21" s="61"/>
      <c r="CB21" s="61"/>
      <c r="CC21" s="61"/>
      <c r="CD21" s="61"/>
      <c r="CE21" s="61"/>
      <c r="CF21" s="61"/>
      <c r="CG21" s="61"/>
      <c r="CH21" s="61"/>
      <c r="CI21" s="61"/>
      <c r="CJ21" s="61"/>
      <c r="CK21" s="61"/>
    </row>
    <row r="22" spans="1:89" s="11" customFormat="1" ht="12.65" customHeight="1">
      <c r="A22" s="12" t="str">
        <f>RIGHT(data!$C$97,3)</f>
        <v>150</v>
      </c>
      <c r="B22" s="208" t="str">
        <f>RIGHT(data!$C$96,4)</f>
        <v>2023</v>
      </c>
      <c r="C22" s="12" t="str">
        <f>data!W$55</f>
        <v>7120</v>
      </c>
      <c r="D22" s="12" t="s">
        <v>1157</v>
      </c>
      <c r="E22" s="206">
        <f>ROUND(N(data!W59), 0)</f>
        <v>393</v>
      </c>
      <c r="F22" s="312">
        <f>ROUND(N(data!W60), 2)</f>
        <v>0.59</v>
      </c>
      <c r="G22" s="206">
        <f>ROUND(N(data!W61), 0)</f>
        <v>41373</v>
      </c>
      <c r="H22" s="206">
        <f>ROUND(N(data!W62), 0)</f>
        <v>10751</v>
      </c>
      <c r="I22" s="206">
        <f>ROUND(N(data!W63), 0)</f>
        <v>0</v>
      </c>
      <c r="J22" s="206">
        <f>ROUND(N(data!W64), 0)</f>
        <v>0</v>
      </c>
      <c r="K22" s="206">
        <f>ROUND(N(data!W65), 0)</f>
        <v>53</v>
      </c>
      <c r="L22" s="206">
        <f>ROUND(N(data!W66), 0)</f>
        <v>323858</v>
      </c>
      <c r="M22" s="206">
        <f>ROUND(N(data!W67), 0)</f>
        <v>4517</v>
      </c>
      <c r="N22" s="206">
        <f>ROUND(N(data!W68), 0)</f>
        <v>-88</v>
      </c>
      <c r="O22" s="206">
        <f>ROUND(N(data!W69), 0)</f>
        <v>506</v>
      </c>
      <c r="P22" s="206">
        <f>ROUND(N(data!W70), 0)</f>
        <v>0</v>
      </c>
      <c r="Q22" s="206">
        <f>ROUND(N(data!W71), 0)</f>
        <v>0</v>
      </c>
      <c r="R22" s="206">
        <f>ROUND(N(data!W72), 0)</f>
        <v>0</v>
      </c>
      <c r="S22" s="206">
        <f>ROUND(N(data!W73), 0)</f>
        <v>0</v>
      </c>
      <c r="T22" s="206">
        <f>ROUND(N(data!W74), 0)</f>
        <v>0</v>
      </c>
      <c r="U22" s="206">
        <f>ROUND(N(data!W75), 0)</f>
        <v>0</v>
      </c>
      <c r="V22" s="206">
        <f>ROUND(N(data!W76), 0)</f>
        <v>0</v>
      </c>
      <c r="W22" s="206">
        <f>ROUND(N(data!W77), 0)</f>
        <v>0</v>
      </c>
      <c r="X22" s="206">
        <f>ROUND(N(data!W78), 0)</f>
        <v>0</v>
      </c>
      <c r="Y22" s="206">
        <f>ROUND(N(data!W79), 0)</f>
        <v>0</v>
      </c>
      <c r="Z22" s="206">
        <f>ROUND(N(data!W80), 0)</f>
        <v>0</v>
      </c>
      <c r="AA22" s="206">
        <f>ROUND(N(data!W81), 0)</f>
        <v>0</v>
      </c>
      <c r="AB22" s="206">
        <f>ROUND(N(data!W82), 0)</f>
        <v>0</v>
      </c>
      <c r="AC22" s="206">
        <f>ROUND(N(data!W83), 0)</f>
        <v>506</v>
      </c>
      <c r="AD22" s="206">
        <f>ROUND(N(data!W84), 0)</f>
        <v>0</v>
      </c>
      <c r="AE22" s="206">
        <f>ROUND(N(data!W89), 0)</f>
        <v>504319</v>
      </c>
      <c r="AF22" s="206">
        <f>ROUND(N(data!W87), 0)</f>
        <v>50781</v>
      </c>
      <c r="AG22" s="206">
        <f>ROUND(N(data!W90), 0)</f>
        <v>193</v>
      </c>
      <c r="AH22" s="206">
        <f>ROUND(N(data!W91), 0)</f>
        <v>0</v>
      </c>
      <c r="AI22" s="206">
        <f>ROUND(N(data!W92), 0)</f>
        <v>71</v>
      </c>
      <c r="AJ22" s="206">
        <f>ROUND(N(data!W93), 0)</f>
        <v>0</v>
      </c>
      <c r="AK22" s="312">
        <f>ROUND(N(data!W94), 2)</f>
        <v>0</v>
      </c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</row>
    <row r="23" spans="1:89" s="11" customFormat="1" ht="12.65" customHeight="1">
      <c r="A23" s="12" t="str">
        <f>RIGHT(data!$C$97,3)</f>
        <v>150</v>
      </c>
      <c r="B23" s="208" t="str">
        <f>RIGHT(data!$C$96,4)</f>
        <v>2023</v>
      </c>
      <c r="C23" s="12" t="str">
        <f>data!X$55</f>
        <v>7130</v>
      </c>
      <c r="D23" s="12" t="s">
        <v>1157</v>
      </c>
      <c r="E23" s="206">
        <f>ROUND(N(data!X59), 0)</f>
        <v>1952</v>
      </c>
      <c r="F23" s="312">
        <f>ROUND(N(data!X60), 2)</f>
        <v>2.91</v>
      </c>
      <c r="G23" s="206">
        <f>ROUND(N(data!X61), 0)</f>
        <v>205497</v>
      </c>
      <c r="H23" s="206">
        <f>ROUND(N(data!X62), 0)</f>
        <v>53400</v>
      </c>
      <c r="I23" s="206">
        <f>ROUND(N(data!X63), 0)</f>
        <v>0</v>
      </c>
      <c r="J23" s="206">
        <f>ROUND(N(data!X64), 0)</f>
        <v>13335</v>
      </c>
      <c r="K23" s="206">
        <f>ROUND(N(data!X65), 0)</f>
        <v>263</v>
      </c>
      <c r="L23" s="206">
        <f>ROUND(N(data!X66), 0)</f>
        <v>67140</v>
      </c>
      <c r="M23" s="206">
        <f>ROUND(N(data!X67), 0)</f>
        <v>22398</v>
      </c>
      <c r="N23" s="206">
        <f>ROUND(N(data!X68), 0)</f>
        <v>-440</v>
      </c>
      <c r="O23" s="206">
        <f>ROUND(N(data!X69), 0)</f>
        <v>2516</v>
      </c>
      <c r="P23" s="206">
        <f>ROUND(N(data!X70), 0)</f>
        <v>0</v>
      </c>
      <c r="Q23" s="206">
        <f>ROUND(N(data!X71), 0)</f>
        <v>0</v>
      </c>
      <c r="R23" s="206">
        <f>ROUND(N(data!X72), 0)</f>
        <v>0</v>
      </c>
      <c r="S23" s="206">
        <f>ROUND(N(data!X73), 0)</f>
        <v>0</v>
      </c>
      <c r="T23" s="206">
        <f>ROUND(N(data!X74), 0)</f>
        <v>0</v>
      </c>
      <c r="U23" s="206">
        <f>ROUND(N(data!X75), 0)</f>
        <v>0</v>
      </c>
      <c r="V23" s="206">
        <f>ROUND(N(data!X76), 0)</f>
        <v>0</v>
      </c>
      <c r="W23" s="206">
        <f>ROUND(N(data!X77), 0)</f>
        <v>0</v>
      </c>
      <c r="X23" s="206">
        <f>ROUND(N(data!X78), 0)</f>
        <v>0</v>
      </c>
      <c r="Y23" s="206">
        <f>ROUND(N(data!X79), 0)</f>
        <v>0</v>
      </c>
      <c r="Z23" s="206">
        <f>ROUND(N(data!X80), 0)</f>
        <v>0</v>
      </c>
      <c r="AA23" s="206">
        <f>ROUND(N(data!X81), 0)</f>
        <v>0</v>
      </c>
      <c r="AB23" s="206">
        <f>ROUND(N(data!X82), 0)</f>
        <v>0</v>
      </c>
      <c r="AC23" s="206">
        <f>ROUND(N(data!X83), 0)</f>
        <v>2516</v>
      </c>
      <c r="AD23" s="206">
        <f>ROUND(N(data!X84), 0)</f>
        <v>0</v>
      </c>
      <c r="AE23" s="206">
        <f>ROUND(N(data!X89), 0)</f>
        <v>2504913</v>
      </c>
      <c r="AF23" s="206">
        <f>ROUND(N(data!X87), 0)</f>
        <v>252227</v>
      </c>
      <c r="AG23" s="206">
        <f>ROUND(N(data!X90), 0)</f>
        <v>957</v>
      </c>
      <c r="AH23" s="206">
        <f>ROUND(N(data!X91), 0)</f>
        <v>0</v>
      </c>
      <c r="AI23" s="206">
        <f>ROUND(N(data!X92), 0)</f>
        <v>353</v>
      </c>
      <c r="AJ23" s="206">
        <f>ROUND(N(data!X93), 0)</f>
        <v>0</v>
      </c>
      <c r="AK23" s="312">
        <f>ROUND(N(data!X94), 2)</f>
        <v>0</v>
      </c>
      <c r="AL23" s="61"/>
      <c r="AM23" s="61"/>
      <c r="AN23" s="61"/>
      <c r="AO23" s="61"/>
      <c r="AP23" s="61"/>
      <c r="AQ23" s="61"/>
      <c r="AR23" s="61"/>
      <c r="AS23" s="61"/>
      <c r="AT23" s="61"/>
      <c r="AU23" s="61"/>
      <c r="AV23" s="61"/>
      <c r="AW23" s="61"/>
      <c r="AX23" s="61"/>
      <c r="AY23" s="61"/>
      <c r="AZ23" s="61"/>
      <c r="BA23" s="61"/>
      <c r="BB23" s="61"/>
      <c r="BC23" s="61"/>
      <c r="BD23" s="61"/>
      <c r="BE23" s="61"/>
      <c r="BF23" s="61"/>
      <c r="BG23" s="61"/>
      <c r="BH23" s="61"/>
      <c r="BI23" s="61"/>
      <c r="BJ23" s="61"/>
      <c r="BK23" s="61"/>
      <c r="BL23" s="61"/>
      <c r="BM23" s="61"/>
      <c r="BN23" s="61"/>
      <c r="BO23" s="61"/>
      <c r="BP23" s="61"/>
      <c r="BQ23" s="61"/>
      <c r="BR23" s="61"/>
      <c r="BS23" s="61"/>
      <c r="BT23" s="61"/>
      <c r="BU23" s="61"/>
      <c r="BV23" s="61"/>
      <c r="BW23" s="61"/>
      <c r="BX23" s="61"/>
      <c r="BY23" s="61"/>
      <c r="BZ23" s="61"/>
      <c r="CA23" s="61"/>
      <c r="CB23" s="61"/>
      <c r="CC23" s="61"/>
      <c r="CD23" s="61"/>
      <c r="CE23" s="61"/>
      <c r="CF23" s="61"/>
      <c r="CG23" s="61"/>
      <c r="CH23" s="61"/>
      <c r="CI23" s="61"/>
      <c r="CJ23" s="61"/>
      <c r="CK23" s="61"/>
    </row>
    <row r="24" spans="1:89" s="11" customFormat="1" ht="12.65" customHeight="1">
      <c r="A24" s="12" t="str">
        <f>RIGHT(data!$C$97,3)</f>
        <v>150</v>
      </c>
      <c r="B24" s="208" t="str">
        <f>RIGHT(data!$C$96,4)</f>
        <v>2023</v>
      </c>
      <c r="C24" s="12" t="str">
        <f>data!Y$55</f>
        <v>7140</v>
      </c>
      <c r="D24" s="12" t="s">
        <v>1157</v>
      </c>
      <c r="E24" s="206">
        <f>ROUND(N(data!Y59), 0)</f>
        <v>4986</v>
      </c>
      <c r="F24" s="312">
        <f>ROUND(N(data!Y60), 2)</f>
        <v>7.43</v>
      </c>
      <c r="G24" s="206">
        <f>ROUND(N(data!Y61), 0)</f>
        <v>524900</v>
      </c>
      <c r="H24" s="206">
        <f>ROUND(N(data!Y62), 0)</f>
        <v>136400</v>
      </c>
      <c r="I24" s="206">
        <f>ROUND(N(data!Y63), 0)</f>
        <v>0</v>
      </c>
      <c r="J24" s="206">
        <f>ROUND(N(data!Y64), 0)</f>
        <v>100709</v>
      </c>
      <c r="K24" s="206">
        <f>ROUND(N(data!Y65), 0)</f>
        <v>671</v>
      </c>
      <c r="L24" s="206">
        <f>ROUND(N(data!Y66), 0)</f>
        <v>552889</v>
      </c>
      <c r="M24" s="206">
        <f>ROUND(N(data!Y67), 0)</f>
        <v>57224</v>
      </c>
      <c r="N24" s="206">
        <f>ROUND(N(data!Y68), 0)</f>
        <v>-1123</v>
      </c>
      <c r="O24" s="206">
        <f>ROUND(N(data!Y69), 0)</f>
        <v>6427</v>
      </c>
      <c r="P24" s="206">
        <f>ROUND(N(data!Y70), 0)</f>
        <v>0</v>
      </c>
      <c r="Q24" s="206">
        <f>ROUND(N(data!Y71), 0)</f>
        <v>0</v>
      </c>
      <c r="R24" s="206">
        <f>ROUND(N(data!Y72), 0)</f>
        <v>0</v>
      </c>
      <c r="S24" s="206">
        <f>ROUND(N(data!Y73), 0)</f>
        <v>0</v>
      </c>
      <c r="T24" s="206">
        <f>ROUND(N(data!Y74), 0)</f>
        <v>0</v>
      </c>
      <c r="U24" s="206">
        <f>ROUND(N(data!Y75), 0)</f>
        <v>0</v>
      </c>
      <c r="V24" s="206">
        <f>ROUND(N(data!Y76), 0)</f>
        <v>0</v>
      </c>
      <c r="W24" s="206">
        <f>ROUND(N(data!Y77), 0)</f>
        <v>0</v>
      </c>
      <c r="X24" s="206">
        <f>ROUND(N(data!Y78), 0)</f>
        <v>0</v>
      </c>
      <c r="Y24" s="206">
        <f>ROUND(N(data!Y79), 0)</f>
        <v>0</v>
      </c>
      <c r="Z24" s="206">
        <f>ROUND(N(data!Y80), 0)</f>
        <v>0</v>
      </c>
      <c r="AA24" s="206">
        <f>ROUND(N(data!Y81), 0)</f>
        <v>0</v>
      </c>
      <c r="AB24" s="206">
        <f>ROUND(N(data!Y82), 0)</f>
        <v>0</v>
      </c>
      <c r="AC24" s="206">
        <f>ROUND(N(data!Y83), 0)</f>
        <v>6427</v>
      </c>
      <c r="AD24" s="206">
        <f>ROUND(N(data!Y84), 0)</f>
        <v>0</v>
      </c>
      <c r="AE24" s="206">
        <f>ROUND(N(data!Y89), 0)</f>
        <v>6398306</v>
      </c>
      <c r="AF24" s="206">
        <f>ROUND(N(data!Y87), 0)</f>
        <v>644263</v>
      </c>
      <c r="AG24" s="206">
        <f>ROUND(N(data!Y90), 0)</f>
        <v>2445</v>
      </c>
      <c r="AH24" s="206">
        <f>ROUND(N(data!Y91), 0)</f>
        <v>0</v>
      </c>
      <c r="AI24" s="206">
        <f>ROUND(N(data!Y92), 0)</f>
        <v>902</v>
      </c>
      <c r="AJ24" s="206">
        <f>ROUND(N(data!Y93), 0)</f>
        <v>0</v>
      </c>
      <c r="AK24" s="312">
        <f>ROUND(N(data!Y94), 2)</f>
        <v>0</v>
      </c>
      <c r="AL24" s="61"/>
      <c r="AM24" s="61"/>
      <c r="AN24" s="61"/>
      <c r="AO24" s="61"/>
      <c r="AP24" s="61"/>
      <c r="AQ24" s="61"/>
      <c r="AR24" s="61"/>
      <c r="AS24" s="61"/>
      <c r="AT24" s="61"/>
      <c r="AU24" s="61"/>
      <c r="AV24" s="61"/>
      <c r="AW24" s="61"/>
      <c r="AX24" s="61"/>
      <c r="AY24" s="61"/>
      <c r="AZ24" s="61"/>
      <c r="BA24" s="61"/>
      <c r="BB24" s="61"/>
      <c r="BC24" s="61"/>
      <c r="BD24" s="61"/>
      <c r="BE24" s="61"/>
      <c r="BF24" s="61"/>
      <c r="BG24" s="61"/>
      <c r="BH24" s="61"/>
      <c r="BI24" s="61"/>
      <c r="BJ24" s="61"/>
      <c r="BK24" s="61"/>
      <c r="BL24" s="61"/>
      <c r="BM24" s="61"/>
      <c r="BN24" s="61"/>
      <c r="BO24" s="61"/>
      <c r="BP24" s="61"/>
      <c r="BQ24" s="61"/>
      <c r="BR24" s="61"/>
      <c r="BS24" s="61"/>
      <c r="BT24" s="61"/>
      <c r="BU24" s="61"/>
      <c r="BV24" s="61"/>
      <c r="BW24" s="61"/>
      <c r="BX24" s="61"/>
      <c r="BY24" s="61"/>
      <c r="BZ24" s="61"/>
      <c r="CA24" s="61"/>
      <c r="CB24" s="61"/>
      <c r="CC24" s="61"/>
      <c r="CD24" s="61"/>
      <c r="CE24" s="61"/>
      <c r="CF24" s="61"/>
      <c r="CG24" s="61"/>
      <c r="CH24" s="61"/>
      <c r="CI24" s="61"/>
      <c r="CJ24" s="61"/>
      <c r="CK24" s="61"/>
    </row>
    <row r="25" spans="1:89" s="11" customFormat="1" ht="12.65" customHeight="1">
      <c r="A25" s="12" t="str">
        <f>RIGHT(data!$C$97,3)</f>
        <v>150</v>
      </c>
      <c r="B25" s="208" t="str">
        <f>RIGHT(data!$C$96,4)</f>
        <v>2023</v>
      </c>
      <c r="C25" s="12" t="str">
        <f>data!Z$55</f>
        <v>7150</v>
      </c>
      <c r="D25" s="12" t="s">
        <v>1157</v>
      </c>
      <c r="E25" s="206">
        <f>ROUND(N(data!Z59), 0)</f>
        <v>0</v>
      </c>
      <c r="F25" s="312">
        <f>ROUND(N(data!Z60), 2)</f>
        <v>0</v>
      </c>
      <c r="G25" s="206">
        <f>ROUND(N(data!Z61), 0)</f>
        <v>0</v>
      </c>
      <c r="H25" s="206">
        <f>ROUND(N(data!Z62), 0)</f>
        <v>0</v>
      </c>
      <c r="I25" s="206">
        <f>ROUND(N(data!Z63), 0)</f>
        <v>0</v>
      </c>
      <c r="J25" s="206">
        <f>ROUND(N(data!Z64), 0)</f>
        <v>0</v>
      </c>
      <c r="K25" s="206">
        <f>ROUND(N(data!Z65), 0)</f>
        <v>0</v>
      </c>
      <c r="L25" s="206">
        <f>ROUND(N(data!Z66), 0)</f>
        <v>0</v>
      </c>
      <c r="M25" s="206">
        <f>ROUND(N(data!Z67), 0)</f>
        <v>0</v>
      </c>
      <c r="N25" s="206">
        <f>ROUND(N(data!Z68), 0)</f>
        <v>0</v>
      </c>
      <c r="O25" s="206">
        <f>ROUND(N(data!Z69), 0)</f>
        <v>0</v>
      </c>
      <c r="P25" s="206">
        <f>ROUND(N(data!Z70), 0)</f>
        <v>0</v>
      </c>
      <c r="Q25" s="206">
        <f>ROUND(N(data!Z71), 0)</f>
        <v>0</v>
      </c>
      <c r="R25" s="206">
        <f>ROUND(N(data!Z72), 0)</f>
        <v>0</v>
      </c>
      <c r="S25" s="206">
        <f>ROUND(N(data!Z73), 0)</f>
        <v>0</v>
      </c>
      <c r="T25" s="206">
        <f>ROUND(N(data!Z74), 0)</f>
        <v>0</v>
      </c>
      <c r="U25" s="206">
        <f>ROUND(N(data!Z75), 0)</f>
        <v>0</v>
      </c>
      <c r="V25" s="206">
        <f>ROUND(N(data!Z76), 0)</f>
        <v>0</v>
      </c>
      <c r="W25" s="206">
        <f>ROUND(N(data!Z77), 0)</f>
        <v>0</v>
      </c>
      <c r="X25" s="206">
        <f>ROUND(N(data!Z78), 0)</f>
        <v>0</v>
      </c>
      <c r="Y25" s="206">
        <f>ROUND(N(data!Z79), 0)</f>
        <v>0</v>
      </c>
      <c r="Z25" s="206">
        <f>ROUND(N(data!Z80), 0)</f>
        <v>0</v>
      </c>
      <c r="AA25" s="206">
        <f>ROUND(N(data!Z81), 0)</f>
        <v>0</v>
      </c>
      <c r="AB25" s="206">
        <f>ROUND(N(data!Z82), 0)</f>
        <v>0</v>
      </c>
      <c r="AC25" s="206">
        <f>ROUND(N(data!Z83), 0)</f>
        <v>0</v>
      </c>
      <c r="AD25" s="206">
        <f>ROUND(N(data!Z84), 0)</f>
        <v>0</v>
      </c>
      <c r="AE25" s="206">
        <f>ROUND(N(data!Z89), 0)</f>
        <v>0</v>
      </c>
      <c r="AF25" s="206">
        <f>ROUND(N(data!Z87), 0)</f>
        <v>0</v>
      </c>
      <c r="AG25" s="206">
        <f>ROUND(N(data!Z90), 0)</f>
        <v>0</v>
      </c>
      <c r="AH25" s="206">
        <f>ROUND(N(data!Z91), 0)</f>
        <v>0</v>
      </c>
      <c r="AI25" s="206">
        <f>ROUND(N(data!Z92), 0)</f>
        <v>0</v>
      </c>
      <c r="AJ25" s="206">
        <f>ROUND(N(data!Z93), 0)</f>
        <v>0</v>
      </c>
      <c r="AK25" s="312">
        <f>ROUND(N(data!Z94), 2)</f>
        <v>0</v>
      </c>
      <c r="AL25" s="61"/>
      <c r="AM25" s="61"/>
      <c r="AN25" s="61"/>
      <c r="AO25" s="61"/>
      <c r="AP25" s="61"/>
      <c r="AQ25" s="61"/>
      <c r="AR25" s="61"/>
      <c r="AS25" s="61"/>
      <c r="AT25" s="61"/>
      <c r="AU25" s="61"/>
      <c r="AV25" s="61"/>
      <c r="AW25" s="61"/>
      <c r="AX25" s="61"/>
      <c r="AY25" s="61"/>
      <c r="AZ25" s="61"/>
      <c r="BA25" s="61"/>
      <c r="BB25" s="61"/>
      <c r="BC25" s="61"/>
      <c r="BD25" s="61"/>
      <c r="BE25" s="61"/>
      <c r="BF25" s="61"/>
      <c r="BG25" s="61"/>
      <c r="BH25" s="61"/>
      <c r="BI25" s="61"/>
      <c r="BJ25" s="61"/>
      <c r="BK25" s="61"/>
      <c r="BL25" s="61"/>
      <c r="BM25" s="61"/>
      <c r="BN25" s="61"/>
      <c r="BO25" s="61"/>
      <c r="BP25" s="61"/>
      <c r="BQ25" s="61"/>
      <c r="BR25" s="61"/>
      <c r="BS25" s="61"/>
      <c r="BT25" s="61"/>
      <c r="BU25" s="61"/>
      <c r="BV25" s="61"/>
      <c r="BW25" s="61"/>
      <c r="BX25" s="61"/>
      <c r="BY25" s="61"/>
      <c r="BZ25" s="61"/>
      <c r="CA25" s="61"/>
      <c r="CB25" s="61"/>
      <c r="CC25" s="61"/>
      <c r="CD25" s="61"/>
      <c r="CE25" s="61"/>
      <c r="CF25" s="61"/>
      <c r="CG25" s="61"/>
      <c r="CH25" s="61"/>
      <c r="CI25" s="61"/>
      <c r="CJ25" s="61"/>
      <c r="CK25" s="61"/>
    </row>
    <row r="26" spans="1:89" s="11" customFormat="1" ht="12.65" customHeight="1">
      <c r="A26" s="12" t="str">
        <f>RIGHT(data!$C$97,3)</f>
        <v>150</v>
      </c>
      <c r="B26" s="208" t="str">
        <f>RIGHT(data!$C$96,4)</f>
        <v>2023</v>
      </c>
      <c r="C26" s="12" t="str">
        <f>data!AA$55</f>
        <v>7160</v>
      </c>
      <c r="D26" s="12" t="s">
        <v>1157</v>
      </c>
      <c r="E26" s="206">
        <f>ROUND(N(data!AA59), 0)</f>
        <v>0</v>
      </c>
      <c r="F26" s="312">
        <f>ROUND(N(data!AA60), 2)</f>
        <v>0</v>
      </c>
      <c r="G26" s="206">
        <f>ROUND(N(data!AA61), 0)</f>
        <v>0</v>
      </c>
      <c r="H26" s="206">
        <f>ROUND(N(data!AA62), 0)</f>
        <v>0</v>
      </c>
      <c r="I26" s="206">
        <f>ROUND(N(data!AA63), 0)</f>
        <v>0</v>
      </c>
      <c r="J26" s="206">
        <f>ROUND(N(data!AA64), 0)</f>
        <v>0</v>
      </c>
      <c r="K26" s="206">
        <f>ROUND(N(data!AA65), 0)</f>
        <v>0</v>
      </c>
      <c r="L26" s="206">
        <f>ROUND(N(data!AA66), 0)</f>
        <v>0</v>
      </c>
      <c r="M26" s="206">
        <f>ROUND(N(data!AA67), 0)</f>
        <v>0</v>
      </c>
      <c r="N26" s="206">
        <f>ROUND(N(data!AA68), 0)</f>
        <v>0</v>
      </c>
      <c r="O26" s="206">
        <f>ROUND(N(data!AA69), 0)</f>
        <v>0</v>
      </c>
      <c r="P26" s="206">
        <f>ROUND(N(data!AA70), 0)</f>
        <v>0</v>
      </c>
      <c r="Q26" s="206">
        <f>ROUND(N(data!AA71), 0)</f>
        <v>0</v>
      </c>
      <c r="R26" s="206">
        <f>ROUND(N(data!AA72), 0)</f>
        <v>0</v>
      </c>
      <c r="S26" s="206">
        <f>ROUND(N(data!AA73), 0)</f>
        <v>0</v>
      </c>
      <c r="T26" s="206">
        <f>ROUND(N(data!AA74), 0)</f>
        <v>0</v>
      </c>
      <c r="U26" s="206">
        <f>ROUND(N(data!AA75), 0)</f>
        <v>0</v>
      </c>
      <c r="V26" s="206">
        <f>ROUND(N(data!AA76), 0)</f>
        <v>0</v>
      </c>
      <c r="W26" s="206">
        <f>ROUND(N(data!AA77), 0)</f>
        <v>0</v>
      </c>
      <c r="X26" s="206">
        <f>ROUND(N(data!AA78), 0)</f>
        <v>0</v>
      </c>
      <c r="Y26" s="206">
        <f>ROUND(N(data!AA79), 0)</f>
        <v>0</v>
      </c>
      <c r="Z26" s="206">
        <f>ROUND(N(data!AA80), 0)</f>
        <v>0</v>
      </c>
      <c r="AA26" s="206">
        <f>ROUND(N(data!AA81), 0)</f>
        <v>0</v>
      </c>
      <c r="AB26" s="206">
        <f>ROUND(N(data!AA82), 0)</f>
        <v>0</v>
      </c>
      <c r="AC26" s="206">
        <f>ROUND(N(data!AA83), 0)</f>
        <v>0</v>
      </c>
      <c r="AD26" s="206">
        <f>ROUND(N(data!AA84), 0)</f>
        <v>0</v>
      </c>
      <c r="AE26" s="206">
        <f>ROUND(N(data!AA89), 0)</f>
        <v>0</v>
      </c>
      <c r="AF26" s="206">
        <f>ROUND(N(data!AA87), 0)</f>
        <v>0</v>
      </c>
      <c r="AG26" s="206">
        <f>ROUND(N(data!AA90), 0)</f>
        <v>0</v>
      </c>
      <c r="AH26" s="206">
        <f>ROUND(N(data!AA91), 0)</f>
        <v>0</v>
      </c>
      <c r="AI26" s="206">
        <f>ROUND(N(data!AA92), 0)</f>
        <v>0</v>
      </c>
      <c r="AJ26" s="206">
        <f>ROUND(N(data!AA93), 0)</f>
        <v>0</v>
      </c>
      <c r="AK26" s="312">
        <f>ROUND(N(data!AA94), 2)</f>
        <v>0</v>
      </c>
      <c r="AL26" s="61"/>
      <c r="AM26" s="61"/>
      <c r="AN26" s="61"/>
      <c r="AO26" s="61"/>
      <c r="AP26" s="61"/>
      <c r="AQ26" s="61"/>
      <c r="AR26" s="61"/>
      <c r="AS26" s="61"/>
      <c r="AT26" s="61"/>
      <c r="AU26" s="61"/>
      <c r="AV26" s="61"/>
      <c r="AW26" s="61"/>
      <c r="AX26" s="61"/>
      <c r="AY26" s="61"/>
      <c r="AZ26" s="61"/>
      <c r="BA26" s="61"/>
      <c r="BB26" s="61"/>
      <c r="BC26" s="61"/>
      <c r="BD26" s="61"/>
      <c r="BE26" s="61"/>
      <c r="BF26" s="61"/>
      <c r="BG26" s="61"/>
      <c r="BH26" s="61"/>
      <c r="BI26" s="61"/>
      <c r="BJ26" s="61"/>
      <c r="BK26" s="61"/>
      <c r="BL26" s="61"/>
      <c r="BM26" s="61"/>
      <c r="BN26" s="61"/>
      <c r="BO26" s="61"/>
      <c r="BP26" s="61"/>
      <c r="BQ26" s="61"/>
      <c r="BR26" s="61"/>
      <c r="BS26" s="61"/>
      <c r="BT26" s="61"/>
      <c r="BU26" s="61"/>
      <c r="BV26" s="61"/>
      <c r="BW26" s="61"/>
      <c r="BX26" s="61"/>
      <c r="BY26" s="61"/>
      <c r="BZ26" s="61"/>
      <c r="CA26" s="61"/>
      <c r="CB26" s="61"/>
      <c r="CC26" s="61"/>
      <c r="CD26" s="61"/>
      <c r="CE26" s="61"/>
      <c r="CF26" s="61"/>
      <c r="CG26" s="61"/>
      <c r="CH26" s="61"/>
      <c r="CI26" s="61"/>
      <c r="CJ26" s="61"/>
      <c r="CK26" s="61"/>
    </row>
    <row r="27" spans="1:89" s="11" customFormat="1" ht="12.65" customHeight="1">
      <c r="A27" s="12" t="str">
        <f>RIGHT(data!$C$97,3)</f>
        <v>150</v>
      </c>
      <c r="B27" s="208" t="str">
        <f>RIGHT(data!$C$96,4)</f>
        <v>2023</v>
      </c>
      <c r="C27" s="12" t="str">
        <f>data!AB$55</f>
        <v>7170</v>
      </c>
      <c r="D27" s="12" t="s">
        <v>1157</v>
      </c>
      <c r="E27" s="206">
        <f>ROUND(N(data!AB59), 0)</f>
        <v>0</v>
      </c>
      <c r="F27" s="312">
        <f>ROUND(N(data!AB60), 2)</f>
        <v>1.47</v>
      </c>
      <c r="G27" s="206">
        <f>ROUND(N(data!AB61), 0)</f>
        <v>97552</v>
      </c>
      <c r="H27" s="206">
        <f>ROUND(N(data!AB62), 0)</f>
        <v>25350</v>
      </c>
      <c r="I27" s="206">
        <f>ROUND(N(data!AB63), 0)</f>
        <v>193271</v>
      </c>
      <c r="J27" s="206">
        <f>ROUND(N(data!AB64), 0)</f>
        <v>659110</v>
      </c>
      <c r="K27" s="206">
        <f>ROUND(N(data!AB65), 0)</f>
        <v>7529</v>
      </c>
      <c r="L27" s="206">
        <f>ROUND(N(data!AB66), 0)</f>
        <v>268533</v>
      </c>
      <c r="M27" s="206">
        <f>ROUND(N(data!AB67), 0)</f>
        <v>39039</v>
      </c>
      <c r="N27" s="206">
        <f>ROUND(N(data!AB68), 0)</f>
        <v>156</v>
      </c>
      <c r="O27" s="206">
        <f>ROUND(N(data!AB69), 0)</f>
        <v>2074</v>
      </c>
      <c r="P27" s="206">
        <f>ROUND(N(data!AB70), 0)</f>
        <v>0</v>
      </c>
      <c r="Q27" s="206">
        <f>ROUND(N(data!AB71), 0)</f>
        <v>0</v>
      </c>
      <c r="R27" s="206">
        <f>ROUND(N(data!AB72), 0)</f>
        <v>0</v>
      </c>
      <c r="S27" s="206">
        <f>ROUND(N(data!AB73), 0)</f>
        <v>0</v>
      </c>
      <c r="T27" s="206">
        <f>ROUND(N(data!AB74), 0)</f>
        <v>0</v>
      </c>
      <c r="U27" s="206">
        <f>ROUND(N(data!AB75), 0)</f>
        <v>0</v>
      </c>
      <c r="V27" s="206">
        <f>ROUND(N(data!AB76), 0)</f>
        <v>0</v>
      </c>
      <c r="W27" s="206">
        <f>ROUND(N(data!AB77), 0)</f>
        <v>0</v>
      </c>
      <c r="X27" s="206">
        <f>ROUND(N(data!AB78), 0)</f>
        <v>0</v>
      </c>
      <c r="Y27" s="206">
        <f>ROUND(N(data!AB79), 0)</f>
        <v>0</v>
      </c>
      <c r="Z27" s="206">
        <f>ROUND(N(data!AB80), 0)</f>
        <v>0</v>
      </c>
      <c r="AA27" s="206">
        <f>ROUND(N(data!AB81), 0)</f>
        <v>0</v>
      </c>
      <c r="AB27" s="206">
        <f>ROUND(N(data!AB82), 0)</f>
        <v>0</v>
      </c>
      <c r="AC27" s="206">
        <f>ROUND(N(data!AB83), 0)</f>
        <v>2074</v>
      </c>
      <c r="AD27" s="206">
        <f>ROUND(N(data!AB84), 0)</f>
        <v>0</v>
      </c>
      <c r="AE27" s="206">
        <f>ROUND(N(data!AB89), 0)</f>
        <v>3690853</v>
      </c>
      <c r="AF27" s="206">
        <f>ROUND(N(data!AB87), 0)</f>
        <v>809949</v>
      </c>
      <c r="AG27" s="206">
        <f>ROUND(N(data!AB90), 0)</f>
        <v>1668</v>
      </c>
      <c r="AH27" s="206">
        <f>ROUND(N(data!AB91), 0)</f>
        <v>0</v>
      </c>
      <c r="AI27" s="206">
        <f>ROUND(N(data!AB92), 0)</f>
        <v>178</v>
      </c>
      <c r="AJ27" s="206">
        <f>ROUND(N(data!AB93), 0)</f>
        <v>0</v>
      </c>
      <c r="AK27" s="312">
        <f>ROUND(N(data!AB94), 2)</f>
        <v>0</v>
      </c>
      <c r="AL27" s="61"/>
      <c r="AM27" s="61"/>
      <c r="AN27" s="61"/>
      <c r="AO27" s="61"/>
      <c r="AP27" s="61"/>
      <c r="AQ27" s="61"/>
      <c r="AR27" s="61"/>
      <c r="AS27" s="61"/>
      <c r="AT27" s="61"/>
      <c r="AU27" s="61"/>
      <c r="AV27" s="61"/>
      <c r="AW27" s="61"/>
      <c r="AX27" s="61"/>
      <c r="AY27" s="61"/>
      <c r="AZ27" s="61"/>
      <c r="BA27" s="61"/>
      <c r="BB27" s="61"/>
      <c r="BC27" s="61"/>
      <c r="BD27" s="61"/>
      <c r="BE27" s="61"/>
      <c r="BF27" s="61"/>
      <c r="BG27" s="61"/>
      <c r="BH27" s="61"/>
      <c r="BI27" s="61"/>
      <c r="BJ27" s="61"/>
      <c r="BK27" s="61"/>
      <c r="BL27" s="61"/>
      <c r="BM27" s="61"/>
      <c r="BN27" s="61"/>
      <c r="BO27" s="61"/>
      <c r="BP27" s="61"/>
      <c r="BQ27" s="61"/>
      <c r="BR27" s="61"/>
      <c r="BS27" s="61"/>
      <c r="BT27" s="61"/>
      <c r="BU27" s="61"/>
      <c r="BV27" s="61"/>
      <c r="BW27" s="61"/>
      <c r="BX27" s="61"/>
      <c r="BY27" s="61"/>
      <c r="BZ27" s="61"/>
      <c r="CA27" s="61"/>
      <c r="CB27" s="61"/>
      <c r="CC27" s="61"/>
      <c r="CD27" s="61"/>
      <c r="CE27" s="61"/>
      <c r="CF27" s="61"/>
      <c r="CG27" s="61"/>
      <c r="CH27" s="61"/>
      <c r="CI27" s="61"/>
      <c r="CJ27" s="61"/>
      <c r="CK27" s="61"/>
    </row>
    <row r="28" spans="1:89" s="11" customFormat="1" ht="12.65" customHeight="1">
      <c r="A28" s="12" t="str">
        <f>RIGHT(data!$C$97,3)</f>
        <v>150</v>
      </c>
      <c r="B28" s="208" t="str">
        <f>RIGHT(data!$C$96,4)</f>
        <v>2023</v>
      </c>
      <c r="C28" s="12" t="str">
        <f>data!AC$55</f>
        <v>7180</v>
      </c>
      <c r="D28" s="12" t="s">
        <v>1157</v>
      </c>
      <c r="E28" s="206">
        <f>ROUND(N(data!AC59), 0)</f>
        <v>0</v>
      </c>
      <c r="F28" s="312">
        <f>ROUND(N(data!AC60), 2)</f>
        <v>0</v>
      </c>
      <c r="G28" s="206">
        <f>ROUND(N(data!AC61), 0)</f>
        <v>0</v>
      </c>
      <c r="H28" s="206">
        <f>ROUND(N(data!AC62), 0)</f>
        <v>0</v>
      </c>
      <c r="I28" s="206">
        <f>ROUND(N(data!AC63), 0)</f>
        <v>0</v>
      </c>
      <c r="J28" s="206">
        <f>ROUND(N(data!AC64), 0)</f>
        <v>15919</v>
      </c>
      <c r="K28" s="206">
        <f>ROUND(N(data!AC65), 0)</f>
        <v>0</v>
      </c>
      <c r="L28" s="206">
        <f>ROUND(N(data!AC66), 0)</f>
        <v>0</v>
      </c>
      <c r="M28" s="206">
        <f>ROUND(N(data!AC67), 0)</f>
        <v>0</v>
      </c>
      <c r="N28" s="206">
        <f>ROUND(N(data!AC68), 0)</f>
        <v>24332</v>
      </c>
      <c r="O28" s="206">
        <f>ROUND(N(data!AC69), 0)</f>
        <v>0</v>
      </c>
      <c r="P28" s="206">
        <f>ROUND(N(data!AC70), 0)</f>
        <v>0</v>
      </c>
      <c r="Q28" s="206">
        <f>ROUND(N(data!AC71), 0)</f>
        <v>0</v>
      </c>
      <c r="R28" s="206">
        <f>ROUND(N(data!AC72), 0)</f>
        <v>0</v>
      </c>
      <c r="S28" s="206">
        <f>ROUND(N(data!AC73), 0)</f>
        <v>0</v>
      </c>
      <c r="T28" s="206">
        <f>ROUND(N(data!AC74), 0)</f>
        <v>0</v>
      </c>
      <c r="U28" s="206">
        <f>ROUND(N(data!AC75), 0)</f>
        <v>0</v>
      </c>
      <c r="V28" s="206">
        <f>ROUND(N(data!AC76), 0)</f>
        <v>0</v>
      </c>
      <c r="W28" s="206">
        <f>ROUND(N(data!AC77), 0)</f>
        <v>0</v>
      </c>
      <c r="X28" s="206">
        <f>ROUND(N(data!AC78), 0)</f>
        <v>0</v>
      </c>
      <c r="Y28" s="206">
        <f>ROUND(N(data!AC79), 0)</f>
        <v>0</v>
      </c>
      <c r="Z28" s="206">
        <f>ROUND(N(data!AC80), 0)</f>
        <v>0</v>
      </c>
      <c r="AA28" s="206">
        <f>ROUND(N(data!AC81), 0)</f>
        <v>0</v>
      </c>
      <c r="AB28" s="206">
        <f>ROUND(N(data!AC82), 0)</f>
        <v>0</v>
      </c>
      <c r="AC28" s="206">
        <f>ROUND(N(data!AC83), 0)</f>
        <v>0</v>
      </c>
      <c r="AD28" s="206">
        <f>ROUND(N(data!AC84), 0)</f>
        <v>0</v>
      </c>
      <c r="AE28" s="206">
        <f>ROUND(N(data!AC89), 0)</f>
        <v>0</v>
      </c>
      <c r="AF28" s="206">
        <f>ROUND(N(data!AC87), 0)</f>
        <v>0</v>
      </c>
      <c r="AG28" s="206">
        <f>ROUND(N(data!AC90), 0)</f>
        <v>0</v>
      </c>
      <c r="AH28" s="206">
        <f>ROUND(N(data!AC91), 0)</f>
        <v>0</v>
      </c>
      <c r="AI28" s="206">
        <f>ROUND(N(data!AC92), 0)</f>
        <v>0</v>
      </c>
      <c r="AJ28" s="206">
        <f>ROUND(N(data!AC93), 0)</f>
        <v>0</v>
      </c>
      <c r="AK28" s="312">
        <f>ROUND(N(data!AC94), 2)</f>
        <v>0</v>
      </c>
      <c r="AL28" s="61"/>
      <c r="AM28" s="61"/>
      <c r="AN28" s="61"/>
      <c r="AO28" s="61"/>
      <c r="AP28" s="61"/>
      <c r="AQ28" s="61"/>
      <c r="AR28" s="61"/>
      <c r="AS28" s="61"/>
      <c r="AT28" s="61"/>
      <c r="AU28" s="61"/>
      <c r="AV28" s="61"/>
      <c r="AW28" s="61"/>
      <c r="AX28" s="61"/>
      <c r="AY28" s="61"/>
      <c r="AZ28" s="61"/>
      <c r="BA28" s="61"/>
      <c r="BB28" s="61"/>
      <c r="BC28" s="61"/>
      <c r="BD28" s="61"/>
      <c r="BE28" s="61"/>
      <c r="BF28" s="61"/>
      <c r="BG28" s="61"/>
      <c r="BH28" s="61"/>
      <c r="BI28" s="61"/>
      <c r="BJ28" s="61"/>
      <c r="BK28" s="61"/>
      <c r="BL28" s="61"/>
      <c r="BM28" s="61"/>
      <c r="BN28" s="61"/>
      <c r="BO28" s="61"/>
      <c r="BP28" s="61"/>
      <c r="BQ28" s="61"/>
      <c r="BR28" s="61"/>
      <c r="BS28" s="61"/>
      <c r="BT28" s="61"/>
      <c r="BU28" s="61"/>
      <c r="BV28" s="61"/>
      <c r="BW28" s="61"/>
      <c r="BX28" s="61"/>
      <c r="BY28" s="61"/>
      <c r="BZ28" s="61"/>
      <c r="CA28" s="61"/>
      <c r="CB28" s="61"/>
      <c r="CC28" s="61"/>
      <c r="CD28" s="61"/>
      <c r="CE28" s="61"/>
      <c r="CF28" s="61"/>
      <c r="CG28" s="61"/>
      <c r="CH28" s="61"/>
      <c r="CI28" s="61"/>
      <c r="CJ28" s="61"/>
      <c r="CK28" s="61"/>
    </row>
    <row r="29" spans="1:89" s="11" customFormat="1" ht="12.65" customHeight="1">
      <c r="A29" s="12" t="str">
        <f>RIGHT(data!$C$97,3)</f>
        <v>150</v>
      </c>
      <c r="B29" s="208" t="str">
        <f>RIGHT(data!$C$96,4)</f>
        <v>2023</v>
      </c>
      <c r="C29" s="12" t="str">
        <f>data!AD$55</f>
        <v>7190</v>
      </c>
      <c r="D29" s="12" t="s">
        <v>1157</v>
      </c>
      <c r="E29" s="206">
        <f>ROUND(N(data!AD59), 0)</f>
        <v>0</v>
      </c>
      <c r="F29" s="312">
        <f>ROUND(N(data!AD60), 2)</f>
        <v>0</v>
      </c>
      <c r="G29" s="206">
        <f>ROUND(N(data!AD61), 0)</f>
        <v>0</v>
      </c>
      <c r="H29" s="206">
        <f>ROUND(N(data!AD62), 0)</f>
        <v>0</v>
      </c>
      <c r="I29" s="206">
        <f>ROUND(N(data!AD63), 0)</f>
        <v>0</v>
      </c>
      <c r="J29" s="206">
        <f>ROUND(N(data!AD64), 0)</f>
        <v>0</v>
      </c>
      <c r="K29" s="206">
        <f>ROUND(N(data!AD65), 0)</f>
        <v>0</v>
      </c>
      <c r="L29" s="206">
        <f>ROUND(N(data!AD66), 0)</f>
        <v>0</v>
      </c>
      <c r="M29" s="206">
        <f>ROUND(N(data!AD67), 0)</f>
        <v>0</v>
      </c>
      <c r="N29" s="206">
        <f>ROUND(N(data!AD68), 0)</f>
        <v>0</v>
      </c>
      <c r="O29" s="206">
        <f>ROUND(N(data!AD69), 0)</f>
        <v>0</v>
      </c>
      <c r="P29" s="206">
        <f>ROUND(N(data!AD70), 0)</f>
        <v>0</v>
      </c>
      <c r="Q29" s="206">
        <f>ROUND(N(data!AD71), 0)</f>
        <v>0</v>
      </c>
      <c r="R29" s="206">
        <f>ROUND(N(data!AD72), 0)</f>
        <v>0</v>
      </c>
      <c r="S29" s="206">
        <f>ROUND(N(data!AD73), 0)</f>
        <v>0</v>
      </c>
      <c r="T29" s="206">
        <f>ROUND(N(data!AD74), 0)</f>
        <v>0</v>
      </c>
      <c r="U29" s="206">
        <f>ROUND(N(data!AD75), 0)</f>
        <v>0</v>
      </c>
      <c r="V29" s="206">
        <f>ROUND(N(data!AD76), 0)</f>
        <v>0</v>
      </c>
      <c r="W29" s="206">
        <f>ROUND(N(data!AD77), 0)</f>
        <v>0</v>
      </c>
      <c r="X29" s="206">
        <f>ROUND(N(data!AD78), 0)</f>
        <v>0</v>
      </c>
      <c r="Y29" s="206">
        <f>ROUND(N(data!AD79), 0)</f>
        <v>0</v>
      </c>
      <c r="Z29" s="206">
        <f>ROUND(N(data!AD80), 0)</f>
        <v>0</v>
      </c>
      <c r="AA29" s="206">
        <f>ROUND(N(data!AD81), 0)</f>
        <v>0</v>
      </c>
      <c r="AB29" s="206">
        <f>ROUND(N(data!AD82), 0)</f>
        <v>0</v>
      </c>
      <c r="AC29" s="206">
        <f>ROUND(N(data!AD83), 0)</f>
        <v>0</v>
      </c>
      <c r="AD29" s="206">
        <f>ROUND(N(data!AD84), 0)</f>
        <v>0</v>
      </c>
      <c r="AE29" s="206">
        <f>ROUND(N(data!AD89), 0)</f>
        <v>0</v>
      </c>
      <c r="AF29" s="206">
        <f>ROUND(N(data!AD87), 0)</f>
        <v>0</v>
      </c>
      <c r="AG29" s="206">
        <f>ROUND(N(data!AD90), 0)</f>
        <v>0</v>
      </c>
      <c r="AH29" s="206">
        <f>ROUND(N(data!AD91), 0)</f>
        <v>0</v>
      </c>
      <c r="AI29" s="206">
        <f>ROUND(N(data!AD92), 0)</f>
        <v>0</v>
      </c>
      <c r="AJ29" s="206">
        <f>ROUND(N(data!AD93), 0)</f>
        <v>0</v>
      </c>
      <c r="AK29" s="312">
        <f>ROUND(N(data!AD94), 2)</f>
        <v>0</v>
      </c>
      <c r="AL29" s="61"/>
      <c r="AM29" s="61"/>
      <c r="AN29" s="61"/>
      <c r="AO29" s="61"/>
      <c r="AP29" s="61"/>
      <c r="AQ29" s="61"/>
      <c r="AR29" s="61"/>
      <c r="AS29" s="61"/>
      <c r="AT29" s="61"/>
      <c r="AU29" s="61"/>
      <c r="AV29" s="61"/>
      <c r="AW29" s="61"/>
      <c r="AX29" s="61"/>
      <c r="AY29" s="61"/>
      <c r="AZ29" s="61"/>
      <c r="BA29" s="61"/>
      <c r="BB29" s="61"/>
      <c r="BC29" s="61"/>
      <c r="BD29" s="61"/>
      <c r="BE29" s="61"/>
      <c r="BF29" s="61"/>
      <c r="BG29" s="61"/>
      <c r="BH29" s="61"/>
      <c r="BI29" s="61"/>
      <c r="BJ29" s="61"/>
      <c r="BK29" s="61"/>
      <c r="BL29" s="61"/>
      <c r="BM29" s="61"/>
      <c r="BN29" s="61"/>
      <c r="BO29" s="61"/>
      <c r="BP29" s="61"/>
      <c r="BQ29" s="61"/>
      <c r="BR29" s="61"/>
      <c r="BS29" s="61"/>
      <c r="BT29" s="61"/>
      <c r="BU29" s="61"/>
      <c r="BV29" s="61"/>
      <c r="BW29" s="61"/>
      <c r="BX29" s="61"/>
      <c r="BY29" s="61"/>
      <c r="BZ29" s="61"/>
      <c r="CA29" s="61"/>
      <c r="CB29" s="61"/>
      <c r="CC29" s="61"/>
      <c r="CD29" s="61"/>
      <c r="CE29" s="61"/>
      <c r="CF29" s="61"/>
      <c r="CG29" s="61"/>
      <c r="CH29" s="61"/>
      <c r="CI29" s="61"/>
      <c r="CJ29" s="61"/>
      <c r="CK29" s="61"/>
    </row>
    <row r="30" spans="1:89" s="11" customFormat="1" ht="12.65" customHeight="1">
      <c r="A30" s="12" t="str">
        <f>RIGHT(data!$C$97,3)</f>
        <v>150</v>
      </c>
      <c r="B30" s="208" t="str">
        <f>RIGHT(data!$C$96,4)</f>
        <v>2023</v>
      </c>
      <c r="C30" s="12" t="str">
        <f>data!AE$55</f>
        <v>7200</v>
      </c>
      <c r="D30" s="12" t="s">
        <v>1157</v>
      </c>
      <c r="E30" s="206">
        <f>ROUND(N(data!AE59), 0)</f>
        <v>3390</v>
      </c>
      <c r="F30" s="312">
        <f>ROUND(N(data!AE60), 2)</f>
        <v>3.93</v>
      </c>
      <c r="G30" s="206">
        <f>ROUND(N(data!AE61), 0)</f>
        <v>355138</v>
      </c>
      <c r="H30" s="206">
        <f>ROUND(N(data!AE62), 0)</f>
        <v>92286</v>
      </c>
      <c r="I30" s="206">
        <f>ROUND(N(data!AE63), 0)</f>
        <v>0</v>
      </c>
      <c r="J30" s="206">
        <f>ROUND(N(data!AE64), 0)</f>
        <v>5209</v>
      </c>
      <c r="K30" s="206">
        <f>ROUND(N(data!AE65), 0)</f>
        <v>9714</v>
      </c>
      <c r="L30" s="206">
        <f>ROUND(N(data!AE66), 0)</f>
        <v>9839</v>
      </c>
      <c r="M30" s="206">
        <f>ROUND(N(data!AE67), 0)</f>
        <v>55375</v>
      </c>
      <c r="N30" s="206">
        <f>ROUND(N(data!AE68), 0)</f>
        <v>634</v>
      </c>
      <c r="O30" s="206">
        <f>ROUND(N(data!AE69), 0)</f>
        <v>1815</v>
      </c>
      <c r="P30" s="206">
        <f>ROUND(N(data!AE70), 0)</f>
        <v>0</v>
      </c>
      <c r="Q30" s="206">
        <f>ROUND(N(data!AE71), 0)</f>
        <v>0</v>
      </c>
      <c r="R30" s="206">
        <f>ROUND(N(data!AE72), 0)</f>
        <v>0</v>
      </c>
      <c r="S30" s="206">
        <f>ROUND(N(data!AE73), 0)</f>
        <v>0</v>
      </c>
      <c r="T30" s="206">
        <f>ROUND(N(data!AE74), 0)</f>
        <v>0</v>
      </c>
      <c r="U30" s="206">
        <f>ROUND(N(data!AE75), 0)</f>
        <v>0</v>
      </c>
      <c r="V30" s="206">
        <f>ROUND(N(data!AE76), 0)</f>
        <v>0</v>
      </c>
      <c r="W30" s="206">
        <f>ROUND(N(data!AE77), 0)</f>
        <v>0</v>
      </c>
      <c r="X30" s="206">
        <f>ROUND(N(data!AE78), 0)</f>
        <v>0</v>
      </c>
      <c r="Y30" s="206">
        <f>ROUND(N(data!AE79), 0)</f>
        <v>0</v>
      </c>
      <c r="Z30" s="206">
        <f>ROUND(N(data!AE80), 0)</f>
        <v>0</v>
      </c>
      <c r="AA30" s="206">
        <f>ROUND(N(data!AE81), 0)</f>
        <v>0</v>
      </c>
      <c r="AB30" s="206">
        <f>ROUND(N(data!AE82), 0)</f>
        <v>0</v>
      </c>
      <c r="AC30" s="206">
        <f>ROUND(N(data!AE83), 0)</f>
        <v>1815</v>
      </c>
      <c r="AD30" s="206">
        <f>ROUND(N(data!AE84), 0)</f>
        <v>0</v>
      </c>
      <c r="AE30" s="206">
        <f>ROUND(N(data!AE89), 0)</f>
        <v>993834</v>
      </c>
      <c r="AF30" s="206">
        <f>ROUND(N(data!AE87), 0)</f>
        <v>94350</v>
      </c>
      <c r="AG30" s="206">
        <f>ROUND(N(data!AE90), 0)</f>
        <v>2366</v>
      </c>
      <c r="AH30" s="206">
        <f>ROUND(N(data!AE91), 0)</f>
        <v>0</v>
      </c>
      <c r="AI30" s="206">
        <f>ROUND(N(data!AE92), 0)</f>
        <v>477</v>
      </c>
      <c r="AJ30" s="206">
        <f>ROUND(N(data!AE93), 0)</f>
        <v>0</v>
      </c>
      <c r="AK30" s="312">
        <f>ROUND(N(data!AE94), 2)</f>
        <v>0</v>
      </c>
      <c r="AL30" s="61"/>
      <c r="AM30" s="61"/>
      <c r="AN30" s="61"/>
      <c r="AO30" s="61"/>
      <c r="AP30" s="61"/>
      <c r="AQ30" s="61"/>
      <c r="AR30" s="61"/>
      <c r="AS30" s="61"/>
      <c r="AT30" s="61"/>
      <c r="AU30" s="61"/>
      <c r="AV30" s="61"/>
      <c r="AW30" s="61"/>
      <c r="AX30" s="61"/>
      <c r="AY30" s="61"/>
      <c r="AZ30" s="61"/>
      <c r="BA30" s="61"/>
      <c r="BB30" s="61"/>
      <c r="BC30" s="61"/>
      <c r="BD30" s="61"/>
      <c r="BE30" s="61"/>
      <c r="BF30" s="61"/>
      <c r="BG30" s="61"/>
      <c r="BH30" s="61"/>
      <c r="BI30" s="61"/>
      <c r="BJ30" s="61"/>
      <c r="BK30" s="61"/>
      <c r="BL30" s="61"/>
      <c r="BM30" s="61"/>
      <c r="BN30" s="61"/>
      <c r="BO30" s="61"/>
      <c r="BP30" s="61"/>
      <c r="BQ30" s="61"/>
      <c r="BR30" s="61"/>
      <c r="BS30" s="61"/>
      <c r="BT30" s="61"/>
      <c r="BU30" s="61"/>
      <c r="BV30" s="61"/>
      <c r="BW30" s="61"/>
      <c r="BX30" s="61"/>
      <c r="BY30" s="61"/>
      <c r="BZ30" s="61"/>
      <c r="CA30" s="61"/>
      <c r="CB30" s="61"/>
      <c r="CC30" s="61"/>
      <c r="CD30" s="61"/>
      <c r="CE30" s="61"/>
      <c r="CF30" s="61"/>
      <c r="CG30" s="61"/>
      <c r="CH30" s="61"/>
      <c r="CI30" s="61"/>
      <c r="CJ30" s="61"/>
      <c r="CK30" s="61"/>
    </row>
    <row r="31" spans="1:89" s="11" customFormat="1" ht="12.65" customHeight="1">
      <c r="A31" s="12" t="str">
        <f>RIGHT(data!$C$97,3)</f>
        <v>150</v>
      </c>
      <c r="B31" s="208" t="str">
        <f>RIGHT(data!$C$96,4)</f>
        <v>2023</v>
      </c>
      <c r="C31" s="12" t="str">
        <f>data!AF$55</f>
        <v>7220</v>
      </c>
      <c r="D31" s="12" t="s">
        <v>1157</v>
      </c>
      <c r="E31" s="206">
        <f>ROUND(N(data!AF59), 0)</f>
        <v>0</v>
      </c>
      <c r="F31" s="312">
        <f>ROUND(N(data!AF60), 2)</f>
        <v>0</v>
      </c>
      <c r="G31" s="206">
        <f>ROUND(N(data!AF61), 0)</f>
        <v>0</v>
      </c>
      <c r="H31" s="206">
        <f>ROUND(N(data!AF62), 0)</f>
        <v>0</v>
      </c>
      <c r="I31" s="206">
        <f>ROUND(N(data!AF63), 0)</f>
        <v>0</v>
      </c>
      <c r="J31" s="206">
        <f>ROUND(N(data!AF64), 0)</f>
        <v>0</v>
      </c>
      <c r="K31" s="206">
        <f>ROUND(N(data!AF65), 0)</f>
        <v>0</v>
      </c>
      <c r="L31" s="206">
        <f>ROUND(N(data!AF66), 0)</f>
        <v>0</v>
      </c>
      <c r="M31" s="206">
        <f>ROUND(N(data!AF67), 0)</f>
        <v>0</v>
      </c>
      <c r="N31" s="206">
        <f>ROUND(N(data!AF68), 0)</f>
        <v>0</v>
      </c>
      <c r="O31" s="206">
        <f>ROUND(N(data!AF69), 0)</f>
        <v>0</v>
      </c>
      <c r="P31" s="206">
        <f>ROUND(N(data!AF70), 0)</f>
        <v>0</v>
      </c>
      <c r="Q31" s="206">
        <f>ROUND(N(data!AF71), 0)</f>
        <v>0</v>
      </c>
      <c r="R31" s="206">
        <f>ROUND(N(data!AF72), 0)</f>
        <v>0</v>
      </c>
      <c r="S31" s="206">
        <f>ROUND(N(data!AF73), 0)</f>
        <v>0</v>
      </c>
      <c r="T31" s="206">
        <f>ROUND(N(data!AF74), 0)</f>
        <v>0</v>
      </c>
      <c r="U31" s="206">
        <f>ROUND(N(data!AF75), 0)</f>
        <v>0</v>
      </c>
      <c r="V31" s="206">
        <f>ROUND(N(data!AF76), 0)</f>
        <v>0</v>
      </c>
      <c r="W31" s="206">
        <f>ROUND(N(data!AF77), 0)</f>
        <v>0</v>
      </c>
      <c r="X31" s="206">
        <f>ROUND(N(data!AF78), 0)</f>
        <v>0</v>
      </c>
      <c r="Y31" s="206">
        <f>ROUND(N(data!AF79), 0)</f>
        <v>0</v>
      </c>
      <c r="Z31" s="206">
        <f>ROUND(N(data!AF80), 0)</f>
        <v>0</v>
      </c>
      <c r="AA31" s="206">
        <f>ROUND(N(data!AF81), 0)</f>
        <v>0</v>
      </c>
      <c r="AB31" s="206">
        <f>ROUND(N(data!AF82), 0)</f>
        <v>0</v>
      </c>
      <c r="AC31" s="206">
        <f>ROUND(N(data!AF83), 0)</f>
        <v>0</v>
      </c>
      <c r="AD31" s="206">
        <f>ROUND(N(data!AF84), 0)</f>
        <v>0</v>
      </c>
      <c r="AE31" s="206">
        <f>ROUND(N(data!AF89), 0)</f>
        <v>0</v>
      </c>
      <c r="AF31" s="206">
        <f>ROUND(N(data!AF87), 0)</f>
        <v>0</v>
      </c>
      <c r="AG31" s="206">
        <f>ROUND(N(data!AF90), 0)</f>
        <v>0</v>
      </c>
      <c r="AH31" s="206">
        <f>ROUND(N(data!AF91), 0)</f>
        <v>0</v>
      </c>
      <c r="AI31" s="206">
        <f>ROUND(N(data!AF92), 0)</f>
        <v>0</v>
      </c>
      <c r="AJ31" s="206">
        <f>ROUND(N(data!AF93), 0)</f>
        <v>0</v>
      </c>
      <c r="AK31" s="312">
        <f>ROUND(N(data!AF94), 2)</f>
        <v>0</v>
      </c>
      <c r="AL31" s="61"/>
      <c r="AM31" s="61"/>
      <c r="AN31" s="61"/>
      <c r="AO31" s="61"/>
      <c r="AP31" s="61"/>
      <c r="AQ31" s="61"/>
      <c r="AR31" s="61"/>
      <c r="AS31" s="61"/>
      <c r="AT31" s="61"/>
      <c r="AU31" s="61"/>
      <c r="AV31" s="61"/>
      <c r="AW31" s="61"/>
      <c r="AX31" s="61"/>
      <c r="AY31" s="61"/>
      <c r="AZ31" s="61"/>
      <c r="BA31" s="61"/>
      <c r="BB31" s="61"/>
      <c r="BC31" s="61"/>
      <c r="BD31" s="61"/>
      <c r="BE31" s="61"/>
      <c r="BF31" s="61"/>
      <c r="BG31" s="61"/>
      <c r="BH31" s="61"/>
      <c r="BI31" s="61"/>
      <c r="BJ31" s="61"/>
      <c r="BK31" s="61"/>
      <c r="BL31" s="61"/>
      <c r="BM31" s="61"/>
      <c r="BN31" s="61"/>
      <c r="BO31" s="61"/>
      <c r="BP31" s="61"/>
      <c r="BQ31" s="61"/>
      <c r="BR31" s="61"/>
      <c r="BS31" s="61"/>
      <c r="BT31" s="61"/>
      <c r="BU31" s="61"/>
      <c r="BV31" s="61"/>
      <c r="BW31" s="61"/>
      <c r="BX31" s="61"/>
      <c r="BY31" s="61"/>
      <c r="BZ31" s="61"/>
      <c r="CA31" s="61"/>
      <c r="CB31" s="61"/>
      <c r="CC31" s="61"/>
      <c r="CD31" s="61"/>
      <c r="CE31" s="61"/>
      <c r="CF31" s="61"/>
      <c r="CG31" s="61"/>
      <c r="CH31" s="61"/>
      <c r="CI31" s="61"/>
      <c r="CJ31" s="61"/>
      <c r="CK31" s="61"/>
    </row>
    <row r="32" spans="1:89" s="11" customFormat="1" ht="12.65" customHeight="1">
      <c r="A32" s="12" t="str">
        <f>RIGHT(data!$C$97,3)</f>
        <v>150</v>
      </c>
      <c r="B32" s="208" t="str">
        <f>RIGHT(data!$C$96,4)</f>
        <v>2023</v>
      </c>
      <c r="C32" s="12" t="str">
        <f>data!AG$55</f>
        <v>7230</v>
      </c>
      <c r="D32" s="12" t="s">
        <v>1157</v>
      </c>
      <c r="E32" s="206">
        <f>ROUND(N(data!AG59), 0)</f>
        <v>4240</v>
      </c>
      <c r="F32" s="312">
        <f>ROUND(N(data!AG60), 2)</f>
        <v>11.38</v>
      </c>
      <c r="G32" s="206">
        <f>ROUND(N(data!AG61), 0)</f>
        <v>2065400</v>
      </c>
      <c r="H32" s="206">
        <f>ROUND(N(data!AG62), 0)</f>
        <v>536715</v>
      </c>
      <c r="I32" s="206">
        <f>ROUND(N(data!AG63), 0)</f>
        <v>48176</v>
      </c>
      <c r="J32" s="206">
        <f>ROUND(N(data!AG64), 0)</f>
        <v>74882</v>
      </c>
      <c r="K32" s="206">
        <f>ROUND(N(data!AG65), 0)</f>
        <v>2682</v>
      </c>
      <c r="L32" s="206">
        <f>ROUND(N(data!AG66), 0)</f>
        <v>99326</v>
      </c>
      <c r="M32" s="206">
        <f>ROUND(N(data!AG67), 0)</f>
        <v>115056</v>
      </c>
      <c r="N32" s="206">
        <f>ROUND(N(data!AG68), 0)</f>
        <v>10601</v>
      </c>
      <c r="O32" s="206">
        <f>ROUND(N(data!AG69), 0)</f>
        <v>26729</v>
      </c>
      <c r="P32" s="206">
        <f>ROUND(N(data!AG70), 0)</f>
        <v>0</v>
      </c>
      <c r="Q32" s="206">
        <f>ROUND(N(data!AG71), 0)</f>
        <v>0</v>
      </c>
      <c r="R32" s="206">
        <f>ROUND(N(data!AG72), 0)</f>
        <v>0</v>
      </c>
      <c r="S32" s="206">
        <f>ROUND(N(data!AG73), 0)</f>
        <v>0</v>
      </c>
      <c r="T32" s="206">
        <f>ROUND(N(data!AG74), 0)</f>
        <v>0</v>
      </c>
      <c r="U32" s="206">
        <f>ROUND(N(data!AG75), 0)</f>
        <v>0</v>
      </c>
      <c r="V32" s="206">
        <f>ROUND(N(data!AG76), 0)</f>
        <v>0</v>
      </c>
      <c r="W32" s="206">
        <f>ROUND(N(data!AG77), 0)</f>
        <v>0</v>
      </c>
      <c r="X32" s="206">
        <f>ROUND(N(data!AG78), 0)</f>
        <v>0</v>
      </c>
      <c r="Y32" s="206">
        <f>ROUND(N(data!AG79), 0)</f>
        <v>0</v>
      </c>
      <c r="Z32" s="206">
        <f>ROUND(N(data!AG80), 0)</f>
        <v>0</v>
      </c>
      <c r="AA32" s="206">
        <f>ROUND(N(data!AG81), 0)</f>
        <v>0</v>
      </c>
      <c r="AB32" s="206">
        <f>ROUND(N(data!AG82), 0)</f>
        <v>0</v>
      </c>
      <c r="AC32" s="206">
        <f>ROUND(N(data!AG83), 0)</f>
        <v>26729</v>
      </c>
      <c r="AD32" s="206">
        <f>ROUND(N(data!AG84), 0)</f>
        <v>0</v>
      </c>
      <c r="AE32" s="206">
        <f>ROUND(N(data!AG89), 0)</f>
        <v>10756736</v>
      </c>
      <c r="AF32" s="206">
        <f>ROUND(N(data!AG87), 0)</f>
        <v>899921</v>
      </c>
      <c r="AG32" s="206">
        <f>ROUND(N(data!AG90), 0)</f>
        <v>4916</v>
      </c>
      <c r="AH32" s="206">
        <f>ROUND(N(data!AG91), 0)</f>
        <v>0</v>
      </c>
      <c r="AI32" s="206">
        <f>ROUND(N(data!AG92), 0)</f>
        <v>1380</v>
      </c>
      <c r="AJ32" s="206">
        <f>ROUND(N(data!AG93), 0)</f>
        <v>7200</v>
      </c>
      <c r="AK32" s="312">
        <f>ROUND(N(data!AG94), 2)</f>
        <v>6.42</v>
      </c>
      <c r="AL32" s="61"/>
      <c r="AM32" s="61"/>
      <c r="AN32" s="61"/>
      <c r="AO32" s="61"/>
      <c r="AP32" s="61"/>
      <c r="AQ32" s="61"/>
      <c r="AR32" s="61"/>
      <c r="AS32" s="61"/>
      <c r="AT32" s="61"/>
      <c r="AU32" s="61"/>
      <c r="AV32" s="61"/>
      <c r="AW32" s="61"/>
      <c r="AX32" s="61"/>
      <c r="AY32" s="61"/>
      <c r="AZ32" s="61"/>
      <c r="BA32" s="61"/>
      <c r="BB32" s="61"/>
      <c r="BC32" s="61"/>
      <c r="BD32" s="61"/>
      <c r="BE32" s="61"/>
      <c r="BF32" s="61"/>
      <c r="BG32" s="61"/>
      <c r="BH32" s="61"/>
      <c r="BI32" s="61"/>
      <c r="BJ32" s="61"/>
      <c r="BK32" s="61"/>
      <c r="BL32" s="61"/>
      <c r="BM32" s="61"/>
      <c r="BN32" s="61"/>
      <c r="BO32" s="61"/>
      <c r="BP32" s="61"/>
      <c r="BQ32" s="61"/>
      <c r="BR32" s="61"/>
      <c r="BS32" s="61"/>
      <c r="BT32" s="61"/>
      <c r="BU32" s="61"/>
      <c r="BV32" s="61"/>
      <c r="BW32" s="61"/>
      <c r="BX32" s="61"/>
      <c r="BY32" s="61"/>
      <c r="BZ32" s="61"/>
      <c r="CA32" s="61"/>
      <c r="CB32" s="61"/>
      <c r="CC32" s="61"/>
      <c r="CD32" s="61"/>
      <c r="CE32" s="61"/>
      <c r="CF32" s="61"/>
      <c r="CG32" s="61"/>
      <c r="CH32" s="61"/>
      <c r="CI32" s="61"/>
      <c r="CJ32" s="61"/>
      <c r="CK32" s="61"/>
    </row>
    <row r="33" spans="1:89" s="11" customFormat="1" ht="12.65" customHeight="1">
      <c r="A33" s="12" t="str">
        <f>RIGHT(data!$C$97,3)</f>
        <v>150</v>
      </c>
      <c r="B33" s="208" t="str">
        <f>RIGHT(data!$C$96,4)</f>
        <v>2023</v>
      </c>
      <c r="C33" s="12" t="str">
        <f>data!AH$55</f>
        <v>7240</v>
      </c>
      <c r="D33" s="12" t="s">
        <v>1157</v>
      </c>
      <c r="E33" s="206">
        <f>ROUND(N(data!AH59), 0)</f>
        <v>0</v>
      </c>
      <c r="F33" s="312">
        <f>ROUND(N(data!AH60), 2)</f>
        <v>0</v>
      </c>
      <c r="G33" s="206">
        <f>ROUND(N(data!AH61), 0)</f>
        <v>0</v>
      </c>
      <c r="H33" s="206">
        <f>ROUND(N(data!AH62), 0)</f>
        <v>0</v>
      </c>
      <c r="I33" s="206">
        <f>ROUND(N(data!AH63), 0)</f>
        <v>0</v>
      </c>
      <c r="J33" s="206">
        <f>ROUND(N(data!AH64), 0)</f>
        <v>0</v>
      </c>
      <c r="K33" s="206">
        <f>ROUND(N(data!AH65), 0)</f>
        <v>0</v>
      </c>
      <c r="L33" s="206">
        <f>ROUND(N(data!AH66), 0)</f>
        <v>0</v>
      </c>
      <c r="M33" s="206">
        <f>ROUND(N(data!AH67), 0)</f>
        <v>0</v>
      </c>
      <c r="N33" s="206">
        <f>ROUND(N(data!AH68), 0)</f>
        <v>0</v>
      </c>
      <c r="O33" s="206">
        <f>ROUND(N(data!AH69), 0)</f>
        <v>0</v>
      </c>
      <c r="P33" s="206">
        <f>ROUND(N(data!AH70), 0)</f>
        <v>0</v>
      </c>
      <c r="Q33" s="206">
        <f>ROUND(N(data!AH71), 0)</f>
        <v>0</v>
      </c>
      <c r="R33" s="206">
        <f>ROUND(N(data!AH72), 0)</f>
        <v>0</v>
      </c>
      <c r="S33" s="206">
        <f>ROUND(N(data!AH73), 0)</f>
        <v>0</v>
      </c>
      <c r="T33" s="206">
        <f>ROUND(N(data!AH74), 0)</f>
        <v>0</v>
      </c>
      <c r="U33" s="206">
        <f>ROUND(N(data!AH75), 0)</f>
        <v>0</v>
      </c>
      <c r="V33" s="206">
        <f>ROUND(N(data!AH76), 0)</f>
        <v>0</v>
      </c>
      <c r="W33" s="206">
        <f>ROUND(N(data!AH77), 0)</f>
        <v>0</v>
      </c>
      <c r="X33" s="206">
        <f>ROUND(N(data!AH78), 0)</f>
        <v>0</v>
      </c>
      <c r="Y33" s="206">
        <f>ROUND(N(data!AH79), 0)</f>
        <v>0</v>
      </c>
      <c r="Z33" s="206">
        <f>ROUND(N(data!AH80), 0)</f>
        <v>0</v>
      </c>
      <c r="AA33" s="206">
        <f>ROUND(N(data!AH81), 0)</f>
        <v>0</v>
      </c>
      <c r="AB33" s="206">
        <f>ROUND(N(data!AH82), 0)</f>
        <v>0</v>
      </c>
      <c r="AC33" s="206">
        <f>ROUND(N(data!AH83), 0)</f>
        <v>0</v>
      </c>
      <c r="AD33" s="206">
        <f>ROUND(N(data!AH84), 0)</f>
        <v>0</v>
      </c>
      <c r="AE33" s="206">
        <f>ROUND(N(data!AH89), 0)</f>
        <v>0</v>
      </c>
      <c r="AF33" s="206">
        <f>ROUND(N(data!AH87), 0)</f>
        <v>0</v>
      </c>
      <c r="AG33" s="206">
        <f>ROUND(N(data!AH90), 0)</f>
        <v>0</v>
      </c>
      <c r="AH33" s="206">
        <f>ROUND(N(data!AH91), 0)</f>
        <v>0</v>
      </c>
      <c r="AI33" s="206">
        <f>ROUND(N(data!AH92), 0)</f>
        <v>0</v>
      </c>
      <c r="AJ33" s="206">
        <f>ROUND(N(data!AH93), 0)</f>
        <v>0</v>
      </c>
      <c r="AK33" s="312">
        <f>ROUND(N(data!AH94), 2)</f>
        <v>0</v>
      </c>
      <c r="AL33" s="61"/>
      <c r="AM33" s="61"/>
      <c r="AN33" s="61"/>
      <c r="AO33" s="61"/>
      <c r="AP33" s="61"/>
      <c r="AQ33" s="61"/>
      <c r="AR33" s="61"/>
      <c r="AS33" s="61"/>
      <c r="AT33" s="61"/>
      <c r="AU33" s="61"/>
      <c r="AV33" s="61"/>
      <c r="AW33" s="61"/>
      <c r="AX33" s="61"/>
      <c r="AY33" s="61"/>
      <c r="AZ33" s="61"/>
      <c r="BA33" s="61"/>
      <c r="BB33" s="61"/>
      <c r="BC33" s="61"/>
      <c r="BD33" s="61"/>
      <c r="BE33" s="61"/>
      <c r="BF33" s="61"/>
      <c r="BG33" s="61"/>
      <c r="BH33" s="61"/>
      <c r="BI33" s="61"/>
      <c r="BJ33" s="61"/>
      <c r="BK33" s="61"/>
      <c r="BL33" s="61"/>
      <c r="BM33" s="61"/>
      <c r="BN33" s="61"/>
      <c r="BO33" s="61"/>
      <c r="BP33" s="61"/>
      <c r="BQ33" s="61"/>
      <c r="BR33" s="61"/>
      <c r="BS33" s="61"/>
      <c r="BT33" s="61"/>
      <c r="BU33" s="61"/>
      <c r="BV33" s="61"/>
      <c r="BW33" s="61"/>
      <c r="BX33" s="61"/>
      <c r="BY33" s="61"/>
      <c r="BZ33" s="61"/>
      <c r="CA33" s="61"/>
      <c r="CB33" s="61"/>
      <c r="CC33" s="61"/>
      <c r="CD33" s="61"/>
      <c r="CE33" s="61"/>
      <c r="CF33" s="61"/>
      <c r="CG33" s="61"/>
      <c r="CH33" s="61"/>
      <c r="CI33" s="61"/>
      <c r="CJ33" s="61"/>
      <c r="CK33" s="61"/>
    </row>
    <row r="34" spans="1:89" s="11" customFormat="1" ht="12.65" customHeight="1">
      <c r="A34" s="12" t="str">
        <f>RIGHT(data!$C$97,3)</f>
        <v>150</v>
      </c>
      <c r="B34" s="208" t="str">
        <f>RIGHT(data!$C$96,4)</f>
        <v>2023</v>
      </c>
      <c r="C34" s="12" t="str">
        <f>data!AI$55</f>
        <v>7250</v>
      </c>
      <c r="D34" s="12" t="s">
        <v>1157</v>
      </c>
      <c r="E34" s="206">
        <f>ROUND(N(data!AI59), 0)</f>
        <v>0</v>
      </c>
      <c r="F34" s="312">
        <f>ROUND(N(data!AI60), 2)</f>
        <v>0</v>
      </c>
      <c r="G34" s="206">
        <f>ROUND(N(data!AI61), 0)</f>
        <v>0</v>
      </c>
      <c r="H34" s="206">
        <f>ROUND(N(data!AI62), 0)</f>
        <v>0</v>
      </c>
      <c r="I34" s="206">
        <f>ROUND(N(data!AI63), 0)</f>
        <v>0</v>
      </c>
      <c r="J34" s="206">
        <f>ROUND(N(data!AI64), 0)</f>
        <v>0</v>
      </c>
      <c r="K34" s="206">
        <f>ROUND(N(data!AI65), 0)</f>
        <v>0</v>
      </c>
      <c r="L34" s="206">
        <f>ROUND(N(data!AI66), 0)</f>
        <v>0</v>
      </c>
      <c r="M34" s="206">
        <f>ROUND(N(data!AI67), 0)</f>
        <v>0</v>
      </c>
      <c r="N34" s="206">
        <f>ROUND(N(data!AI68), 0)</f>
        <v>0</v>
      </c>
      <c r="O34" s="206">
        <f>ROUND(N(data!AI69), 0)</f>
        <v>0</v>
      </c>
      <c r="P34" s="206">
        <f>ROUND(N(data!AI70), 0)</f>
        <v>0</v>
      </c>
      <c r="Q34" s="206">
        <f>ROUND(N(data!AI71), 0)</f>
        <v>0</v>
      </c>
      <c r="R34" s="206">
        <f>ROUND(N(data!AI72), 0)</f>
        <v>0</v>
      </c>
      <c r="S34" s="206">
        <f>ROUND(N(data!AI73), 0)</f>
        <v>0</v>
      </c>
      <c r="T34" s="206">
        <f>ROUND(N(data!AI74), 0)</f>
        <v>0</v>
      </c>
      <c r="U34" s="206">
        <f>ROUND(N(data!AI75), 0)</f>
        <v>0</v>
      </c>
      <c r="V34" s="206">
        <f>ROUND(N(data!AI76), 0)</f>
        <v>0</v>
      </c>
      <c r="W34" s="206">
        <f>ROUND(N(data!AI77), 0)</f>
        <v>0</v>
      </c>
      <c r="X34" s="206">
        <f>ROUND(N(data!AI78), 0)</f>
        <v>0</v>
      </c>
      <c r="Y34" s="206">
        <f>ROUND(N(data!AI79), 0)</f>
        <v>0</v>
      </c>
      <c r="Z34" s="206">
        <f>ROUND(N(data!AI80), 0)</f>
        <v>0</v>
      </c>
      <c r="AA34" s="206">
        <f>ROUND(N(data!AI81), 0)</f>
        <v>0</v>
      </c>
      <c r="AB34" s="206">
        <f>ROUND(N(data!AI82), 0)</f>
        <v>0</v>
      </c>
      <c r="AC34" s="206">
        <f>ROUND(N(data!AI83), 0)</f>
        <v>0</v>
      </c>
      <c r="AD34" s="206">
        <f>ROUND(N(data!AI84), 0)</f>
        <v>0</v>
      </c>
      <c r="AE34" s="206">
        <f>ROUND(N(data!AI89), 0)</f>
        <v>0</v>
      </c>
      <c r="AF34" s="206">
        <f>ROUND(N(data!AI87), 0)</f>
        <v>0</v>
      </c>
      <c r="AG34" s="206">
        <f>ROUND(N(data!AI90), 0)</f>
        <v>0</v>
      </c>
      <c r="AH34" s="206">
        <f>ROUND(N(data!AI91), 0)</f>
        <v>0</v>
      </c>
      <c r="AI34" s="206">
        <f>ROUND(N(data!AI92), 0)</f>
        <v>0</v>
      </c>
      <c r="AJ34" s="206">
        <f>ROUND(N(data!AI93), 0)</f>
        <v>0</v>
      </c>
      <c r="AK34" s="312">
        <f>ROUND(N(data!AI94), 2)</f>
        <v>0</v>
      </c>
      <c r="AL34" s="61"/>
      <c r="AM34" s="61"/>
      <c r="AN34" s="61"/>
      <c r="AO34" s="61"/>
      <c r="AP34" s="61"/>
      <c r="AQ34" s="61"/>
      <c r="AR34" s="61"/>
      <c r="AS34" s="61"/>
      <c r="AT34" s="61"/>
      <c r="AU34" s="61"/>
      <c r="AV34" s="61"/>
      <c r="AW34" s="61"/>
      <c r="AX34" s="61"/>
      <c r="AY34" s="61"/>
      <c r="AZ34" s="61"/>
      <c r="BA34" s="61"/>
      <c r="BB34" s="61"/>
      <c r="BC34" s="61"/>
      <c r="BD34" s="61"/>
      <c r="BE34" s="61"/>
      <c r="BF34" s="61"/>
      <c r="BG34" s="61"/>
      <c r="BH34" s="61"/>
      <c r="BI34" s="61"/>
      <c r="BJ34" s="61"/>
      <c r="BK34" s="61"/>
      <c r="BL34" s="61"/>
      <c r="BM34" s="61"/>
      <c r="BN34" s="61"/>
      <c r="BO34" s="61"/>
      <c r="BP34" s="61"/>
      <c r="BQ34" s="61"/>
      <c r="BR34" s="61"/>
      <c r="BS34" s="61"/>
      <c r="BT34" s="61"/>
      <c r="BU34" s="61"/>
      <c r="BV34" s="61"/>
      <c r="BW34" s="61"/>
      <c r="BX34" s="61"/>
      <c r="BY34" s="61"/>
      <c r="BZ34" s="61"/>
      <c r="CA34" s="61"/>
      <c r="CB34" s="61"/>
      <c r="CC34" s="61"/>
      <c r="CD34" s="61"/>
      <c r="CE34" s="61"/>
      <c r="CF34" s="61"/>
      <c r="CG34" s="61"/>
      <c r="CH34" s="61"/>
      <c r="CI34" s="61"/>
      <c r="CJ34" s="61"/>
      <c r="CK34" s="61"/>
    </row>
    <row r="35" spans="1:89" s="11" customFormat="1" ht="12.65" customHeight="1">
      <c r="A35" s="12" t="str">
        <f>RIGHT(data!$C$97,3)</f>
        <v>150</v>
      </c>
      <c r="B35" s="208" t="str">
        <f>RIGHT(data!$C$96,4)</f>
        <v>2023</v>
      </c>
      <c r="C35" s="12" t="str">
        <f>data!AJ$55</f>
        <v>7260</v>
      </c>
      <c r="D35" s="12" t="s">
        <v>1157</v>
      </c>
      <c r="E35" s="206">
        <f>ROUND(N(data!AJ59), 0)</f>
        <v>18578</v>
      </c>
      <c r="F35" s="312">
        <f>ROUND(N(data!AJ60), 2)</f>
        <v>31.3</v>
      </c>
      <c r="G35" s="206">
        <f>ROUND(N(data!AJ61), 0)</f>
        <v>3350919</v>
      </c>
      <c r="H35" s="206">
        <f>ROUND(N(data!AJ62), 0)</f>
        <v>870769</v>
      </c>
      <c r="I35" s="206">
        <f>ROUND(N(data!AJ63), 0)</f>
        <v>345713</v>
      </c>
      <c r="J35" s="206">
        <f>ROUND(N(data!AJ64), 0)</f>
        <v>169579</v>
      </c>
      <c r="K35" s="206">
        <f>ROUND(N(data!AJ65), 0)</f>
        <v>20525</v>
      </c>
      <c r="L35" s="206">
        <f>ROUND(N(data!AJ66), 0)</f>
        <v>406971</v>
      </c>
      <c r="M35" s="206">
        <f>ROUND(N(data!AJ67), 0)</f>
        <v>280081</v>
      </c>
      <c r="N35" s="206">
        <f>ROUND(N(data!AJ68), 0)</f>
        <v>5476</v>
      </c>
      <c r="O35" s="206">
        <f>ROUND(N(data!AJ69), 0)</f>
        <v>89141</v>
      </c>
      <c r="P35" s="206">
        <f>ROUND(N(data!AJ70), 0)</f>
        <v>0</v>
      </c>
      <c r="Q35" s="206">
        <f>ROUND(N(data!AJ71), 0)</f>
        <v>0</v>
      </c>
      <c r="R35" s="206">
        <f>ROUND(N(data!AJ72), 0)</f>
        <v>0</v>
      </c>
      <c r="S35" s="206">
        <f>ROUND(N(data!AJ73), 0)</f>
        <v>0</v>
      </c>
      <c r="T35" s="206">
        <f>ROUND(N(data!AJ74), 0)</f>
        <v>0</v>
      </c>
      <c r="U35" s="206">
        <f>ROUND(N(data!AJ75), 0)</f>
        <v>0</v>
      </c>
      <c r="V35" s="206">
        <f>ROUND(N(data!AJ76), 0)</f>
        <v>0</v>
      </c>
      <c r="W35" s="206">
        <f>ROUND(N(data!AJ77), 0)</f>
        <v>0</v>
      </c>
      <c r="X35" s="206">
        <f>ROUND(N(data!AJ78), 0)</f>
        <v>0</v>
      </c>
      <c r="Y35" s="206">
        <f>ROUND(N(data!AJ79), 0)</f>
        <v>0</v>
      </c>
      <c r="Z35" s="206">
        <f>ROUND(N(data!AJ80), 0)</f>
        <v>0</v>
      </c>
      <c r="AA35" s="206">
        <f>ROUND(N(data!AJ81), 0)</f>
        <v>0</v>
      </c>
      <c r="AB35" s="206">
        <f>ROUND(N(data!AJ82), 0)</f>
        <v>0</v>
      </c>
      <c r="AC35" s="206">
        <f>ROUND(N(data!AJ83), 0)</f>
        <v>89141</v>
      </c>
      <c r="AD35" s="206">
        <f>ROUND(N(data!AJ84), 0)</f>
        <v>0</v>
      </c>
      <c r="AE35" s="206">
        <f>ROUND(N(data!AJ89), 0)</f>
        <v>6376145</v>
      </c>
      <c r="AF35" s="206">
        <f>ROUND(N(data!AJ87), 0)</f>
        <v>0</v>
      </c>
      <c r="AG35" s="206">
        <f>ROUND(N(data!AJ90), 0)</f>
        <v>11967</v>
      </c>
      <c r="AH35" s="206">
        <f>ROUND(N(data!AJ91), 0)</f>
        <v>0</v>
      </c>
      <c r="AI35" s="206">
        <f>ROUND(N(data!AJ92), 0)</f>
        <v>3796</v>
      </c>
      <c r="AJ35" s="206">
        <f>ROUND(N(data!AJ93), 0)</f>
        <v>0</v>
      </c>
      <c r="AK35" s="312">
        <f>ROUND(N(data!AJ94), 2)</f>
        <v>0</v>
      </c>
      <c r="AL35" s="61"/>
      <c r="AM35" s="61"/>
      <c r="AN35" s="61"/>
      <c r="AO35" s="61"/>
      <c r="AP35" s="61"/>
      <c r="AQ35" s="61"/>
      <c r="AR35" s="61"/>
      <c r="AS35" s="61"/>
      <c r="AT35" s="61"/>
      <c r="AU35" s="61"/>
      <c r="AV35" s="61"/>
      <c r="AW35" s="61"/>
      <c r="AX35" s="61"/>
      <c r="AY35" s="61"/>
      <c r="AZ35" s="61"/>
      <c r="BA35" s="61"/>
      <c r="BB35" s="61"/>
      <c r="BC35" s="61"/>
      <c r="BD35" s="61"/>
      <c r="BE35" s="61"/>
      <c r="BF35" s="61"/>
      <c r="BG35" s="61"/>
      <c r="BH35" s="61"/>
      <c r="BI35" s="61"/>
      <c r="BJ35" s="61"/>
      <c r="BK35" s="61"/>
      <c r="BL35" s="61"/>
      <c r="BM35" s="61"/>
      <c r="BN35" s="61"/>
      <c r="BO35" s="61"/>
      <c r="BP35" s="61"/>
      <c r="BQ35" s="61"/>
      <c r="BR35" s="61"/>
      <c r="BS35" s="61"/>
      <c r="BT35" s="61"/>
      <c r="BU35" s="61"/>
      <c r="BV35" s="61"/>
      <c r="BW35" s="61"/>
      <c r="BX35" s="61"/>
      <c r="BY35" s="61"/>
      <c r="BZ35" s="61"/>
      <c r="CA35" s="61"/>
      <c r="CB35" s="61"/>
      <c r="CC35" s="61"/>
      <c r="CD35" s="61"/>
      <c r="CE35" s="61"/>
      <c r="CF35" s="61"/>
      <c r="CG35" s="61"/>
      <c r="CH35" s="61"/>
      <c r="CI35" s="61"/>
      <c r="CJ35" s="61"/>
      <c r="CK35" s="61"/>
    </row>
    <row r="36" spans="1:89" s="11" customFormat="1" ht="12.65" customHeight="1">
      <c r="A36" s="12" t="str">
        <f>RIGHT(data!$C$97,3)</f>
        <v>150</v>
      </c>
      <c r="B36" s="208" t="str">
        <f>RIGHT(data!$C$96,4)</f>
        <v>2023</v>
      </c>
      <c r="C36" s="12" t="str">
        <f>data!AK$55</f>
        <v>7310</v>
      </c>
      <c r="D36" s="12" t="s">
        <v>1157</v>
      </c>
      <c r="E36" s="206">
        <f>ROUND(N(data!AK59), 0)</f>
        <v>0</v>
      </c>
      <c r="F36" s="312">
        <f>ROUND(N(data!AK60), 2)</f>
        <v>0</v>
      </c>
      <c r="G36" s="206">
        <f>ROUND(N(data!AK61), 0)</f>
        <v>0</v>
      </c>
      <c r="H36" s="206">
        <f>ROUND(N(data!AK62), 0)</f>
        <v>0</v>
      </c>
      <c r="I36" s="206">
        <f>ROUND(N(data!AK63), 0)</f>
        <v>0</v>
      </c>
      <c r="J36" s="206">
        <f>ROUND(N(data!AK64), 0)</f>
        <v>0</v>
      </c>
      <c r="K36" s="206">
        <f>ROUND(N(data!AK65), 0)</f>
        <v>0</v>
      </c>
      <c r="L36" s="206">
        <f>ROUND(N(data!AK66), 0)</f>
        <v>0</v>
      </c>
      <c r="M36" s="206">
        <f>ROUND(N(data!AK67), 0)</f>
        <v>0</v>
      </c>
      <c r="N36" s="206">
        <f>ROUND(N(data!AK68), 0)</f>
        <v>0</v>
      </c>
      <c r="O36" s="206">
        <f>ROUND(N(data!AK69), 0)</f>
        <v>0</v>
      </c>
      <c r="P36" s="206">
        <f>ROUND(N(data!AK70), 0)</f>
        <v>0</v>
      </c>
      <c r="Q36" s="206">
        <f>ROUND(N(data!AK71), 0)</f>
        <v>0</v>
      </c>
      <c r="R36" s="206">
        <f>ROUND(N(data!AK72), 0)</f>
        <v>0</v>
      </c>
      <c r="S36" s="206">
        <f>ROUND(N(data!AK73), 0)</f>
        <v>0</v>
      </c>
      <c r="T36" s="206">
        <f>ROUND(N(data!AK74), 0)</f>
        <v>0</v>
      </c>
      <c r="U36" s="206">
        <f>ROUND(N(data!AK75), 0)</f>
        <v>0</v>
      </c>
      <c r="V36" s="206">
        <f>ROUND(N(data!AK76), 0)</f>
        <v>0</v>
      </c>
      <c r="W36" s="206">
        <f>ROUND(N(data!AK77), 0)</f>
        <v>0</v>
      </c>
      <c r="X36" s="206">
        <f>ROUND(N(data!AK78), 0)</f>
        <v>0</v>
      </c>
      <c r="Y36" s="206">
        <f>ROUND(N(data!AK79), 0)</f>
        <v>0</v>
      </c>
      <c r="Z36" s="206">
        <f>ROUND(N(data!AK80), 0)</f>
        <v>0</v>
      </c>
      <c r="AA36" s="206">
        <f>ROUND(N(data!AK81), 0)</f>
        <v>0</v>
      </c>
      <c r="AB36" s="206">
        <f>ROUND(N(data!AK82), 0)</f>
        <v>0</v>
      </c>
      <c r="AC36" s="206">
        <f>ROUND(N(data!AK83), 0)</f>
        <v>0</v>
      </c>
      <c r="AD36" s="206">
        <f>ROUND(N(data!AK84), 0)</f>
        <v>0</v>
      </c>
      <c r="AE36" s="206">
        <f>ROUND(N(data!AK89), 0)</f>
        <v>0</v>
      </c>
      <c r="AF36" s="206">
        <f>ROUND(N(data!AK87), 0)</f>
        <v>0</v>
      </c>
      <c r="AG36" s="206">
        <f>ROUND(N(data!AK90), 0)</f>
        <v>0</v>
      </c>
      <c r="AH36" s="206">
        <f>ROUND(N(data!AK91), 0)</f>
        <v>0</v>
      </c>
      <c r="AI36" s="206">
        <f>ROUND(N(data!AK92), 0)</f>
        <v>0</v>
      </c>
      <c r="AJ36" s="206">
        <f>ROUND(N(data!AK93), 0)</f>
        <v>0</v>
      </c>
      <c r="AK36" s="312">
        <f>ROUND(N(data!AK94), 2)</f>
        <v>0</v>
      </c>
      <c r="AL36" s="61"/>
      <c r="AM36" s="61"/>
      <c r="AN36" s="61"/>
      <c r="AO36" s="61"/>
      <c r="AP36" s="61"/>
      <c r="AQ36" s="61"/>
      <c r="AR36" s="61"/>
      <c r="AS36" s="61"/>
      <c r="AT36" s="61"/>
      <c r="AU36" s="61"/>
      <c r="AV36" s="61"/>
      <c r="AW36" s="61"/>
      <c r="AX36" s="61"/>
      <c r="AY36" s="61"/>
      <c r="AZ36" s="61"/>
      <c r="BA36" s="61"/>
      <c r="BB36" s="61"/>
      <c r="BC36" s="61"/>
      <c r="BD36" s="61"/>
      <c r="BE36" s="61"/>
      <c r="BF36" s="61"/>
      <c r="BG36" s="61"/>
      <c r="BH36" s="61"/>
      <c r="BI36" s="61"/>
      <c r="BJ36" s="61"/>
      <c r="BK36" s="61"/>
      <c r="BL36" s="61"/>
      <c r="BM36" s="61"/>
      <c r="BN36" s="61"/>
      <c r="BO36" s="61"/>
      <c r="BP36" s="61"/>
      <c r="BQ36" s="61"/>
      <c r="BR36" s="61"/>
      <c r="BS36" s="61"/>
      <c r="BT36" s="61"/>
      <c r="BU36" s="61"/>
      <c r="BV36" s="61"/>
      <c r="BW36" s="61"/>
      <c r="BX36" s="61"/>
      <c r="BY36" s="61"/>
      <c r="BZ36" s="61"/>
      <c r="CA36" s="61"/>
      <c r="CB36" s="61"/>
      <c r="CC36" s="61"/>
      <c r="CD36" s="61"/>
      <c r="CE36" s="61"/>
      <c r="CF36" s="61"/>
      <c r="CG36" s="61"/>
      <c r="CH36" s="61"/>
      <c r="CI36" s="61"/>
      <c r="CJ36" s="61"/>
      <c r="CK36" s="61"/>
    </row>
    <row r="37" spans="1:89" s="11" customFormat="1" ht="12.65" customHeight="1">
      <c r="A37" s="12" t="str">
        <f>RIGHT(data!$C$97,3)</f>
        <v>150</v>
      </c>
      <c r="B37" s="208" t="str">
        <f>RIGHT(data!$C$96,4)</f>
        <v>2023</v>
      </c>
      <c r="C37" s="12" t="str">
        <f>data!AL$55</f>
        <v>7320</v>
      </c>
      <c r="D37" s="12" t="s">
        <v>1157</v>
      </c>
      <c r="E37" s="206">
        <f>ROUND(N(data!AL59), 0)</f>
        <v>0</v>
      </c>
      <c r="F37" s="312">
        <f>ROUND(N(data!AL60), 2)</f>
        <v>0</v>
      </c>
      <c r="G37" s="206">
        <f>ROUND(N(data!AL61), 0)</f>
        <v>0</v>
      </c>
      <c r="H37" s="206">
        <f>ROUND(N(data!AL62), 0)</f>
        <v>0</v>
      </c>
      <c r="I37" s="206">
        <f>ROUND(N(data!AL63), 0)</f>
        <v>0</v>
      </c>
      <c r="J37" s="206">
        <f>ROUND(N(data!AL64), 0)</f>
        <v>0</v>
      </c>
      <c r="K37" s="206">
        <f>ROUND(N(data!AL65), 0)</f>
        <v>0</v>
      </c>
      <c r="L37" s="206">
        <f>ROUND(N(data!AL66), 0)</f>
        <v>0</v>
      </c>
      <c r="M37" s="206">
        <f>ROUND(N(data!AL67), 0)</f>
        <v>0</v>
      </c>
      <c r="N37" s="206">
        <f>ROUND(N(data!AL68), 0)</f>
        <v>0</v>
      </c>
      <c r="O37" s="206">
        <f>ROUND(N(data!AL69), 0)</f>
        <v>0</v>
      </c>
      <c r="P37" s="206">
        <f>ROUND(N(data!AL70), 0)</f>
        <v>0</v>
      </c>
      <c r="Q37" s="206">
        <f>ROUND(N(data!AL71), 0)</f>
        <v>0</v>
      </c>
      <c r="R37" s="206">
        <f>ROUND(N(data!AL72), 0)</f>
        <v>0</v>
      </c>
      <c r="S37" s="206">
        <f>ROUND(N(data!AL73), 0)</f>
        <v>0</v>
      </c>
      <c r="T37" s="206">
        <f>ROUND(N(data!AL74), 0)</f>
        <v>0</v>
      </c>
      <c r="U37" s="206">
        <f>ROUND(N(data!AL75), 0)</f>
        <v>0</v>
      </c>
      <c r="V37" s="206">
        <f>ROUND(N(data!AL76), 0)</f>
        <v>0</v>
      </c>
      <c r="W37" s="206">
        <f>ROUND(N(data!AL77), 0)</f>
        <v>0</v>
      </c>
      <c r="X37" s="206">
        <f>ROUND(N(data!AL78), 0)</f>
        <v>0</v>
      </c>
      <c r="Y37" s="206">
        <f>ROUND(N(data!AL79), 0)</f>
        <v>0</v>
      </c>
      <c r="Z37" s="206">
        <f>ROUND(N(data!AL80), 0)</f>
        <v>0</v>
      </c>
      <c r="AA37" s="206">
        <f>ROUND(N(data!AL81), 0)</f>
        <v>0</v>
      </c>
      <c r="AB37" s="206">
        <f>ROUND(N(data!AL82), 0)</f>
        <v>0</v>
      </c>
      <c r="AC37" s="206">
        <f>ROUND(N(data!AL83), 0)</f>
        <v>0</v>
      </c>
      <c r="AD37" s="206">
        <f>ROUND(N(data!AL84), 0)</f>
        <v>0</v>
      </c>
      <c r="AE37" s="206">
        <f>ROUND(N(data!AL89), 0)</f>
        <v>0</v>
      </c>
      <c r="AF37" s="206">
        <f>ROUND(N(data!AL87), 0)</f>
        <v>0</v>
      </c>
      <c r="AG37" s="206">
        <f>ROUND(N(data!AL90), 0)</f>
        <v>0</v>
      </c>
      <c r="AH37" s="206">
        <f>ROUND(N(data!AL91), 0)</f>
        <v>0</v>
      </c>
      <c r="AI37" s="206">
        <f>ROUND(N(data!AL92), 0)</f>
        <v>0</v>
      </c>
      <c r="AJ37" s="206">
        <f>ROUND(N(data!AL93), 0)</f>
        <v>0</v>
      </c>
      <c r="AK37" s="312">
        <f>ROUND(N(data!AL94), 2)</f>
        <v>0</v>
      </c>
      <c r="AL37" s="61"/>
      <c r="AM37" s="61"/>
      <c r="AN37" s="61"/>
      <c r="AO37" s="61"/>
      <c r="AP37" s="61"/>
      <c r="AQ37" s="61"/>
      <c r="AR37" s="61"/>
      <c r="AS37" s="61"/>
      <c r="AT37" s="61"/>
      <c r="AU37" s="61"/>
      <c r="AV37" s="61"/>
      <c r="AW37" s="61"/>
      <c r="AX37" s="61"/>
      <c r="AY37" s="61"/>
      <c r="AZ37" s="61"/>
      <c r="BA37" s="61"/>
      <c r="BB37" s="61"/>
      <c r="BC37" s="61"/>
      <c r="BD37" s="61"/>
      <c r="BE37" s="61"/>
      <c r="BF37" s="61"/>
      <c r="BG37" s="61"/>
      <c r="BH37" s="61"/>
      <c r="BI37" s="61"/>
      <c r="BJ37" s="61"/>
      <c r="BK37" s="61"/>
      <c r="BL37" s="61"/>
      <c r="BM37" s="61"/>
      <c r="BN37" s="61"/>
      <c r="BO37" s="61"/>
      <c r="BP37" s="61"/>
      <c r="BQ37" s="61"/>
      <c r="BR37" s="61"/>
      <c r="BS37" s="61"/>
      <c r="BT37" s="61"/>
      <c r="BU37" s="61"/>
      <c r="BV37" s="61"/>
      <c r="BW37" s="61"/>
      <c r="BX37" s="61"/>
      <c r="BY37" s="61"/>
      <c r="BZ37" s="61"/>
      <c r="CA37" s="61"/>
      <c r="CB37" s="61"/>
      <c r="CC37" s="61"/>
      <c r="CD37" s="61"/>
      <c r="CE37" s="61"/>
      <c r="CF37" s="61"/>
      <c r="CG37" s="61"/>
      <c r="CH37" s="61"/>
      <c r="CI37" s="61"/>
      <c r="CJ37" s="61"/>
      <c r="CK37" s="61"/>
    </row>
    <row r="38" spans="1:89" s="11" customFormat="1" ht="12.65" customHeight="1">
      <c r="A38" s="12" t="str">
        <f>RIGHT(data!$C$97,3)</f>
        <v>150</v>
      </c>
      <c r="B38" s="208" t="str">
        <f>RIGHT(data!$C$96,4)</f>
        <v>2023</v>
      </c>
      <c r="C38" s="12" t="str">
        <f>data!AM$55</f>
        <v>7330</v>
      </c>
      <c r="D38" s="12" t="s">
        <v>1157</v>
      </c>
      <c r="E38" s="206">
        <f>ROUND(N(data!AM59), 0)</f>
        <v>0</v>
      </c>
      <c r="F38" s="312">
        <f>ROUND(N(data!AM60), 2)</f>
        <v>0</v>
      </c>
      <c r="G38" s="206">
        <f>ROUND(N(data!AM61), 0)</f>
        <v>0</v>
      </c>
      <c r="H38" s="206">
        <f>ROUND(N(data!AM62), 0)</f>
        <v>0</v>
      </c>
      <c r="I38" s="206">
        <f>ROUND(N(data!AM63), 0)</f>
        <v>0</v>
      </c>
      <c r="J38" s="206">
        <f>ROUND(N(data!AM64), 0)</f>
        <v>0</v>
      </c>
      <c r="K38" s="206">
        <f>ROUND(N(data!AM65), 0)</f>
        <v>0</v>
      </c>
      <c r="L38" s="206">
        <f>ROUND(N(data!AM66), 0)</f>
        <v>0</v>
      </c>
      <c r="M38" s="206">
        <f>ROUND(N(data!AM67), 0)</f>
        <v>0</v>
      </c>
      <c r="N38" s="206">
        <f>ROUND(N(data!AM68), 0)</f>
        <v>0</v>
      </c>
      <c r="O38" s="206">
        <f>ROUND(N(data!AM69), 0)</f>
        <v>0</v>
      </c>
      <c r="P38" s="206">
        <f>ROUND(N(data!AM70), 0)</f>
        <v>0</v>
      </c>
      <c r="Q38" s="206">
        <f>ROUND(N(data!AM71), 0)</f>
        <v>0</v>
      </c>
      <c r="R38" s="206">
        <f>ROUND(N(data!AM72), 0)</f>
        <v>0</v>
      </c>
      <c r="S38" s="206">
        <f>ROUND(N(data!AM73), 0)</f>
        <v>0</v>
      </c>
      <c r="T38" s="206">
        <f>ROUND(N(data!AM74), 0)</f>
        <v>0</v>
      </c>
      <c r="U38" s="206">
        <f>ROUND(N(data!AM75), 0)</f>
        <v>0</v>
      </c>
      <c r="V38" s="206">
        <f>ROUND(N(data!AM76), 0)</f>
        <v>0</v>
      </c>
      <c r="W38" s="206">
        <f>ROUND(N(data!AM77), 0)</f>
        <v>0</v>
      </c>
      <c r="X38" s="206">
        <f>ROUND(N(data!AM78), 0)</f>
        <v>0</v>
      </c>
      <c r="Y38" s="206">
        <f>ROUND(N(data!AM79), 0)</f>
        <v>0</v>
      </c>
      <c r="Z38" s="206">
        <f>ROUND(N(data!AM80), 0)</f>
        <v>0</v>
      </c>
      <c r="AA38" s="206">
        <f>ROUND(N(data!AM81), 0)</f>
        <v>0</v>
      </c>
      <c r="AB38" s="206">
        <f>ROUND(N(data!AM82), 0)</f>
        <v>0</v>
      </c>
      <c r="AC38" s="206">
        <f>ROUND(N(data!AM83), 0)</f>
        <v>0</v>
      </c>
      <c r="AD38" s="206">
        <f>ROUND(N(data!AM84), 0)</f>
        <v>0</v>
      </c>
      <c r="AE38" s="206">
        <f>ROUND(N(data!AM89), 0)</f>
        <v>0</v>
      </c>
      <c r="AF38" s="206">
        <f>ROUND(N(data!AM87), 0)</f>
        <v>0</v>
      </c>
      <c r="AG38" s="206">
        <f>ROUND(N(data!AM90), 0)</f>
        <v>0</v>
      </c>
      <c r="AH38" s="206">
        <f>ROUND(N(data!AM91), 0)</f>
        <v>0</v>
      </c>
      <c r="AI38" s="206">
        <f>ROUND(N(data!AM92), 0)</f>
        <v>0</v>
      </c>
      <c r="AJ38" s="206">
        <f>ROUND(N(data!AM93), 0)</f>
        <v>0</v>
      </c>
      <c r="AK38" s="312">
        <f>ROUND(N(data!AM94), 2)</f>
        <v>0</v>
      </c>
      <c r="AL38" s="61"/>
      <c r="AM38" s="61"/>
      <c r="AN38" s="61"/>
      <c r="AO38" s="61"/>
      <c r="AP38" s="61"/>
      <c r="AQ38" s="61"/>
      <c r="AR38" s="61"/>
      <c r="AS38" s="61"/>
      <c r="AT38" s="61"/>
      <c r="AU38" s="61"/>
      <c r="AV38" s="61"/>
      <c r="AW38" s="61"/>
      <c r="AX38" s="61"/>
      <c r="AY38" s="61"/>
      <c r="AZ38" s="61"/>
      <c r="BA38" s="61"/>
      <c r="BB38" s="61"/>
      <c r="BC38" s="61"/>
      <c r="BD38" s="61"/>
      <c r="BE38" s="61"/>
      <c r="BF38" s="61"/>
      <c r="BG38" s="61"/>
      <c r="BH38" s="61"/>
      <c r="BI38" s="61"/>
      <c r="BJ38" s="61"/>
      <c r="BK38" s="61"/>
      <c r="BL38" s="61"/>
      <c r="BM38" s="61"/>
      <c r="BN38" s="61"/>
      <c r="BO38" s="61"/>
      <c r="BP38" s="61"/>
      <c r="BQ38" s="61"/>
      <c r="BR38" s="61"/>
      <c r="BS38" s="61"/>
      <c r="BT38" s="61"/>
      <c r="BU38" s="61"/>
      <c r="BV38" s="61"/>
      <c r="BW38" s="61"/>
      <c r="BX38" s="61"/>
      <c r="BY38" s="61"/>
      <c r="BZ38" s="61"/>
      <c r="CA38" s="61"/>
      <c r="CB38" s="61"/>
      <c r="CC38" s="61"/>
      <c r="CD38" s="61"/>
      <c r="CE38" s="61"/>
      <c r="CF38" s="61"/>
      <c r="CG38" s="61"/>
      <c r="CH38" s="61"/>
      <c r="CI38" s="61"/>
      <c r="CJ38" s="61"/>
      <c r="CK38" s="61"/>
    </row>
    <row r="39" spans="1:89" s="11" customFormat="1" ht="12.65" customHeight="1">
      <c r="A39" s="12" t="str">
        <f>RIGHT(data!$C$97,3)</f>
        <v>150</v>
      </c>
      <c r="B39" s="208" t="str">
        <f>RIGHT(data!$C$96,4)</f>
        <v>2023</v>
      </c>
      <c r="C39" s="12" t="str">
        <f>data!AN$55</f>
        <v>7340</v>
      </c>
      <c r="D39" s="12" t="s">
        <v>1157</v>
      </c>
      <c r="E39" s="206">
        <f>ROUND(N(data!AN59), 0)</f>
        <v>0</v>
      </c>
      <c r="F39" s="312">
        <f>ROUND(N(data!AN60), 2)</f>
        <v>0</v>
      </c>
      <c r="G39" s="206">
        <f>ROUND(N(data!AN61), 0)</f>
        <v>0</v>
      </c>
      <c r="H39" s="206">
        <f>ROUND(N(data!AN62), 0)</f>
        <v>0</v>
      </c>
      <c r="I39" s="206">
        <f>ROUND(N(data!AN63), 0)</f>
        <v>0</v>
      </c>
      <c r="J39" s="206">
        <f>ROUND(N(data!AN64), 0)</f>
        <v>0</v>
      </c>
      <c r="K39" s="206">
        <f>ROUND(N(data!AN65), 0)</f>
        <v>0</v>
      </c>
      <c r="L39" s="206">
        <f>ROUND(N(data!AN66), 0)</f>
        <v>0</v>
      </c>
      <c r="M39" s="206">
        <f>ROUND(N(data!AN67), 0)</f>
        <v>0</v>
      </c>
      <c r="N39" s="206">
        <f>ROUND(N(data!AN68), 0)</f>
        <v>0</v>
      </c>
      <c r="O39" s="206">
        <f>ROUND(N(data!AN69), 0)</f>
        <v>0</v>
      </c>
      <c r="P39" s="206">
        <f>ROUND(N(data!AN70), 0)</f>
        <v>0</v>
      </c>
      <c r="Q39" s="206">
        <f>ROUND(N(data!AN71), 0)</f>
        <v>0</v>
      </c>
      <c r="R39" s="206">
        <f>ROUND(N(data!AN72), 0)</f>
        <v>0</v>
      </c>
      <c r="S39" s="206">
        <f>ROUND(N(data!AN73), 0)</f>
        <v>0</v>
      </c>
      <c r="T39" s="206">
        <f>ROUND(N(data!AN74), 0)</f>
        <v>0</v>
      </c>
      <c r="U39" s="206">
        <f>ROUND(N(data!AN75), 0)</f>
        <v>0</v>
      </c>
      <c r="V39" s="206">
        <f>ROUND(N(data!AN76), 0)</f>
        <v>0</v>
      </c>
      <c r="W39" s="206">
        <f>ROUND(N(data!AN77), 0)</f>
        <v>0</v>
      </c>
      <c r="X39" s="206">
        <f>ROUND(N(data!AN78), 0)</f>
        <v>0</v>
      </c>
      <c r="Y39" s="206">
        <f>ROUND(N(data!AN79), 0)</f>
        <v>0</v>
      </c>
      <c r="Z39" s="206">
        <f>ROUND(N(data!AN80), 0)</f>
        <v>0</v>
      </c>
      <c r="AA39" s="206">
        <f>ROUND(N(data!AN81), 0)</f>
        <v>0</v>
      </c>
      <c r="AB39" s="206">
        <f>ROUND(N(data!AN82), 0)</f>
        <v>0</v>
      </c>
      <c r="AC39" s="206">
        <f>ROUND(N(data!AN83), 0)</f>
        <v>0</v>
      </c>
      <c r="AD39" s="206">
        <f>ROUND(N(data!AN84), 0)</f>
        <v>0</v>
      </c>
      <c r="AE39" s="206">
        <f>ROUND(N(data!AN89), 0)</f>
        <v>0</v>
      </c>
      <c r="AF39" s="206">
        <f>ROUND(N(data!AN87), 0)</f>
        <v>0</v>
      </c>
      <c r="AG39" s="206">
        <f>ROUND(N(data!AN90), 0)</f>
        <v>0</v>
      </c>
      <c r="AH39" s="206">
        <f>ROUND(N(data!AN91), 0)</f>
        <v>0</v>
      </c>
      <c r="AI39" s="206">
        <f>ROUND(N(data!AN92), 0)</f>
        <v>0</v>
      </c>
      <c r="AJ39" s="206">
        <f>ROUND(N(data!AN93), 0)</f>
        <v>0</v>
      </c>
      <c r="AK39" s="312">
        <f>ROUND(N(data!AN94), 2)</f>
        <v>0</v>
      </c>
      <c r="AL39" s="61"/>
      <c r="AM39" s="61"/>
      <c r="AN39" s="61"/>
      <c r="AO39" s="61"/>
      <c r="AP39" s="61"/>
      <c r="AQ39" s="61"/>
      <c r="AR39" s="61"/>
      <c r="AS39" s="61"/>
      <c r="AT39" s="61"/>
      <c r="AU39" s="61"/>
      <c r="AV39" s="61"/>
      <c r="AW39" s="61"/>
      <c r="AX39" s="61"/>
      <c r="AY39" s="61"/>
      <c r="AZ39" s="61"/>
      <c r="BA39" s="61"/>
      <c r="BB39" s="61"/>
      <c r="BC39" s="61"/>
      <c r="BD39" s="61"/>
      <c r="BE39" s="61"/>
      <c r="BF39" s="61"/>
      <c r="BG39" s="61"/>
      <c r="BH39" s="61"/>
      <c r="BI39" s="61"/>
      <c r="BJ39" s="61"/>
      <c r="BK39" s="61"/>
      <c r="BL39" s="61"/>
      <c r="BM39" s="61"/>
      <c r="BN39" s="61"/>
      <c r="BO39" s="61"/>
      <c r="BP39" s="61"/>
      <c r="BQ39" s="61"/>
      <c r="BR39" s="61"/>
      <c r="BS39" s="61"/>
      <c r="BT39" s="61"/>
      <c r="BU39" s="61"/>
      <c r="BV39" s="61"/>
      <c r="BW39" s="61"/>
      <c r="BX39" s="61"/>
      <c r="BY39" s="61"/>
      <c r="BZ39" s="61"/>
      <c r="CA39" s="61"/>
      <c r="CB39" s="61"/>
      <c r="CC39" s="61"/>
      <c r="CD39" s="61"/>
      <c r="CE39" s="61"/>
      <c r="CF39" s="61"/>
      <c r="CG39" s="61"/>
      <c r="CH39" s="61"/>
      <c r="CI39" s="61"/>
      <c r="CJ39" s="61"/>
      <c r="CK39" s="61"/>
    </row>
    <row r="40" spans="1:89" s="11" customFormat="1" ht="12.65" customHeight="1">
      <c r="A40" s="12" t="str">
        <f>RIGHT(data!$C$97,3)</f>
        <v>150</v>
      </c>
      <c r="B40" s="208" t="str">
        <f>RIGHT(data!$C$96,4)</f>
        <v>2023</v>
      </c>
      <c r="C40" s="12" t="str">
        <f>data!AO$55</f>
        <v>7350</v>
      </c>
      <c r="D40" s="12" t="s">
        <v>1157</v>
      </c>
      <c r="E40" s="206">
        <f>ROUND(N(data!AO59), 0)</f>
        <v>4968</v>
      </c>
      <c r="F40" s="312">
        <f>ROUND(N(data!AO60), 2)</f>
        <v>1.45</v>
      </c>
      <c r="G40" s="206">
        <f>ROUND(N(data!AO61), 0)</f>
        <v>137761</v>
      </c>
      <c r="H40" s="206">
        <f>ROUND(N(data!AO62), 0)</f>
        <v>35799</v>
      </c>
      <c r="I40" s="206">
        <f>ROUND(N(data!AO63), 0)</f>
        <v>14033</v>
      </c>
      <c r="J40" s="206">
        <f>ROUND(N(data!AO64), 0)</f>
        <v>5051</v>
      </c>
      <c r="K40" s="206">
        <f>ROUND(N(data!AO65), 0)</f>
        <v>175</v>
      </c>
      <c r="L40" s="206">
        <f>ROUND(N(data!AO66), 0)</f>
        <v>73454</v>
      </c>
      <c r="M40" s="206">
        <f>ROUND(N(data!AO67), 0)</f>
        <v>22796</v>
      </c>
      <c r="N40" s="206">
        <f>ROUND(N(data!AO68), 0)</f>
        <v>1080</v>
      </c>
      <c r="O40" s="206">
        <f>ROUND(N(data!AO69), 0)</f>
        <v>1285</v>
      </c>
      <c r="P40" s="206">
        <f>ROUND(N(data!AO70), 0)</f>
        <v>0</v>
      </c>
      <c r="Q40" s="206">
        <f>ROUND(N(data!AO71), 0)</f>
        <v>0</v>
      </c>
      <c r="R40" s="206">
        <f>ROUND(N(data!AO72), 0)</f>
        <v>0</v>
      </c>
      <c r="S40" s="206">
        <f>ROUND(N(data!AO73), 0)</f>
        <v>0</v>
      </c>
      <c r="T40" s="206">
        <f>ROUND(N(data!AO74), 0)</f>
        <v>0</v>
      </c>
      <c r="U40" s="206">
        <f>ROUND(N(data!AO75), 0)</f>
        <v>0</v>
      </c>
      <c r="V40" s="206">
        <f>ROUND(N(data!AO76), 0)</f>
        <v>0</v>
      </c>
      <c r="W40" s="206">
        <f>ROUND(N(data!AO77), 0)</f>
        <v>0</v>
      </c>
      <c r="X40" s="206">
        <f>ROUND(N(data!AO78), 0)</f>
        <v>0</v>
      </c>
      <c r="Y40" s="206">
        <f>ROUND(N(data!AO79), 0)</f>
        <v>0</v>
      </c>
      <c r="Z40" s="206">
        <f>ROUND(N(data!AO80), 0)</f>
        <v>0</v>
      </c>
      <c r="AA40" s="206">
        <f>ROUND(N(data!AO81), 0)</f>
        <v>0</v>
      </c>
      <c r="AB40" s="206">
        <f>ROUND(N(data!AO82), 0)</f>
        <v>0</v>
      </c>
      <c r="AC40" s="206">
        <f>ROUND(N(data!AO83), 0)</f>
        <v>1285</v>
      </c>
      <c r="AD40" s="206">
        <f>ROUND(N(data!AO84), 0)</f>
        <v>0</v>
      </c>
      <c r="AE40" s="206">
        <f>ROUND(N(data!AO89), 0)</f>
        <v>2458140</v>
      </c>
      <c r="AF40" s="206">
        <f>ROUND(N(data!AO87), 0)</f>
        <v>348886</v>
      </c>
      <c r="AG40" s="206">
        <f>ROUND(N(data!AO90), 0)</f>
        <v>974</v>
      </c>
      <c r="AH40" s="206">
        <f>ROUND(N(data!AO91), 0)</f>
        <v>628</v>
      </c>
      <c r="AI40" s="206">
        <f>ROUND(N(data!AO92), 0)</f>
        <v>179</v>
      </c>
      <c r="AJ40" s="206">
        <f>ROUND(N(data!AO93), 0)</f>
        <v>6580</v>
      </c>
      <c r="AK40" s="312">
        <f>ROUND(N(data!AO94), 2)</f>
        <v>1.4</v>
      </c>
      <c r="AL40" s="61"/>
      <c r="AM40" s="61"/>
      <c r="AN40" s="61"/>
      <c r="AO40" s="61"/>
      <c r="AP40" s="61"/>
      <c r="AQ40" s="61"/>
      <c r="AR40" s="61"/>
      <c r="AS40" s="61"/>
      <c r="AT40" s="61"/>
      <c r="AU40" s="61"/>
      <c r="AV40" s="61"/>
      <c r="AW40" s="61"/>
      <c r="AX40" s="61"/>
      <c r="AY40" s="61"/>
      <c r="AZ40" s="61"/>
      <c r="BA40" s="61"/>
      <c r="BB40" s="61"/>
      <c r="BC40" s="61"/>
      <c r="BD40" s="61"/>
      <c r="BE40" s="61"/>
      <c r="BF40" s="61"/>
      <c r="BG40" s="61"/>
      <c r="BH40" s="61"/>
      <c r="BI40" s="61"/>
      <c r="BJ40" s="61"/>
      <c r="BK40" s="61"/>
      <c r="BL40" s="61"/>
      <c r="BM40" s="61"/>
      <c r="BN40" s="61"/>
      <c r="BO40" s="61"/>
      <c r="BP40" s="61"/>
      <c r="BQ40" s="61"/>
      <c r="BR40" s="61"/>
      <c r="BS40" s="61"/>
      <c r="BT40" s="61"/>
      <c r="BU40" s="61"/>
      <c r="BV40" s="61"/>
      <c r="BW40" s="61"/>
      <c r="BX40" s="61"/>
      <c r="BY40" s="61"/>
      <c r="BZ40" s="61"/>
      <c r="CA40" s="61"/>
      <c r="CB40" s="61"/>
      <c r="CC40" s="61"/>
      <c r="CD40" s="61"/>
      <c r="CE40" s="61"/>
      <c r="CF40" s="61"/>
      <c r="CG40" s="61"/>
      <c r="CH40" s="61"/>
      <c r="CI40" s="61"/>
      <c r="CJ40" s="61"/>
      <c r="CK40" s="61"/>
    </row>
    <row r="41" spans="1:89" s="11" customFormat="1" ht="12.65" customHeight="1">
      <c r="A41" s="12" t="str">
        <f>RIGHT(data!$C$97,3)</f>
        <v>150</v>
      </c>
      <c r="B41" s="208" t="str">
        <f>RIGHT(data!$C$96,4)</f>
        <v>2023</v>
      </c>
      <c r="C41" s="12" t="str">
        <f>data!AP$55</f>
        <v>7380</v>
      </c>
      <c r="D41" s="12" t="s">
        <v>1157</v>
      </c>
      <c r="E41" s="206">
        <f>ROUND(N(data!AP59), 0)</f>
        <v>0</v>
      </c>
      <c r="F41" s="312">
        <f>ROUND(N(data!AP60), 2)</f>
        <v>0</v>
      </c>
      <c r="G41" s="206">
        <f>ROUND(N(data!AP61), 0)</f>
        <v>0</v>
      </c>
      <c r="H41" s="206">
        <f>ROUND(N(data!AP62), 0)</f>
        <v>0</v>
      </c>
      <c r="I41" s="206">
        <f>ROUND(N(data!AP63), 0)</f>
        <v>0</v>
      </c>
      <c r="J41" s="206">
        <f>ROUND(N(data!AP64), 0)</f>
        <v>2325</v>
      </c>
      <c r="K41" s="206">
        <f>ROUND(N(data!AP65), 0)</f>
        <v>3126</v>
      </c>
      <c r="L41" s="206">
        <f>ROUND(N(data!AP66), 0)</f>
        <v>0</v>
      </c>
      <c r="M41" s="206">
        <f>ROUND(N(data!AP67), 0)</f>
        <v>0</v>
      </c>
      <c r="N41" s="206">
        <f>ROUND(N(data!AP68), 0)</f>
        <v>470</v>
      </c>
      <c r="O41" s="206">
        <f>ROUND(N(data!AP69), 0)</f>
        <v>73</v>
      </c>
      <c r="P41" s="206">
        <f>ROUND(N(data!AP70), 0)</f>
        <v>0</v>
      </c>
      <c r="Q41" s="206">
        <f>ROUND(N(data!AP71), 0)</f>
        <v>0</v>
      </c>
      <c r="R41" s="206">
        <f>ROUND(N(data!AP72), 0)</f>
        <v>0</v>
      </c>
      <c r="S41" s="206">
        <f>ROUND(N(data!AP73), 0)</f>
        <v>0</v>
      </c>
      <c r="T41" s="206">
        <f>ROUND(N(data!AP74), 0)</f>
        <v>0</v>
      </c>
      <c r="U41" s="206">
        <f>ROUND(N(data!AP75), 0)</f>
        <v>0</v>
      </c>
      <c r="V41" s="206">
        <f>ROUND(N(data!AP76), 0)</f>
        <v>0</v>
      </c>
      <c r="W41" s="206">
        <f>ROUND(N(data!AP77), 0)</f>
        <v>0</v>
      </c>
      <c r="X41" s="206">
        <f>ROUND(N(data!AP78), 0)</f>
        <v>0</v>
      </c>
      <c r="Y41" s="206">
        <f>ROUND(N(data!AP79), 0)</f>
        <v>0</v>
      </c>
      <c r="Z41" s="206">
        <f>ROUND(N(data!AP80), 0)</f>
        <v>0</v>
      </c>
      <c r="AA41" s="206">
        <f>ROUND(N(data!AP81), 0)</f>
        <v>0</v>
      </c>
      <c r="AB41" s="206">
        <f>ROUND(N(data!AP82), 0)</f>
        <v>0</v>
      </c>
      <c r="AC41" s="206">
        <f>ROUND(N(data!AP83), 0)</f>
        <v>73</v>
      </c>
      <c r="AD41" s="206">
        <f>ROUND(N(data!AP84), 0)</f>
        <v>0</v>
      </c>
      <c r="AE41" s="206">
        <f>ROUND(N(data!AP89), 0)</f>
        <v>0</v>
      </c>
      <c r="AF41" s="206">
        <f>ROUND(N(data!AP87), 0)</f>
        <v>0</v>
      </c>
      <c r="AG41" s="206">
        <f>ROUND(N(data!AP90), 0)</f>
        <v>0</v>
      </c>
      <c r="AH41" s="206">
        <f>ROUND(N(data!AP91), 0)</f>
        <v>0</v>
      </c>
      <c r="AI41" s="206">
        <f>ROUND(N(data!AP92), 0)</f>
        <v>0</v>
      </c>
      <c r="AJ41" s="206">
        <f>ROUND(N(data!AP93), 0)</f>
        <v>0</v>
      </c>
      <c r="AK41" s="312">
        <f>ROUND(N(data!AP94), 2)</f>
        <v>0</v>
      </c>
      <c r="AL41" s="61"/>
      <c r="AM41" s="61"/>
      <c r="AN41" s="61"/>
      <c r="AO41" s="61"/>
      <c r="AP41" s="61"/>
      <c r="AQ41" s="61"/>
      <c r="AR41" s="61"/>
      <c r="AS41" s="61"/>
      <c r="AT41" s="61"/>
      <c r="AU41" s="61"/>
      <c r="AV41" s="61"/>
      <c r="AW41" s="61"/>
      <c r="AX41" s="61"/>
      <c r="AY41" s="61"/>
      <c r="AZ41" s="61"/>
      <c r="BA41" s="61"/>
      <c r="BB41" s="61"/>
      <c r="BC41" s="61"/>
      <c r="BD41" s="61"/>
      <c r="BE41" s="61"/>
      <c r="BF41" s="61"/>
      <c r="BG41" s="61"/>
      <c r="BH41" s="61"/>
      <c r="BI41" s="61"/>
      <c r="BJ41" s="61"/>
      <c r="BK41" s="61"/>
      <c r="BL41" s="61"/>
      <c r="BM41" s="61"/>
      <c r="BN41" s="61"/>
      <c r="BO41" s="61"/>
      <c r="BP41" s="61"/>
      <c r="BQ41" s="61"/>
      <c r="BR41" s="61"/>
      <c r="BS41" s="61"/>
      <c r="BT41" s="61"/>
      <c r="BU41" s="61"/>
      <c r="BV41" s="61"/>
      <c r="BW41" s="61"/>
      <c r="BX41" s="61"/>
      <c r="BY41" s="61"/>
      <c r="BZ41" s="61"/>
      <c r="CA41" s="61"/>
      <c r="CB41" s="61"/>
      <c r="CC41" s="61"/>
      <c r="CD41" s="61"/>
      <c r="CE41" s="61"/>
      <c r="CF41" s="61"/>
      <c r="CG41" s="61"/>
      <c r="CH41" s="61"/>
      <c r="CI41" s="61"/>
      <c r="CJ41" s="61"/>
      <c r="CK41" s="61"/>
    </row>
    <row r="42" spans="1:89" s="11" customFormat="1" ht="12.65" customHeight="1">
      <c r="A42" s="12" t="str">
        <f>RIGHT(data!$C$97,3)</f>
        <v>150</v>
      </c>
      <c r="B42" s="208" t="str">
        <f>RIGHT(data!$C$96,4)</f>
        <v>2023</v>
      </c>
      <c r="C42" s="12" t="str">
        <f>data!AQ$55</f>
        <v>7390</v>
      </c>
      <c r="D42" s="12" t="s">
        <v>1157</v>
      </c>
      <c r="E42" s="206">
        <f>ROUND(N(data!AQ59), 0)</f>
        <v>0</v>
      </c>
      <c r="F42" s="312">
        <f>ROUND(N(data!AQ60), 2)</f>
        <v>0</v>
      </c>
      <c r="G42" s="206">
        <f>ROUND(N(data!AQ61), 0)</f>
        <v>0</v>
      </c>
      <c r="H42" s="206">
        <f>ROUND(N(data!AQ62), 0)</f>
        <v>0</v>
      </c>
      <c r="I42" s="206">
        <f>ROUND(N(data!AQ63), 0)</f>
        <v>0</v>
      </c>
      <c r="J42" s="206">
        <f>ROUND(N(data!AQ64), 0)</f>
        <v>0</v>
      </c>
      <c r="K42" s="206">
        <f>ROUND(N(data!AQ65), 0)</f>
        <v>0</v>
      </c>
      <c r="L42" s="206">
        <f>ROUND(N(data!AQ66), 0)</f>
        <v>0</v>
      </c>
      <c r="M42" s="206">
        <f>ROUND(N(data!AQ67), 0)</f>
        <v>0</v>
      </c>
      <c r="N42" s="206">
        <f>ROUND(N(data!AQ68), 0)</f>
        <v>0</v>
      </c>
      <c r="O42" s="206">
        <f>ROUND(N(data!AQ69), 0)</f>
        <v>0</v>
      </c>
      <c r="P42" s="206">
        <f>ROUND(N(data!AQ70), 0)</f>
        <v>0</v>
      </c>
      <c r="Q42" s="206">
        <f>ROUND(N(data!AQ71), 0)</f>
        <v>0</v>
      </c>
      <c r="R42" s="206">
        <f>ROUND(N(data!AQ72), 0)</f>
        <v>0</v>
      </c>
      <c r="S42" s="206">
        <f>ROUND(N(data!AQ73), 0)</f>
        <v>0</v>
      </c>
      <c r="T42" s="206">
        <f>ROUND(N(data!AQ74), 0)</f>
        <v>0</v>
      </c>
      <c r="U42" s="206">
        <f>ROUND(N(data!AQ75), 0)</f>
        <v>0</v>
      </c>
      <c r="V42" s="206">
        <f>ROUND(N(data!AQ76), 0)</f>
        <v>0</v>
      </c>
      <c r="W42" s="206">
        <f>ROUND(N(data!AQ77), 0)</f>
        <v>0</v>
      </c>
      <c r="X42" s="206">
        <f>ROUND(N(data!AQ78), 0)</f>
        <v>0</v>
      </c>
      <c r="Y42" s="206">
        <f>ROUND(N(data!AQ79), 0)</f>
        <v>0</v>
      </c>
      <c r="Z42" s="206">
        <f>ROUND(N(data!AQ80), 0)</f>
        <v>0</v>
      </c>
      <c r="AA42" s="206">
        <f>ROUND(N(data!AQ81), 0)</f>
        <v>0</v>
      </c>
      <c r="AB42" s="206">
        <f>ROUND(N(data!AQ82), 0)</f>
        <v>0</v>
      </c>
      <c r="AC42" s="206">
        <f>ROUND(N(data!AQ83), 0)</f>
        <v>0</v>
      </c>
      <c r="AD42" s="206">
        <f>ROUND(N(data!AQ84), 0)</f>
        <v>0</v>
      </c>
      <c r="AE42" s="206">
        <f>ROUND(N(data!AQ89), 0)</f>
        <v>0</v>
      </c>
      <c r="AF42" s="206">
        <f>ROUND(N(data!AQ87), 0)</f>
        <v>0</v>
      </c>
      <c r="AG42" s="206">
        <f>ROUND(N(data!AQ90), 0)</f>
        <v>0</v>
      </c>
      <c r="AH42" s="206">
        <f>ROUND(N(data!AQ91), 0)</f>
        <v>0</v>
      </c>
      <c r="AI42" s="206">
        <f>ROUND(N(data!AQ92), 0)</f>
        <v>0</v>
      </c>
      <c r="AJ42" s="206">
        <f>ROUND(N(data!AQ93), 0)</f>
        <v>0</v>
      </c>
      <c r="AK42" s="312">
        <f>ROUND(N(data!AQ94), 2)</f>
        <v>0</v>
      </c>
      <c r="AL42" s="61"/>
      <c r="AM42" s="61"/>
      <c r="AN42" s="61"/>
      <c r="AO42" s="61"/>
      <c r="AP42" s="61"/>
      <c r="AQ42" s="61"/>
      <c r="AR42" s="61"/>
      <c r="AS42" s="61"/>
      <c r="AT42" s="61"/>
      <c r="AU42" s="61"/>
      <c r="AV42" s="61"/>
      <c r="AW42" s="61"/>
      <c r="AX42" s="61"/>
      <c r="AY42" s="61"/>
      <c r="AZ42" s="61"/>
      <c r="BA42" s="61"/>
      <c r="BB42" s="61"/>
      <c r="BC42" s="61"/>
      <c r="BD42" s="61"/>
      <c r="BE42" s="61"/>
      <c r="BF42" s="61"/>
      <c r="BG42" s="61"/>
      <c r="BH42" s="61"/>
      <c r="BI42" s="61"/>
      <c r="BJ42" s="61"/>
      <c r="BK42" s="61"/>
      <c r="BL42" s="61"/>
      <c r="BM42" s="61"/>
      <c r="BN42" s="61"/>
      <c r="BO42" s="61"/>
      <c r="BP42" s="61"/>
      <c r="BQ42" s="61"/>
      <c r="BR42" s="61"/>
      <c r="BS42" s="61"/>
      <c r="BT42" s="61"/>
      <c r="BU42" s="61"/>
      <c r="BV42" s="61"/>
      <c r="BW42" s="61"/>
      <c r="BX42" s="61"/>
      <c r="BY42" s="61"/>
      <c r="BZ42" s="61"/>
      <c r="CA42" s="61"/>
      <c r="CB42" s="61"/>
      <c r="CC42" s="61"/>
      <c r="CD42" s="61"/>
      <c r="CE42" s="61"/>
      <c r="CF42" s="61"/>
      <c r="CG42" s="61"/>
      <c r="CH42" s="61"/>
      <c r="CI42" s="61"/>
      <c r="CJ42" s="61"/>
      <c r="CK42" s="61"/>
    </row>
    <row r="43" spans="1:89" s="11" customFormat="1" ht="12.65" customHeight="1">
      <c r="A43" s="12" t="str">
        <f>RIGHT(data!$C$97,3)</f>
        <v>150</v>
      </c>
      <c r="B43" s="208" t="str">
        <f>RIGHT(data!$C$96,4)</f>
        <v>2023</v>
      </c>
      <c r="C43" s="12" t="str">
        <f>data!AR$55</f>
        <v>7400</v>
      </c>
      <c r="D43" s="12" t="s">
        <v>1157</v>
      </c>
      <c r="E43" s="206">
        <f>ROUND(N(data!AR59), 0)</f>
        <v>0</v>
      </c>
      <c r="F43" s="312">
        <f>ROUND(N(data!AR60), 2)</f>
        <v>0</v>
      </c>
      <c r="G43" s="206">
        <f>ROUND(N(data!AR61), 0)</f>
        <v>0</v>
      </c>
      <c r="H43" s="206">
        <f>ROUND(N(data!AR62), 0)</f>
        <v>0</v>
      </c>
      <c r="I43" s="206">
        <f>ROUND(N(data!AR63), 0)</f>
        <v>0</v>
      </c>
      <c r="J43" s="206">
        <f>ROUND(N(data!AR64), 0)</f>
        <v>0</v>
      </c>
      <c r="K43" s="206">
        <f>ROUND(N(data!AR65), 0)</f>
        <v>0</v>
      </c>
      <c r="L43" s="206">
        <f>ROUND(N(data!AR66), 0)</f>
        <v>0</v>
      </c>
      <c r="M43" s="206">
        <f>ROUND(N(data!AR67), 0)</f>
        <v>0</v>
      </c>
      <c r="N43" s="206">
        <f>ROUND(N(data!AR68), 0)</f>
        <v>0</v>
      </c>
      <c r="O43" s="206">
        <f>ROUND(N(data!AR69), 0)</f>
        <v>0</v>
      </c>
      <c r="P43" s="206">
        <f>ROUND(N(data!AR70), 0)</f>
        <v>0</v>
      </c>
      <c r="Q43" s="206">
        <f>ROUND(N(data!AR71), 0)</f>
        <v>0</v>
      </c>
      <c r="R43" s="206">
        <f>ROUND(N(data!AR72), 0)</f>
        <v>0</v>
      </c>
      <c r="S43" s="206">
        <f>ROUND(N(data!AR73), 0)</f>
        <v>0</v>
      </c>
      <c r="T43" s="206">
        <f>ROUND(N(data!AR74), 0)</f>
        <v>0</v>
      </c>
      <c r="U43" s="206">
        <f>ROUND(N(data!AR75), 0)</f>
        <v>0</v>
      </c>
      <c r="V43" s="206">
        <f>ROUND(N(data!AR76), 0)</f>
        <v>0</v>
      </c>
      <c r="W43" s="206">
        <f>ROUND(N(data!AR77), 0)</f>
        <v>0</v>
      </c>
      <c r="X43" s="206">
        <f>ROUND(N(data!AR78), 0)</f>
        <v>0</v>
      </c>
      <c r="Y43" s="206">
        <f>ROUND(N(data!AR79), 0)</f>
        <v>0</v>
      </c>
      <c r="Z43" s="206">
        <f>ROUND(N(data!AR80), 0)</f>
        <v>0</v>
      </c>
      <c r="AA43" s="206">
        <f>ROUND(N(data!AR81), 0)</f>
        <v>0</v>
      </c>
      <c r="AB43" s="206">
        <f>ROUND(N(data!AR82), 0)</f>
        <v>0</v>
      </c>
      <c r="AC43" s="206">
        <f>ROUND(N(data!AR83), 0)</f>
        <v>0</v>
      </c>
      <c r="AD43" s="206">
        <f>ROUND(N(data!AR84), 0)</f>
        <v>0</v>
      </c>
      <c r="AE43" s="206">
        <f>ROUND(N(data!AR89), 0)</f>
        <v>0</v>
      </c>
      <c r="AF43" s="206">
        <f>ROUND(N(data!AR87), 0)</f>
        <v>0</v>
      </c>
      <c r="AG43" s="206">
        <f>ROUND(N(data!AR90), 0)</f>
        <v>0</v>
      </c>
      <c r="AH43" s="206">
        <f>ROUND(N(data!AR91), 0)</f>
        <v>0</v>
      </c>
      <c r="AI43" s="206">
        <f>ROUND(N(data!AR92), 0)</f>
        <v>0</v>
      </c>
      <c r="AJ43" s="206">
        <f>ROUND(N(data!AR93), 0)</f>
        <v>0</v>
      </c>
      <c r="AK43" s="312">
        <f>ROUND(N(data!AR94), 2)</f>
        <v>0</v>
      </c>
      <c r="AL43" s="61"/>
      <c r="AM43" s="61"/>
      <c r="AN43" s="61"/>
      <c r="AO43" s="61"/>
      <c r="AP43" s="61"/>
      <c r="AQ43" s="61"/>
      <c r="AR43" s="61"/>
      <c r="AS43" s="61"/>
      <c r="AT43" s="61"/>
      <c r="AU43" s="61"/>
      <c r="AV43" s="61"/>
      <c r="AW43" s="61"/>
      <c r="AX43" s="61"/>
      <c r="AY43" s="61"/>
      <c r="AZ43" s="61"/>
      <c r="BA43" s="61"/>
      <c r="BB43" s="61"/>
      <c r="BC43" s="61"/>
      <c r="BD43" s="61"/>
      <c r="BE43" s="61"/>
      <c r="BF43" s="61"/>
      <c r="BG43" s="61"/>
      <c r="BH43" s="61"/>
      <c r="BI43" s="61"/>
      <c r="BJ43" s="61"/>
      <c r="BK43" s="61"/>
      <c r="BL43" s="61"/>
      <c r="BM43" s="61"/>
      <c r="BN43" s="61"/>
      <c r="BO43" s="61"/>
      <c r="BP43" s="61"/>
      <c r="BQ43" s="61"/>
      <c r="BR43" s="61"/>
      <c r="BS43" s="61"/>
      <c r="BT43" s="61"/>
      <c r="BU43" s="61"/>
      <c r="BV43" s="61"/>
      <c r="BW43" s="61"/>
      <c r="BX43" s="61"/>
      <c r="BY43" s="61"/>
      <c r="BZ43" s="61"/>
      <c r="CA43" s="61"/>
      <c r="CB43" s="61"/>
      <c r="CC43" s="61"/>
      <c r="CD43" s="61"/>
      <c r="CE43" s="61"/>
      <c r="CF43" s="61"/>
      <c r="CG43" s="61"/>
      <c r="CH43" s="61"/>
      <c r="CI43" s="61"/>
      <c r="CJ43" s="61"/>
      <c r="CK43" s="61"/>
    </row>
    <row r="44" spans="1:89" s="11" customFormat="1" ht="12.65" customHeight="1">
      <c r="A44" s="12" t="str">
        <f>RIGHT(data!$C$97,3)</f>
        <v>150</v>
      </c>
      <c r="B44" s="208" t="str">
        <f>RIGHT(data!$C$96,4)</f>
        <v>2023</v>
      </c>
      <c r="C44" s="12" t="str">
        <f>data!AS$55</f>
        <v>7410</v>
      </c>
      <c r="D44" s="12" t="s">
        <v>1157</v>
      </c>
      <c r="E44" s="206">
        <f>ROUND(N(data!AS59), 0)</f>
        <v>0</v>
      </c>
      <c r="F44" s="312">
        <f>ROUND(N(data!AS60), 2)</f>
        <v>0</v>
      </c>
      <c r="G44" s="206">
        <f>ROUND(N(data!AS61), 0)</f>
        <v>0</v>
      </c>
      <c r="H44" s="206">
        <f>ROUND(N(data!AS62), 0)</f>
        <v>0</v>
      </c>
      <c r="I44" s="206">
        <f>ROUND(N(data!AS63), 0)</f>
        <v>0</v>
      </c>
      <c r="J44" s="206">
        <f>ROUND(N(data!AS64), 0)</f>
        <v>0</v>
      </c>
      <c r="K44" s="206">
        <f>ROUND(N(data!AS65), 0)</f>
        <v>0</v>
      </c>
      <c r="L44" s="206">
        <f>ROUND(N(data!AS66), 0)</f>
        <v>0</v>
      </c>
      <c r="M44" s="206">
        <f>ROUND(N(data!AS67), 0)</f>
        <v>0</v>
      </c>
      <c r="N44" s="206">
        <f>ROUND(N(data!AS68), 0)</f>
        <v>0</v>
      </c>
      <c r="O44" s="206">
        <f>ROUND(N(data!AS69), 0)</f>
        <v>0</v>
      </c>
      <c r="P44" s="206">
        <f>ROUND(N(data!AS70), 0)</f>
        <v>0</v>
      </c>
      <c r="Q44" s="206">
        <f>ROUND(N(data!AS71), 0)</f>
        <v>0</v>
      </c>
      <c r="R44" s="206">
        <f>ROUND(N(data!AS72), 0)</f>
        <v>0</v>
      </c>
      <c r="S44" s="206">
        <f>ROUND(N(data!AS73), 0)</f>
        <v>0</v>
      </c>
      <c r="T44" s="206">
        <f>ROUND(N(data!AS74), 0)</f>
        <v>0</v>
      </c>
      <c r="U44" s="206">
        <f>ROUND(N(data!AS75), 0)</f>
        <v>0</v>
      </c>
      <c r="V44" s="206">
        <f>ROUND(N(data!AS76), 0)</f>
        <v>0</v>
      </c>
      <c r="W44" s="206">
        <f>ROUND(N(data!AS77), 0)</f>
        <v>0</v>
      </c>
      <c r="X44" s="206">
        <f>ROUND(N(data!AS78), 0)</f>
        <v>0</v>
      </c>
      <c r="Y44" s="206">
        <f>ROUND(N(data!AS79), 0)</f>
        <v>0</v>
      </c>
      <c r="Z44" s="206">
        <f>ROUND(N(data!AS80), 0)</f>
        <v>0</v>
      </c>
      <c r="AA44" s="206">
        <f>ROUND(N(data!AS81), 0)</f>
        <v>0</v>
      </c>
      <c r="AB44" s="206">
        <f>ROUND(N(data!AS82), 0)</f>
        <v>0</v>
      </c>
      <c r="AC44" s="206">
        <f>ROUND(N(data!AS83), 0)</f>
        <v>0</v>
      </c>
      <c r="AD44" s="206">
        <f>ROUND(N(data!AS84), 0)</f>
        <v>0</v>
      </c>
      <c r="AE44" s="206">
        <f>ROUND(N(data!AS89), 0)</f>
        <v>0</v>
      </c>
      <c r="AF44" s="206">
        <f>ROUND(N(data!AS87), 0)</f>
        <v>0</v>
      </c>
      <c r="AG44" s="206">
        <f>ROUND(N(data!AS90), 0)</f>
        <v>0</v>
      </c>
      <c r="AH44" s="206">
        <f>ROUND(N(data!AS91), 0)</f>
        <v>0</v>
      </c>
      <c r="AI44" s="206">
        <f>ROUND(N(data!AS92), 0)</f>
        <v>0</v>
      </c>
      <c r="AJ44" s="206">
        <f>ROUND(N(data!AS93), 0)</f>
        <v>0</v>
      </c>
      <c r="AK44" s="312">
        <f>ROUND(N(data!AS94), 2)</f>
        <v>0</v>
      </c>
      <c r="AL44" s="61"/>
      <c r="AM44" s="61"/>
      <c r="AN44" s="61"/>
      <c r="AO44" s="61"/>
      <c r="AP44" s="61"/>
      <c r="AQ44" s="61"/>
      <c r="AR44" s="61"/>
      <c r="AS44" s="61"/>
      <c r="AT44" s="61"/>
      <c r="AU44" s="61"/>
      <c r="AV44" s="61"/>
      <c r="AW44" s="61"/>
      <c r="AX44" s="61"/>
      <c r="AY44" s="61"/>
      <c r="AZ44" s="61"/>
      <c r="BA44" s="61"/>
      <c r="BB44" s="61"/>
      <c r="BC44" s="61"/>
      <c r="BD44" s="61"/>
      <c r="BE44" s="61"/>
      <c r="BF44" s="61"/>
      <c r="BG44" s="61"/>
      <c r="BH44" s="61"/>
      <c r="BI44" s="61"/>
      <c r="BJ44" s="61"/>
      <c r="BK44" s="61"/>
      <c r="BL44" s="61"/>
      <c r="BM44" s="61"/>
      <c r="BN44" s="61"/>
      <c r="BO44" s="61"/>
      <c r="BP44" s="61"/>
      <c r="BQ44" s="61"/>
      <c r="BR44" s="61"/>
      <c r="BS44" s="61"/>
      <c r="BT44" s="61"/>
      <c r="BU44" s="61"/>
      <c r="BV44" s="61"/>
      <c r="BW44" s="61"/>
      <c r="BX44" s="61"/>
      <c r="BY44" s="61"/>
      <c r="BZ44" s="61"/>
      <c r="CA44" s="61"/>
      <c r="CB44" s="61"/>
      <c r="CC44" s="61"/>
      <c r="CD44" s="61"/>
      <c r="CE44" s="61"/>
      <c r="CF44" s="61"/>
      <c r="CG44" s="61"/>
      <c r="CH44" s="61"/>
      <c r="CI44" s="61"/>
      <c r="CJ44" s="61"/>
      <c r="CK44" s="61"/>
    </row>
    <row r="45" spans="1:89" s="11" customFormat="1" ht="12.65" customHeight="1">
      <c r="A45" s="12" t="str">
        <f>RIGHT(data!$C$97,3)</f>
        <v>150</v>
      </c>
      <c r="B45" s="208" t="str">
        <f>RIGHT(data!$C$96,4)</f>
        <v>2023</v>
      </c>
      <c r="C45" s="12" t="str">
        <f>data!AT$55</f>
        <v>7420</v>
      </c>
      <c r="D45" s="12" t="s">
        <v>1157</v>
      </c>
      <c r="E45" s="206">
        <f>ROUND(N(data!AT59), 0)</f>
        <v>0</v>
      </c>
      <c r="F45" s="312">
        <f>ROUND(N(data!AT60), 2)</f>
        <v>0</v>
      </c>
      <c r="G45" s="206">
        <f>ROUND(N(data!AT61), 0)</f>
        <v>0</v>
      </c>
      <c r="H45" s="206">
        <f>ROUND(N(data!AT62), 0)</f>
        <v>0</v>
      </c>
      <c r="I45" s="206">
        <f>ROUND(N(data!AT63), 0)</f>
        <v>0</v>
      </c>
      <c r="J45" s="206">
        <f>ROUND(N(data!AT64), 0)</f>
        <v>0</v>
      </c>
      <c r="K45" s="206">
        <f>ROUND(N(data!AT65), 0)</f>
        <v>0</v>
      </c>
      <c r="L45" s="206">
        <f>ROUND(N(data!AT66), 0)</f>
        <v>0</v>
      </c>
      <c r="M45" s="206">
        <f>ROUND(N(data!AT67), 0)</f>
        <v>0</v>
      </c>
      <c r="N45" s="206">
        <f>ROUND(N(data!AT68), 0)</f>
        <v>0</v>
      </c>
      <c r="O45" s="206">
        <f>ROUND(N(data!AT69), 0)</f>
        <v>0</v>
      </c>
      <c r="P45" s="206">
        <f>ROUND(N(data!AT70), 0)</f>
        <v>0</v>
      </c>
      <c r="Q45" s="206">
        <f>ROUND(N(data!AT71), 0)</f>
        <v>0</v>
      </c>
      <c r="R45" s="206">
        <f>ROUND(N(data!AT72), 0)</f>
        <v>0</v>
      </c>
      <c r="S45" s="206">
        <f>ROUND(N(data!AT73), 0)</f>
        <v>0</v>
      </c>
      <c r="T45" s="206">
        <f>ROUND(N(data!AT74), 0)</f>
        <v>0</v>
      </c>
      <c r="U45" s="206">
        <f>ROUND(N(data!AT75), 0)</f>
        <v>0</v>
      </c>
      <c r="V45" s="206">
        <f>ROUND(N(data!AT76), 0)</f>
        <v>0</v>
      </c>
      <c r="W45" s="206">
        <f>ROUND(N(data!AT77), 0)</f>
        <v>0</v>
      </c>
      <c r="X45" s="206">
        <f>ROUND(N(data!AT78), 0)</f>
        <v>0</v>
      </c>
      <c r="Y45" s="206">
        <f>ROUND(N(data!AT79), 0)</f>
        <v>0</v>
      </c>
      <c r="Z45" s="206">
        <f>ROUND(N(data!AT80), 0)</f>
        <v>0</v>
      </c>
      <c r="AA45" s="206">
        <f>ROUND(N(data!AT81), 0)</f>
        <v>0</v>
      </c>
      <c r="AB45" s="206">
        <f>ROUND(N(data!AT82), 0)</f>
        <v>0</v>
      </c>
      <c r="AC45" s="206">
        <f>ROUND(N(data!AT83), 0)</f>
        <v>0</v>
      </c>
      <c r="AD45" s="206">
        <f>ROUND(N(data!AT84), 0)</f>
        <v>0</v>
      </c>
      <c r="AE45" s="206">
        <f>ROUND(N(data!AT89), 0)</f>
        <v>0</v>
      </c>
      <c r="AF45" s="206">
        <f>ROUND(N(data!AT87), 0)</f>
        <v>0</v>
      </c>
      <c r="AG45" s="206">
        <f>ROUND(N(data!AT90), 0)</f>
        <v>0</v>
      </c>
      <c r="AH45" s="206">
        <f>ROUND(N(data!AT91), 0)</f>
        <v>0</v>
      </c>
      <c r="AI45" s="206">
        <f>ROUND(N(data!AT92), 0)</f>
        <v>0</v>
      </c>
      <c r="AJ45" s="206">
        <f>ROUND(N(data!AT93), 0)</f>
        <v>0</v>
      </c>
      <c r="AK45" s="312">
        <f>ROUND(N(data!AT94), 2)</f>
        <v>0</v>
      </c>
      <c r="AL45" s="61"/>
      <c r="AM45" s="61"/>
      <c r="AN45" s="61"/>
      <c r="AO45" s="61"/>
      <c r="AP45" s="61"/>
      <c r="AQ45" s="61"/>
      <c r="AR45" s="61"/>
      <c r="AS45" s="61"/>
      <c r="AT45" s="61"/>
      <c r="AU45" s="61"/>
      <c r="AV45" s="61"/>
      <c r="AW45" s="61"/>
      <c r="AX45" s="61"/>
      <c r="AY45" s="61"/>
      <c r="AZ45" s="61"/>
      <c r="BA45" s="61"/>
      <c r="BB45" s="61"/>
      <c r="BC45" s="61"/>
      <c r="BD45" s="61"/>
      <c r="BE45" s="61"/>
      <c r="BF45" s="61"/>
      <c r="BG45" s="61"/>
      <c r="BH45" s="61"/>
      <c r="BI45" s="61"/>
      <c r="BJ45" s="61"/>
      <c r="BK45" s="61"/>
      <c r="BL45" s="61"/>
      <c r="BM45" s="61"/>
      <c r="BN45" s="61"/>
      <c r="BO45" s="61"/>
      <c r="BP45" s="61"/>
      <c r="BQ45" s="61"/>
      <c r="BR45" s="61"/>
      <c r="BS45" s="61"/>
      <c r="BT45" s="61"/>
      <c r="BU45" s="61"/>
      <c r="BV45" s="61"/>
      <c r="BW45" s="61"/>
      <c r="BX45" s="61"/>
      <c r="BY45" s="61"/>
      <c r="BZ45" s="61"/>
      <c r="CA45" s="61"/>
      <c r="CB45" s="61"/>
      <c r="CC45" s="61"/>
      <c r="CD45" s="61"/>
      <c r="CE45" s="61"/>
      <c r="CF45" s="61"/>
      <c r="CG45" s="61"/>
      <c r="CH45" s="61"/>
      <c r="CI45" s="61"/>
      <c r="CJ45" s="61"/>
      <c r="CK45" s="61"/>
    </row>
    <row r="46" spans="1:89" s="11" customFormat="1" ht="12.65" customHeight="1">
      <c r="A46" s="12" t="str">
        <f>RIGHT(data!$C$97,3)</f>
        <v>150</v>
      </c>
      <c r="B46" s="208" t="str">
        <f>RIGHT(data!$C$96,4)</f>
        <v>2023</v>
      </c>
      <c r="C46" s="12" t="str">
        <f>data!AU$55</f>
        <v>7430</v>
      </c>
      <c r="D46" s="12" t="s">
        <v>1157</v>
      </c>
      <c r="E46" s="206">
        <f>ROUND(N(data!AU59), 0)</f>
        <v>0</v>
      </c>
      <c r="F46" s="312">
        <f>ROUND(N(data!AU60), 2)</f>
        <v>0</v>
      </c>
      <c r="G46" s="206">
        <f>ROUND(N(data!AU61), 0)</f>
        <v>0</v>
      </c>
      <c r="H46" s="206">
        <f>ROUND(N(data!AU62), 0)</f>
        <v>0</v>
      </c>
      <c r="I46" s="206">
        <f>ROUND(N(data!AU63), 0)</f>
        <v>0</v>
      </c>
      <c r="J46" s="206">
        <f>ROUND(N(data!AU64), 0)</f>
        <v>0</v>
      </c>
      <c r="K46" s="206">
        <f>ROUND(N(data!AU65), 0)</f>
        <v>0</v>
      </c>
      <c r="L46" s="206">
        <f>ROUND(N(data!AU66), 0)</f>
        <v>0</v>
      </c>
      <c r="M46" s="206">
        <f>ROUND(N(data!AU67), 0)</f>
        <v>0</v>
      </c>
      <c r="N46" s="206">
        <f>ROUND(N(data!AU68), 0)</f>
        <v>0</v>
      </c>
      <c r="O46" s="206">
        <f>ROUND(N(data!AU69), 0)</f>
        <v>0</v>
      </c>
      <c r="P46" s="206">
        <f>ROUND(N(data!AU70), 0)</f>
        <v>0</v>
      </c>
      <c r="Q46" s="206">
        <f>ROUND(N(data!AU71), 0)</f>
        <v>0</v>
      </c>
      <c r="R46" s="206">
        <f>ROUND(N(data!AU72), 0)</f>
        <v>0</v>
      </c>
      <c r="S46" s="206">
        <f>ROUND(N(data!AU73), 0)</f>
        <v>0</v>
      </c>
      <c r="T46" s="206">
        <f>ROUND(N(data!AU74), 0)</f>
        <v>0</v>
      </c>
      <c r="U46" s="206">
        <f>ROUND(N(data!AU75), 0)</f>
        <v>0</v>
      </c>
      <c r="V46" s="206">
        <f>ROUND(N(data!AU76), 0)</f>
        <v>0</v>
      </c>
      <c r="W46" s="206">
        <f>ROUND(N(data!AU77), 0)</f>
        <v>0</v>
      </c>
      <c r="X46" s="206">
        <f>ROUND(N(data!AU78), 0)</f>
        <v>0</v>
      </c>
      <c r="Y46" s="206">
        <f>ROUND(N(data!AU79), 0)</f>
        <v>0</v>
      </c>
      <c r="Z46" s="206">
        <f>ROUND(N(data!AU80), 0)</f>
        <v>0</v>
      </c>
      <c r="AA46" s="206">
        <f>ROUND(N(data!AU81), 0)</f>
        <v>0</v>
      </c>
      <c r="AB46" s="206">
        <f>ROUND(N(data!AU82), 0)</f>
        <v>0</v>
      </c>
      <c r="AC46" s="206">
        <f>ROUND(N(data!AU83), 0)</f>
        <v>0</v>
      </c>
      <c r="AD46" s="206">
        <f>ROUND(N(data!AU84), 0)</f>
        <v>0</v>
      </c>
      <c r="AE46" s="206">
        <f>ROUND(N(data!AU89), 0)</f>
        <v>0</v>
      </c>
      <c r="AF46" s="206">
        <f>ROUND(N(data!AU87), 0)</f>
        <v>0</v>
      </c>
      <c r="AG46" s="206">
        <f>ROUND(N(data!AU90), 0)</f>
        <v>0</v>
      </c>
      <c r="AH46" s="206">
        <f>ROUND(N(data!AU91), 0)</f>
        <v>0</v>
      </c>
      <c r="AI46" s="206">
        <f>ROUND(N(data!AU92), 0)</f>
        <v>0</v>
      </c>
      <c r="AJ46" s="206">
        <f>ROUND(N(data!AU93), 0)</f>
        <v>0</v>
      </c>
      <c r="AK46" s="312">
        <f>ROUND(N(data!AU94), 2)</f>
        <v>0</v>
      </c>
      <c r="AL46" s="61"/>
      <c r="AM46" s="61"/>
      <c r="AN46" s="61"/>
      <c r="AO46" s="61"/>
      <c r="AP46" s="61"/>
      <c r="AQ46" s="61"/>
      <c r="AR46" s="61"/>
      <c r="AS46" s="61"/>
      <c r="AT46" s="61"/>
      <c r="AU46" s="61"/>
      <c r="AV46" s="61"/>
      <c r="AW46" s="61"/>
      <c r="AX46" s="61"/>
      <c r="AY46" s="61"/>
      <c r="AZ46" s="61"/>
      <c r="BA46" s="61"/>
      <c r="BB46" s="61"/>
      <c r="BC46" s="61"/>
      <c r="BD46" s="61"/>
      <c r="BE46" s="61"/>
      <c r="BF46" s="61"/>
      <c r="BG46" s="61"/>
      <c r="BH46" s="61"/>
      <c r="BI46" s="61"/>
      <c r="BJ46" s="61"/>
      <c r="BK46" s="61"/>
      <c r="BL46" s="61"/>
      <c r="BM46" s="61"/>
      <c r="BN46" s="61"/>
      <c r="BO46" s="61"/>
      <c r="BP46" s="61"/>
      <c r="BQ46" s="61"/>
      <c r="BR46" s="61"/>
      <c r="BS46" s="61"/>
      <c r="BT46" s="61"/>
      <c r="BU46" s="61"/>
      <c r="BV46" s="61"/>
      <c r="BW46" s="61"/>
      <c r="BX46" s="61"/>
      <c r="BY46" s="61"/>
      <c r="BZ46" s="61"/>
      <c r="CA46" s="61"/>
      <c r="CB46" s="61"/>
      <c r="CC46" s="61"/>
      <c r="CD46" s="61"/>
      <c r="CE46" s="61"/>
      <c r="CF46" s="61"/>
      <c r="CG46" s="61"/>
      <c r="CH46" s="61"/>
      <c r="CI46" s="61"/>
      <c r="CJ46" s="61"/>
      <c r="CK46" s="61"/>
    </row>
    <row r="47" spans="1:89" s="11" customFormat="1" ht="12.65" customHeight="1">
      <c r="A47" s="12" t="str">
        <f>RIGHT(data!$C$97,3)</f>
        <v>150</v>
      </c>
      <c r="B47" s="208" t="str">
        <f>RIGHT(data!$C$96,4)</f>
        <v>2023</v>
      </c>
      <c r="C47" s="12" t="str">
        <f>data!AV$55</f>
        <v>7490</v>
      </c>
      <c r="D47" s="12" t="s">
        <v>1157</v>
      </c>
      <c r="E47" s="206">
        <f>ROUND(N(data!AV59), 0)</f>
        <v>0</v>
      </c>
      <c r="F47" s="312">
        <f>ROUND(N(data!AV60), 2)</f>
        <v>0</v>
      </c>
      <c r="G47" s="206">
        <f>ROUND(N(data!AV61), 0)</f>
        <v>0</v>
      </c>
      <c r="H47" s="206">
        <f>ROUND(N(data!AV62), 0)</f>
        <v>0</v>
      </c>
      <c r="I47" s="206">
        <f>ROUND(N(data!AV63), 0)</f>
        <v>0</v>
      </c>
      <c r="J47" s="206">
        <f>ROUND(N(data!AV64), 0)</f>
        <v>0</v>
      </c>
      <c r="K47" s="206">
        <f>ROUND(N(data!AV65), 0)</f>
        <v>0</v>
      </c>
      <c r="L47" s="206">
        <f>ROUND(N(data!AV66), 0)</f>
        <v>0</v>
      </c>
      <c r="M47" s="206">
        <f>ROUND(N(data!AV67), 0)</f>
        <v>0</v>
      </c>
      <c r="N47" s="206">
        <f>ROUND(N(data!AV68), 0)</f>
        <v>0</v>
      </c>
      <c r="O47" s="206">
        <f>ROUND(N(data!AV69), 0)</f>
        <v>0</v>
      </c>
      <c r="P47" s="206">
        <f>ROUND(N(data!AV70), 0)</f>
        <v>0</v>
      </c>
      <c r="Q47" s="206">
        <f>ROUND(N(data!AV71), 0)</f>
        <v>0</v>
      </c>
      <c r="R47" s="206">
        <f>ROUND(N(data!AV72), 0)</f>
        <v>0</v>
      </c>
      <c r="S47" s="206">
        <f>ROUND(N(data!AV73), 0)</f>
        <v>0</v>
      </c>
      <c r="T47" s="206">
        <f>ROUND(N(data!AV74), 0)</f>
        <v>0</v>
      </c>
      <c r="U47" s="206">
        <f>ROUND(N(data!AV75), 0)</f>
        <v>0</v>
      </c>
      <c r="V47" s="206">
        <f>ROUND(N(data!AV76), 0)</f>
        <v>0</v>
      </c>
      <c r="W47" s="206">
        <f>ROUND(N(data!AV77), 0)</f>
        <v>0</v>
      </c>
      <c r="X47" s="206">
        <f>ROUND(N(data!AV78), 0)</f>
        <v>0</v>
      </c>
      <c r="Y47" s="206">
        <f>ROUND(N(data!AV79), 0)</f>
        <v>0</v>
      </c>
      <c r="Z47" s="206">
        <f>ROUND(N(data!AV80), 0)</f>
        <v>0</v>
      </c>
      <c r="AA47" s="206">
        <f>ROUND(N(data!AV81), 0)</f>
        <v>0</v>
      </c>
      <c r="AB47" s="206">
        <f>ROUND(N(data!AV82), 0)</f>
        <v>0</v>
      </c>
      <c r="AC47" s="206">
        <f>ROUND(N(data!AV83), 0)</f>
        <v>0</v>
      </c>
      <c r="AD47" s="206">
        <f>ROUND(N(data!AV84), 0)</f>
        <v>0</v>
      </c>
      <c r="AE47" s="206">
        <f>ROUND(N(data!AV89), 0)</f>
        <v>0</v>
      </c>
      <c r="AF47" s="206">
        <f>ROUND(N(data!AV87), 0)</f>
        <v>0</v>
      </c>
      <c r="AG47" s="206">
        <f>ROUND(N(data!AV90), 0)</f>
        <v>0</v>
      </c>
      <c r="AH47" s="206">
        <f>ROUND(N(data!AV91), 0)</f>
        <v>0</v>
      </c>
      <c r="AI47" s="206">
        <f>ROUND(N(data!AV92), 0)</f>
        <v>0</v>
      </c>
      <c r="AJ47" s="206">
        <f>ROUND(N(data!AV93), 0)</f>
        <v>0</v>
      </c>
      <c r="AK47" s="312">
        <f>ROUND(N(data!AV94), 2)</f>
        <v>0</v>
      </c>
      <c r="AL47" s="61"/>
      <c r="AM47" s="61"/>
      <c r="AN47" s="61"/>
      <c r="AO47" s="61"/>
      <c r="AP47" s="61"/>
      <c r="AQ47" s="61"/>
      <c r="AR47" s="61"/>
      <c r="AS47" s="61"/>
      <c r="AT47" s="61"/>
      <c r="AU47" s="61"/>
      <c r="AV47" s="61"/>
      <c r="AW47" s="61"/>
      <c r="AX47" s="61"/>
      <c r="AY47" s="61"/>
      <c r="AZ47" s="61"/>
      <c r="BA47" s="61"/>
      <c r="BB47" s="61"/>
      <c r="BC47" s="61"/>
      <c r="BD47" s="61"/>
      <c r="BE47" s="61"/>
      <c r="BF47" s="61"/>
      <c r="BG47" s="61"/>
      <c r="BH47" s="61"/>
      <c r="BI47" s="61"/>
      <c r="BJ47" s="61"/>
      <c r="BK47" s="61"/>
      <c r="BL47" s="61"/>
      <c r="BM47" s="61"/>
      <c r="BN47" s="61"/>
      <c r="BO47" s="61"/>
      <c r="BP47" s="61"/>
      <c r="BQ47" s="61"/>
      <c r="BR47" s="61"/>
      <c r="BS47" s="61"/>
      <c r="BT47" s="61"/>
      <c r="BU47" s="61"/>
      <c r="BV47" s="61"/>
      <c r="BW47" s="61"/>
      <c r="BX47" s="61"/>
      <c r="BY47" s="61"/>
      <c r="BZ47" s="61"/>
      <c r="CA47" s="61"/>
      <c r="CB47" s="61"/>
      <c r="CC47" s="61"/>
      <c r="CD47" s="61"/>
      <c r="CE47" s="61"/>
      <c r="CF47" s="61"/>
      <c r="CG47" s="61"/>
      <c r="CH47" s="61"/>
      <c r="CI47" s="61"/>
      <c r="CJ47" s="61"/>
      <c r="CK47" s="61"/>
    </row>
    <row r="48" spans="1:89" s="11" customFormat="1" ht="12.65" customHeight="1">
      <c r="A48" s="12" t="str">
        <f>RIGHT(data!$C$97,3)</f>
        <v>150</v>
      </c>
      <c r="B48" s="208" t="str">
        <f>RIGHT(data!$C$96,4)</f>
        <v>2023</v>
      </c>
      <c r="C48" s="12" t="str">
        <f>data!AW$55</f>
        <v>8200</v>
      </c>
      <c r="D48" s="12" t="s">
        <v>1157</v>
      </c>
      <c r="E48" s="206">
        <f>ROUND(N(data!AW59), 0)</f>
        <v>0</v>
      </c>
      <c r="F48" s="312">
        <f>ROUND(N(data!AW60), 2)</f>
        <v>0</v>
      </c>
      <c r="G48" s="206">
        <f>ROUND(N(data!AW61), 0)</f>
        <v>0</v>
      </c>
      <c r="H48" s="206">
        <f>ROUND(N(data!AW62), 0)</f>
        <v>0</v>
      </c>
      <c r="I48" s="206">
        <f>ROUND(N(data!AW63), 0)</f>
        <v>0</v>
      </c>
      <c r="J48" s="206">
        <f>ROUND(N(data!AW64), 0)</f>
        <v>0</v>
      </c>
      <c r="K48" s="206">
        <f>ROUND(N(data!AW65), 0)</f>
        <v>0</v>
      </c>
      <c r="L48" s="206">
        <f>ROUND(N(data!AW66), 0)</f>
        <v>0</v>
      </c>
      <c r="M48" s="206">
        <f>ROUND(N(data!AW67), 0)</f>
        <v>0</v>
      </c>
      <c r="N48" s="206">
        <f>ROUND(N(data!AW68), 0)</f>
        <v>0</v>
      </c>
      <c r="O48" s="206">
        <f>ROUND(N(data!AW69), 0)</f>
        <v>0</v>
      </c>
      <c r="P48" s="206">
        <f>ROUND(N(data!AW70), 0)</f>
        <v>0</v>
      </c>
      <c r="Q48" s="206">
        <f>ROUND(N(data!AW71), 0)</f>
        <v>0</v>
      </c>
      <c r="R48" s="206">
        <f>ROUND(N(data!AW72), 0)</f>
        <v>0</v>
      </c>
      <c r="S48" s="206">
        <f>ROUND(N(data!AW73), 0)</f>
        <v>0</v>
      </c>
      <c r="T48" s="206">
        <f>ROUND(N(data!AW74), 0)</f>
        <v>0</v>
      </c>
      <c r="U48" s="206">
        <f>ROUND(N(data!AW75), 0)</f>
        <v>0</v>
      </c>
      <c r="V48" s="206">
        <f>ROUND(N(data!AW76), 0)</f>
        <v>0</v>
      </c>
      <c r="W48" s="206">
        <f>ROUND(N(data!AW77), 0)</f>
        <v>0</v>
      </c>
      <c r="X48" s="206">
        <f>ROUND(N(data!AW78), 0)</f>
        <v>0</v>
      </c>
      <c r="Y48" s="206">
        <f>ROUND(N(data!AW79), 0)</f>
        <v>0</v>
      </c>
      <c r="Z48" s="206">
        <f>ROUND(N(data!AW80), 0)</f>
        <v>0</v>
      </c>
      <c r="AA48" s="206">
        <f>ROUND(N(data!AW81), 0)</f>
        <v>0</v>
      </c>
      <c r="AB48" s="206">
        <f>ROUND(N(data!AW82), 0)</f>
        <v>0</v>
      </c>
      <c r="AC48" s="206">
        <f>ROUND(N(data!AW83), 0)</f>
        <v>0</v>
      </c>
      <c r="AD48" s="206">
        <f>ROUND(N(data!AW84), 0)</f>
        <v>0</v>
      </c>
      <c r="AE48" s="206">
        <f>ROUND(N(data!AW89), 0)</f>
        <v>0</v>
      </c>
      <c r="AF48" s="206">
        <f>ROUND(N(data!AW87), 0)</f>
        <v>0</v>
      </c>
      <c r="AG48" s="206">
        <f>ROUND(N(data!AW90), 0)</f>
        <v>0</v>
      </c>
      <c r="AH48" s="206">
        <f>ROUND(N(data!AW91), 0)</f>
        <v>0</v>
      </c>
      <c r="AI48" s="206">
        <f>ROUND(N(data!AW92), 0)</f>
        <v>0</v>
      </c>
      <c r="AJ48" s="206">
        <f>ROUND(N(data!AW93), 0)</f>
        <v>0</v>
      </c>
      <c r="AK48" s="312">
        <f>ROUND(N(data!AW94), 2)</f>
        <v>0</v>
      </c>
      <c r="AL48" s="61"/>
      <c r="AM48" s="61"/>
      <c r="AN48" s="61"/>
      <c r="AO48" s="61"/>
      <c r="AP48" s="61"/>
      <c r="AQ48" s="61"/>
      <c r="AR48" s="61"/>
      <c r="AS48" s="61"/>
      <c r="AT48" s="61"/>
      <c r="AU48" s="61"/>
      <c r="AV48" s="61"/>
      <c r="AW48" s="61"/>
      <c r="AX48" s="61"/>
      <c r="AY48" s="61"/>
      <c r="AZ48" s="61"/>
      <c r="BA48" s="61"/>
      <c r="BB48" s="61"/>
      <c r="BC48" s="61"/>
      <c r="BD48" s="61"/>
      <c r="BE48" s="61"/>
      <c r="BF48" s="61"/>
      <c r="BG48" s="61"/>
      <c r="BH48" s="61"/>
      <c r="BI48" s="61"/>
      <c r="BJ48" s="61"/>
      <c r="BK48" s="61"/>
      <c r="BL48" s="61"/>
      <c r="BM48" s="61"/>
      <c r="BN48" s="61"/>
      <c r="BO48" s="61"/>
      <c r="BP48" s="61"/>
      <c r="BQ48" s="61"/>
      <c r="BR48" s="61"/>
      <c r="BS48" s="61"/>
      <c r="BT48" s="61"/>
      <c r="BU48" s="61"/>
      <c r="BV48" s="61"/>
      <c r="BW48" s="61"/>
      <c r="BX48" s="61"/>
      <c r="BY48" s="61"/>
      <c r="BZ48" s="61"/>
      <c r="CA48" s="61"/>
      <c r="CB48" s="61"/>
      <c r="CC48" s="61"/>
      <c r="CD48" s="61"/>
      <c r="CE48" s="61"/>
      <c r="CF48" s="61"/>
      <c r="CG48" s="61"/>
      <c r="CH48" s="61"/>
      <c r="CI48" s="61"/>
      <c r="CJ48" s="61"/>
      <c r="CK48" s="61"/>
    </row>
    <row r="49" spans="1:89" s="11" customFormat="1" ht="12.65" customHeight="1">
      <c r="A49" s="12" t="str">
        <f>RIGHT(data!$C$97,3)</f>
        <v>150</v>
      </c>
      <c r="B49" s="208" t="str">
        <f>RIGHT(data!$C$96,4)</f>
        <v>2023</v>
      </c>
      <c r="C49" s="12" t="str">
        <f>data!AX$55</f>
        <v>8310</v>
      </c>
      <c r="D49" s="12" t="s">
        <v>1157</v>
      </c>
      <c r="E49" s="206">
        <f>ROUND(N(data!AX59), 0)</f>
        <v>0</v>
      </c>
      <c r="F49" s="312">
        <f>ROUND(N(data!AX60), 2)</f>
        <v>0</v>
      </c>
      <c r="G49" s="206">
        <f>ROUND(N(data!AX61), 0)</f>
        <v>0</v>
      </c>
      <c r="H49" s="206">
        <f>ROUND(N(data!AX62), 0)</f>
        <v>0</v>
      </c>
      <c r="I49" s="206">
        <f>ROUND(N(data!AX63), 0)</f>
        <v>0</v>
      </c>
      <c r="J49" s="206">
        <f>ROUND(N(data!AX64), 0)</f>
        <v>0</v>
      </c>
      <c r="K49" s="206">
        <f>ROUND(N(data!AX65), 0)</f>
        <v>0</v>
      </c>
      <c r="L49" s="206">
        <f>ROUND(N(data!AX66), 0)</f>
        <v>0</v>
      </c>
      <c r="M49" s="206">
        <f>ROUND(N(data!AX67), 0)</f>
        <v>0</v>
      </c>
      <c r="N49" s="206">
        <f>ROUND(N(data!AX68), 0)</f>
        <v>0</v>
      </c>
      <c r="O49" s="206">
        <f>ROUND(N(data!AX69), 0)</f>
        <v>0</v>
      </c>
      <c r="P49" s="206">
        <f>ROUND(N(data!AX70), 0)</f>
        <v>0</v>
      </c>
      <c r="Q49" s="206">
        <f>ROUND(N(data!AX71), 0)</f>
        <v>0</v>
      </c>
      <c r="R49" s="206">
        <f>ROUND(N(data!AX72), 0)</f>
        <v>0</v>
      </c>
      <c r="S49" s="206">
        <f>ROUND(N(data!AX73), 0)</f>
        <v>0</v>
      </c>
      <c r="T49" s="206">
        <f>ROUND(N(data!AX74), 0)</f>
        <v>0</v>
      </c>
      <c r="U49" s="206">
        <f>ROUND(N(data!AX75), 0)</f>
        <v>0</v>
      </c>
      <c r="V49" s="206">
        <f>ROUND(N(data!AX76), 0)</f>
        <v>0</v>
      </c>
      <c r="W49" s="206">
        <f>ROUND(N(data!AX77), 0)</f>
        <v>0</v>
      </c>
      <c r="X49" s="206">
        <f>ROUND(N(data!AX78), 0)</f>
        <v>0</v>
      </c>
      <c r="Y49" s="206">
        <f>ROUND(N(data!AX79), 0)</f>
        <v>0</v>
      </c>
      <c r="Z49" s="206">
        <f>ROUND(N(data!AX80), 0)</f>
        <v>0</v>
      </c>
      <c r="AA49" s="206">
        <f>ROUND(N(data!AX81), 0)</f>
        <v>0</v>
      </c>
      <c r="AB49" s="206">
        <f>ROUND(N(data!AX82), 0)</f>
        <v>0</v>
      </c>
      <c r="AC49" s="206">
        <f>ROUND(N(data!AX83), 0)</f>
        <v>0</v>
      </c>
      <c r="AD49" s="206">
        <f>ROUND(N(data!AX84), 0)</f>
        <v>0</v>
      </c>
      <c r="AE49" s="206">
        <f>ROUND(N(data!AX89), 0)</f>
        <v>0</v>
      </c>
      <c r="AF49" s="206">
        <f>ROUND(N(data!AX87), 0)</f>
        <v>0</v>
      </c>
      <c r="AG49" s="206">
        <f>ROUND(N(data!AX90), 0)</f>
        <v>0</v>
      </c>
      <c r="AH49" s="206">
        <f>ROUND(N(data!AX91), 0)</f>
        <v>0</v>
      </c>
      <c r="AI49" s="206">
        <f>ROUND(N(data!AX92), 0)</f>
        <v>0</v>
      </c>
      <c r="AJ49" s="206">
        <f>ROUND(N(data!AX93), 0)</f>
        <v>0</v>
      </c>
      <c r="AK49" s="312">
        <f>ROUND(N(data!AX94), 2)</f>
        <v>0</v>
      </c>
      <c r="AL49" s="61"/>
      <c r="AM49" s="61"/>
      <c r="AN49" s="61"/>
      <c r="AO49" s="61"/>
      <c r="AP49" s="61"/>
      <c r="AQ49" s="61"/>
      <c r="AR49" s="61"/>
      <c r="AS49" s="61"/>
      <c r="AT49" s="61"/>
      <c r="AU49" s="61"/>
      <c r="AV49" s="61"/>
      <c r="AW49" s="61"/>
      <c r="AX49" s="61"/>
      <c r="AY49" s="61"/>
      <c r="AZ49" s="61"/>
      <c r="BA49" s="61"/>
      <c r="BB49" s="61"/>
      <c r="BC49" s="61"/>
      <c r="BD49" s="61"/>
      <c r="BE49" s="61"/>
      <c r="BF49" s="61"/>
      <c r="BG49" s="61"/>
      <c r="BH49" s="61"/>
      <c r="BI49" s="61"/>
      <c r="BJ49" s="61"/>
      <c r="BK49" s="61"/>
      <c r="BL49" s="61"/>
      <c r="BM49" s="61"/>
      <c r="BN49" s="61"/>
      <c r="BO49" s="61"/>
      <c r="BP49" s="61"/>
      <c r="BQ49" s="61"/>
      <c r="BR49" s="61"/>
      <c r="BS49" s="61"/>
      <c r="BT49" s="61"/>
      <c r="BU49" s="61"/>
      <c r="BV49" s="61"/>
      <c r="BW49" s="61"/>
      <c r="BX49" s="61"/>
      <c r="BY49" s="61"/>
      <c r="BZ49" s="61"/>
      <c r="CA49" s="61"/>
      <c r="CB49" s="61"/>
      <c r="CC49" s="61"/>
      <c r="CD49" s="61"/>
      <c r="CE49" s="61"/>
      <c r="CF49" s="61"/>
      <c r="CG49" s="61"/>
      <c r="CH49" s="61"/>
      <c r="CI49" s="61"/>
      <c r="CJ49" s="61"/>
      <c r="CK49" s="61"/>
    </row>
    <row r="50" spans="1:89" s="11" customFormat="1" ht="12.65" customHeight="1">
      <c r="A50" s="12" t="str">
        <f>RIGHT(data!$C$97,3)</f>
        <v>150</v>
      </c>
      <c r="B50" s="208" t="str">
        <f>RIGHT(data!$C$96,4)</f>
        <v>2023</v>
      </c>
      <c r="C50" s="12" t="str">
        <f>data!AY$55</f>
        <v>8320</v>
      </c>
      <c r="D50" s="12" t="s">
        <v>1157</v>
      </c>
      <c r="E50" s="206">
        <f>ROUND(N(data!AY59), 0)</f>
        <v>11819</v>
      </c>
      <c r="F50" s="312">
        <f>ROUND(N(data!AY60), 2)</f>
        <v>7.48</v>
      </c>
      <c r="G50" s="206">
        <f>ROUND(N(data!AY61), 0)</f>
        <v>317574</v>
      </c>
      <c r="H50" s="206">
        <f>ROUND(N(data!AY62), 0)</f>
        <v>82525</v>
      </c>
      <c r="I50" s="206">
        <f>ROUND(N(data!AY63), 0)</f>
        <v>0</v>
      </c>
      <c r="J50" s="206">
        <f>ROUND(N(data!AY64), 0)</f>
        <v>195306</v>
      </c>
      <c r="K50" s="206">
        <f>ROUND(N(data!AY65), 0)</f>
        <v>0</v>
      </c>
      <c r="L50" s="206">
        <f>ROUND(N(data!AY66), 0)</f>
        <v>26584</v>
      </c>
      <c r="M50" s="206">
        <f>ROUND(N(data!AY67), 0)</f>
        <v>53128</v>
      </c>
      <c r="N50" s="206">
        <f>ROUND(N(data!AY68), 0)</f>
        <v>7027</v>
      </c>
      <c r="O50" s="206">
        <f>ROUND(N(data!AY69), 0)</f>
        <v>41861</v>
      </c>
      <c r="P50" s="206">
        <f>ROUND(N(data!AY70), 0)</f>
        <v>0</v>
      </c>
      <c r="Q50" s="206">
        <f>ROUND(N(data!AY71), 0)</f>
        <v>0</v>
      </c>
      <c r="R50" s="206">
        <f>ROUND(N(data!AY72), 0)</f>
        <v>0</v>
      </c>
      <c r="S50" s="206">
        <f>ROUND(N(data!AY73), 0)</f>
        <v>0</v>
      </c>
      <c r="T50" s="206">
        <f>ROUND(N(data!AY74), 0)</f>
        <v>0</v>
      </c>
      <c r="U50" s="206">
        <f>ROUND(N(data!AY75), 0)</f>
        <v>0</v>
      </c>
      <c r="V50" s="206">
        <f>ROUND(N(data!AY76), 0)</f>
        <v>0</v>
      </c>
      <c r="W50" s="206">
        <f>ROUND(N(data!AY77), 0)</f>
        <v>0</v>
      </c>
      <c r="X50" s="206">
        <f>ROUND(N(data!AY78), 0)</f>
        <v>0</v>
      </c>
      <c r="Y50" s="206">
        <f>ROUND(N(data!AY79), 0)</f>
        <v>0</v>
      </c>
      <c r="Z50" s="206">
        <f>ROUND(N(data!AY80), 0)</f>
        <v>0</v>
      </c>
      <c r="AA50" s="206">
        <f>ROUND(N(data!AY81), 0)</f>
        <v>0</v>
      </c>
      <c r="AB50" s="206">
        <f>ROUND(N(data!AY82), 0)</f>
        <v>0</v>
      </c>
      <c r="AC50" s="206">
        <f>ROUND(N(data!AY83), 0)</f>
        <v>41861</v>
      </c>
      <c r="AD50" s="206">
        <f>ROUND(N(data!AY84), 0)</f>
        <v>0</v>
      </c>
      <c r="AE50" s="206">
        <f>ROUND(N(data!AY89), 0)</f>
        <v>0</v>
      </c>
      <c r="AF50" s="206">
        <f>ROUND(N(data!AY87), 0)</f>
        <v>0</v>
      </c>
      <c r="AG50" s="206">
        <f>ROUND(N(data!AY90), 0)</f>
        <v>2270</v>
      </c>
      <c r="AH50" s="206">
        <f>ROUND(N(data!AY91), 0)</f>
        <v>0</v>
      </c>
      <c r="AI50" s="206">
        <f>ROUND(N(data!AY92), 0)</f>
        <v>0</v>
      </c>
      <c r="AJ50" s="206">
        <f>ROUND(N(data!AY93), 0)</f>
        <v>0</v>
      </c>
      <c r="AK50" s="312">
        <f>ROUND(N(data!AY94), 2)</f>
        <v>0</v>
      </c>
      <c r="AL50" s="61"/>
      <c r="AM50" s="61"/>
      <c r="AN50" s="61"/>
      <c r="AO50" s="61"/>
      <c r="AP50" s="61"/>
      <c r="AQ50" s="61"/>
      <c r="AR50" s="61"/>
      <c r="AS50" s="61"/>
      <c r="AT50" s="61"/>
      <c r="AU50" s="61"/>
      <c r="AV50" s="61"/>
      <c r="AW50" s="61"/>
      <c r="AX50" s="61"/>
      <c r="AY50" s="61"/>
      <c r="AZ50" s="61"/>
      <c r="BA50" s="61"/>
      <c r="BB50" s="61"/>
      <c r="BC50" s="61"/>
      <c r="BD50" s="61"/>
      <c r="BE50" s="61"/>
      <c r="BF50" s="61"/>
      <c r="BG50" s="61"/>
      <c r="BH50" s="61"/>
      <c r="BI50" s="61"/>
      <c r="BJ50" s="61"/>
      <c r="BK50" s="61"/>
      <c r="BL50" s="61"/>
      <c r="BM50" s="61"/>
      <c r="BN50" s="61"/>
      <c r="BO50" s="61"/>
      <c r="BP50" s="61"/>
      <c r="BQ50" s="61"/>
      <c r="BR50" s="61"/>
      <c r="BS50" s="61"/>
      <c r="BT50" s="61"/>
      <c r="BU50" s="61"/>
      <c r="BV50" s="61"/>
      <c r="BW50" s="61"/>
      <c r="BX50" s="61"/>
      <c r="BY50" s="61"/>
      <c r="BZ50" s="61"/>
      <c r="CA50" s="61"/>
      <c r="CB50" s="61"/>
      <c r="CC50" s="61"/>
      <c r="CD50" s="61"/>
      <c r="CE50" s="61"/>
      <c r="CF50" s="61"/>
      <c r="CG50" s="61"/>
      <c r="CH50" s="61"/>
      <c r="CI50" s="61"/>
      <c r="CJ50" s="61"/>
      <c r="CK50" s="61"/>
    </row>
    <row r="51" spans="1:89" s="11" customFormat="1" ht="12.65" customHeight="1">
      <c r="A51" s="12" t="str">
        <f>RIGHT(data!$C$97,3)</f>
        <v>150</v>
      </c>
      <c r="B51" s="208" t="str">
        <f>RIGHT(data!$C$96,4)</f>
        <v>2023</v>
      </c>
      <c r="C51" s="12" t="str">
        <f>data!AZ$55</f>
        <v>8330</v>
      </c>
      <c r="D51" s="12" t="s">
        <v>1157</v>
      </c>
      <c r="E51" s="206">
        <f>ROUND(N(data!AZ59), 0)</f>
        <v>11819</v>
      </c>
      <c r="F51" s="312">
        <f>ROUND(N(data!AZ60), 2)</f>
        <v>0</v>
      </c>
      <c r="G51" s="206">
        <f>ROUND(N(data!AZ61), 0)</f>
        <v>0</v>
      </c>
      <c r="H51" s="206">
        <f>ROUND(N(data!AZ62), 0)</f>
        <v>0</v>
      </c>
      <c r="I51" s="206">
        <f>ROUND(N(data!AZ63), 0)</f>
        <v>0</v>
      </c>
      <c r="J51" s="206">
        <f>ROUND(N(data!AZ64), 0)</f>
        <v>0</v>
      </c>
      <c r="K51" s="206">
        <f>ROUND(N(data!AZ65), 0)</f>
        <v>0</v>
      </c>
      <c r="L51" s="206">
        <f>ROUND(N(data!AZ66), 0)</f>
        <v>0</v>
      </c>
      <c r="M51" s="206">
        <f>ROUND(N(data!AZ67), 0)</f>
        <v>23170</v>
      </c>
      <c r="N51" s="206">
        <f>ROUND(N(data!AZ68), 0)</f>
        <v>470</v>
      </c>
      <c r="O51" s="206">
        <f>ROUND(N(data!AZ69), 0)</f>
        <v>0</v>
      </c>
      <c r="P51" s="206">
        <f>ROUND(N(data!AZ70), 0)</f>
        <v>0</v>
      </c>
      <c r="Q51" s="206">
        <f>ROUND(N(data!AZ71), 0)</f>
        <v>0</v>
      </c>
      <c r="R51" s="206">
        <f>ROUND(N(data!AZ72), 0)</f>
        <v>0</v>
      </c>
      <c r="S51" s="206">
        <f>ROUND(N(data!AZ73), 0)</f>
        <v>0</v>
      </c>
      <c r="T51" s="206">
        <f>ROUND(N(data!AZ74), 0)</f>
        <v>0</v>
      </c>
      <c r="U51" s="206">
        <f>ROUND(N(data!AZ75), 0)</f>
        <v>0</v>
      </c>
      <c r="V51" s="206">
        <f>ROUND(N(data!AZ76), 0)</f>
        <v>0</v>
      </c>
      <c r="W51" s="206">
        <f>ROUND(N(data!AZ77), 0)</f>
        <v>0</v>
      </c>
      <c r="X51" s="206">
        <f>ROUND(N(data!AZ78), 0)</f>
        <v>0</v>
      </c>
      <c r="Y51" s="206">
        <f>ROUND(N(data!AZ79), 0)</f>
        <v>0</v>
      </c>
      <c r="Z51" s="206">
        <f>ROUND(N(data!AZ80), 0)</f>
        <v>0</v>
      </c>
      <c r="AA51" s="206">
        <f>ROUND(N(data!AZ81), 0)</f>
        <v>0</v>
      </c>
      <c r="AB51" s="206">
        <f>ROUND(N(data!AZ82), 0)</f>
        <v>0</v>
      </c>
      <c r="AC51" s="206">
        <f>ROUND(N(data!AZ83), 0)</f>
        <v>0</v>
      </c>
      <c r="AD51" s="206">
        <f>ROUND(N(data!AZ84), 0)</f>
        <v>0</v>
      </c>
      <c r="AE51" s="206">
        <f>ROUND(N(data!AZ89), 0)</f>
        <v>0</v>
      </c>
      <c r="AF51" s="206">
        <f>ROUND(N(data!AZ87), 0)</f>
        <v>0</v>
      </c>
      <c r="AG51" s="206">
        <f>ROUND(N(data!AZ90), 0)</f>
        <v>990</v>
      </c>
      <c r="AH51" s="206">
        <f>ROUND(N(data!AZ91), 0)</f>
        <v>0</v>
      </c>
      <c r="AI51" s="206">
        <f>ROUND(N(data!AZ92), 0)</f>
        <v>0</v>
      </c>
      <c r="AJ51" s="206">
        <f>ROUND(N(data!AZ93), 0)</f>
        <v>0</v>
      </c>
      <c r="AK51" s="312">
        <f>ROUND(N(data!AZ94), 2)</f>
        <v>0</v>
      </c>
      <c r="AL51" s="61"/>
      <c r="AM51" s="61"/>
      <c r="AN51" s="61"/>
      <c r="AO51" s="61"/>
      <c r="AP51" s="61"/>
      <c r="AQ51" s="61"/>
      <c r="AR51" s="61"/>
      <c r="AS51" s="61"/>
      <c r="AT51" s="61"/>
      <c r="AU51" s="61"/>
      <c r="AV51" s="61"/>
      <c r="AW51" s="61"/>
      <c r="AX51" s="61"/>
      <c r="AY51" s="61"/>
      <c r="AZ51" s="61"/>
      <c r="BA51" s="61"/>
      <c r="BB51" s="61"/>
      <c r="BC51" s="61"/>
      <c r="BD51" s="61"/>
      <c r="BE51" s="61"/>
      <c r="BF51" s="61"/>
      <c r="BG51" s="61"/>
      <c r="BH51" s="61"/>
      <c r="BI51" s="61"/>
      <c r="BJ51" s="61"/>
      <c r="BK51" s="61"/>
      <c r="BL51" s="61"/>
      <c r="BM51" s="61"/>
      <c r="BN51" s="61"/>
      <c r="BO51" s="61"/>
      <c r="BP51" s="61"/>
      <c r="BQ51" s="61"/>
      <c r="BR51" s="61"/>
      <c r="BS51" s="61"/>
      <c r="BT51" s="61"/>
      <c r="BU51" s="61"/>
      <c r="BV51" s="61"/>
      <c r="BW51" s="61"/>
      <c r="BX51" s="61"/>
      <c r="BY51" s="61"/>
      <c r="BZ51" s="61"/>
      <c r="CA51" s="61"/>
      <c r="CB51" s="61"/>
      <c r="CC51" s="61"/>
      <c r="CD51" s="61"/>
      <c r="CE51" s="61"/>
      <c r="CF51" s="61"/>
      <c r="CG51" s="61"/>
      <c r="CH51" s="61"/>
      <c r="CI51" s="61"/>
      <c r="CJ51" s="61"/>
      <c r="CK51" s="61"/>
    </row>
    <row r="52" spans="1:89" s="11" customFormat="1" ht="12.65" customHeight="1">
      <c r="A52" s="12" t="str">
        <f>RIGHT(data!$C$97,3)</f>
        <v>150</v>
      </c>
      <c r="B52" s="208" t="str">
        <f>RIGHT(data!$C$96,4)</f>
        <v>2023</v>
      </c>
      <c r="C52" s="12" t="str">
        <f>data!BA$55</f>
        <v>8350</v>
      </c>
      <c r="D52" s="12" t="s">
        <v>1157</v>
      </c>
      <c r="E52" s="206">
        <f>ROUND(N(data!BA59), 0)</f>
        <v>0</v>
      </c>
      <c r="F52" s="312">
        <f>ROUND(N(data!BA60), 2)</f>
        <v>1.98</v>
      </c>
      <c r="G52" s="206">
        <f>ROUND(N(data!BA61), 0)</f>
        <v>87387</v>
      </c>
      <c r="H52" s="206">
        <f>ROUND(N(data!BA62), 0)</f>
        <v>22708</v>
      </c>
      <c r="I52" s="206">
        <f>ROUND(N(data!BA63), 0)</f>
        <v>0</v>
      </c>
      <c r="J52" s="206">
        <f>ROUND(N(data!BA64), 0)</f>
        <v>20178</v>
      </c>
      <c r="K52" s="206">
        <f>ROUND(N(data!BA65), 0)</f>
        <v>16457</v>
      </c>
      <c r="L52" s="206">
        <f>ROUND(N(data!BA66), 0)</f>
        <v>0</v>
      </c>
      <c r="M52" s="206">
        <f>ROUND(N(data!BA67), 0)</f>
        <v>65532</v>
      </c>
      <c r="N52" s="206">
        <f>ROUND(N(data!BA68), 0)</f>
        <v>0</v>
      </c>
      <c r="O52" s="206">
        <f>ROUND(N(data!BA69), 0)</f>
        <v>2003</v>
      </c>
      <c r="P52" s="206">
        <f>ROUND(N(data!BA70), 0)</f>
        <v>0</v>
      </c>
      <c r="Q52" s="206">
        <f>ROUND(N(data!BA71), 0)</f>
        <v>0</v>
      </c>
      <c r="R52" s="206">
        <f>ROUND(N(data!BA72), 0)</f>
        <v>0</v>
      </c>
      <c r="S52" s="206">
        <f>ROUND(N(data!BA73), 0)</f>
        <v>0</v>
      </c>
      <c r="T52" s="206">
        <f>ROUND(N(data!BA74), 0)</f>
        <v>0</v>
      </c>
      <c r="U52" s="206">
        <f>ROUND(N(data!BA75), 0)</f>
        <v>0</v>
      </c>
      <c r="V52" s="206">
        <f>ROUND(N(data!BA76), 0)</f>
        <v>0</v>
      </c>
      <c r="W52" s="206">
        <f>ROUND(N(data!BA77), 0)</f>
        <v>0</v>
      </c>
      <c r="X52" s="206">
        <f>ROUND(N(data!BA78), 0)</f>
        <v>0</v>
      </c>
      <c r="Y52" s="206">
        <f>ROUND(N(data!BA79), 0)</f>
        <v>0</v>
      </c>
      <c r="Z52" s="206">
        <f>ROUND(N(data!BA80), 0)</f>
        <v>0</v>
      </c>
      <c r="AA52" s="206">
        <f>ROUND(N(data!BA81), 0)</f>
        <v>0</v>
      </c>
      <c r="AB52" s="206">
        <f>ROUND(N(data!BA82), 0)</f>
        <v>0</v>
      </c>
      <c r="AC52" s="206">
        <f>ROUND(N(data!BA83), 0)</f>
        <v>2003</v>
      </c>
      <c r="AD52" s="206">
        <f>ROUND(N(data!BA84), 0)</f>
        <v>0</v>
      </c>
      <c r="AE52" s="206">
        <f>ROUND(N(data!BA89), 0)</f>
        <v>0</v>
      </c>
      <c r="AF52" s="206">
        <f>ROUND(N(data!BA87), 0)</f>
        <v>0</v>
      </c>
      <c r="AG52" s="206">
        <f>ROUND(N(data!BA90), 0)</f>
        <v>2800</v>
      </c>
      <c r="AH52" s="206">
        <f>ROUND(N(data!BA91), 0)</f>
        <v>0</v>
      </c>
      <c r="AI52" s="206">
        <f>ROUND(N(data!BA92), 0)</f>
        <v>240</v>
      </c>
      <c r="AJ52" s="206">
        <f>ROUND(N(data!BA93), 0)</f>
        <v>0</v>
      </c>
      <c r="AK52" s="312">
        <f>ROUND(N(data!BA94), 2)</f>
        <v>0</v>
      </c>
      <c r="AL52" s="61"/>
      <c r="AM52" s="61"/>
      <c r="AN52" s="61"/>
      <c r="AO52" s="61"/>
      <c r="AP52" s="61"/>
      <c r="AQ52" s="61"/>
      <c r="AR52" s="61"/>
      <c r="AS52" s="61"/>
      <c r="AT52" s="61"/>
      <c r="AU52" s="61"/>
      <c r="AV52" s="61"/>
      <c r="AW52" s="61"/>
      <c r="AX52" s="61"/>
      <c r="AY52" s="61"/>
      <c r="AZ52" s="61"/>
      <c r="BA52" s="61"/>
      <c r="BB52" s="61"/>
      <c r="BC52" s="61"/>
      <c r="BD52" s="61"/>
      <c r="BE52" s="61"/>
      <c r="BF52" s="61"/>
      <c r="BG52" s="61"/>
      <c r="BH52" s="61"/>
      <c r="BI52" s="61"/>
      <c r="BJ52" s="61"/>
      <c r="BK52" s="61"/>
      <c r="BL52" s="61"/>
      <c r="BM52" s="61"/>
      <c r="BN52" s="61"/>
      <c r="BO52" s="61"/>
      <c r="BP52" s="61"/>
      <c r="BQ52" s="61"/>
      <c r="BR52" s="61"/>
      <c r="BS52" s="61"/>
      <c r="BT52" s="61"/>
      <c r="BU52" s="61"/>
      <c r="BV52" s="61"/>
      <c r="BW52" s="61"/>
      <c r="BX52" s="61"/>
      <c r="BY52" s="61"/>
      <c r="BZ52" s="61"/>
      <c r="CA52" s="61"/>
      <c r="CB52" s="61"/>
      <c r="CC52" s="61"/>
      <c r="CD52" s="61"/>
      <c r="CE52" s="61"/>
      <c r="CF52" s="61"/>
      <c r="CG52" s="61"/>
      <c r="CH52" s="61"/>
      <c r="CI52" s="61"/>
      <c r="CJ52" s="61"/>
      <c r="CK52" s="61"/>
    </row>
    <row r="53" spans="1:89" s="11" customFormat="1" ht="12.65" customHeight="1">
      <c r="A53" s="12" t="str">
        <f>RIGHT(data!$C$97,3)</f>
        <v>150</v>
      </c>
      <c r="B53" s="208" t="str">
        <f>RIGHT(data!$C$96,4)</f>
        <v>2023</v>
      </c>
      <c r="C53" s="12" t="str">
        <f>data!BB$55</f>
        <v>8360</v>
      </c>
      <c r="D53" s="12" t="s">
        <v>1157</v>
      </c>
      <c r="E53" s="206">
        <f>ROUND(N(data!BB59), 0)</f>
        <v>0</v>
      </c>
      <c r="F53" s="312">
        <f>ROUND(N(data!BB60), 2)</f>
        <v>0</v>
      </c>
      <c r="G53" s="206">
        <f>ROUND(N(data!BB61), 0)</f>
        <v>0</v>
      </c>
      <c r="H53" s="206">
        <f>ROUND(N(data!BB62), 0)</f>
        <v>0</v>
      </c>
      <c r="I53" s="206">
        <f>ROUND(N(data!BB63), 0)</f>
        <v>0</v>
      </c>
      <c r="J53" s="206">
        <f>ROUND(N(data!BB64), 0)</f>
        <v>0</v>
      </c>
      <c r="K53" s="206">
        <f>ROUND(N(data!BB65), 0)</f>
        <v>0</v>
      </c>
      <c r="L53" s="206">
        <f>ROUND(N(data!BB66), 0)</f>
        <v>0</v>
      </c>
      <c r="M53" s="206">
        <f>ROUND(N(data!BB67), 0)</f>
        <v>0</v>
      </c>
      <c r="N53" s="206">
        <f>ROUND(N(data!BB68), 0)</f>
        <v>0</v>
      </c>
      <c r="O53" s="206">
        <f>ROUND(N(data!BB69), 0)</f>
        <v>0</v>
      </c>
      <c r="P53" s="206">
        <f>ROUND(N(data!BB70), 0)</f>
        <v>0</v>
      </c>
      <c r="Q53" s="206">
        <f>ROUND(N(data!BB71), 0)</f>
        <v>0</v>
      </c>
      <c r="R53" s="206">
        <f>ROUND(N(data!BB72), 0)</f>
        <v>0</v>
      </c>
      <c r="S53" s="206">
        <f>ROUND(N(data!BB73), 0)</f>
        <v>0</v>
      </c>
      <c r="T53" s="206">
        <f>ROUND(N(data!BB74), 0)</f>
        <v>0</v>
      </c>
      <c r="U53" s="206">
        <f>ROUND(N(data!BB75), 0)</f>
        <v>0</v>
      </c>
      <c r="V53" s="206">
        <f>ROUND(N(data!BB76), 0)</f>
        <v>0</v>
      </c>
      <c r="W53" s="206">
        <f>ROUND(N(data!BB77), 0)</f>
        <v>0</v>
      </c>
      <c r="X53" s="206">
        <f>ROUND(N(data!BB78), 0)</f>
        <v>0</v>
      </c>
      <c r="Y53" s="206">
        <f>ROUND(N(data!BB79), 0)</f>
        <v>0</v>
      </c>
      <c r="Z53" s="206">
        <f>ROUND(N(data!BB80), 0)</f>
        <v>0</v>
      </c>
      <c r="AA53" s="206">
        <f>ROUND(N(data!BB81), 0)</f>
        <v>0</v>
      </c>
      <c r="AB53" s="206">
        <f>ROUND(N(data!BB82), 0)</f>
        <v>0</v>
      </c>
      <c r="AC53" s="206">
        <f>ROUND(N(data!BB83), 0)</f>
        <v>0</v>
      </c>
      <c r="AD53" s="206">
        <f>ROUND(N(data!BB84), 0)</f>
        <v>0</v>
      </c>
      <c r="AE53" s="206">
        <f>ROUND(N(data!BB89), 0)</f>
        <v>0</v>
      </c>
      <c r="AF53" s="206">
        <f>ROUND(N(data!BB87), 0)</f>
        <v>0</v>
      </c>
      <c r="AG53" s="206">
        <f>ROUND(N(data!BB90), 0)</f>
        <v>0</v>
      </c>
      <c r="AH53" s="206">
        <f>ROUND(N(data!BB91), 0)</f>
        <v>0</v>
      </c>
      <c r="AI53" s="206">
        <f>ROUND(N(data!BB92), 0)</f>
        <v>0</v>
      </c>
      <c r="AJ53" s="206">
        <f>ROUND(N(data!BB93), 0)</f>
        <v>0</v>
      </c>
      <c r="AK53" s="312">
        <f>ROUND(N(data!BB94), 2)</f>
        <v>0</v>
      </c>
      <c r="AL53" s="61"/>
      <c r="AM53" s="61"/>
      <c r="AN53" s="61"/>
      <c r="AO53" s="61"/>
      <c r="AP53" s="61"/>
      <c r="AQ53" s="61"/>
      <c r="AR53" s="61"/>
      <c r="AS53" s="61"/>
      <c r="AT53" s="61"/>
      <c r="AU53" s="61"/>
      <c r="AV53" s="61"/>
      <c r="AW53" s="61"/>
      <c r="AX53" s="61"/>
      <c r="AY53" s="61"/>
      <c r="AZ53" s="61"/>
      <c r="BA53" s="61"/>
      <c r="BB53" s="61"/>
      <c r="BC53" s="61"/>
      <c r="BD53" s="61"/>
      <c r="BE53" s="61"/>
      <c r="BF53" s="61"/>
      <c r="BG53" s="61"/>
      <c r="BH53" s="61"/>
      <c r="BI53" s="61"/>
      <c r="BJ53" s="61"/>
      <c r="BK53" s="61"/>
      <c r="BL53" s="61"/>
      <c r="BM53" s="61"/>
      <c r="BN53" s="61"/>
      <c r="BO53" s="61"/>
      <c r="BP53" s="61"/>
      <c r="BQ53" s="61"/>
      <c r="BR53" s="61"/>
      <c r="BS53" s="61"/>
      <c r="BT53" s="61"/>
      <c r="BU53" s="61"/>
      <c r="BV53" s="61"/>
      <c r="BW53" s="61"/>
      <c r="BX53" s="61"/>
      <c r="BY53" s="61"/>
      <c r="BZ53" s="61"/>
      <c r="CA53" s="61"/>
      <c r="CB53" s="61"/>
      <c r="CC53" s="61"/>
      <c r="CD53" s="61"/>
      <c r="CE53" s="61"/>
      <c r="CF53" s="61"/>
      <c r="CG53" s="61"/>
      <c r="CH53" s="61"/>
      <c r="CI53" s="61"/>
      <c r="CJ53" s="61"/>
      <c r="CK53" s="61"/>
    </row>
    <row r="54" spans="1:89" s="11" customFormat="1" ht="12.65" customHeight="1">
      <c r="A54" s="12" t="str">
        <f>RIGHT(data!$C$97,3)</f>
        <v>150</v>
      </c>
      <c r="B54" s="208" t="str">
        <f>RIGHT(data!$C$96,4)</f>
        <v>2023</v>
      </c>
      <c r="C54" s="12" t="str">
        <f>data!BC$55</f>
        <v>8370</v>
      </c>
      <c r="D54" s="12" t="s">
        <v>1157</v>
      </c>
      <c r="E54" s="206">
        <f>ROUND(N(data!BC59), 0)</f>
        <v>0</v>
      </c>
      <c r="F54" s="312">
        <f>ROUND(N(data!BC60), 2)</f>
        <v>0</v>
      </c>
      <c r="G54" s="206">
        <f>ROUND(N(data!BC61), 0)</f>
        <v>0</v>
      </c>
      <c r="H54" s="206">
        <f>ROUND(N(data!BC62), 0)</f>
        <v>0</v>
      </c>
      <c r="I54" s="206">
        <f>ROUND(N(data!BC63), 0)</f>
        <v>0</v>
      </c>
      <c r="J54" s="206">
        <f>ROUND(N(data!BC64), 0)</f>
        <v>0</v>
      </c>
      <c r="K54" s="206">
        <f>ROUND(N(data!BC65), 0)</f>
        <v>0</v>
      </c>
      <c r="L54" s="206">
        <f>ROUND(N(data!BC66), 0)</f>
        <v>0</v>
      </c>
      <c r="M54" s="206">
        <f>ROUND(N(data!BC67), 0)</f>
        <v>0</v>
      </c>
      <c r="N54" s="206">
        <f>ROUND(N(data!BC68), 0)</f>
        <v>0</v>
      </c>
      <c r="O54" s="206">
        <f>ROUND(N(data!BC69), 0)</f>
        <v>0</v>
      </c>
      <c r="P54" s="206">
        <f>ROUND(N(data!BC70), 0)</f>
        <v>0</v>
      </c>
      <c r="Q54" s="206">
        <f>ROUND(N(data!BC71), 0)</f>
        <v>0</v>
      </c>
      <c r="R54" s="206">
        <f>ROUND(N(data!BC72), 0)</f>
        <v>0</v>
      </c>
      <c r="S54" s="206">
        <f>ROUND(N(data!BC73), 0)</f>
        <v>0</v>
      </c>
      <c r="T54" s="206">
        <f>ROUND(N(data!BC74), 0)</f>
        <v>0</v>
      </c>
      <c r="U54" s="206">
        <f>ROUND(N(data!BC75), 0)</f>
        <v>0</v>
      </c>
      <c r="V54" s="206">
        <f>ROUND(N(data!BC76), 0)</f>
        <v>0</v>
      </c>
      <c r="W54" s="206">
        <f>ROUND(N(data!BC77), 0)</f>
        <v>0</v>
      </c>
      <c r="X54" s="206">
        <f>ROUND(N(data!BC78), 0)</f>
        <v>0</v>
      </c>
      <c r="Y54" s="206">
        <f>ROUND(N(data!BC79), 0)</f>
        <v>0</v>
      </c>
      <c r="Z54" s="206">
        <f>ROUND(N(data!BC80), 0)</f>
        <v>0</v>
      </c>
      <c r="AA54" s="206">
        <f>ROUND(N(data!BC81), 0)</f>
        <v>0</v>
      </c>
      <c r="AB54" s="206">
        <f>ROUND(N(data!BC82), 0)</f>
        <v>0</v>
      </c>
      <c r="AC54" s="206">
        <f>ROUND(N(data!BC83), 0)</f>
        <v>0</v>
      </c>
      <c r="AD54" s="206">
        <f>ROUND(N(data!BC84), 0)</f>
        <v>0</v>
      </c>
      <c r="AE54" s="206">
        <f>ROUND(N(data!BC89), 0)</f>
        <v>0</v>
      </c>
      <c r="AF54" s="206">
        <f>ROUND(N(data!BC87), 0)</f>
        <v>0</v>
      </c>
      <c r="AG54" s="206">
        <f>ROUND(N(data!BC90), 0)</f>
        <v>0</v>
      </c>
      <c r="AH54" s="206">
        <f>ROUND(N(data!BC91), 0)</f>
        <v>0</v>
      </c>
      <c r="AI54" s="206">
        <f>ROUND(N(data!BC92), 0)</f>
        <v>0</v>
      </c>
      <c r="AJ54" s="206">
        <f>ROUND(N(data!BC93), 0)</f>
        <v>0</v>
      </c>
      <c r="AK54" s="312">
        <f>ROUND(N(data!BC94), 2)</f>
        <v>0</v>
      </c>
      <c r="AL54" s="61"/>
      <c r="AM54" s="61"/>
      <c r="AN54" s="61"/>
      <c r="AO54" s="61"/>
      <c r="AP54" s="61"/>
      <c r="AQ54" s="61"/>
      <c r="AR54" s="61"/>
      <c r="AS54" s="61"/>
      <c r="AT54" s="61"/>
      <c r="AU54" s="61"/>
      <c r="AV54" s="61"/>
      <c r="AW54" s="61"/>
      <c r="AX54" s="61"/>
      <c r="AY54" s="61"/>
      <c r="AZ54" s="61"/>
      <c r="BA54" s="61"/>
      <c r="BB54" s="61"/>
      <c r="BC54" s="61"/>
      <c r="BD54" s="61"/>
      <c r="BE54" s="61"/>
      <c r="BF54" s="61"/>
      <c r="BG54" s="61"/>
      <c r="BH54" s="61"/>
      <c r="BI54" s="61"/>
      <c r="BJ54" s="61"/>
      <c r="BK54" s="61"/>
      <c r="BL54" s="61"/>
      <c r="BM54" s="61"/>
      <c r="BN54" s="61"/>
      <c r="BO54" s="61"/>
      <c r="BP54" s="61"/>
      <c r="BQ54" s="61"/>
      <c r="BR54" s="61"/>
      <c r="BS54" s="61"/>
      <c r="BT54" s="61"/>
      <c r="BU54" s="61"/>
      <c r="BV54" s="61"/>
      <c r="BW54" s="61"/>
      <c r="BX54" s="61"/>
      <c r="BY54" s="61"/>
      <c r="BZ54" s="61"/>
      <c r="CA54" s="61"/>
      <c r="CB54" s="61"/>
      <c r="CC54" s="61"/>
      <c r="CD54" s="61"/>
      <c r="CE54" s="61"/>
      <c r="CF54" s="61"/>
      <c r="CG54" s="61"/>
      <c r="CH54" s="61"/>
      <c r="CI54" s="61"/>
      <c r="CJ54" s="61"/>
      <c r="CK54" s="61"/>
    </row>
    <row r="55" spans="1:89" s="11" customFormat="1" ht="12.65" customHeight="1">
      <c r="A55" s="12" t="str">
        <f>RIGHT(data!$C$97,3)</f>
        <v>150</v>
      </c>
      <c r="B55" s="208" t="str">
        <f>RIGHT(data!$C$96,4)</f>
        <v>2023</v>
      </c>
      <c r="C55" s="12" t="str">
        <f>data!BD$55</f>
        <v>8420</v>
      </c>
      <c r="D55" s="12" t="s">
        <v>1157</v>
      </c>
      <c r="E55" s="206">
        <f>ROUND(N(data!BD59), 0)</f>
        <v>0</v>
      </c>
      <c r="F55" s="312">
        <f>ROUND(N(data!BD60), 2)</f>
        <v>1.75</v>
      </c>
      <c r="G55" s="206">
        <f>ROUND(N(data!BD61), 0)</f>
        <v>138262</v>
      </c>
      <c r="H55" s="206">
        <f>ROUND(N(data!BD62), 0)</f>
        <v>35929</v>
      </c>
      <c r="I55" s="206">
        <f>ROUND(N(data!BD63), 0)</f>
        <v>0</v>
      </c>
      <c r="J55" s="206">
        <f>ROUND(N(data!BD64), 0)</f>
        <v>3639</v>
      </c>
      <c r="K55" s="206">
        <f>ROUND(N(data!BD65), 0)</f>
        <v>0</v>
      </c>
      <c r="L55" s="206">
        <f>ROUND(N(data!BD66), 0)</f>
        <v>46230</v>
      </c>
      <c r="M55" s="206">
        <f>ROUND(N(data!BD67), 0)</f>
        <v>16992</v>
      </c>
      <c r="N55" s="206">
        <f>ROUND(N(data!BD68), 0)</f>
        <v>166</v>
      </c>
      <c r="O55" s="206">
        <f>ROUND(N(data!BD69), 0)</f>
        <v>1869</v>
      </c>
      <c r="P55" s="206">
        <f>ROUND(N(data!BD70), 0)</f>
        <v>0</v>
      </c>
      <c r="Q55" s="206">
        <f>ROUND(N(data!BD71), 0)</f>
        <v>0</v>
      </c>
      <c r="R55" s="206">
        <f>ROUND(N(data!BD72), 0)</f>
        <v>0</v>
      </c>
      <c r="S55" s="206">
        <f>ROUND(N(data!BD73), 0)</f>
        <v>0</v>
      </c>
      <c r="T55" s="206">
        <f>ROUND(N(data!BD74), 0)</f>
        <v>0</v>
      </c>
      <c r="U55" s="206">
        <f>ROUND(N(data!BD75), 0)</f>
        <v>0</v>
      </c>
      <c r="V55" s="206">
        <f>ROUND(N(data!BD76), 0)</f>
        <v>0</v>
      </c>
      <c r="W55" s="206">
        <f>ROUND(N(data!BD77), 0)</f>
        <v>0</v>
      </c>
      <c r="X55" s="206">
        <f>ROUND(N(data!BD78), 0)</f>
        <v>0</v>
      </c>
      <c r="Y55" s="206">
        <f>ROUND(N(data!BD79), 0)</f>
        <v>0</v>
      </c>
      <c r="Z55" s="206">
        <f>ROUND(N(data!BD80), 0)</f>
        <v>0</v>
      </c>
      <c r="AA55" s="206">
        <f>ROUND(N(data!BD81), 0)</f>
        <v>0</v>
      </c>
      <c r="AB55" s="206">
        <f>ROUND(N(data!BD82), 0)</f>
        <v>0</v>
      </c>
      <c r="AC55" s="206">
        <f>ROUND(N(data!BD83), 0)</f>
        <v>1869</v>
      </c>
      <c r="AD55" s="206">
        <f>ROUND(N(data!BD84), 0)</f>
        <v>0</v>
      </c>
      <c r="AE55" s="206">
        <f>ROUND(N(data!BD89), 0)</f>
        <v>0</v>
      </c>
      <c r="AF55" s="206">
        <f>ROUND(N(data!BD87), 0)</f>
        <v>0</v>
      </c>
      <c r="AG55" s="206">
        <f>ROUND(N(data!BD90), 0)</f>
        <v>726</v>
      </c>
      <c r="AH55" s="206">
        <f>ROUND(N(data!BD91), 0)</f>
        <v>0</v>
      </c>
      <c r="AI55" s="206">
        <f>ROUND(N(data!BD92), 0)</f>
        <v>0</v>
      </c>
      <c r="AJ55" s="206">
        <f>ROUND(N(data!BD93), 0)</f>
        <v>0</v>
      </c>
      <c r="AK55" s="312">
        <f>ROUND(N(data!BD94), 2)</f>
        <v>0</v>
      </c>
      <c r="AL55" s="61"/>
      <c r="AM55" s="61"/>
      <c r="AN55" s="61"/>
      <c r="AO55" s="61"/>
      <c r="AP55" s="61"/>
      <c r="AQ55" s="61"/>
      <c r="AR55" s="61"/>
      <c r="AS55" s="61"/>
      <c r="AT55" s="61"/>
      <c r="AU55" s="61"/>
      <c r="AV55" s="61"/>
      <c r="AW55" s="61"/>
      <c r="AX55" s="61"/>
      <c r="AY55" s="61"/>
      <c r="AZ55" s="61"/>
      <c r="BA55" s="61"/>
      <c r="BB55" s="61"/>
      <c r="BC55" s="61"/>
      <c r="BD55" s="61"/>
      <c r="BE55" s="61"/>
      <c r="BF55" s="61"/>
      <c r="BG55" s="61"/>
      <c r="BH55" s="61"/>
      <c r="BI55" s="61"/>
      <c r="BJ55" s="61"/>
      <c r="BK55" s="61"/>
      <c r="BL55" s="61"/>
      <c r="BM55" s="61"/>
      <c r="BN55" s="61"/>
      <c r="BO55" s="61"/>
      <c r="BP55" s="61"/>
      <c r="BQ55" s="61"/>
      <c r="BR55" s="61"/>
      <c r="BS55" s="61"/>
      <c r="BT55" s="61"/>
      <c r="BU55" s="61"/>
      <c r="BV55" s="61"/>
      <c r="BW55" s="61"/>
      <c r="BX55" s="61"/>
      <c r="BY55" s="61"/>
      <c r="BZ55" s="61"/>
      <c r="CA55" s="61"/>
      <c r="CB55" s="61"/>
      <c r="CC55" s="61"/>
      <c r="CD55" s="61"/>
      <c r="CE55" s="61"/>
      <c r="CF55" s="61"/>
      <c r="CG55" s="61"/>
      <c r="CH55" s="61"/>
      <c r="CI55" s="61"/>
      <c r="CJ55" s="61"/>
      <c r="CK55" s="61"/>
    </row>
    <row r="56" spans="1:89" s="11" customFormat="1" ht="12.65" customHeight="1">
      <c r="A56" s="12" t="str">
        <f>RIGHT(data!$C$97,3)</f>
        <v>150</v>
      </c>
      <c r="B56" s="208" t="str">
        <f>RIGHT(data!$C$96,4)</f>
        <v>2023</v>
      </c>
      <c r="C56" s="12" t="str">
        <f>data!BE$55</f>
        <v>8430</v>
      </c>
      <c r="D56" s="12" t="s">
        <v>1157</v>
      </c>
      <c r="E56" s="206">
        <f>ROUND(N(data!BE59), 0)</f>
        <v>92859</v>
      </c>
      <c r="F56" s="312">
        <f>ROUND(N(data!BE60), 2)</f>
        <v>8.2899999999999991</v>
      </c>
      <c r="G56" s="206">
        <f>ROUND(N(data!BE61), 0)</f>
        <v>409327</v>
      </c>
      <c r="H56" s="206">
        <f>ROUND(N(data!BE62), 0)</f>
        <v>106368</v>
      </c>
      <c r="I56" s="206">
        <f>ROUND(N(data!BE63), 0)</f>
        <v>0</v>
      </c>
      <c r="J56" s="206">
        <f>ROUND(N(data!BE64), 0)</f>
        <v>80699</v>
      </c>
      <c r="K56" s="206">
        <f>ROUND(N(data!BE65), 0)</f>
        <v>171149</v>
      </c>
      <c r="L56" s="206">
        <f>ROUND(N(data!BE66), 0)</f>
        <v>104248</v>
      </c>
      <c r="M56" s="206">
        <f>ROUND(N(data!BE67), 0)</f>
        <v>143633</v>
      </c>
      <c r="N56" s="206">
        <f>ROUND(N(data!BE68), 0)</f>
        <v>6320</v>
      </c>
      <c r="O56" s="206">
        <f>ROUND(N(data!BE69), 0)</f>
        <v>72409</v>
      </c>
      <c r="P56" s="206">
        <f>ROUND(N(data!BE70), 0)</f>
        <v>0</v>
      </c>
      <c r="Q56" s="206">
        <f>ROUND(N(data!BE71), 0)</f>
        <v>0</v>
      </c>
      <c r="R56" s="206">
        <f>ROUND(N(data!BE72), 0)</f>
        <v>0</v>
      </c>
      <c r="S56" s="206">
        <f>ROUND(N(data!BE73), 0)</f>
        <v>0</v>
      </c>
      <c r="T56" s="206">
        <f>ROUND(N(data!BE74), 0)</f>
        <v>0</v>
      </c>
      <c r="U56" s="206">
        <f>ROUND(N(data!BE75), 0)</f>
        <v>0</v>
      </c>
      <c r="V56" s="206">
        <f>ROUND(N(data!BE76), 0)</f>
        <v>0</v>
      </c>
      <c r="W56" s="206">
        <f>ROUND(N(data!BE77), 0)</f>
        <v>0</v>
      </c>
      <c r="X56" s="206">
        <f>ROUND(N(data!BE78), 0)</f>
        <v>0</v>
      </c>
      <c r="Y56" s="206">
        <f>ROUND(N(data!BE79), 0)</f>
        <v>0</v>
      </c>
      <c r="Z56" s="206">
        <f>ROUND(N(data!BE80), 0)</f>
        <v>0</v>
      </c>
      <c r="AA56" s="206">
        <f>ROUND(N(data!BE81), 0)</f>
        <v>0</v>
      </c>
      <c r="AB56" s="206">
        <f>ROUND(N(data!BE82), 0)</f>
        <v>0</v>
      </c>
      <c r="AC56" s="206">
        <f>ROUND(N(data!BE83), 0)</f>
        <v>72409</v>
      </c>
      <c r="AD56" s="206">
        <f>ROUND(N(data!BE84), 0)</f>
        <v>0</v>
      </c>
      <c r="AE56" s="206">
        <f>ROUND(N(data!BE89), 0)</f>
        <v>0</v>
      </c>
      <c r="AF56" s="206">
        <f>ROUND(N(data!BE87), 0)</f>
        <v>0</v>
      </c>
      <c r="AG56" s="206">
        <f>ROUND(N(data!BE90), 0)</f>
        <v>6137</v>
      </c>
      <c r="AH56" s="206">
        <f>ROUND(N(data!BE91), 0)</f>
        <v>0</v>
      </c>
      <c r="AI56" s="206">
        <f>ROUND(N(data!BE92), 0)</f>
        <v>0</v>
      </c>
      <c r="AJ56" s="206">
        <f>ROUND(N(data!BE93), 0)</f>
        <v>0</v>
      </c>
      <c r="AK56" s="312">
        <f>ROUND(N(data!BE94), 2)</f>
        <v>0</v>
      </c>
      <c r="AL56" s="61"/>
      <c r="AM56" s="61"/>
      <c r="AN56" s="61"/>
      <c r="AO56" s="61"/>
      <c r="AP56" s="61"/>
      <c r="AQ56" s="61"/>
      <c r="AR56" s="61"/>
      <c r="AS56" s="61"/>
      <c r="AT56" s="61"/>
      <c r="AU56" s="61"/>
      <c r="AV56" s="61"/>
      <c r="AW56" s="61"/>
      <c r="AX56" s="61"/>
      <c r="AY56" s="61"/>
      <c r="AZ56" s="61"/>
      <c r="BA56" s="61"/>
      <c r="BB56" s="61"/>
      <c r="BC56" s="61"/>
      <c r="BD56" s="61"/>
      <c r="BE56" s="61"/>
      <c r="BF56" s="61"/>
      <c r="BG56" s="61"/>
      <c r="BH56" s="61"/>
      <c r="BI56" s="61"/>
      <c r="BJ56" s="61"/>
      <c r="BK56" s="61"/>
      <c r="BL56" s="61"/>
      <c r="BM56" s="61"/>
      <c r="BN56" s="61"/>
      <c r="BO56" s="61"/>
      <c r="BP56" s="61"/>
      <c r="BQ56" s="61"/>
      <c r="BR56" s="61"/>
      <c r="BS56" s="61"/>
      <c r="BT56" s="61"/>
      <c r="BU56" s="61"/>
      <c r="BV56" s="61"/>
      <c r="BW56" s="61"/>
      <c r="BX56" s="61"/>
      <c r="BY56" s="61"/>
      <c r="BZ56" s="61"/>
      <c r="CA56" s="61"/>
      <c r="CB56" s="61"/>
      <c r="CC56" s="61"/>
      <c r="CD56" s="61"/>
      <c r="CE56" s="61"/>
      <c r="CF56" s="61"/>
      <c r="CG56" s="61"/>
      <c r="CH56" s="61"/>
      <c r="CI56" s="61"/>
      <c r="CJ56" s="61"/>
      <c r="CK56" s="61"/>
    </row>
    <row r="57" spans="1:89" s="11" customFormat="1" ht="12.65" customHeight="1">
      <c r="A57" s="12" t="str">
        <f>RIGHT(data!$C$97,3)</f>
        <v>150</v>
      </c>
      <c r="B57" s="208" t="str">
        <f>RIGHT(data!$C$96,4)</f>
        <v>2023</v>
      </c>
      <c r="C57" s="12" t="str">
        <f>data!BF$55</f>
        <v>8460</v>
      </c>
      <c r="D57" s="12" t="s">
        <v>1157</v>
      </c>
      <c r="E57" s="206">
        <f>ROUND(N(data!BF59), 0)</f>
        <v>0</v>
      </c>
      <c r="F57" s="312">
        <f>ROUND(N(data!BF60), 2)</f>
        <v>10.01</v>
      </c>
      <c r="G57" s="206">
        <f>ROUND(N(data!BF61), 0)</f>
        <v>423781</v>
      </c>
      <c r="H57" s="206">
        <f>ROUND(N(data!BF62), 0)</f>
        <v>110124</v>
      </c>
      <c r="I57" s="206">
        <f>ROUND(N(data!BF63), 0)</f>
        <v>0</v>
      </c>
      <c r="J57" s="206">
        <f>ROUND(N(data!BF64), 0)</f>
        <v>137616</v>
      </c>
      <c r="K57" s="206">
        <f>ROUND(N(data!BF65), 0)</f>
        <v>5121</v>
      </c>
      <c r="L57" s="206">
        <f>ROUND(N(data!BF66), 0)</f>
        <v>84808</v>
      </c>
      <c r="M57" s="206">
        <f>ROUND(N(data!BF67), 0)</f>
        <v>0</v>
      </c>
      <c r="N57" s="206">
        <f>ROUND(N(data!BF68), 0)</f>
        <v>0</v>
      </c>
      <c r="O57" s="206">
        <f>ROUND(N(data!BF69), 0)</f>
        <v>7518</v>
      </c>
      <c r="P57" s="206">
        <f>ROUND(N(data!BF70), 0)</f>
        <v>0</v>
      </c>
      <c r="Q57" s="206">
        <f>ROUND(N(data!BF71), 0)</f>
        <v>0</v>
      </c>
      <c r="R57" s="206">
        <f>ROUND(N(data!BF72), 0)</f>
        <v>0</v>
      </c>
      <c r="S57" s="206">
        <f>ROUND(N(data!BF73), 0)</f>
        <v>0</v>
      </c>
      <c r="T57" s="206">
        <f>ROUND(N(data!BF74), 0)</f>
        <v>0</v>
      </c>
      <c r="U57" s="206">
        <f>ROUND(N(data!BF75), 0)</f>
        <v>0</v>
      </c>
      <c r="V57" s="206">
        <f>ROUND(N(data!BF76), 0)</f>
        <v>0</v>
      </c>
      <c r="W57" s="206">
        <f>ROUND(N(data!BF77), 0)</f>
        <v>0</v>
      </c>
      <c r="X57" s="206">
        <f>ROUND(N(data!BF78), 0)</f>
        <v>0</v>
      </c>
      <c r="Y57" s="206">
        <f>ROUND(N(data!BF79), 0)</f>
        <v>0</v>
      </c>
      <c r="Z57" s="206">
        <f>ROUND(N(data!BF80), 0)</f>
        <v>0</v>
      </c>
      <c r="AA57" s="206">
        <f>ROUND(N(data!BF81), 0)</f>
        <v>0</v>
      </c>
      <c r="AB57" s="206">
        <f>ROUND(N(data!BF82), 0)</f>
        <v>0</v>
      </c>
      <c r="AC57" s="206">
        <f>ROUND(N(data!BF83), 0)</f>
        <v>7518</v>
      </c>
      <c r="AD57" s="206">
        <f>ROUND(N(data!BF84), 0)</f>
        <v>0</v>
      </c>
      <c r="AE57" s="206">
        <f>ROUND(N(data!BF89), 0)</f>
        <v>0</v>
      </c>
      <c r="AF57" s="206">
        <f>ROUND(N(data!BF87), 0)</f>
        <v>0</v>
      </c>
      <c r="AG57" s="206">
        <f>ROUND(N(data!BF90), 0)</f>
        <v>0</v>
      </c>
      <c r="AH57" s="206">
        <f>ROUND(N(data!BF91), 0)</f>
        <v>0</v>
      </c>
      <c r="AI57" s="206">
        <f>ROUND(N(data!BF92), 0)</f>
        <v>0</v>
      </c>
      <c r="AJ57" s="206">
        <f>ROUND(N(data!BF93), 0)</f>
        <v>0</v>
      </c>
      <c r="AK57" s="312">
        <f>ROUND(N(data!BF94), 2)</f>
        <v>0</v>
      </c>
      <c r="AL57" s="61"/>
      <c r="AM57" s="61"/>
      <c r="AN57" s="61"/>
      <c r="AO57" s="61"/>
      <c r="AP57" s="61"/>
      <c r="AQ57" s="61"/>
      <c r="AR57" s="61"/>
      <c r="AS57" s="61"/>
      <c r="AT57" s="61"/>
      <c r="AU57" s="61"/>
      <c r="AV57" s="61"/>
      <c r="AW57" s="61"/>
      <c r="AX57" s="61"/>
      <c r="AY57" s="61"/>
      <c r="AZ57" s="61"/>
      <c r="BA57" s="61"/>
      <c r="BB57" s="61"/>
      <c r="BC57" s="61"/>
      <c r="BD57" s="61"/>
      <c r="BE57" s="61"/>
      <c r="BF57" s="61"/>
      <c r="BG57" s="61"/>
      <c r="BH57" s="61"/>
      <c r="BI57" s="61"/>
      <c r="BJ57" s="61"/>
      <c r="BK57" s="61"/>
      <c r="BL57" s="61"/>
      <c r="BM57" s="61"/>
      <c r="BN57" s="61"/>
      <c r="BO57" s="61"/>
      <c r="BP57" s="61"/>
      <c r="BQ57" s="61"/>
      <c r="BR57" s="61"/>
      <c r="BS57" s="61"/>
      <c r="BT57" s="61"/>
      <c r="BU57" s="61"/>
      <c r="BV57" s="61"/>
      <c r="BW57" s="61"/>
      <c r="BX57" s="61"/>
      <c r="BY57" s="61"/>
      <c r="BZ57" s="61"/>
      <c r="CA57" s="61"/>
      <c r="CB57" s="61"/>
      <c r="CC57" s="61"/>
      <c r="CD57" s="61"/>
      <c r="CE57" s="61"/>
      <c r="CF57" s="61"/>
      <c r="CG57" s="61"/>
      <c r="CH57" s="61"/>
      <c r="CI57" s="61"/>
      <c r="CJ57" s="61"/>
      <c r="CK57" s="61"/>
    </row>
    <row r="58" spans="1:89" s="11" customFormat="1" ht="12.65" customHeight="1">
      <c r="A58" s="12" t="str">
        <f>RIGHT(data!$C$97,3)</f>
        <v>150</v>
      </c>
      <c r="B58" s="208" t="str">
        <f>RIGHT(data!$C$96,4)</f>
        <v>2023</v>
      </c>
      <c r="C58" s="12" t="str">
        <f>data!BG$55</f>
        <v>8470</v>
      </c>
      <c r="D58" s="12" t="s">
        <v>1157</v>
      </c>
      <c r="E58" s="206">
        <f>ROUND(N(data!BG59), 0)</f>
        <v>0</v>
      </c>
      <c r="F58" s="312">
        <f>ROUND(N(data!BG60), 2)</f>
        <v>0</v>
      </c>
      <c r="G58" s="206">
        <f>ROUND(N(data!BG61), 0)</f>
        <v>0</v>
      </c>
      <c r="H58" s="206">
        <f>ROUND(N(data!BG62), 0)</f>
        <v>0</v>
      </c>
      <c r="I58" s="206">
        <f>ROUND(N(data!BG63), 0)</f>
        <v>0</v>
      </c>
      <c r="J58" s="206">
        <f>ROUND(N(data!BG64), 0)</f>
        <v>0</v>
      </c>
      <c r="K58" s="206">
        <f>ROUND(N(data!BG65), 0)</f>
        <v>0</v>
      </c>
      <c r="L58" s="206">
        <f>ROUND(N(data!BG66), 0)</f>
        <v>0</v>
      </c>
      <c r="M58" s="206">
        <f>ROUND(N(data!BG67), 0)</f>
        <v>0</v>
      </c>
      <c r="N58" s="206">
        <f>ROUND(N(data!BG68), 0)</f>
        <v>0</v>
      </c>
      <c r="O58" s="206">
        <f>ROUND(N(data!BG69), 0)</f>
        <v>0</v>
      </c>
      <c r="P58" s="206">
        <f>ROUND(N(data!BG70), 0)</f>
        <v>0</v>
      </c>
      <c r="Q58" s="206">
        <f>ROUND(N(data!BG71), 0)</f>
        <v>0</v>
      </c>
      <c r="R58" s="206">
        <f>ROUND(N(data!BG72), 0)</f>
        <v>0</v>
      </c>
      <c r="S58" s="206">
        <f>ROUND(N(data!BG73), 0)</f>
        <v>0</v>
      </c>
      <c r="T58" s="206">
        <f>ROUND(N(data!BG74), 0)</f>
        <v>0</v>
      </c>
      <c r="U58" s="206">
        <f>ROUND(N(data!BG75), 0)</f>
        <v>0</v>
      </c>
      <c r="V58" s="206">
        <f>ROUND(N(data!BG76), 0)</f>
        <v>0</v>
      </c>
      <c r="W58" s="206">
        <f>ROUND(N(data!BG77), 0)</f>
        <v>0</v>
      </c>
      <c r="X58" s="206">
        <f>ROUND(N(data!BG78), 0)</f>
        <v>0</v>
      </c>
      <c r="Y58" s="206">
        <f>ROUND(N(data!BG79), 0)</f>
        <v>0</v>
      </c>
      <c r="Z58" s="206">
        <f>ROUND(N(data!BG80), 0)</f>
        <v>0</v>
      </c>
      <c r="AA58" s="206">
        <f>ROUND(N(data!BG81), 0)</f>
        <v>0</v>
      </c>
      <c r="AB58" s="206">
        <f>ROUND(N(data!BG82), 0)</f>
        <v>0</v>
      </c>
      <c r="AC58" s="206">
        <f>ROUND(N(data!BG83), 0)</f>
        <v>0</v>
      </c>
      <c r="AD58" s="206">
        <f>ROUND(N(data!BG84), 0)</f>
        <v>0</v>
      </c>
      <c r="AE58" s="206">
        <f>ROUND(N(data!BG89), 0)</f>
        <v>0</v>
      </c>
      <c r="AF58" s="206">
        <f>ROUND(N(data!BG87), 0)</f>
        <v>0</v>
      </c>
      <c r="AG58" s="206">
        <f>ROUND(N(data!BG90), 0)</f>
        <v>0</v>
      </c>
      <c r="AH58" s="206">
        <f>ROUND(N(data!BG91), 0)</f>
        <v>0</v>
      </c>
      <c r="AI58" s="206">
        <f>ROUND(N(data!BG92), 0)</f>
        <v>0</v>
      </c>
      <c r="AJ58" s="206">
        <f>ROUND(N(data!BG93), 0)</f>
        <v>0</v>
      </c>
      <c r="AK58" s="312">
        <f>ROUND(N(data!BG94), 2)</f>
        <v>0</v>
      </c>
      <c r="AL58" s="61"/>
      <c r="AM58" s="61"/>
      <c r="AN58" s="61"/>
      <c r="AO58" s="61"/>
      <c r="AP58" s="61"/>
      <c r="AQ58" s="61"/>
      <c r="AR58" s="61"/>
      <c r="AS58" s="61"/>
      <c r="AT58" s="61"/>
      <c r="AU58" s="61"/>
      <c r="AV58" s="61"/>
      <c r="AW58" s="61"/>
      <c r="AX58" s="61"/>
      <c r="AY58" s="61"/>
      <c r="AZ58" s="61"/>
      <c r="BA58" s="61"/>
      <c r="BB58" s="61"/>
      <c r="BC58" s="61"/>
      <c r="BD58" s="61"/>
      <c r="BE58" s="61"/>
      <c r="BF58" s="61"/>
      <c r="BG58" s="61"/>
      <c r="BH58" s="61"/>
      <c r="BI58" s="61"/>
      <c r="BJ58" s="61"/>
      <c r="BK58" s="61"/>
      <c r="BL58" s="61"/>
      <c r="BM58" s="61"/>
      <c r="BN58" s="61"/>
      <c r="BO58" s="61"/>
      <c r="BP58" s="61"/>
      <c r="BQ58" s="61"/>
      <c r="BR58" s="61"/>
      <c r="BS58" s="61"/>
      <c r="BT58" s="61"/>
      <c r="BU58" s="61"/>
      <c r="BV58" s="61"/>
      <c r="BW58" s="61"/>
      <c r="BX58" s="61"/>
      <c r="BY58" s="61"/>
      <c r="BZ58" s="61"/>
      <c r="CA58" s="61"/>
      <c r="CB58" s="61"/>
      <c r="CC58" s="61"/>
      <c r="CD58" s="61"/>
      <c r="CE58" s="61"/>
      <c r="CF58" s="61"/>
      <c r="CG58" s="61"/>
      <c r="CH58" s="61"/>
      <c r="CI58" s="61"/>
      <c r="CJ58" s="61"/>
      <c r="CK58" s="61"/>
    </row>
    <row r="59" spans="1:89" s="11" customFormat="1" ht="12.65" customHeight="1">
      <c r="A59" s="12" t="str">
        <f>RIGHT(data!$C$97,3)</f>
        <v>150</v>
      </c>
      <c r="B59" s="208" t="str">
        <f>RIGHT(data!$C$96,4)</f>
        <v>2023</v>
      </c>
      <c r="C59" s="12" t="str">
        <f>data!BH$55</f>
        <v>8480</v>
      </c>
      <c r="D59" s="12" t="s">
        <v>1157</v>
      </c>
      <c r="E59" s="206">
        <f>ROUND(N(data!BH59), 0)</f>
        <v>0</v>
      </c>
      <c r="F59" s="312">
        <f>ROUND(N(data!BH60), 2)</f>
        <v>9.32</v>
      </c>
      <c r="G59" s="206">
        <f>ROUND(N(data!BH61), 0)</f>
        <v>678542</v>
      </c>
      <c r="H59" s="206">
        <f>ROUND(N(data!BH62), 0)</f>
        <v>176326</v>
      </c>
      <c r="I59" s="206">
        <f>ROUND(N(data!BH63), 0)</f>
        <v>2475</v>
      </c>
      <c r="J59" s="206">
        <f>ROUND(N(data!BH64), 0)</f>
        <v>82378</v>
      </c>
      <c r="K59" s="206">
        <f>ROUND(N(data!BH65), 0)</f>
        <v>101742</v>
      </c>
      <c r="L59" s="206">
        <f>ROUND(N(data!BH66), 0)</f>
        <v>851792</v>
      </c>
      <c r="M59" s="206">
        <f>ROUND(N(data!BH67), 0)</f>
        <v>0</v>
      </c>
      <c r="N59" s="206">
        <f>ROUND(N(data!BH68), 0)</f>
        <v>104970</v>
      </c>
      <c r="O59" s="206">
        <f>ROUND(N(data!BH69), 0)</f>
        <v>9636</v>
      </c>
      <c r="P59" s="206">
        <f>ROUND(N(data!BH70), 0)</f>
        <v>0</v>
      </c>
      <c r="Q59" s="206">
        <f>ROUND(N(data!BH71), 0)</f>
        <v>0</v>
      </c>
      <c r="R59" s="206">
        <f>ROUND(N(data!BH72), 0)</f>
        <v>0</v>
      </c>
      <c r="S59" s="206">
        <f>ROUND(N(data!BH73), 0)</f>
        <v>0</v>
      </c>
      <c r="T59" s="206">
        <f>ROUND(N(data!BH74), 0)</f>
        <v>0</v>
      </c>
      <c r="U59" s="206">
        <f>ROUND(N(data!BH75), 0)</f>
        <v>0</v>
      </c>
      <c r="V59" s="206">
        <f>ROUND(N(data!BH76), 0)</f>
        <v>0</v>
      </c>
      <c r="W59" s="206">
        <f>ROUND(N(data!BH77), 0)</f>
        <v>0</v>
      </c>
      <c r="X59" s="206">
        <f>ROUND(N(data!BH78), 0)</f>
        <v>0</v>
      </c>
      <c r="Y59" s="206">
        <f>ROUND(N(data!BH79), 0)</f>
        <v>0</v>
      </c>
      <c r="Z59" s="206">
        <f>ROUND(N(data!BH80), 0)</f>
        <v>0</v>
      </c>
      <c r="AA59" s="206">
        <f>ROUND(N(data!BH81), 0)</f>
        <v>0</v>
      </c>
      <c r="AB59" s="206">
        <f>ROUND(N(data!BH82), 0)</f>
        <v>0</v>
      </c>
      <c r="AC59" s="206">
        <f>ROUND(N(data!BH83), 0)</f>
        <v>9636</v>
      </c>
      <c r="AD59" s="206">
        <f>ROUND(N(data!BH84), 0)</f>
        <v>0</v>
      </c>
      <c r="AE59" s="206">
        <f>ROUND(N(data!BH89), 0)</f>
        <v>0</v>
      </c>
      <c r="AF59" s="206">
        <f>ROUND(N(data!BH87), 0)</f>
        <v>0</v>
      </c>
      <c r="AG59" s="206">
        <f>ROUND(N(data!BH90), 0)</f>
        <v>0</v>
      </c>
      <c r="AH59" s="206">
        <f>ROUND(N(data!BH91), 0)</f>
        <v>0</v>
      </c>
      <c r="AI59" s="206">
        <f>ROUND(N(data!BH92), 0)</f>
        <v>1130</v>
      </c>
      <c r="AJ59" s="206">
        <f>ROUND(N(data!BH93), 0)</f>
        <v>0</v>
      </c>
      <c r="AK59" s="312">
        <f>ROUND(N(data!BH94), 2)</f>
        <v>0</v>
      </c>
      <c r="AL59" s="61"/>
      <c r="AM59" s="61"/>
      <c r="AN59" s="61"/>
      <c r="AO59" s="61"/>
      <c r="AP59" s="61"/>
      <c r="AQ59" s="61"/>
      <c r="AR59" s="61"/>
      <c r="AS59" s="61"/>
      <c r="AT59" s="61"/>
      <c r="AU59" s="61"/>
      <c r="AV59" s="61"/>
      <c r="AW59" s="61"/>
      <c r="AX59" s="61"/>
      <c r="AY59" s="61"/>
      <c r="AZ59" s="61"/>
      <c r="BA59" s="61"/>
      <c r="BB59" s="61"/>
      <c r="BC59" s="61"/>
      <c r="BD59" s="61"/>
      <c r="BE59" s="61"/>
      <c r="BF59" s="61"/>
      <c r="BG59" s="61"/>
      <c r="BH59" s="61"/>
      <c r="BI59" s="61"/>
      <c r="BJ59" s="61"/>
      <c r="BK59" s="61"/>
      <c r="BL59" s="61"/>
      <c r="BM59" s="61"/>
      <c r="BN59" s="61"/>
      <c r="BO59" s="61"/>
      <c r="BP59" s="61"/>
      <c r="BQ59" s="61"/>
      <c r="BR59" s="61"/>
      <c r="BS59" s="61"/>
      <c r="BT59" s="61"/>
      <c r="BU59" s="61"/>
      <c r="BV59" s="61"/>
      <c r="BW59" s="61"/>
      <c r="BX59" s="61"/>
      <c r="BY59" s="61"/>
      <c r="BZ59" s="61"/>
      <c r="CA59" s="61"/>
      <c r="CB59" s="61"/>
      <c r="CC59" s="61"/>
      <c r="CD59" s="61"/>
      <c r="CE59" s="61"/>
      <c r="CF59" s="61"/>
      <c r="CG59" s="61"/>
      <c r="CH59" s="61"/>
      <c r="CI59" s="61"/>
      <c r="CJ59" s="61"/>
      <c r="CK59" s="61"/>
    </row>
    <row r="60" spans="1:89" s="11" customFormat="1" ht="12.65" customHeight="1">
      <c r="A60" s="12" t="str">
        <f>RIGHT(data!$C$97,3)</f>
        <v>150</v>
      </c>
      <c r="B60" s="208" t="str">
        <f>RIGHT(data!$C$96,4)</f>
        <v>2023</v>
      </c>
      <c r="C60" s="12" t="str">
        <f>data!BI$55</f>
        <v>8490</v>
      </c>
      <c r="D60" s="12" t="s">
        <v>1157</v>
      </c>
      <c r="E60" s="206">
        <f>ROUND(N(data!BI59), 0)</f>
        <v>0</v>
      </c>
      <c r="F60" s="312">
        <f>ROUND(N(data!BI60), 2)</f>
        <v>0</v>
      </c>
      <c r="G60" s="206">
        <f>ROUND(N(data!BI61), 0)</f>
        <v>0</v>
      </c>
      <c r="H60" s="206">
        <f>ROUND(N(data!BI62), 0)</f>
        <v>0</v>
      </c>
      <c r="I60" s="206">
        <f>ROUND(N(data!BI63), 0)</f>
        <v>0</v>
      </c>
      <c r="J60" s="206">
        <f>ROUND(N(data!BI64), 0)</f>
        <v>0</v>
      </c>
      <c r="K60" s="206">
        <f>ROUND(N(data!BI65), 0)</f>
        <v>0</v>
      </c>
      <c r="L60" s="206">
        <f>ROUND(N(data!BI66), 0)</f>
        <v>0</v>
      </c>
      <c r="M60" s="206">
        <f>ROUND(N(data!BI67), 0)</f>
        <v>0</v>
      </c>
      <c r="N60" s="206">
        <f>ROUND(N(data!BI68), 0)</f>
        <v>0</v>
      </c>
      <c r="O60" s="206">
        <f>ROUND(N(data!BI69), 0)</f>
        <v>0</v>
      </c>
      <c r="P60" s="206">
        <f>ROUND(N(data!BI70), 0)</f>
        <v>0</v>
      </c>
      <c r="Q60" s="206">
        <f>ROUND(N(data!BI71), 0)</f>
        <v>0</v>
      </c>
      <c r="R60" s="206">
        <f>ROUND(N(data!BI72), 0)</f>
        <v>0</v>
      </c>
      <c r="S60" s="206">
        <f>ROUND(N(data!BI73), 0)</f>
        <v>0</v>
      </c>
      <c r="T60" s="206">
        <f>ROUND(N(data!BI74), 0)</f>
        <v>0</v>
      </c>
      <c r="U60" s="206">
        <f>ROUND(N(data!BI75), 0)</f>
        <v>0</v>
      </c>
      <c r="V60" s="206">
        <f>ROUND(N(data!BI76), 0)</f>
        <v>0</v>
      </c>
      <c r="W60" s="206">
        <f>ROUND(N(data!BI77), 0)</f>
        <v>0</v>
      </c>
      <c r="X60" s="206">
        <f>ROUND(N(data!BI78), 0)</f>
        <v>0</v>
      </c>
      <c r="Y60" s="206">
        <f>ROUND(N(data!BI79), 0)</f>
        <v>0</v>
      </c>
      <c r="Z60" s="206">
        <f>ROUND(N(data!BI80), 0)</f>
        <v>0</v>
      </c>
      <c r="AA60" s="206">
        <f>ROUND(N(data!BI81), 0)</f>
        <v>0</v>
      </c>
      <c r="AB60" s="206">
        <f>ROUND(N(data!BI82), 0)</f>
        <v>0</v>
      </c>
      <c r="AC60" s="206">
        <f>ROUND(N(data!BI83), 0)</f>
        <v>0</v>
      </c>
      <c r="AD60" s="206">
        <f>ROUND(N(data!BI84), 0)</f>
        <v>0</v>
      </c>
      <c r="AE60" s="206">
        <f>ROUND(N(data!BI89), 0)</f>
        <v>0</v>
      </c>
      <c r="AF60" s="206">
        <f>ROUND(N(data!BI87), 0)</f>
        <v>0</v>
      </c>
      <c r="AG60" s="206">
        <f>ROUND(N(data!BI90), 0)</f>
        <v>0</v>
      </c>
      <c r="AH60" s="206">
        <f>ROUND(N(data!BI91), 0)</f>
        <v>0</v>
      </c>
      <c r="AI60" s="206">
        <f>ROUND(N(data!BI92), 0)</f>
        <v>0</v>
      </c>
      <c r="AJ60" s="206">
        <f>ROUND(N(data!BI93), 0)</f>
        <v>0</v>
      </c>
      <c r="AK60" s="312">
        <f>ROUND(N(data!BI94), 2)</f>
        <v>0</v>
      </c>
      <c r="AL60" s="61"/>
      <c r="AM60" s="61"/>
      <c r="AN60" s="61"/>
      <c r="AO60" s="61"/>
      <c r="AP60" s="61"/>
      <c r="AQ60" s="61"/>
      <c r="AR60" s="61"/>
      <c r="AS60" s="61"/>
      <c r="AT60" s="61"/>
      <c r="AU60" s="61"/>
      <c r="AV60" s="61"/>
      <c r="AW60" s="61"/>
      <c r="AX60" s="61"/>
      <c r="AY60" s="61"/>
      <c r="AZ60" s="61"/>
      <c r="BA60" s="61"/>
      <c r="BB60" s="61"/>
      <c r="BC60" s="61"/>
      <c r="BD60" s="61"/>
      <c r="BE60" s="61"/>
      <c r="BF60" s="61"/>
      <c r="BG60" s="61"/>
      <c r="BH60" s="61"/>
      <c r="BI60" s="61"/>
      <c r="BJ60" s="61"/>
      <c r="BK60" s="61"/>
      <c r="BL60" s="61"/>
      <c r="BM60" s="61"/>
      <c r="BN60" s="61"/>
      <c r="BO60" s="61"/>
      <c r="BP60" s="61"/>
      <c r="BQ60" s="61"/>
      <c r="BR60" s="61"/>
      <c r="BS60" s="61"/>
      <c r="BT60" s="61"/>
      <c r="BU60" s="61"/>
      <c r="BV60" s="61"/>
      <c r="BW60" s="61"/>
      <c r="BX60" s="61"/>
      <c r="BY60" s="61"/>
      <c r="BZ60" s="61"/>
      <c r="CA60" s="61"/>
      <c r="CB60" s="61"/>
      <c r="CC60" s="61"/>
      <c r="CD60" s="61"/>
      <c r="CE60" s="61"/>
      <c r="CF60" s="61"/>
      <c r="CG60" s="61"/>
      <c r="CH60" s="61"/>
      <c r="CI60" s="61"/>
      <c r="CJ60" s="61"/>
      <c r="CK60" s="61"/>
    </row>
    <row r="61" spans="1:89" s="11" customFormat="1" ht="12.65" customHeight="1">
      <c r="A61" s="12" t="str">
        <f>RIGHT(data!$C$97,3)</f>
        <v>150</v>
      </c>
      <c r="B61" s="208" t="str">
        <f>RIGHT(data!$C$96,4)</f>
        <v>2023</v>
      </c>
      <c r="C61" s="12" t="str">
        <f>data!BJ$55</f>
        <v>8510</v>
      </c>
      <c r="D61" s="12" t="s">
        <v>1157</v>
      </c>
      <c r="E61" s="206">
        <f>ROUND(N(data!BJ59), 0)</f>
        <v>0</v>
      </c>
      <c r="F61" s="312">
        <f>ROUND(N(data!BJ60), 2)</f>
        <v>3.31</v>
      </c>
      <c r="G61" s="206">
        <f>ROUND(N(data!BJ61), 0)</f>
        <v>272427</v>
      </c>
      <c r="H61" s="206">
        <f>ROUND(N(data!BJ62), 0)</f>
        <v>70793</v>
      </c>
      <c r="I61" s="206">
        <f>ROUND(N(data!BJ63), 0)</f>
        <v>90201</v>
      </c>
      <c r="J61" s="206">
        <f>ROUND(N(data!BJ64), 0)</f>
        <v>2321</v>
      </c>
      <c r="K61" s="206">
        <f>ROUND(N(data!BJ65), 0)</f>
        <v>0</v>
      </c>
      <c r="L61" s="206">
        <f>ROUND(N(data!BJ66), 0)</f>
        <v>114278</v>
      </c>
      <c r="M61" s="206">
        <f>ROUND(N(data!BJ67), 0)</f>
        <v>0</v>
      </c>
      <c r="N61" s="206">
        <f>ROUND(N(data!BJ68), 0)</f>
        <v>0</v>
      </c>
      <c r="O61" s="206">
        <f>ROUND(N(data!BJ69), 0)</f>
        <v>100230</v>
      </c>
      <c r="P61" s="206">
        <f>ROUND(N(data!BJ70), 0)</f>
        <v>0</v>
      </c>
      <c r="Q61" s="206">
        <f>ROUND(N(data!BJ71), 0)</f>
        <v>0</v>
      </c>
      <c r="R61" s="206">
        <f>ROUND(N(data!BJ72), 0)</f>
        <v>0</v>
      </c>
      <c r="S61" s="206">
        <f>ROUND(N(data!BJ73), 0)</f>
        <v>0</v>
      </c>
      <c r="T61" s="206">
        <f>ROUND(N(data!BJ74), 0)</f>
        <v>0</v>
      </c>
      <c r="U61" s="206">
        <f>ROUND(N(data!BJ75), 0)</f>
        <v>0</v>
      </c>
      <c r="V61" s="206">
        <f>ROUND(N(data!BJ76), 0)</f>
        <v>0</v>
      </c>
      <c r="W61" s="206">
        <f>ROUND(N(data!BJ77), 0)</f>
        <v>0</v>
      </c>
      <c r="X61" s="206">
        <f>ROUND(N(data!BJ78), 0)</f>
        <v>0</v>
      </c>
      <c r="Y61" s="206">
        <f>ROUND(N(data!BJ79), 0)</f>
        <v>0</v>
      </c>
      <c r="Z61" s="206">
        <f>ROUND(N(data!BJ80), 0)</f>
        <v>0</v>
      </c>
      <c r="AA61" s="206">
        <f>ROUND(N(data!BJ81), 0)</f>
        <v>0</v>
      </c>
      <c r="AB61" s="206">
        <f>ROUND(N(data!BJ82), 0)</f>
        <v>0</v>
      </c>
      <c r="AC61" s="206">
        <f>ROUND(N(data!BJ83), 0)</f>
        <v>100230</v>
      </c>
      <c r="AD61" s="206">
        <f>ROUND(N(data!BJ84), 0)</f>
        <v>0</v>
      </c>
      <c r="AE61" s="206">
        <f>ROUND(N(data!BJ89), 0)</f>
        <v>0</v>
      </c>
      <c r="AF61" s="206">
        <f>ROUND(N(data!BJ87), 0)</f>
        <v>0</v>
      </c>
      <c r="AG61" s="206">
        <f>ROUND(N(data!BJ90), 0)</f>
        <v>0</v>
      </c>
      <c r="AH61" s="206">
        <f>ROUND(N(data!BJ91), 0)</f>
        <v>0</v>
      </c>
      <c r="AI61" s="206">
        <f>ROUND(N(data!BJ92), 0)</f>
        <v>0</v>
      </c>
      <c r="AJ61" s="206">
        <f>ROUND(N(data!BJ93), 0)</f>
        <v>0</v>
      </c>
      <c r="AK61" s="312">
        <f>ROUND(N(data!BJ94), 2)</f>
        <v>0</v>
      </c>
      <c r="AL61" s="61"/>
      <c r="AM61" s="61"/>
      <c r="AN61" s="61"/>
      <c r="AO61" s="61"/>
      <c r="AP61" s="61"/>
      <c r="AQ61" s="61"/>
      <c r="AR61" s="61"/>
      <c r="AS61" s="61"/>
      <c r="AT61" s="61"/>
      <c r="AU61" s="61"/>
      <c r="AV61" s="61"/>
      <c r="AW61" s="61"/>
      <c r="AX61" s="61"/>
      <c r="AY61" s="61"/>
      <c r="AZ61" s="61"/>
      <c r="BA61" s="61"/>
      <c r="BB61" s="61"/>
      <c r="BC61" s="61"/>
      <c r="BD61" s="61"/>
      <c r="BE61" s="61"/>
      <c r="BF61" s="61"/>
      <c r="BG61" s="61"/>
      <c r="BH61" s="61"/>
      <c r="BI61" s="61"/>
      <c r="BJ61" s="61"/>
      <c r="BK61" s="61"/>
      <c r="BL61" s="61"/>
      <c r="BM61" s="61"/>
      <c r="BN61" s="61"/>
      <c r="BO61" s="61"/>
      <c r="BP61" s="61"/>
      <c r="BQ61" s="61"/>
      <c r="BR61" s="61"/>
      <c r="BS61" s="61"/>
      <c r="BT61" s="61"/>
      <c r="BU61" s="61"/>
      <c r="BV61" s="61"/>
      <c r="BW61" s="61"/>
      <c r="BX61" s="61"/>
      <c r="BY61" s="61"/>
      <c r="BZ61" s="61"/>
      <c r="CA61" s="61"/>
      <c r="CB61" s="61"/>
      <c r="CC61" s="61"/>
      <c r="CD61" s="61"/>
      <c r="CE61" s="61"/>
      <c r="CF61" s="61"/>
      <c r="CG61" s="61"/>
      <c r="CH61" s="61"/>
      <c r="CI61" s="61"/>
      <c r="CJ61" s="61"/>
      <c r="CK61" s="61"/>
    </row>
    <row r="62" spans="1:89" s="11" customFormat="1" ht="12.65" customHeight="1">
      <c r="A62" s="12" t="str">
        <f>RIGHT(data!$C$97,3)</f>
        <v>150</v>
      </c>
      <c r="B62" s="208" t="str">
        <f>RIGHT(data!$C$96,4)</f>
        <v>2023</v>
      </c>
      <c r="C62" s="12" t="str">
        <f>data!BK$55</f>
        <v>8530</v>
      </c>
      <c r="D62" s="12" t="s">
        <v>1157</v>
      </c>
      <c r="E62" s="206">
        <f>ROUND(N(data!BK59), 0)</f>
        <v>0</v>
      </c>
      <c r="F62" s="312">
        <f>ROUND(N(data!BK60), 2)</f>
        <v>17.27</v>
      </c>
      <c r="G62" s="206">
        <f>ROUND(N(data!BK61), 0)</f>
        <v>910540</v>
      </c>
      <c r="H62" s="206">
        <f>ROUND(N(data!BK62), 0)</f>
        <v>236613</v>
      </c>
      <c r="I62" s="206">
        <f>ROUND(N(data!BK63), 0)</f>
        <v>0</v>
      </c>
      <c r="J62" s="206">
        <f>ROUND(N(data!BK64), 0)</f>
        <v>9302</v>
      </c>
      <c r="K62" s="206">
        <f>ROUND(N(data!BK65), 0)</f>
        <v>0</v>
      </c>
      <c r="L62" s="206">
        <f>ROUND(N(data!BK66), 0)</f>
        <v>65947</v>
      </c>
      <c r="M62" s="206">
        <f>ROUND(N(data!BK67), 0)</f>
        <v>22211</v>
      </c>
      <c r="N62" s="206">
        <f>ROUND(N(data!BK68), 0)</f>
        <v>470</v>
      </c>
      <c r="O62" s="206">
        <f>ROUND(N(data!BK69), 0)</f>
        <v>36617</v>
      </c>
      <c r="P62" s="206">
        <f>ROUND(N(data!BK70), 0)</f>
        <v>0</v>
      </c>
      <c r="Q62" s="206">
        <f>ROUND(N(data!BK71), 0)</f>
        <v>0</v>
      </c>
      <c r="R62" s="206">
        <f>ROUND(N(data!BK72), 0)</f>
        <v>0</v>
      </c>
      <c r="S62" s="206">
        <f>ROUND(N(data!BK73), 0)</f>
        <v>0</v>
      </c>
      <c r="T62" s="206">
        <f>ROUND(N(data!BK74), 0)</f>
        <v>0</v>
      </c>
      <c r="U62" s="206">
        <f>ROUND(N(data!BK75), 0)</f>
        <v>0</v>
      </c>
      <c r="V62" s="206">
        <f>ROUND(N(data!BK76), 0)</f>
        <v>0</v>
      </c>
      <c r="W62" s="206">
        <f>ROUND(N(data!BK77), 0)</f>
        <v>0</v>
      </c>
      <c r="X62" s="206">
        <f>ROUND(N(data!BK78), 0)</f>
        <v>0</v>
      </c>
      <c r="Y62" s="206">
        <f>ROUND(N(data!BK79), 0)</f>
        <v>0</v>
      </c>
      <c r="Z62" s="206">
        <f>ROUND(N(data!BK80), 0)</f>
        <v>0</v>
      </c>
      <c r="AA62" s="206">
        <f>ROUND(N(data!BK81), 0)</f>
        <v>0</v>
      </c>
      <c r="AB62" s="206">
        <f>ROUND(N(data!BK82), 0)</f>
        <v>0</v>
      </c>
      <c r="AC62" s="206">
        <f>ROUND(N(data!BK83), 0)</f>
        <v>36617</v>
      </c>
      <c r="AD62" s="206">
        <f>ROUND(N(data!BK84), 0)</f>
        <v>0</v>
      </c>
      <c r="AE62" s="206">
        <f>ROUND(N(data!BK89), 0)</f>
        <v>0</v>
      </c>
      <c r="AF62" s="206">
        <f>ROUND(N(data!BK87), 0)</f>
        <v>0</v>
      </c>
      <c r="AG62" s="206">
        <f>ROUND(N(data!BK90), 0)</f>
        <v>949</v>
      </c>
      <c r="AH62" s="206">
        <f>ROUND(N(data!BK91), 0)</f>
        <v>0</v>
      </c>
      <c r="AI62" s="206">
        <f>ROUND(N(data!BK92), 0)</f>
        <v>2094</v>
      </c>
      <c r="AJ62" s="206">
        <f>ROUND(N(data!BK93), 0)</f>
        <v>0</v>
      </c>
      <c r="AK62" s="312">
        <f>ROUND(N(data!BK94), 2)</f>
        <v>0</v>
      </c>
      <c r="AL62" s="61"/>
      <c r="AM62" s="61"/>
      <c r="AN62" s="61"/>
      <c r="AO62" s="61"/>
      <c r="AP62" s="61"/>
      <c r="AQ62" s="61"/>
      <c r="AR62" s="61"/>
      <c r="AS62" s="61"/>
      <c r="AT62" s="61"/>
      <c r="AU62" s="61"/>
      <c r="AV62" s="61"/>
      <c r="AW62" s="61"/>
      <c r="AX62" s="61"/>
      <c r="AY62" s="61"/>
      <c r="AZ62" s="61"/>
      <c r="BA62" s="61"/>
      <c r="BB62" s="61"/>
      <c r="BC62" s="61"/>
      <c r="BD62" s="61"/>
      <c r="BE62" s="61"/>
      <c r="BF62" s="61"/>
      <c r="BG62" s="61"/>
      <c r="BH62" s="61"/>
      <c r="BI62" s="61"/>
      <c r="BJ62" s="61"/>
      <c r="BK62" s="61"/>
      <c r="BL62" s="61"/>
      <c r="BM62" s="61"/>
      <c r="BN62" s="61"/>
      <c r="BO62" s="61"/>
      <c r="BP62" s="61"/>
      <c r="BQ62" s="61"/>
      <c r="BR62" s="61"/>
      <c r="BS62" s="61"/>
      <c r="BT62" s="61"/>
      <c r="BU62" s="61"/>
      <c r="BV62" s="61"/>
      <c r="BW62" s="61"/>
      <c r="BX62" s="61"/>
      <c r="BY62" s="61"/>
      <c r="BZ62" s="61"/>
      <c r="CA62" s="61"/>
      <c r="CB62" s="61"/>
      <c r="CC62" s="61"/>
      <c r="CD62" s="61"/>
      <c r="CE62" s="61"/>
      <c r="CF62" s="61"/>
      <c r="CG62" s="61"/>
      <c r="CH62" s="61"/>
      <c r="CI62" s="61"/>
      <c r="CJ62" s="61"/>
      <c r="CK62" s="61"/>
    </row>
    <row r="63" spans="1:89" s="11" customFormat="1" ht="12.65" customHeight="1">
      <c r="A63" s="12" t="str">
        <f>RIGHT(data!$C$97,3)</f>
        <v>150</v>
      </c>
      <c r="B63" s="208" t="str">
        <f>RIGHT(data!$C$96,4)</f>
        <v>2023</v>
      </c>
      <c r="C63" s="12" t="str">
        <f>data!BL$55</f>
        <v>8560</v>
      </c>
      <c r="D63" s="12" t="s">
        <v>1157</v>
      </c>
      <c r="E63" s="206">
        <f>ROUND(N(data!BL59), 0)</f>
        <v>0</v>
      </c>
      <c r="F63" s="312">
        <f>ROUND(N(data!BL60), 2)</f>
        <v>16.350000000000001</v>
      </c>
      <c r="G63" s="206">
        <f>ROUND(N(data!BL61), 0)</f>
        <v>722164</v>
      </c>
      <c r="H63" s="206">
        <f>ROUND(N(data!BL62), 0)</f>
        <v>187661</v>
      </c>
      <c r="I63" s="206">
        <f>ROUND(N(data!BL63), 0)</f>
        <v>0</v>
      </c>
      <c r="J63" s="206">
        <f>ROUND(N(data!BL64), 0)</f>
        <v>10175</v>
      </c>
      <c r="K63" s="206">
        <f>ROUND(N(data!BL65), 0)</f>
        <v>1500</v>
      </c>
      <c r="L63" s="206">
        <f>ROUND(N(data!BL66), 0)</f>
        <v>29494</v>
      </c>
      <c r="M63" s="206">
        <f>ROUND(N(data!BL67), 0)</f>
        <v>209283</v>
      </c>
      <c r="N63" s="206">
        <f>ROUND(N(data!BL68), 0)</f>
        <v>4968</v>
      </c>
      <c r="O63" s="206">
        <f>ROUND(N(data!BL69), 0)</f>
        <v>7997</v>
      </c>
      <c r="P63" s="206">
        <f>ROUND(N(data!BL70), 0)</f>
        <v>0</v>
      </c>
      <c r="Q63" s="206">
        <f>ROUND(N(data!BL71), 0)</f>
        <v>0</v>
      </c>
      <c r="R63" s="206">
        <f>ROUND(N(data!BL72), 0)</f>
        <v>0</v>
      </c>
      <c r="S63" s="206">
        <f>ROUND(N(data!BL73), 0)</f>
        <v>0</v>
      </c>
      <c r="T63" s="206">
        <f>ROUND(N(data!BL74), 0)</f>
        <v>0</v>
      </c>
      <c r="U63" s="206">
        <f>ROUND(N(data!BL75), 0)</f>
        <v>0</v>
      </c>
      <c r="V63" s="206">
        <f>ROUND(N(data!BL76), 0)</f>
        <v>0</v>
      </c>
      <c r="W63" s="206">
        <f>ROUND(N(data!BL77), 0)</f>
        <v>0</v>
      </c>
      <c r="X63" s="206">
        <f>ROUND(N(data!BL78), 0)</f>
        <v>0</v>
      </c>
      <c r="Y63" s="206">
        <f>ROUND(N(data!BL79), 0)</f>
        <v>0</v>
      </c>
      <c r="Z63" s="206">
        <f>ROUND(N(data!BL80), 0)</f>
        <v>0</v>
      </c>
      <c r="AA63" s="206">
        <f>ROUND(N(data!BL81), 0)</f>
        <v>0</v>
      </c>
      <c r="AB63" s="206">
        <f>ROUND(N(data!BL82), 0)</f>
        <v>0</v>
      </c>
      <c r="AC63" s="206">
        <f>ROUND(N(data!BL83), 0)</f>
        <v>7997</v>
      </c>
      <c r="AD63" s="206">
        <f>ROUND(N(data!BL84), 0)</f>
        <v>0</v>
      </c>
      <c r="AE63" s="206">
        <f>ROUND(N(data!BL89), 0)</f>
        <v>0</v>
      </c>
      <c r="AF63" s="206">
        <f>ROUND(N(data!BL87), 0)</f>
        <v>0</v>
      </c>
      <c r="AG63" s="206">
        <f>ROUND(N(data!BL90), 0)</f>
        <v>8942</v>
      </c>
      <c r="AH63" s="206">
        <f>ROUND(N(data!BL91), 0)</f>
        <v>0</v>
      </c>
      <c r="AI63" s="206">
        <f>ROUND(N(data!BL92), 0)</f>
        <v>1982</v>
      </c>
      <c r="AJ63" s="206">
        <f>ROUND(N(data!BL93), 0)</f>
        <v>0</v>
      </c>
      <c r="AK63" s="312">
        <f>ROUND(N(data!BL94), 2)</f>
        <v>0</v>
      </c>
      <c r="AL63" s="61"/>
      <c r="AM63" s="61"/>
      <c r="AN63" s="61"/>
      <c r="AO63" s="61"/>
      <c r="AP63" s="61"/>
      <c r="AQ63" s="61"/>
      <c r="AR63" s="61"/>
      <c r="AS63" s="61"/>
      <c r="AT63" s="61"/>
      <c r="AU63" s="61"/>
      <c r="AV63" s="61"/>
      <c r="AW63" s="61"/>
      <c r="AX63" s="61"/>
      <c r="AY63" s="61"/>
      <c r="AZ63" s="61"/>
      <c r="BA63" s="61"/>
      <c r="BB63" s="61"/>
      <c r="BC63" s="61"/>
      <c r="BD63" s="61"/>
      <c r="BE63" s="61"/>
      <c r="BF63" s="61"/>
      <c r="BG63" s="61"/>
      <c r="BH63" s="61"/>
      <c r="BI63" s="61"/>
      <c r="BJ63" s="61"/>
      <c r="BK63" s="61"/>
      <c r="BL63" s="61"/>
      <c r="BM63" s="61"/>
      <c r="BN63" s="61"/>
      <c r="BO63" s="61"/>
      <c r="BP63" s="61"/>
      <c r="BQ63" s="61"/>
      <c r="BR63" s="61"/>
      <c r="BS63" s="61"/>
      <c r="BT63" s="61"/>
      <c r="BU63" s="61"/>
      <c r="BV63" s="61"/>
      <c r="BW63" s="61"/>
      <c r="BX63" s="61"/>
      <c r="BY63" s="61"/>
      <c r="BZ63" s="61"/>
      <c r="CA63" s="61"/>
      <c r="CB63" s="61"/>
      <c r="CC63" s="61"/>
      <c r="CD63" s="61"/>
      <c r="CE63" s="61"/>
      <c r="CF63" s="61"/>
      <c r="CG63" s="61"/>
      <c r="CH63" s="61"/>
      <c r="CI63" s="61"/>
      <c r="CJ63" s="61"/>
      <c r="CK63" s="61"/>
    </row>
    <row r="64" spans="1:89" s="11" customFormat="1" ht="12.65" customHeight="1">
      <c r="A64" s="12" t="str">
        <f>RIGHT(data!$C$97,3)</f>
        <v>150</v>
      </c>
      <c r="B64" s="208" t="str">
        <f>RIGHT(data!$C$96,4)</f>
        <v>2023</v>
      </c>
      <c r="C64" s="12" t="str">
        <f>data!BM$55</f>
        <v>8590</v>
      </c>
      <c r="D64" s="12" t="s">
        <v>1157</v>
      </c>
      <c r="E64" s="206">
        <f>ROUND(N(data!BM59), 0)</f>
        <v>0</v>
      </c>
      <c r="F64" s="312">
        <f>ROUND(N(data!BM60), 2)</f>
        <v>0</v>
      </c>
      <c r="G64" s="206">
        <f>ROUND(N(data!BM61), 0)</f>
        <v>0</v>
      </c>
      <c r="H64" s="206">
        <f>ROUND(N(data!BM62), 0)</f>
        <v>0</v>
      </c>
      <c r="I64" s="206">
        <f>ROUND(N(data!BM63), 0)</f>
        <v>0</v>
      </c>
      <c r="J64" s="206">
        <f>ROUND(N(data!BM64), 0)</f>
        <v>0</v>
      </c>
      <c r="K64" s="206">
        <f>ROUND(N(data!BM65), 0)</f>
        <v>0</v>
      </c>
      <c r="L64" s="206">
        <f>ROUND(N(data!BM66), 0)</f>
        <v>0</v>
      </c>
      <c r="M64" s="206">
        <f>ROUND(N(data!BM67), 0)</f>
        <v>0</v>
      </c>
      <c r="N64" s="206">
        <f>ROUND(N(data!BM68), 0)</f>
        <v>0</v>
      </c>
      <c r="O64" s="206">
        <f>ROUND(N(data!BM69), 0)</f>
        <v>0</v>
      </c>
      <c r="P64" s="206">
        <f>ROUND(N(data!BM70), 0)</f>
        <v>0</v>
      </c>
      <c r="Q64" s="206">
        <f>ROUND(N(data!BM71), 0)</f>
        <v>0</v>
      </c>
      <c r="R64" s="206">
        <f>ROUND(N(data!BM72), 0)</f>
        <v>0</v>
      </c>
      <c r="S64" s="206">
        <f>ROUND(N(data!BM73), 0)</f>
        <v>0</v>
      </c>
      <c r="T64" s="206">
        <f>ROUND(N(data!BM74), 0)</f>
        <v>0</v>
      </c>
      <c r="U64" s="206">
        <f>ROUND(N(data!BM75), 0)</f>
        <v>0</v>
      </c>
      <c r="V64" s="206">
        <f>ROUND(N(data!BM76), 0)</f>
        <v>0</v>
      </c>
      <c r="W64" s="206">
        <f>ROUND(N(data!BM77), 0)</f>
        <v>0</v>
      </c>
      <c r="X64" s="206">
        <f>ROUND(N(data!BM78), 0)</f>
        <v>0</v>
      </c>
      <c r="Y64" s="206">
        <f>ROUND(N(data!BM79), 0)</f>
        <v>0</v>
      </c>
      <c r="Z64" s="206">
        <f>ROUND(N(data!BM80), 0)</f>
        <v>0</v>
      </c>
      <c r="AA64" s="206">
        <f>ROUND(N(data!BM81), 0)</f>
        <v>0</v>
      </c>
      <c r="AB64" s="206">
        <f>ROUND(N(data!BM82), 0)</f>
        <v>0</v>
      </c>
      <c r="AC64" s="206">
        <f>ROUND(N(data!BM83), 0)</f>
        <v>0</v>
      </c>
      <c r="AD64" s="206">
        <f>ROUND(N(data!BM84), 0)</f>
        <v>0</v>
      </c>
      <c r="AE64" s="206">
        <f>ROUND(N(data!BM89), 0)</f>
        <v>0</v>
      </c>
      <c r="AF64" s="206">
        <f>ROUND(N(data!BM87), 0)</f>
        <v>0</v>
      </c>
      <c r="AG64" s="206">
        <f>ROUND(N(data!BM90), 0)</f>
        <v>0</v>
      </c>
      <c r="AH64" s="206">
        <f>ROUND(N(data!BM91), 0)</f>
        <v>0</v>
      </c>
      <c r="AI64" s="206">
        <f>ROUND(N(data!BM92), 0)</f>
        <v>0</v>
      </c>
      <c r="AJ64" s="206">
        <f>ROUND(N(data!BM93), 0)</f>
        <v>0</v>
      </c>
      <c r="AK64" s="312">
        <f>ROUND(N(data!BM94), 2)</f>
        <v>0</v>
      </c>
      <c r="AL64" s="61"/>
      <c r="AM64" s="61"/>
      <c r="AN64" s="61"/>
      <c r="AO64" s="61"/>
      <c r="AP64" s="61"/>
      <c r="AQ64" s="61"/>
      <c r="AR64" s="61"/>
      <c r="AS64" s="61"/>
      <c r="AT64" s="61"/>
      <c r="AU64" s="61"/>
      <c r="AV64" s="61"/>
      <c r="AW64" s="61"/>
      <c r="AX64" s="61"/>
      <c r="AY64" s="61"/>
      <c r="AZ64" s="61"/>
      <c r="BA64" s="61"/>
      <c r="BB64" s="61"/>
      <c r="BC64" s="61"/>
      <c r="BD64" s="61"/>
      <c r="BE64" s="61"/>
      <c r="BF64" s="61"/>
      <c r="BG64" s="61"/>
      <c r="BH64" s="61"/>
      <c r="BI64" s="61"/>
      <c r="BJ64" s="61"/>
      <c r="BK64" s="61"/>
      <c r="BL64" s="61"/>
      <c r="BM64" s="61"/>
      <c r="BN64" s="61"/>
      <c r="BO64" s="61"/>
      <c r="BP64" s="61"/>
      <c r="BQ64" s="61"/>
      <c r="BR64" s="61"/>
      <c r="BS64" s="61"/>
      <c r="BT64" s="61"/>
      <c r="BU64" s="61"/>
      <c r="BV64" s="61"/>
      <c r="BW64" s="61"/>
      <c r="BX64" s="61"/>
      <c r="BY64" s="61"/>
      <c r="BZ64" s="61"/>
      <c r="CA64" s="61"/>
      <c r="CB64" s="61"/>
      <c r="CC64" s="61"/>
      <c r="CD64" s="61"/>
      <c r="CE64" s="61"/>
      <c r="CF64" s="61"/>
      <c r="CG64" s="61"/>
      <c r="CH64" s="61"/>
      <c r="CI64" s="61"/>
      <c r="CJ64" s="61"/>
      <c r="CK64" s="61"/>
    </row>
    <row r="65" spans="1:89" s="11" customFormat="1" ht="12.65" customHeight="1">
      <c r="A65" s="12" t="str">
        <f>RIGHT(data!$C$97,3)</f>
        <v>150</v>
      </c>
      <c r="B65" s="208" t="str">
        <f>RIGHT(data!$C$96,4)</f>
        <v>2023</v>
      </c>
      <c r="C65" s="12" t="str">
        <f>data!BN$55</f>
        <v>8610</v>
      </c>
      <c r="D65" s="12" t="s">
        <v>1157</v>
      </c>
      <c r="E65" s="206">
        <f>ROUND(N(data!BN59), 0)</f>
        <v>0</v>
      </c>
      <c r="F65" s="312">
        <f>ROUND(N(data!BN60), 2)</f>
        <v>4.96</v>
      </c>
      <c r="G65" s="206">
        <f>ROUND(N(data!BN61), 0)</f>
        <v>758192</v>
      </c>
      <c r="H65" s="206">
        <f>ROUND(N(data!BN62), 0)</f>
        <v>197024</v>
      </c>
      <c r="I65" s="206">
        <f>ROUND(N(data!BN63), 0)</f>
        <v>48243</v>
      </c>
      <c r="J65" s="206">
        <f>ROUND(N(data!BN64), 0)</f>
        <v>21458</v>
      </c>
      <c r="K65" s="206">
        <f>ROUND(N(data!BN65), 0)</f>
        <v>24877</v>
      </c>
      <c r="L65" s="206">
        <f>ROUND(N(data!BN66), 0)</f>
        <v>64375</v>
      </c>
      <c r="M65" s="206">
        <f>ROUND(N(data!BN67), 0)</f>
        <v>321648</v>
      </c>
      <c r="N65" s="206">
        <f>ROUND(N(data!BN68), 0)</f>
        <v>100949</v>
      </c>
      <c r="O65" s="206">
        <f>ROUND(N(data!BN69), 0)</f>
        <v>177089</v>
      </c>
      <c r="P65" s="206">
        <f>ROUND(N(data!BN70), 0)</f>
        <v>0</v>
      </c>
      <c r="Q65" s="206">
        <f>ROUND(N(data!BN71), 0)</f>
        <v>0</v>
      </c>
      <c r="R65" s="206">
        <f>ROUND(N(data!BN72), 0)</f>
        <v>0</v>
      </c>
      <c r="S65" s="206">
        <f>ROUND(N(data!BN73), 0)</f>
        <v>0</v>
      </c>
      <c r="T65" s="206">
        <f>ROUND(N(data!BN74), 0)</f>
        <v>0</v>
      </c>
      <c r="U65" s="206">
        <f>ROUND(N(data!BN75), 0)</f>
        <v>0</v>
      </c>
      <c r="V65" s="206">
        <f>ROUND(N(data!BN76), 0)</f>
        <v>0</v>
      </c>
      <c r="W65" s="206">
        <f>ROUND(N(data!BN77), 0)</f>
        <v>0</v>
      </c>
      <c r="X65" s="206">
        <f>ROUND(N(data!BN78), 0)</f>
        <v>0</v>
      </c>
      <c r="Y65" s="206">
        <f>ROUND(N(data!BN79), 0)</f>
        <v>0</v>
      </c>
      <c r="Z65" s="206">
        <f>ROUND(N(data!BN80), 0)</f>
        <v>0</v>
      </c>
      <c r="AA65" s="206">
        <f>ROUND(N(data!BN81), 0)</f>
        <v>0</v>
      </c>
      <c r="AB65" s="206">
        <f>ROUND(N(data!BN82), 0)</f>
        <v>0</v>
      </c>
      <c r="AC65" s="206">
        <f>ROUND(N(data!BN83), 0)</f>
        <v>177089</v>
      </c>
      <c r="AD65" s="206">
        <f>ROUND(N(data!BN84), 0)</f>
        <v>0</v>
      </c>
      <c r="AE65" s="206">
        <f>ROUND(N(data!BN89), 0)</f>
        <v>0</v>
      </c>
      <c r="AF65" s="206">
        <f>ROUND(N(data!BN87), 0)</f>
        <v>0</v>
      </c>
      <c r="AG65" s="206">
        <f>ROUND(N(data!BN90), 0)</f>
        <v>13743</v>
      </c>
      <c r="AH65" s="206">
        <f>ROUND(N(data!BN91), 0)</f>
        <v>0</v>
      </c>
      <c r="AI65" s="206">
        <f>ROUND(N(data!BN92), 0)</f>
        <v>0</v>
      </c>
      <c r="AJ65" s="206">
        <f>ROUND(N(data!BN93), 0)</f>
        <v>0</v>
      </c>
      <c r="AK65" s="312">
        <f>ROUND(N(data!BN94), 2)</f>
        <v>0</v>
      </c>
      <c r="AL65" s="61"/>
      <c r="AM65" s="61"/>
      <c r="AN65" s="61"/>
      <c r="AO65" s="61"/>
      <c r="AP65" s="61"/>
      <c r="AQ65" s="61"/>
      <c r="AR65" s="61"/>
      <c r="AS65" s="61"/>
      <c r="AT65" s="61"/>
      <c r="AU65" s="61"/>
      <c r="AV65" s="61"/>
      <c r="AW65" s="61"/>
      <c r="AX65" s="61"/>
      <c r="AY65" s="61"/>
      <c r="AZ65" s="61"/>
      <c r="BA65" s="61"/>
      <c r="BB65" s="61"/>
      <c r="BC65" s="61"/>
      <c r="BD65" s="61"/>
      <c r="BE65" s="61"/>
      <c r="BF65" s="61"/>
      <c r="BG65" s="61"/>
      <c r="BH65" s="61"/>
      <c r="BI65" s="61"/>
      <c r="BJ65" s="61"/>
      <c r="BK65" s="61"/>
      <c r="BL65" s="61"/>
      <c r="BM65" s="61"/>
      <c r="BN65" s="61"/>
      <c r="BO65" s="61"/>
      <c r="BP65" s="61"/>
      <c r="BQ65" s="61"/>
      <c r="BR65" s="61"/>
      <c r="BS65" s="61"/>
      <c r="BT65" s="61"/>
      <c r="BU65" s="61"/>
      <c r="BV65" s="61"/>
      <c r="BW65" s="61"/>
      <c r="BX65" s="61"/>
      <c r="BY65" s="61"/>
      <c r="BZ65" s="61"/>
      <c r="CA65" s="61"/>
      <c r="CB65" s="61"/>
      <c r="CC65" s="61"/>
      <c r="CD65" s="61"/>
      <c r="CE65" s="61"/>
      <c r="CF65" s="61"/>
      <c r="CG65" s="61"/>
      <c r="CH65" s="61"/>
      <c r="CI65" s="61"/>
      <c r="CJ65" s="61"/>
      <c r="CK65" s="61"/>
    </row>
    <row r="66" spans="1:89" s="11" customFormat="1" ht="12.65" customHeight="1">
      <c r="A66" s="12" t="str">
        <f>RIGHT(data!$C$97,3)</f>
        <v>150</v>
      </c>
      <c r="B66" s="208" t="str">
        <f>RIGHT(data!$C$96,4)</f>
        <v>2023</v>
      </c>
      <c r="C66" s="12" t="str">
        <f>data!BO$55</f>
        <v>8620</v>
      </c>
      <c r="D66" s="12" t="s">
        <v>1157</v>
      </c>
      <c r="E66" s="206">
        <f>ROUND(N(data!BO59), 0)</f>
        <v>0</v>
      </c>
      <c r="F66" s="312">
        <f>ROUND(N(data!BO60), 2)</f>
        <v>0</v>
      </c>
      <c r="G66" s="206">
        <f>ROUND(N(data!BO61), 0)</f>
        <v>0</v>
      </c>
      <c r="H66" s="206">
        <f>ROUND(N(data!BO62), 0)</f>
        <v>0</v>
      </c>
      <c r="I66" s="206">
        <f>ROUND(N(data!BO63), 0)</f>
        <v>0</v>
      </c>
      <c r="J66" s="206">
        <f>ROUND(N(data!BO64), 0)</f>
        <v>0</v>
      </c>
      <c r="K66" s="206">
        <f>ROUND(N(data!BO65), 0)</f>
        <v>0</v>
      </c>
      <c r="L66" s="206">
        <f>ROUND(N(data!BO66), 0)</f>
        <v>0</v>
      </c>
      <c r="M66" s="206">
        <f>ROUND(N(data!BO67), 0)</f>
        <v>0</v>
      </c>
      <c r="N66" s="206">
        <f>ROUND(N(data!BO68), 0)</f>
        <v>0</v>
      </c>
      <c r="O66" s="206">
        <f>ROUND(N(data!BO69), 0)</f>
        <v>0</v>
      </c>
      <c r="P66" s="206">
        <f>ROUND(N(data!BO70), 0)</f>
        <v>0</v>
      </c>
      <c r="Q66" s="206">
        <f>ROUND(N(data!BO71), 0)</f>
        <v>0</v>
      </c>
      <c r="R66" s="206">
        <f>ROUND(N(data!BO72), 0)</f>
        <v>0</v>
      </c>
      <c r="S66" s="206">
        <f>ROUND(N(data!BO73), 0)</f>
        <v>0</v>
      </c>
      <c r="T66" s="206">
        <f>ROUND(N(data!BO74), 0)</f>
        <v>0</v>
      </c>
      <c r="U66" s="206">
        <f>ROUND(N(data!BO75), 0)</f>
        <v>0</v>
      </c>
      <c r="V66" s="206">
        <f>ROUND(N(data!BO76), 0)</f>
        <v>0</v>
      </c>
      <c r="W66" s="206">
        <f>ROUND(N(data!BO77), 0)</f>
        <v>0</v>
      </c>
      <c r="X66" s="206">
        <f>ROUND(N(data!BO78), 0)</f>
        <v>0</v>
      </c>
      <c r="Y66" s="206">
        <f>ROUND(N(data!BO79), 0)</f>
        <v>0</v>
      </c>
      <c r="Z66" s="206">
        <f>ROUND(N(data!BO80), 0)</f>
        <v>0</v>
      </c>
      <c r="AA66" s="206">
        <f>ROUND(N(data!BO81), 0)</f>
        <v>0</v>
      </c>
      <c r="AB66" s="206">
        <f>ROUND(N(data!BO82), 0)</f>
        <v>0</v>
      </c>
      <c r="AC66" s="206">
        <f>ROUND(N(data!BO83), 0)</f>
        <v>0</v>
      </c>
      <c r="AD66" s="206">
        <f>ROUND(N(data!BO84), 0)</f>
        <v>0</v>
      </c>
      <c r="AE66" s="206">
        <f>ROUND(N(data!BO89), 0)</f>
        <v>0</v>
      </c>
      <c r="AF66" s="206">
        <f>ROUND(N(data!BO87), 0)</f>
        <v>0</v>
      </c>
      <c r="AG66" s="206">
        <f>ROUND(N(data!BO90), 0)</f>
        <v>0</v>
      </c>
      <c r="AH66" s="206">
        <f>ROUND(N(data!BO91), 0)</f>
        <v>0</v>
      </c>
      <c r="AI66" s="206">
        <f>ROUND(N(data!BO92), 0)</f>
        <v>0</v>
      </c>
      <c r="AJ66" s="206">
        <f>ROUND(N(data!BO93), 0)</f>
        <v>0</v>
      </c>
      <c r="AK66" s="312">
        <f>ROUND(N(data!BO94), 2)</f>
        <v>0</v>
      </c>
      <c r="AL66" s="61"/>
      <c r="AM66" s="61"/>
      <c r="AN66" s="61"/>
      <c r="AO66" s="61"/>
      <c r="AP66" s="61"/>
      <c r="AQ66" s="61"/>
      <c r="AR66" s="61"/>
      <c r="AS66" s="61"/>
      <c r="AT66" s="61"/>
      <c r="AU66" s="61"/>
      <c r="AV66" s="61"/>
      <c r="AW66" s="61"/>
      <c r="AX66" s="61"/>
      <c r="AY66" s="61"/>
      <c r="AZ66" s="61"/>
      <c r="BA66" s="61"/>
      <c r="BB66" s="61"/>
      <c r="BC66" s="61"/>
      <c r="BD66" s="61"/>
      <c r="BE66" s="61"/>
      <c r="BF66" s="61"/>
      <c r="BG66" s="61"/>
      <c r="BH66" s="61"/>
      <c r="BI66" s="61"/>
      <c r="BJ66" s="61"/>
      <c r="BK66" s="61"/>
      <c r="BL66" s="61"/>
      <c r="BM66" s="61"/>
      <c r="BN66" s="61"/>
      <c r="BO66" s="61"/>
      <c r="BP66" s="61"/>
      <c r="BQ66" s="61"/>
      <c r="BR66" s="61"/>
      <c r="BS66" s="61"/>
      <c r="BT66" s="61"/>
      <c r="BU66" s="61"/>
      <c r="BV66" s="61"/>
      <c r="BW66" s="61"/>
      <c r="BX66" s="61"/>
      <c r="BY66" s="61"/>
      <c r="BZ66" s="61"/>
      <c r="CA66" s="61"/>
      <c r="CB66" s="61"/>
      <c r="CC66" s="61"/>
      <c r="CD66" s="61"/>
      <c r="CE66" s="61"/>
      <c r="CF66" s="61"/>
      <c r="CG66" s="61"/>
      <c r="CH66" s="61"/>
      <c r="CI66" s="61"/>
      <c r="CJ66" s="61"/>
      <c r="CK66" s="61"/>
    </row>
    <row r="67" spans="1:89" s="11" customFormat="1" ht="12.65" customHeight="1">
      <c r="A67" s="12" t="str">
        <f>RIGHT(data!$C$97,3)</f>
        <v>150</v>
      </c>
      <c r="B67" s="208" t="str">
        <f>RIGHT(data!$C$96,4)</f>
        <v>2023</v>
      </c>
      <c r="C67" s="12" t="str">
        <f>data!BP$55</f>
        <v>8630</v>
      </c>
      <c r="D67" s="12" t="s">
        <v>1157</v>
      </c>
      <c r="E67" s="206">
        <f>ROUND(N(data!BP59), 0)</f>
        <v>0</v>
      </c>
      <c r="F67" s="312">
        <f>ROUND(N(data!BP60), 2)</f>
        <v>0</v>
      </c>
      <c r="G67" s="206">
        <f>ROUND(N(data!BP61), 0)</f>
        <v>0</v>
      </c>
      <c r="H67" s="206">
        <f>ROUND(N(data!BP62), 0)</f>
        <v>0</v>
      </c>
      <c r="I67" s="206">
        <f>ROUND(N(data!BP63), 0)</f>
        <v>0</v>
      </c>
      <c r="J67" s="206">
        <f>ROUND(N(data!BP64), 0)</f>
        <v>0</v>
      </c>
      <c r="K67" s="206">
        <f>ROUND(N(data!BP65), 0)</f>
        <v>0</v>
      </c>
      <c r="L67" s="206">
        <f>ROUND(N(data!BP66), 0)</f>
        <v>0</v>
      </c>
      <c r="M67" s="206">
        <f>ROUND(N(data!BP67), 0)</f>
        <v>0</v>
      </c>
      <c r="N67" s="206">
        <f>ROUND(N(data!BP68), 0)</f>
        <v>0</v>
      </c>
      <c r="O67" s="206">
        <f>ROUND(N(data!BP69), 0)</f>
        <v>0</v>
      </c>
      <c r="P67" s="206">
        <f>ROUND(N(data!BP70), 0)</f>
        <v>0</v>
      </c>
      <c r="Q67" s="206">
        <f>ROUND(N(data!BP71), 0)</f>
        <v>0</v>
      </c>
      <c r="R67" s="206">
        <f>ROUND(N(data!BP72), 0)</f>
        <v>0</v>
      </c>
      <c r="S67" s="206">
        <f>ROUND(N(data!BP73), 0)</f>
        <v>0</v>
      </c>
      <c r="T67" s="206">
        <f>ROUND(N(data!BP74), 0)</f>
        <v>0</v>
      </c>
      <c r="U67" s="206">
        <f>ROUND(N(data!BP75), 0)</f>
        <v>0</v>
      </c>
      <c r="V67" s="206">
        <f>ROUND(N(data!BP76), 0)</f>
        <v>0</v>
      </c>
      <c r="W67" s="206">
        <f>ROUND(N(data!BP77), 0)</f>
        <v>0</v>
      </c>
      <c r="X67" s="206">
        <f>ROUND(N(data!BP78), 0)</f>
        <v>0</v>
      </c>
      <c r="Y67" s="206">
        <f>ROUND(N(data!BP79), 0)</f>
        <v>0</v>
      </c>
      <c r="Z67" s="206">
        <f>ROUND(N(data!BP80), 0)</f>
        <v>0</v>
      </c>
      <c r="AA67" s="206">
        <f>ROUND(N(data!BP81), 0)</f>
        <v>0</v>
      </c>
      <c r="AB67" s="206">
        <f>ROUND(N(data!BP82), 0)</f>
        <v>0</v>
      </c>
      <c r="AC67" s="206">
        <f>ROUND(N(data!BP83), 0)</f>
        <v>0</v>
      </c>
      <c r="AD67" s="206">
        <f>ROUND(N(data!BP84), 0)</f>
        <v>0</v>
      </c>
      <c r="AE67" s="206">
        <f>ROUND(N(data!BP89), 0)</f>
        <v>0</v>
      </c>
      <c r="AF67" s="206">
        <f>ROUND(N(data!BP87), 0)</f>
        <v>0</v>
      </c>
      <c r="AG67" s="206">
        <f>ROUND(N(data!BP90), 0)</f>
        <v>0</v>
      </c>
      <c r="AH67" s="206">
        <f>ROUND(N(data!BP91), 0)</f>
        <v>0</v>
      </c>
      <c r="AI67" s="206">
        <f>ROUND(N(data!BP92), 0)</f>
        <v>0</v>
      </c>
      <c r="AJ67" s="206">
        <f>ROUND(N(data!BP93), 0)</f>
        <v>0</v>
      </c>
      <c r="AK67" s="312">
        <f>ROUND(N(data!BP94), 2)</f>
        <v>0</v>
      </c>
      <c r="AL67" s="61"/>
      <c r="AM67" s="61"/>
      <c r="AN67" s="61"/>
      <c r="AO67" s="61"/>
      <c r="AP67" s="61"/>
      <c r="AQ67" s="61"/>
      <c r="AR67" s="61"/>
      <c r="AS67" s="61"/>
      <c r="AT67" s="61"/>
      <c r="AU67" s="61"/>
      <c r="AV67" s="61"/>
      <c r="AW67" s="61"/>
      <c r="AX67" s="61"/>
      <c r="AY67" s="61"/>
      <c r="AZ67" s="61"/>
      <c r="BA67" s="61"/>
      <c r="BB67" s="61"/>
      <c r="BC67" s="61"/>
      <c r="BD67" s="61"/>
      <c r="BE67" s="61"/>
      <c r="BF67" s="61"/>
      <c r="BG67" s="61"/>
      <c r="BH67" s="61"/>
      <c r="BI67" s="61"/>
      <c r="BJ67" s="61"/>
      <c r="BK67" s="61"/>
      <c r="BL67" s="61"/>
      <c r="BM67" s="61"/>
      <c r="BN67" s="61"/>
      <c r="BO67" s="61"/>
      <c r="BP67" s="61"/>
      <c r="BQ67" s="61"/>
      <c r="BR67" s="61"/>
      <c r="BS67" s="61"/>
      <c r="BT67" s="61"/>
      <c r="BU67" s="61"/>
      <c r="BV67" s="61"/>
      <c r="BW67" s="61"/>
      <c r="BX67" s="61"/>
      <c r="BY67" s="61"/>
      <c r="BZ67" s="61"/>
      <c r="CA67" s="61"/>
      <c r="CB67" s="61"/>
      <c r="CC67" s="61"/>
      <c r="CD67" s="61"/>
      <c r="CE67" s="61"/>
      <c r="CF67" s="61"/>
      <c r="CG67" s="61"/>
      <c r="CH67" s="61"/>
      <c r="CI67" s="61"/>
      <c r="CJ67" s="61"/>
      <c r="CK67" s="61"/>
    </row>
    <row r="68" spans="1:89" s="11" customFormat="1" ht="12.65" customHeight="1">
      <c r="A68" s="12" t="str">
        <f>RIGHT(data!$C$97,3)</f>
        <v>150</v>
      </c>
      <c r="B68" s="208" t="str">
        <f>RIGHT(data!$C$96,4)</f>
        <v>2023</v>
      </c>
      <c r="C68" s="12" t="str">
        <f>data!BQ$55</f>
        <v>8640</v>
      </c>
      <c r="D68" s="12" t="s">
        <v>1157</v>
      </c>
      <c r="E68" s="206">
        <f>ROUND(N(data!BQ59), 0)</f>
        <v>0</v>
      </c>
      <c r="F68" s="312">
        <f>ROUND(N(data!BQ60), 2)</f>
        <v>0</v>
      </c>
      <c r="G68" s="206">
        <f>ROUND(N(data!BQ61), 0)</f>
        <v>0</v>
      </c>
      <c r="H68" s="206">
        <f>ROUND(N(data!BQ62), 0)</f>
        <v>0</v>
      </c>
      <c r="I68" s="206">
        <f>ROUND(N(data!BQ63), 0)</f>
        <v>0</v>
      </c>
      <c r="J68" s="206">
        <f>ROUND(N(data!BQ64), 0)</f>
        <v>0</v>
      </c>
      <c r="K68" s="206">
        <f>ROUND(N(data!BQ65), 0)</f>
        <v>0</v>
      </c>
      <c r="L68" s="206">
        <f>ROUND(N(data!BQ66), 0)</f>
        <v>0</v>
      </c>
      <c r="M68" s="206">
        <f>ROUND(N(data!BQ67), 0)</f>
        <v>0</v>
      </c>
      <c r="N68" s="206">
        <f>ROUND(N(data!BQ68), 0)</f>
        <v>0</v>
      </c>
      <c r="O68" s="206">
        <f>ROUND(N(data!BQ69), 0)</f>
        <v>0</v>
      </c>
      <c r="P68" s="206">
        <f>ROUND(N(data!BQ70), 0)</f>
        <v>0</v>
      </c>
      <c r="Q68" s="206">
        <f>ROUND(N(data!BQ71), 0)</f>
        <v>0</v>
      </c>
      <c r="R68" s="206">
        <f>ROUND(N(data!BQ72), 0)</f>
        <v>0</v>
      </c>
      <c r="S68" s="206">
        <f>ROUND(N(data!BQ73), 0)</f>
        <v>0</v>
      </c>
      <c r="T68" s="206">
        <f>ROUND(N(data!BQ74), 0)</f>
        <v>0</v>
      </c>
      <c r="U68" s="206">
        <f>ROUND(N(data!BQ75), 0)</f>
        <v>0</v>
      </c>
      <c r="V68" s="206">
        <f>ROUND(N(data!BQ76), 0)</f>
        <v>0</v>
      </c>
      <c r="W68" s="206">
        <f>ROUND(N(data!BQ77), 0)</f>
        <v>0</v>
      </c>
      <c r="X68" s="206">
        <f>ROUND(N(data!BQ78), 0)</f>
        <v>0</v>
      </c>
      <c r="Y68" s="206">
        <f>ROUND(N(data!BQ79), 0)</f>
        <v>0</v>
      </c>
      <c r="Z68" s="206">
        <f>ROUND(N(data!BQ80), 0)</f>
        <v>0</v>
      </c>
      <c r="AA68" s="206">
        <f>ROUND(N(data!BQ81), 0)</f>
        <v>0</v>
      </c>
      <c r="AB68" s="206">
        <f>ROUND(N(data!BQ82), 0)</f>
        <v>0</v>
      </c>
      <c r="AC68" s="206">
        <f>ROUND(N(data!BQ83), 0)</f>
        <v>0</v>
      </c>
      <c r="AD68" s="206">
        <f>ROUND(N(data!BQ84), 0)</f>
        <v>0</v>
      </c>
      <c r="AE68" s="206">
        <f>ROUND(N(data!BQ89), 0)</f>
        <v>0</v>
      </c>
      <c r="AF68" s="206">
        <f>ROUND(N(data!BQ87), 0)</f>
        <v>0</v>
      </c>
      <c r="AG68" s="206">
        <f>ROUND(N(data!BQ90), 0)</f>
        <v>0</v>
      </c>
      <c r="AH68" s="206">
        <f>ROUND(N(data!BQ91), 0)</f>
        <v>0</v>
      </c>
      <c r="AI68" s="206">
        <f>ROUND(N(data!BQ92), 0)</f>
        <v>0</v>
      </c>
      <c r="AJ68" s="206">
        <f>ROUND(N(data!BQ93), 0)</f>
        <v>0</v>
      </c>
      <c r="AK68" s="312">
        <f>ROUND(N(data!BQ94), 2)</f>
        <v>0</v>
      </c>
      <c r="AL68" s="61"/>
      <c r="AM68" s="61"/>
      <c r="AN68" s="61"/>
      <c r="AO68" s="61"/>
      <c r="AP68" s="61"/>
      <c r="AQ68" s="61"/>
      <c r="AR68" s="61"/>
      <c r="AS68" s="61"/>
      <c r="AT68" s="61"/>
      <c r="AU68" s="61"/>
      <c r="AV68" s="61"/>
      <c r="AW68" s="61"/>
      <c r="AX68" s="61"/>
      <c r="AY68" s="61"/>
      <c r="AZ68" s="61"/>
      <c r="BA68" s="61"/>
      <c r="BB68" s="61"/>
      <c r="BC68" s="61"/>
      <c r="BD68" s="61"/>
      <c r="BE68" s="61"/>
      <c r="BF68" s="61"/>
      <c r="BG68" s="61"/>
      <c r="BH68" s="61"/>
      <c r="BI68" s="61"/>
      <c r="BJ68" s="61"/>
      <c r="BK68" s="61"/>
      <c r="BL68" s="61"/>
      <c r="BM68" s="61"/>
      <c r="BN68" s="61"/>
      <c r="BO68" s="61"/>
      <c r="BP68" s="61"/>
      <c r="BQ68" s="61"/>
      <c r="BR68" s="61"/>
      <c r="BS68" s="61"/>
      <c r="BT68" s="61"/>
      <c r="BU68" s="61"/>
      <c r="BV68" s="61"/>
      <c r="BW68" s="61"/>
      <c r="BX68" s="61"/>
      <c r="BY68" s="61"/>
      <c r="BZ68" s="61"/>
      <c r="CA68" s="61"/>
      <c r="CB68" s="61"/>
      <c r="CC68" s="61"/>
      <c r="CD68" s="61"/>
      <c r="CE68" s="61"/>
      <c r="CF68" s="61"/>
      <c r="CG68" s="61"/>
      <c r="CH68" s="61"/>
      <c r="CI68" s="61"/>
      <c r="CJ68" s="61"/>
      <c r="CK68" s="61"/>
    </row>
    <row r="69" spans="1:89" s="11" customFormat="1" ht="12.65" customHeight="1">
      <c r="A69" s="12" t="str">
        <f>RIGHT(data!$C$97,3)</f>
        <v>150</v>
      </c>
      <c r="B69" s="208" t="str">
        <f>RIGHT(data!$C$96,4)</f>
        <v>2023</v>
      </c>
      <c r="C69" s="12" t="str">
        <f>data!BR$55</f>
        <v>8650</v>
      </c>
      <c r="D69" s="12" t="s">
        <v>1157</v>
      </c>
      <c r="E69" s="206">
        <f>ROUND(N(data!BR59), 0)</f>
        <v>0</v>
      </c>
      <c r="F69" s="312">
        <f>ROUND(N(data!BR60), 2)</f>
        <v>4.58</v>
      </c>
      <c r="G69" s="206">
        <f>ROUND(N(data!BR61), 0)</f>
        <v>355912</v>
      </c>
      <c r="H69" s="206">
        <f>ROUND(N(data!BR62), 0)</f>
        <v>92487</v>
      </c>
      <c r="I69" s="206">
        <f>ROUND(N(data!BR63), 0)</f>
        <v>12780</v>
      </c>
      <c r="J69" s="206">
        <f>ROUND(N(data!BR64), 0)</f>
        <v>4216</v>
      </c>
      <c r="K69" s="206">
        <f>ROUND(N(data!BR65), 0)</f>
        <v>0</v>
      </c>
      <c r="L69" s="206">
        <f>ROUND(N(data!BR66), 0)</f>
        <v>8453</v>
      </c>
      <c r="M69" s="206">
        <f>ROUND(N(data!BR67), 0)</f>
        <v>9362</v>
      </c>
      <c r="N69" s="206">
        <f>ROUND(N(data!BR68), 0)</f>
        <v>1874</v>
      </c>
      <c r="O69" s="206">
        <f>ROUND(N(data!BR69), 0)</f>
        <v>47924</v>
      </c>
      <c r="P69" s="206">
        <f>ROUND(N(data!BR70), 0)</f>
        <v>0</v>
      </c>
      <c r="Q69" s="206">
        <f>ROUND(N(data!BR71), 0)</f>
        <v>0</v>
      </c>
      <c r="R69" s="206">
        <f>ROUND(N(data!BR72), 0)</f>
        <v>0</v>
      </c>
      <c r="S69" s="206">
        <f>ROUND(N(data!BR73), 0)</f>
        <v>0</v>
      </c>
      <c r="T69" s="206">
        <f>ROUND(N(data!BR74), 0)</f>
        <v>0</v>
      </c>
      <c r="U69" s="206">
        <f>ROUND(N(data!BR75), 0)</f>
        <v>0</v>
      </c>
      <c r="V69" s="206">
        <f>ROUND(N(data!BR76), 0)</f>
        <v>0</v>
      </c>
      <c r="W69" s="206">
        <f>ROUND(N(data!BR77), 0)</f>
        <v>0</v>
      </c>
      <c r="X69" s="206">
        <f>ROUND(N(data!BR78), 0)</f>
        <v>0</v>
      </c>
      <c r="Y69" s="206">
        <f>ROUND(N(data!BR79), 0)</f>
        <v>0</v>
      </c>
      <c r="Z69" s="206">
        <f>ROUND(N(data!BR80), 0)</f>
        <v>0</v>
      </c>
      <c r="AA69" s="206">
        <f>ROUND(N(data!BR81), 0)</f>
        <v>0</v>
      </c>
      <c r="AB69" s="206">
        <f>ROUND(N(data!BR82), 0)</f>
        <v>0</v>
      </c>
      <c r="AC69" s="206">
        <f>ROUND(N(data!BR83), 0)</f>
        <v>47924</v>
      </c>
      <c r="AD69" s="206">
        <f>ROUND(N(data!BR84), 0)</f>
        <v>0</v>
      </c>
      <c r="AE69" s="206">
        <f>ROUND(N(data!BR89), 0)</f>
        <v>0</v>
      </c>
      <c r="AF69" s="206">
        <f>ROUND(N(data!BR87), 0)</f>
        <v>0</v>
      </c>
      <c r="AG69" s="206">
        <f>ROUND(N(data!BR90), 0)</f>
        <v>400</v>
      </c>
      <c r="AH69" s="206">
        <f>ROUND(N(data!BR91), 0)</f>
        <v>0</v>
      </c>
      <c r="AI69" s="206">
        <f>ROUND(N(data!BR92), 0)</f>
        <v>0</v>
      </c>
      <c r="AJ69" s="206">
        <f>ROUND(N(data!BR93), 0)</f>
        <v>0</v>
      </c>
      <c r="AK69" s="312">
        <f>ROUND(N(data!BR94), 2)</f>
        <v>0</v>
      </c>
      <c r="AL69" s="61"/>
      <c r="AM69" s="61"/>
      <c r="AN69" s="61"/>
      <c r="AO69" s="61"/>
      <c r="AP69" s="61"/>
      <c r="AQ69" s="61"/>
      <c r="AR69" s="61"/>
      <c r="AS69" s="61"/>
      <c r="AT69" s="61"/>
      <c r="AU69" s="61"/>
      <c r="AV69" s="61"/>
      <c r="AW69" s="61"/>
      <c r="AX69" s="61"/>
      <c r="AY69" s="61"/>
      <c r="AZ69" s="61"/>
      <c r="BA69" s="61"/>
      <c r="BB69" s="61"/>
      <c r="BC69" s="61"/>
      <c r="BD69" s="61"/>
      <c r="BE69" s="61"/>
      <c r="BF69" s="61"/>
      <c r="BG69" s="61"/>
      <c r="BH69" s="61"/>
      <c r="BI69" s="61"/>
      <c r="BJ69" s="61"/>
      <c r="BK69" s="61"/>
      <c r="BL69" s="61"/>
      <c r="BM69" s="61"/>
      <c r="BN69" s="61"/>
      <c r="BO69" s="61"/>
      <c r="BP69" s="61"/>
      <c r="BQ69" s="61"/>
      <c r="BR69" s="61"/>
      <c r="BS69" s="61"/>
      <c r="BT69" s="61"/>
      <c r="BU69" s="61"/>
      <c r="BV69" s="61"/>
      <c r="BW69" s="61"/>
      <c r="BX69" s="61"/>
      <c r="BY69" s="61"/>
      <c r="BZ69" s="61"/>
      <c r="CA69" s="61"/>
      <c r="CB69" s="61"/>
      <c r="CC69" s="61"/>
      <c r="CD69" s="61"/>
      <c r="CE69" s="61"/>
      <c r="CF69" s="61"/>
      <c r="CG69" s="61"/>
      <c r="CH69" s="61"/>
      <c r="CI69" s="61"/>
      <c r="CJ69" s="61"/>
      <c r="CK69" s="61"/>
    </row>
    <row r="70" spans="1:89" s="11" customFormat="1" ht="12.65" customHeight="1">
      <c r="A70" s="12" t="str">
        <f>RIGHT(data!$C$97,3)</f>
        <v>150</v>
      </c>
      <c r="B70" s="208" t="str">
        <f>RIGHT(data!$C$96,4)</f>
        <v>2023</v>
      </c>
      <c r="C70" s="12" t="str">
        <f>data!BS$55</f>
        <v>8660</v>
      </c>
      <c r="D70" s="12" t="s">
        <v>1157</v>
      </c>
      <c r="E70" s="206">
        <f>ROUND(N(data!BS59), 0)</f>
        <v>0</v>
      </c>
      <c r="F70" s="312">
        <f>ROUND(N(data!BS60), 2)</f>
        <v>0</v>
      </c>
      <c r="G70" s="206">
        <f>ROUND(N(data!BS61), 0)</f>
        <v>0</v>
      </c>
      <c r="H70" s="206">
        <f>ROUND(N(data!BS62), 0)</f>
        <v>0</v>
      </c>
      <c r="I70" s="206">
        <f>ROUND(N(data!BS63), 0)</f>
        <v>0</v>
      </c>
      <c r="J70" s="206">
        <f>ROUND(N(data!BS64), 0)</f>
        <v>0</v>
      </c>
      <c r="K70" s="206">
        <f>ROUND(N(data!BS65), 0)</f>
        <v>0</v>
      </c>
      <c r="L70" s="206">
        <f>ROUND(N(data!BS66), 0)</f>
        <v>0</v>
      </c>
      <c r="M70" s="206">
        <f>ROUND(N(data!BS67), 0)</f>
        <v>0</v>
      </c>
      <c r="N70" s="206">
        <f>ROUND(N(data!BS68), 0)</f>
        <v>0</v>
      </c>
      <c r="O70" s="206">
        <f>ROUND(N(data!BS69), 0)</f>
        <v>0</v>
      </c>
      <c r="P70" s="206">
        <f>ROUND(N(data!BS70), 0)</f>
        <v>0</v>
      </c>
      <c r="Q70" s="206">
        <f>ROUND(N(data!BS71), 0)</f>
        <v>0</v>
      </c>
      <c r="R70" s="206">
        <f>ROUND(N(data!BS72), 0)</f>
        <v>0</v>
      </c>
      <c r="S70" s="206">
        <f>ROUND(N(data!BS73), 0)</f>
        <v>0</v>
      </c>
      <c r="T70" s="206">
        <f>ROUND(N(data!BS74), 0)</f>
        <v>0</v>
      </c>
      <c r="U70" s="206">
        <f>ROUND(N(data!BS75), 0)</f>
        <v>0</v>
      </c>
      <c r="V70" s="206">
        <f>ROUND(N(data!BS76), 0)</f>
        <v>0</v>
      </c>
      <c r="W70" s="206">
        <f>ROUND(N(data!BS77), 0)</f>
        <v>0</v>
      </c>
      <c r="X70" s="206">
        <f>ROUND(N(data!BS78), 0)</f>
        <v>0</v>
      </c>
      <c r="Y70" s="206">
        <f>ROUND(N(data!BS79), 0)</f>
        <v>0</v>
      </c>
      <c r="Z70" s="206">
        <f>ROUND(N(data!BS80), 0)</f>
        <v>0</v>
      </c>
      <c r="AA70" s="206">
        <f>ROUND(N(data!BS81), 0)</f>
        <v>0</v>
      </c>
      <c r="AB70" s="206">
        <f>ROUND(N(data!BS82), 0)</f>
        <v>0</v>
      </c>
      <c r="AC70" s="206">
        <f>ROUND(N(data!BS83), 0)</f>
        <v>0</v>
      </c>
      <c r="AD70" s="206">
        <f>ROUND(N(data!BS84), 0)</f>
        <v>0</v>
      </c>
      <c r="AE70" s="206">
        <f>ROUND(N(data!BS89), 0)</f>
        <v>0</v>
      </c>
      <c r="AF70" s="206">
        <f>ROUND(N(data!BS87), 0)</f>
        <v>0</v>
      </c>
      <c r="AG70" s="206">
        <f>ROUND(N(data!BS90), 0)</f>
        <v>0</v>
      </c>
      <c r="AH70" s="206">
        <f>ROUND(N(data!BS91), 0)</f>
        <v>0</v>
      </c>
      <c r="AI70" s="206">
        <f>ROUND(N(data!BS92), 0)</f>
        <v>0</v>
      </c>
      <c r="AJ70" s="206">
        <f>ROUND(N(data!BS93), 0)</f>
        <v>0</v>
      </c>
      <c r="AK70" s="312">
        <f>ROUND(N(data!BS94), 2)</f>
        <v>0</v>
      </c>
      <c r="AL70" s="61"/>
      <c r="AM70" s="61"/>
      <c r="AN70" s="61"/>
      <c r="AO70" s="61"/>
      <c r="AP70" s="61"/>
      <c r="AQ70" s="61"/>
      <c r="AR70" s="61"/>
      <c r="AS70" s="61"/>
      <c r="AT70" s="61"/>
      <c r="AU70" s="61"/>
      <c r="AV70" s="61"/>
      <c r="AW70" s="61"/>
      <c r="AX70" s="61"/>
      <c r="AY70" s="61"/>
      <c r="AZ70" s="61"/>
      <c r="BA70" s="61"/>
      <c r="BB70" s="61"/>
      <c r="BC70" s="61"/>
      <c r="BD70" s="61"/>
      <c r="BE70" s="61"/>
      <c r="BF70" s="61"/>
      <c r="BG70" s="61"/>
      <c r="BH70" s="61"/>
      <c r="BI70" s="61"/>
      <c r="BJ70" s="61"/>
      <c r="BK70" s="61"/>
      <c r="BL70" s="61"/>
      <c r="BM70" s="61"/>
      <c r="BN70" s="61"/>
      <c r="BO70" s="61"/>
      <c r="BP70" s="61"/>
      <c r="BQ70" s="61"/>
      <c r="BR70" s="61"/>
      <c r="BS70" s="61"/>
      <c r="BT70" s="61"/>
      <c r="BU70" s="61"/>
      <c r="BV70" s="61"/>
      <c r="BW70" s="61"/>
      <c r="BX70" s="61"/>
      <c r="BY70" s="61"/>
      <c r="BZ70" s="61"/>
      <c r="CA70" s="61"/>
      <c r="CB70" s="61"/>
      <c r="CC70" s="61"/>
      <c r="CD70" s="61"/>
      <c r="CE70" s="61"/>
      <c r="CF70" s="61"/>
      <c r="CG70" s="61"/>
      <c r="CH70" s="61"/>
      <c r="CI70" s="61"/>
      <c r="CJ70" s="61"/>
      <c r="CK70" s="61"/>
    </row>
    <row r="71" spans="1:89" s="11" customFormat="1" ht="12.65" customHeight="1">
      <c r="A71" s="12" t="str">
        <f>RIGHT(data!$C$97,3)</f>
        <v>150</v>
      </c>
      <c r="B71" s="208" t="str">
        <f>RIGHT(data!$C$96,4)</f>
        <v>2023</v>
      </c>
      <c r="C71" s="12" t="str">
        <f>data!BT$55</f>
        <v>8670</v>
      </c>
      <c r="D71" s="12" t="s">
        <v>1157</v>
      </c>
      <c r="E71" s="206">
        <f>ROUND(N(data!BT59), 0)</f>
        <v>0</v>
      </c>
      <c r="F71" s="312">
        <f>ROUND(N(data!BT60), 2)</f>
        <v>0</v>
      </c>
      <c r="G71" s="206">
        <f>ROUND(N(data!BT61), 0)</f>
        <v>0</v>
      </c>
      <c r="H71" s="206">
        <f>ROUND(N(data!BT62), 0)</f>
        <v>0</v>
      </c>
      <c r="I71" s="206">
        <f>ROUND(N(data!BT63), 0)</f>
        <v>0</v>
      </c>
      <c r="J71" s="206">
        <f>ROUND(N(data!BT64), 0)</f>
        <v>0</v>
      </c>
      <c r="K71" s="206">
        <f>ROUND(N(data!BT65), 0)</f>
        <v>0</v>
      </c>
      <c r="L71" s="206">
        <f>ROUND(N(data!BT66), 0)</f>
        <v>0</v>
      </c>
      <c r="M71" s="206">
        <f>ROUND(N(data!BT67), 0)</f>
        <v>0</v>
      </c>
      <c r="N71" s="206">
        <f>ROUND(N(data!BT68), 0)</f>
        <v>0</v>
      </c>
      <c r="O71" s="206">
        <f>ROUND(N(data!BT69), 0)</f>
        <v>0</v>
      </c>
      <c r="P71" s="206">
        <f>ROUND(N(data!BT70), 0)</f>
        <v>0</v>
      </c>
      <c r="Q71" s="206">
        <f>ROUND(N(data!BT71), 0)</f>
        <v>0</v>
      </c>
      <c r="R71" s="206">
        <f>ROUND(N(data!BT72), 0)</f>
        <v>0</v>
      </c>
      <c r="S71" s="206">
        <f>ROUND(N(data!BT73), 0)</f>
        <v>0</v>
      </c>
      <c r="T71" s="206">
        <f>ROUND(N(data!BT74), 0)</f>
        <v>0</v>
      </c>
      <c r="U71" s="206">
        <f>ROUND(N(data!BT75), 0)</f>
        <v>0</v>
      </c>
      <c r="V71" s="206">
        <f>ROUND(N(data!BT76), 0)</f>
        <v>0</v>
      </c>
      <c r="W71" s="206">
        <f>ROUND(N(data!BT77), 0)</f>
        <v>0</v>
      </c>
      <c r="X71" s="206">
        <f>ROUND(N(data!BT78), 0)</f>
        <v>0</v>
      </c>
      <c r="Y71" s="206">
        <f>ROUND(N(data!BT79), 0)</f>
        <v>0</v>
      </c>
      <c r="Z71" s="206">
        <f>ROUND(N(data!BT80), 0)</f>
        <v>0</v>
      </c>
      <c r="AA71" s="206">
        <f>ROUND(N(data!BT81), 0)</f>
        <v>0</v>
      </c>
      <c r="AB71" s="206">
        <f>ROUND(N(data!BT82), 0)</f>
        <v>0</v>
      </c>
      <c r="AC71" s="206">
        <f>ROUND(N(data!BT83), 0)</f>
        <v>0</v>
      </c>
      <c r="AD71" s="206">
        <f>ROUND(N(data!BT84), 0)</f>
        <v>0</v>
      </c>
      <c r="AE71" s="206">
        <f>ROUND(N(data!BT89), 0)</f>
        <v>0</v>
      </c>
      <c r="AF71" s="206">
        <f>ROUND(N(data!BT87), 0)</f>
        <v>0</v>
      </c>
      <c r="AG71" s="206">
        <f>ROUND(N(data!BT90), 0)</f>
        <v>0</v>
      </c>
      <c r="AH71" s="206">
        <f>ROUND(N(data!BT91), 0)</f>
        <v>0</v>
      </c>
      <c r="AI71" s="206">
        <f>ROUND(N(data!BT92), 0)</f>
        <v>0</v>
      </c>
      <c r="AJ71" s="206">
        <f>ROUND(N(data!BT93), 0)</f>
        <v>0</v>
      </c>
      <c r="AK71" s="312">
        <f>ROUND(N(data!BT94), 2)</f>
        <v>0</v>
      </c>
      <c r="AL71" s="61"/>
      <c r="AM71" s="61"/>
      <c r="AN71" s="61"/>
      <c r="AO71" s="61"/>
      <c r="AP71" s="61"/>
      <c r="AQ71" s="61"/>
      <c r="AR71" s="61"/>
      <c r="AS71" s="61"/>
      <c r="AT71" s="61"/>
      <c r="AU71" s="61"/>
      <c r="AV71" s="61"/>
      <c r="AW71" s="61"/>
      <c r="AX71" s="61"/>
      <c r="AY71" s="61"/>
      <c r="AZ71" s="61"/>
      <c r="BA71" s="61"/>
      <c r="BB71" s="61"/>
      <c r="BC71" s="61"/>
      <c r="BD71" s="61"/>
      <c r="BE71" s="61"/>
      <c r="BF71" s="61"/>
      <c r="BG71" s="61"/>
      <c r="BH71" s="61"/>
      <c r="BI71" s="61"/>
      <c r="BJ71" s="61"/>
      <c r="BK71" s="61"/>
      <c r="BL71" s="61"/>
      <c r="BM71" s="61"/>
      <c r="BN71" s="61"/>
      <c r="BO71" s="61"/>
      <c r="BP71" s="61"/>
      <c r="BQ71" s="61"/>
      <c r="BR71" s="61"/>
      <c r="BS71" s="61"/>
      <c r="BT71" s="61"/>
      <c r="BU71" s="61"/>
      <c r="BV71" s="61"/>
      <c r="BW71" s="61"/>
      <c r="BX71" s="61"/>
      <c r="BY71" s="61"/>
      <c r="BZ71" s="61"/>
      <c r="CA71" s="61"/>
      <c r="CB71" s="61"/>
      <c r="CC71" s="61"/>
      <c r="CD71" s="61"/>
      <c r="CE71" s="61"/>
      <c r="CF71" s="61"/>
      <c r="CG71" s="61"/>
      <c r="CH71" s="61"/>
      <c r="CI71" s="61"/>
      <c r="CJ71" s="61"/>
      <c r="CK71" s="61"/>
    </row>
    <row r="72" spans="1:89" s="11" customFormat="1" ht="12.65" customHeight="1">
      <c r="A72" s="12" t="str">
        <f>RIGHT(data!$C$97,3)</f>
        <v>150</v>
      </c>
      <c r="B72" s="208" t="str">
        <f>RIGHT(data!$C$96,4)</f>
        <v>2023</v>
      </c>
      <c r="C72" s="12" t="str">
        <f>data!BU$55</f>
        <v>8680</v>
      </c>
      <c r="D72" s="12" t="s">
        <v>1157</v>
      </c>
      <c r="E72" s="206">
        <f>ROUND(N(data!BU59), 0)</f>
        <v>0</v>
      </c>
      <c r="F72" s="312">
        <f>ROUND(N(data!BU60), 2)</f>
        <v>0</v>
      </c>
      <c r="G72" s="206">
        <f>ROUND(N(data!BU61), 0)</f>
        <v>0</v>
      </c>
      <c r="H72" s="206">
        <f>ROUND(N(data!BU62), 0)</f>
        <v>0</v>
      </c>
      <c r="I72" s="206">
        <f>ROUND(N(data!BU63), 0)</f>
        <v>0</v>
      </c>
      <c r="J72" s="206">
        <f>ROUND(N(data!BU64), 0)</f>
        <v>0</v>
      </c>
      <c r="K72" s="206">
        <f>ROUND(N(data!BU65), 0)</f>
        <v>0</v>
      </c>
      <c r="L72" s="206">
        <f>ROUND(N(data!BU66), 0)</f>
        <v>0</v>
      </c>
      <c r="M72" s="206">
        <f>ROUND(N(data!BU67), 0)</f>
        <v>0</v>
      </c>
      <c r="N72" s="206">
        <f>ROUND(N(data!BU68), 0)</f>
        <v>0</v>
      </c>
      <c r="O72" s="206">
        <f>ROUND(N(data!BU69), 0)</f>
        <v>0</v>
      </c>
      <c r="P72" s="206">
        <f>ROUND(N(data!BU70), 0)</f>
        <v>0</v>
      </c>
      <c r="Q72" s="206">
        <f>ROUND(N(data!BU71), 0)</f>
        <v>0</v>
      </c>
      <c r="R72" s="206">
        <f>ROUND(N(data!BU72), 0)</f>
        <v>0</v>
      </c>
      <c r="S72" s="206">
        <f>ROUND(N(data!BU73), 0)</f>
        <v>0</v>
      </c>
      <c r="T72" s="206">
        <f>ROUND(N(data!BU74), 0)</f>
        <v>0</v>
      </c>
      <c r="U72" s="206">
        <f>ROUND(N(data!BU75), 0)</f>
        <v>0</v>
      </c>
      <c r="V72" s="206">
        <f>ROUND(N(data!BU76), 0)</f>
        <v>0</v>
      </c>
      <c r="W72" s="206">
        <f>ROUND(N(data!BU77), 0)</f>
        <v>0</v>
      </c>
      <c r="X72" s="206">
        <f>ROUND(N(data!BU78), 0)</f>
        <v>0</v>
      </c>
      <c r="Y72" s="206">
        <f>ROUND(N(data!BU79), 0)</f>
        <v>0</v>
      </c>
      <c r="Z72" s="206">
        <f>ROUND(N(data!BU80), 0)</f>
        <v>0</v>
      </c>
      <c r="AA72" s="206">
        <f>ROUND(N(data!BU81), 0)</f>
        <v>0</v>
      </c>
      <c r="AB72" s="206">
        <f>ROUND(N(data!BU82), 0)</f>
        <v>0</v>
      </c>
      <c r="AC72" s="206">
        <f>ROUND(N(data!BU83), 0)</f>
        <v>0</v>
      </c>
      <c r="AD72" s="206">
        <f>ROUND(N(data!BU84), 0)</f>
        <v>0</v>
      </c>
      <c r="AE72" s="206">
        <f>ROUND(N(data!BU89), 0)</f>
        <v>0</v>
      </c>
      <c r="AF72" s="206">
        <f>ROUND(N(data!BU87), 0)</f>
        <v>0</v>
      </c>
      <c r="AG72" s="206">
        <f>ROUND(N(data!BU90), 0)</f>
        <v>0</v>
      </c>
      <c r="AH72" s="206">
        <f>ROUND(N(data!BU91), 0)</f>
        <v>0</v>
      </c>
      <c r="AI72" s="206">
        <f>ROUND(N(data!BU92), 0)</f>
        <v>0</v>
      </c>
      <c r="AJ72" s="206">
        <f>ROUND(N(data!BU93), 0)</f>
        <v>0</v>
      </c>
      <c r="AK72" s="312">
        <f>ROUND(N(data!BU94), 2)</f>
        <v>0</v>
      </c>
      <c r="AL72" s="61"/>
      <c r="AM72" s="61"/>
      <c r="AN72" s="61"/>
      <c r="AO72" s="61"/>
      <c r="AP72" s="61"/>
      <c r="AQ72" s="61"/>
      <c r="AR72" s="61"/>
      <c r="AS72" s="61"/>
      <c r="AT72" s="61"/>
      <c r="AU72" s="61"/>
      <c r="AV72" s="61"/>
      <c r="AW72" s="61"/>
      <c r="AX72" s="61"/>
      <c r="AY72" s="61"/>
      <c r="AZ72" s="61"/>
      <c r="BA72" s="61"/>
      <c r="BB72" s="61"/>
      <c r="BC72" s="61"/>
      <c r="BD72" s="61"/>
      <c r="BE72" s="61"/>
      <c r="BF72" s="61"/>
      <c r="BG72" s="61"/>
      <c r="BH72" s="61"/>
      <c r="BI72" s="61"/>
      <c r="BJ72" s="61"/>
      <c r="BK72" s="61"/>
      <c r="BL72" s="61"/>
      <c r="BM72" s="61"/>
      <c r="BN72" s="61"/>
      <c r="BO72" s="61"/>
      <c r="BP72" s="61"/>
      <c r="BQ72" s="61"/>
      <c r="BR72" s="61"/>
      <c r="BS72" s="61"/>
      <c r="BT72" s="61"/>
      <c r="BU72" s="61"/>
      <c r="BV72" s="61"/>
      <c r="BW72" s="61"/>
      <c r="BX72" s="61"/>
      <c r="BY72" s="61"/>
      <c r="BZ72" s="61"/>
      <c r="CA72" s="61"/>
      <c r="CB72" s="61"/>
      <c r="CC72" s="61"/>
      <c r="CD72" s="61"/>
      <c r="CE72" s="61"/>
      <c r="CF72" s="61"/>
      <c r="CG72" s="61"/>
      <c r="CH72" s="61"/>
      <c r="CI72" s="61"/>
      <c r="CJ72" s="61"/>
      <c r="CK72" s="61"/>
    </row>
    <row r="73" spans="1:89" s="11" customFormat="1" ht="12.65" customHeight="1">
      <c r="A73" s="12" t="str">
        <f>RIGHT(data!$C$97,3)</f>
        <v>150</v>
      </c>
      <c r="B73" s="208" t="str">
        <f>RIGHT(data!$C$96,4)</f>
        <v>2023</v>
      </c>
      <c r="C73" s="12" t="str">
        <f>data!BV$55</f>
        <v>8690</v>
      </c>
      <c r="D73" s="12" t="s">
        <v>1157</v>
      </c>
      <c r="E73" s="206">
        <f>ROUND(N(data!BV59), 0)</f>
        <v>0</v>
      </c>
      <c r="F73" s="312">
        <f>ROUND(N(data!BV60), 2)</f>
        <v>9.08</v>
      </c>
      <c r="G73" s="206">
        <f>ROUND(N(data!BV61), 0)</f>
        <v>467910</v>
      </c>
      <c r="H73" s="206">
        <f>ROUND(N(data!BV62), 0)</f>
        <v>121591</v>
      </c>
      <c r="I73" s="206">
        <f>ROUND(N(data!BV63), 0)</f>
        <v>11590</v>
      </c>
      <c r="J73" s="206">
        <f>ROUND(N(data!BV64), 0)</f>
        <v>2426</v>
      </c>
      <c r="K73" s="206">
        <f>ROUND(N(data!BV65), 0)</f>
        <v>0</v>
      </c>
      <c r="L73" s="206">
        <f>ROUND(N(data!BV66), 0)</f>
        <v>61462</v>
      </c>
      <c r="M73" s="206">
        <f>ROUND(N(data!BV67), 0)</f>
        <v>81003</v>
      </c>
      <c r="N73" s="206">
        <f>ROUND(N(data!BV68), 0)</f>
        <v>6517</v>
      </c>
      <c r="O73" s="206">
        <f>ROUND(N(data!BV69), 0)</f>
        <v>11900</v>
      </c>
      <c r="P73" s="206">
        <f>ROUND(N(data!BV70), 0)</f>
        <v>0</v>
      </c>
      <c r="Q73" s="206">
        <f>ROUND(N(data!BV71), 0)</f>
        <v>0</v>
      </c>
      <c r="R73" s="206">
        <f>ROUND(N(data!BV72), 0)</f>
        <v>0</v>
      </c>
      <c r="S73" s="206">
        <f>ROUND(N(data!BV73), 0)</f>
        <v>0</v>
      </c>
      <c r="T73" s="206">
        <f>ROUND(N(data!BV74), 0)</f>
        <v>0</v>
      </c>
      <c r="U73" s="206">
        <f>ROUND(N(data!BV75), 0)</f>
        <v>0</v>
      </c>
      <c r="V73" s="206">
        <f>ROUND(N(data!BV76), 0)</f>
        <v>0</v>
      </c>
      <c r="W73" s="206">
        <f>ROUND(N(data!BV77), 0)</f>
        <v>0</v>
      </c>
      <c r="X73" s="206">
        <f>ROUND(N(data!BV78), 0)</f>
        <v>0</v>
      </c>
      <c r="Y73" s="206">
        <f>ROUND(N(data!BV79), 0)</f>
        <v>0</v>
      </c>
      <c r="Z73" s="206">
        <f>ROUND(N(data!BV80), 0)</f>
        <v>0</v>
      </c>
      <c r="AA73" s="206">
        <f>ROUND(N(data!BV81), 0)</f>
        <v>0</v>
      </c>
      <c r="AB73" s="206">
        <f>ROUND(N(data!BV82), 0)</f>
        <v>0</v>
      </c>
      <c r="AC73" s="206">
        <f>ROUND(N(data!BV83), 0)</f>
        <v>11900</v>
      </c>
      <c r="AD73" s="206">
        <f>ROUND(N(data!BV84), 0)</f>
        <v>0</v>
      </c>
      <c r="AE73" s="206">
        <f>ROUND(N(data!BV89), 0)</f>
        <v>0</v>
      </c>
      <c r="AF73" s="206">
        <f>ROUND(N(data!BV87), 0)</f>
        <v>0</v>
      </c>
      <c r="AG73" s="206">
        <f>ROUND(N(data!BV90), 0)</f>
        <v>3461</v>
      </c>
      <c r="AH73" s="206">
        <f>ROUND(N(data!BV91), 0)</f>
        <v>0</v>
      </c>
      <c r="AI73" s="206">
        <f>ROUND(N(data!BV92), 0)</f>
        <v>1101</v>
      </c>
      <c r="AJ73" s="206">
        <f>ROUND(N(data!BV93), 0)</f>
        <v>0</v>
      </c>
      <c r="AK73" s="312">
        <f>ROUND(N(data!BV94), 2)</f>
        <v>0</v>
      </c>
      <c r="AL73" s="61"/>
      <c r="AM73" s="61"/>
      <c r="AN73" s="61"/>
      <c r="AO73" s="61"/>
      <c r="AP73" s="61"/>
      <c r="AQ73" s="61"/>
      <c r="AR73" s="61"/>
      <c r="AS73" s="61"/>
      <c r="AT73" s="61"/>
      <c r="AU73" s="61"/>
      <c r="AV73" s="61"/>
      <c r="AW73" s="61"/>
      <c r="AX73" s="61"/>
      <c r="AY73" s="61"/>
      <c r="AZ73" s="61"/>
      <c r="BA73" s="61"/>
      <c r="BB73" s="61"/>
      <c r="BC73" s="61"/>
      <c r="BD73" s="61"/>
      <c r="BE73" s="61"/>
      <c r="BF73" s="61"/>
      <c r="BG73" s="61"/>
      <c r="BH73" s="61"/>
      <c r="BI73" s="61"/>
      <c r="BJ73" s="61"/>
      <c r="BK73" s="61"/>
      <c r="BL73" s="61"/>
      <c r="BM73" s="61"/>
      <c r="BN73" s="61"/>
      <c r="BO73" s="61"/>
      <c r="BP73" s="61"/>
      <c r="BQ73" s="61"/>
      <c r="BR73" s="61"/>
      <c r="BS73" s="61"/>
      <c r="BT73" s="61"/>
      <c r="BU73" s="61"/>
      <c r="BV73" s="61"/>
      <c r="BW73" s="61"/>
      <c r="BX73" s="61"/>
      <c r="BY73" s="61"/>
      <c r="BZ73" s="61"/>
      <c r="CA73" s="61"/>
      <c r="CB73" s="61"/>
      <c r="CC73" s="61"/>
      <c r="CD73" s="61"/>
      <c r="CE73" s="61"/>
      <c r="CF73" s="61"/>
      <c r="CG73" s="61"/>
      <c r="CH73" s="61"/>
      <c r="CI73" s="61"/>
      <c r="CJ73" s="61"/>
      <c r="CK73" s="61"/>
    </row>
    <row r="74" spans="1:89" s="11" customFormat="1" ht="12.65" customHeight="1">
      <c r="A74" s="12" t="str">
        <f>RIGHT(data!$C$97,3)</f>
        <v>150</v>
      </c>
      <c r="B74" s="208" t="str">
        <f>RIGHT(data!$C$96,4)</f>
        <v>2023</v>
      </c>
      <c r="C74" s="12" t="str">
        <f>data!BW$55</f>
        <v>8700</v>
      </c>
      <c r="D74" s="12" t="s">
        <v>1157</v>
      </c>
      <c r="E74" s="206">
        <f>ROUND(N(data!BW59), 0)</f>
        <v>0</v>
      </c>
      <c r="F74" s="312">
        <f>ROUND(N(data!BW60), 2)</f>
        <v>0</v>
      </c>
      <c r="G74" s="206">
        <f>ROUND(N(data!BW61), 0)</f>
        <v>0</v>
      </c>
      <c r="H74" s="206">
        <f>ROUND(N(data!BW62), 0)</f>
        <v>0</v>
      </c>
      <c r="I74" s="206">
        <f>ROUND(N(data!BW63), 0)</f>
        <v>0</v>
      </c>
      <c r="J74" s="206">
        <f>ROUND(N(data!BW64), 0)</f>
        <v>0</v>
      </c>
      <c r="K74" s="206">
        <f>ROUND(N(data!BW65), 0)</f>
        <v>0</v>
      </c>
      <c r="L74" s="206">
        <f>ROUND(N(data!BW66), 0)</f>
        <v>0</v>
      </c>
      <c r="M74" s="206">
        <f>ROUND(N(data!BW67), 0)</f>
        <v>0</v>
      </c>
      <c r="N74" s="206">
        <f>ROUND(N(data!BW68), 0)</f>
        <v>0</v>
      </c>
      <c r="O74" s="206">
        <f>ROUND(N(data!BW69), 0)</f>
        <v>0</v>
      </c>
      <c r="P74" s="206">
        <f>ROUND(N(data!BW70), 0)</f>
        <v>0</v>
      </c>
      <c r="Q74" s="206">
        <f>ROUND(N(data!BW71), 0)</f>
        <v>0</v>
      </c>
      <c r="R74" s="206">
        <f>ROUND(N(data!BW72), 0)</f>
        <v>0</v>
      </c>
      <c r="S74" s="206">
        <f>ROUND(N(data!BW73), 0)</f>
        <v>0</v>
      </c>
      <c r="T74" s="206">
        <f>ROUND(N(data!BW74), 0)</f>
        <v>0</v>
      </c>
      <c r="U74" s="206">
        <f>ROUND(N(data!BW75), 0)</f>
        <v>0</v>
      </c>
      <c r="V74" s="206">
        <f>ROUND(N(data!BW76), 0)</f>
        <v>0</v>
      </c>
      <c r="W74" s="206">
        <f>ROUND(N(data!BW77), 0)</f>
        <v>0</v>
      </c>
      <c r="X74" s="206">
        <f>ROUND(N(data!BW78), 0)</f>
        <v>0</v>
      </c>
      <c r="Y74" s="206">
        <f>ROUND(N(data!BW79), 0)</f>
        <v>0</v>
      </c>
      <c r="Z74" s="206">
        <f>ROUND(N(data!BW80), 0)</f>
        <v>0</v>
      </c>
      <c r="AA74" s="206">
        <f>ROUND(N(data!BW81), 0)</f>
        <v>0</v>
      </c>
      <c r="AB74" s="206">
        <f>ROUND(N(data!BW82), 0)</f>
        <v>0</v>
      </c>
      <c r="AC74" s="206">
        <f>ROUND(N(data!BW83), 0)</f>
        <v>0</v>
      </c>
      <c r="AD74" s="206">
        <f>ROUND(N(data!BW84), 0)</f>
        <v>0</v>
      </c>
      <c r="AE74" s="206">
        <f>ROUND(N(data!BW89), 0)</f>
        <v>0</v>
      </c>
      <c r="AF74" s="206">
        <f>ROUND(N(data!BW87), 0)</f>
        <v>0</v>
      </c>
      <c r="AG74" s="206">
        <f>ROUND(N(data!BW90), 0)</f>
        <v>0</v>
      </c>
      <c r="AH74" s="206">
        <f>ROUND(N(data!BW91), 0)</f>
        <v>0</v>
      </c>
      <c r="AI74" s="206">
        <f>ROUND(N(data!BW92), 0)</f>
        <v>0</v>
      </c>
      <c r="AJ74" s="206">
        <f>ROUND(N(data!BW93), 0)</f>
        <v>0</v>
      </c>
      <c r="AK74" s="312">
        <f>ROUND(N(data!BW94), 2)</f>
        <v>0</v>
      </c>
      <c r="AL74" s="61"/>
      <c r="AM74" s="61"/>
      <c r="AN74" s="61"/>
      <c r="AO74" s="61"/>
      <c r="AP74" s="61"/>
      <c r="AQ74" s="61"/>
      <c r="AR74" s="61"/>
      <c r="AS74" s="61"/>
      <c r="AT74" s="61"/>
      <c r="AU74" s="61"/>
      <c r="AV74" s="61"/>
      <c r="AW74" s="61"/>
      <c r="AX74" s="61"/>
      <c r="AY74" s="61"/>
      <c r="AZ74" s="61"/>
      <c r="BA74" s="61"/>
      <c r="BB74" s="61"/>
      <c r="BC74" s="61"/>
      <c r="BD74" s="61"/>
      <c r="BE74" s="61"/>
      <c r="BF74" s="61"/>
      <c r="BG74" s="61"/>
      <c r="BH74" s="61"/>
      <c r="BI74" s="61"/>
      <c r="BJ74" s="61"/>
      <c r="BK74" s="61"/>
      <c r="BL74" s="61"/>
      <c r="BM74" s="61"/>
      <c r="BN74" s="61"/>
      <c r="BO74" s="61"/>
      <c r="BP74" s="61"/>
      <c r="BQ74" s="61"/>
      <c r="BR74" s="61"/>
      <c r="BS74" s="61"/>
      <c r="BT74" s="61"/>
      <c r="BU74" s="61"/>
      <c r="BV74" s="61"/>
      <c r="BW74" s="61"/>
      <c r="BX74" s="61"/>
      <c r="BY74" s="61"/>
      <c r="BZ74" s="61"/>
      <c r="CA74" s="61"/>
      <c r="CB74" s="61"/>
      <c r="CC74" s="61"/>
      <c r="CD74" s="61"/>
      <c r="CE74" s="61"/>
      <c r="CF74" s="61"/>
      <c r="CG74" s="61"/>
      <c r="CH74" s="61"/>
      <c r="CI74" s="61"/>
      <c r="CJ74" s="61"/>
      <c r="CK74" s="61"/>
    </row>
    <row r="75" spans="1:89" s="11" customFormat="1" ht="12.65" customHeight="1">
      <c r="A75" s="12" t="str">
        <f>RIGHT(data!$C$97,3)</f>
        <v>150</v>
      </c>
      <c r="B75" s="208" t="str">
        <f>RIGHT(data!$C$96,4)</f>
        <v>2023</v>
      </c>
      <c r="C75" s="12" t="str">
        <f>data!BX$55</f>
        <v>8710</v>
      </c>
      <c r="D75" s="12" t="s">
        <v>1157</v>
      </c>
      <c r="E75" s="206">
        <f>ROUND(N(data!BX59), 0)</f>
        <v>0</v>
      </c>
      <c r="F75" s="312">
        <f>ROUND(N(data!BX60), 2)</f>
        <v>3.17</v>
      </c>
      <c r="G75" s="206">
        <f>ROUND(N(data!BX61), 0)</f>
        <v>349017</v>
      </c>
      <c r="H75" s="206">
        <f>ROUND(N(data!BX62), 0)</f>
        <v>90696</v>
      </c>
      <c r="I75" s="206">
        <f>ROUND(N(data!BX63), 0)</f>
        <v>0</v>
      </c>
      <c r="J75" s="206">
        <f>ROUND(N(data!BX64), 0)</f>
        <v>722</v>
      </c>
      <c r="K75" s="206">
        <f>ROUND(N(data!BX65), 0)</f>
        <v>0</v>
      </c>
      <c r="L75" s="206">
        <f>ROUND(N(data!BX66), 0)</f>
        <v>0</v>
      </c>
      <c r="M75" s="206">
        <f>ROUND(N(data!BX67), 0)</f>
        <v>0</v>
      </c>
      <c r="N75" s="206">
        <f>ROUND(N(data!BX68), 0)</f>
        <v>0</v>
      </c>
      <c r="O75" s="206">
        <f>ROUND(N(data!BX69), 0)</f>
        <v>60561</v>
      </c>
      <c r="P75" s="206">
        <f>ROUND(N(data!BX70), 0)</f>
        <v>0</v>
      </c>
      <c r="Q75" s="206">
        <f>ROUND(N(data!BX71), 0)</f>
        <v>0</v>
      </c>
      <c r="R75" s="206">
        <f>ROUND(N(data!BX72), 0)</f>
        <v>0</v>
      </c>
      <c r="S75" s="206">
        <f>ROUND(N(data!BX73), 0)</f>
        <v>0</v>
      </c>
      <c r="T75" s="206">
        <f>ROUND(N(data!BX74), 0)</f>
        <v>0</v>
      </c>
      <c r="U75" s="206">
        <f>ROUND(N(data!BX75), 0)</f>
        <v>0</v>
      </c>
      <c r="V75" s="206">
        <f>ROUND(N(data!BX76), 0)</f>
        <v>0</v>
      </c>
      <c r="W75" s="206">
        <f>ROUND(N(data!BX77), 0)</f>
        <v>0</v>
      </c>
      <c r="X75" s="206">
        <f>ROUND(N(data!BX78), 0)</f>
        <v>0</v>
      </c>
      <c r="Y75" s="206">
        <f>ROUND(N(data!BX79), 0)</f>
        <v>0</v>
      </c>
      <c r="Z75" s="206">
        <f>ROUND(N(data!BX80), 0)</f>
        <v>0</v>
      </c>
      <c r="AA75" s="206">
        <f>ROUND(N(data!BX81), 0)</f>
        <v>0</v>
      </c>
      <c r="AB75" s="206">
        <f>ROUND(N(data!BX82), 0)</f>
        <v>0</v>
      </c>
      <c r="AC75" s="206">
        <f>ROUND(N(data!BX83), 0)</f>
        <v>60561</v>
      </c>
      <c r="AD75" s="206">
        <f>ROUND(N(data!BX84), 0)</f>
        <v>0</v>
      </c>
      <c r="AE75" s="206">
        <f>ROUND(N(data!BX89), 0)</f>
        <v>0</v>
      </c>
      <c r="AF75" s="206">
        <f>ROUND(N(data!BX87), 0)</f>
        <v>0</v>
      </c>
      <c r="AG75" s="206">
        <f>ROUND(N(data!BX90), 0)</f>
        <v>0</v>
      </c>
      <c r="AH75" s="206">
        <f>ROUND(N(data!BX91), 0)</f>
        <v>0</v>
      </c>
      <c r="AI75" s="206">
        <f>ROUND(N(data!BX92), 0)</f>
        <v>385</v>
      </c>
      <c r="AJ75" s="206">
        <f>ROUND(N(data!BX93), 0)</f>
        <v>0</v>
      </c>
      <c r="AK75" s="312">
        <f>ROUND(N(data!BX94), 2)</f>
        <v>0</v>
      </c>
      <c r="AL75" s="61"/>
      <c r="AM75" s="61"/>
      <c r="AN75" s="61"/>
      <c r="AO75" s="61"/>
      <c r="AP75" s="61"/>
      <c r="AQ75" s="61"/>
      <c r="AR75" s="61"/>
      <c r="AS75" s="61"/>
      <c r="AT75" s="61"/>
      <c r="AU75" s="61"/>
      <c r="AV75" s="61"/>
      <c r="AW75" s="61"/>
      <c r="AX75" s="61"/>
      <c r="AY75" s="61"/>
      <c r="AZ75" s="61"/>
      <c r="BA75" s="61"/>
      <c r="BB75" s="61"/>
      <c r="BC75" s="61"/>
      <c r="BD75" s="61"/>
      <c r="BE75" s="61"/>
      <c r="BF75" s="61"/>
      <c r="BG75" s="61"/>
      <c r="BH75" s="61"/>
      <c r="BI75" s="61"/>
      <c r="BJ75" s="61"/>
      <c r="BK75" s="61"/>
      <c r="BL75" s="61"/>
      <c r="BM75" s="61"/>
      <c r="BN75" s="61"/>
      <c r="BO75" s="61"/>
      <c r="BP75" s="61"/>
      <c r="BQ75" s="61"/>
      <c r="BR75" s="61"/>
      <c r="BS75" s="61"/>
      <c r="BT75" s="61"/>
      <c r="BU75" s="61"/>
      <c r="BV75" s="61"/>
      <c r="BW75" s="61"/>
      <c r="BX75" s="61"/>
      <c r="BY75" s="61"/>
      <c r="BZ75" s="61"/>
      <c r="CA75" s="61"/>
      <c r="CB75" s="61"/>
      <c r="CC75" s="61"/>
      <c r="CD75" s="61"/>
      <c r="CE75" s="61"/>
      <c r="CF75" s="61"/>
      <c r="CG75" s="61"/>
      <c r="CH75" s="61"/>
      <c r="CI75" s="61"/>
      <c r="CJ75" s="61"/>
      <c r="CK75" s="61"/>
    </row>
    <row r="76" spans="1:89" s="11" customFormat="1" ht="12.65" customHeight="1">
      <c r="A76" s="12" t="str">
        <f>RIGHT(data!$C$97,3)</f>
        <v>150</v>
      </c>
      <c r="B76" s="208" t="str">
        <f>RIGHT(data!$C$96,4)</f>
        <v>2023</v>
      </c>
      <c r="C76" s="12" t="str">
        <f>data!BY$55</f>
        <v>8720</v>
      </c>
      <c r="D76" s="12" t="s">
        <v>1157</v>
      </c>
      <c r="E76" s="206">
        <f>ROUND(N(data!BY59), 0)</f>
        <v>0</v>
      </c>
      <c r="F76" s="312">
        <f>ROUND(N(data!BY60), 2)</f>
        <v>0</v>
      </c>
      <c r="G76" s="206">
        <f>ROUND(N(data!BY61), 0)</f>
        <v>0</v>
      </c>
      <c r="H76" s="206">
        <f>ROUND(N(data!BY62), 0)</f>
        <v>0</v>
      </c>
      <c r="I76" s="206">
        <f>ROUND(N(data!BY63), 0)</f>
        <v>0</v>
      </c>
      <c r="J76" s="206">
        <f>ROUND(N(data!BY64), 0)</f>
        <v>495</v>
      </c>
      <c r="K76" s="206">
        <f>ROUND(N(data!BY65), 0)</f>
        <v>0</v>
      </c>
      <c r="L76" s="206">
        <f>ROUND(N(data!BY66), 0)</f>
        <v>5226</v>
      </c>
      <c r="M76" s="206">
        <f>ROUND(N(data!BY67), 0)</f>
        <v>0</v>
      </c>
      <c r="N76" s="206">
        <f>ROUND(N(data!BY68), 0)</f>
        <v>0</v>
      </c>
      <c r="O76" s="206">
        <f>ROUND(N(data!BY69), 0)</f>
        <v>0</v>
      </c>
      <c r="P76" s="206">
        <f>ROUND(N(data!BY70), 0)</f>
        <v>0</v>
      </c>
      <c r="Q76" s="206">
        <f>ROUND(N(data!BY71), 0)</f>
        <v>0</v>
      </c>
      <c r="R76" s="206">
        <f>ROUND(N(data!BY72), 0)</f>
        <v>0</v>
      </c>
      <c r="S76" s="206">
        <f>ROUND(N(data!BY73), 0)</f>
        <v>0</v>
      </c>
      <c r="T76" s="206">
        <f>ROUND(N(data!BY74), 0)</f>
        <v>0</v>
      </c>
      <c r="U76" s="206">
        <f>ROUND(N(data!BY75), 0)</f>
        <v>0</v>
      </c>
      <c r="V76" s="206">
        <f>ROUND(N(data!BY76), 0)</f>
        <v>0</v>
      </c>
      <c r="W76" s="206">
        <f>ROUND(N(data!BY77), 0)</f>
        <v>0</v>
      </c>
      <c r="X76" s="206">
        <f>ROUND(N(data!BY78), 0)</f>
        <v>0</v>
      </c>
      <c r="Y76" s="206">
        <f>ROUND(N(data!BY79), 0)</f>
        <v>0</v>
      </c>
      <c r="Z76" s="206">
        <f>ROUND(N(data!BY80), 0)</f>
        <v>0</v>
      </c>
      <c r="AA76" s="206">
        <f>ROUND(N(data!BY81), 0)</f>
        <v>0</v>
      </c>
      <c r="AB76" s="206">
        <f>ROUND(N(data!BY82), 0)</f>
        <v>0</v>
      </c>
      <c r="AC76" s="206">
        <f>ROUND(N(data!BY83), 0)</f>
        <v>0</v>
      </c>
      <c r="AD76" s="206">
        <f>ROUND(N(data!BY84), 0)</f>
        <v>0</v>
      </c>
      <c r="AE76" s="206">
        <f>ROUND(N(data!BY89), 0)</f>
        <v>0</v>
      </c>
      <c r="AF76" s="206">
        <f>ROUND(N(data!BY87), 0)</f>
        <v>0</v>
      </c>
      <c r="AG76" s="206">
        <f>ROUND(N(data!BY90), 0)</f>
        <v>0</v>
      </c>
      <c r="AH76" s="206">
        <f>ROUND(N(data!BY91), 0)</f>
        <v>0</v>
      </c>
      <c r="AI76" s="206">
        <f>ROUND(N(data!BY92), 0)</f>
        <v>0</v>
      </c>
      <c r="AJ76" s="206">
        <f>ROUND(N(data!BY93), 0)</f>
        <v>0</v>
      </c>
      <c r="AK76" s="312">
        <f>ROUND(N(data!BY94), 2)</f>
        <v>0</v>
      </c>
      <c r="AL76" s="61"/>
      <c r="AM76" s="61"/>
      <c r="AN76" s="61"/>
      <c r="AO76" s="61"/>
      <c r="AP76" s="61"/>
      <c r="AQ76" s="61"/>
      <c r="AR76" s="61"/>
      <c r="AS76" s="61"/>
      <c r="AT76" s="61"/>
      <c r="AU76" s="61"/>
      <c r="AV76" s="61"/>
      <c r="AW76" s="61"/>
      <c r="AX76" s="61"/>
      <c r="AY76" s="61"/>
      <c r="AZ76" s="61"/>
      <c r="BA76" s="61"/>
      <c r="BB76" s="61"/>
      <c r="BC76" s="61"/>
      <c r="BD76" s="61"/>
      <c r="BE76" s="61"/>
      <c r="BF76" s="61"/>
      <c r="BG76" s="61"/>
      <c r="BH76" s="61"/>
      <c r="BI76" s="61"/>
      <c r="BJ76" s="61"/>
      <c r="BK76" s="61"/>
      <c r="BL76" s="61"/>
      <c r="BM76" s="61"/>
      <c r="BN76" s="61"/>
      <c r="BO76" s="61"/>
      <c r="BP76" s="61"/>
      <c r="BQ76" s="61"/>
      <c r="BR76" s="61"/>
      <c r="BS76" s="61"/>
      <c r="BT76" s="61"/>
      <c r="BU76" s="61"/>
      <c r="BV76" s="61"/>
      <c r="BW76" s="61"/>
      <c r="BX76" s="61"/>
      <c r="BY76" s="61"/>
      <c r="BZ76" s="61"/>
      <c r="CA76" s="61"/>
      <c r="CB76" s="61"/>
      <c r="CC76" s="61"/>
      <c r="CD76" s="61"/>
      <c r="CE76" s="61"/>
      <c r="CF76" s="61"/>
      <c r="CG76" s="61"/>
      <c r="CH76" s="61"/>
      <c r="CI76" s="61"/>
      <c r="CJ76" s="61"/>
      <c r="CK76" s="61"/>
    </row>
    <row r="77" spans="1:89" s="11" customFormat="1" ht="12.65" customHeight="1">
      <c r="A77" s="12" t="str">
        <f>RIGHT(data!$C$97,3)</f>
        <v>150</v>
      </c>
      <c r="B77" s="208" t="str">
        <f>RIGHT(data!$C$96,4)</f>
        <v>2023</v>
      </c>
      <c r="C77" s="12" t="str">
        <f>data!BZ$55</f>
        <v>8730</v>
      </c>
      <c r="D77" s="12" t="s">
        <v>1157</v>
      </c>
      <c r="E77" s="206">
        <f>ROUND(N(data!BZ59), 0)</f>
        <v>0</v>
      </c>
      <c r="F77" s="312">
        <f>ROUND(N(data!BZ60), 2)</f>
        <v>0</v>
      </c>
      <c r="G77" s="206">
        <f>ROUND(N(data!BZ61), 0)</f>
        <v>0</v>
      </c>
      <c r="H77" s="206">
        <f>ROUND(N(data!BZ62), 0)</f>
        <v>0</v>
      </c>
      <c r="I77" s="206">
        <f>ROUND(N(data!BZ63), 0)</f>
        <v>0</v>
      </c>
      <c r="J77" s="206">
        <f>ROUND(N(data!BZ64), 0)</f>
        <v>0</v>
      </c>
      <c r="K77" s="206">
        <f>ROUND(N(data!BZ65), 0)</f>
        <v>0</v>
      </c>
      <c r="L77" s="206">
        <f>ROUND(N(data!BZ66), 0)</f>
        <v>0</v>
      </c>
      <c r="M77" s="206">
        <f>ROUND(N(data!BZ67), 0)</f>
        <v>0</v>
      </c>
      <c r="N77" s="206">
        <f>ROUND(N(data!BZ68), 0)</f>
        <v>0</v>
      </c>
      <c r="O77" s="206">
        <f>ROUND(N(data!BZ69), 0)</f>
        <v>0</v>
      </c>
      <c r="P77" s="206">
        <f>ROUND(N(data!BZ70), 0)</f>
        <v>0</v>
      </c>
      <c r="Q77" s="206">
        <f>ROUND(N(data!BZ71), 0)</f>
        <v>0</v>
      </c>
      <c r="R77" s="206">
        <f>ROUND(N(data!BZ72), 0)</f>
        <v>0</v>
      </c>
      <c r="S77" s="206">
        <f>ROUND(N(data!BZ73), 0)</f>
        <v>0</v>
      </c>
      <c r="T77" s="206">
        <f>ROUND(N(data!BZ74), 0)</f>
        <v>0</v>
      </c>
      <c r="U77" s="206">
        <f>ROUND(N(data!BZ75), 0)</f>
        <v>0</v>
      </c>
      <c r="V77" s="206">
        <f>ROUND(N(data!BZ76), 0)</f>
        <v>0</v>
      </c>
      <c r="W77" s="206">
        <f>ROUND(N(data!BZ77), 0)</f>
        <v>0</v>
      </c>
      <c r="X77" s="206">
        <f>ROUND(N(data!BZ78), 0)</f>
        <v>0</v>
      </c>
      <c r="Y77" s="206">
        <f>ROUND(N(data!BZ79), 0)</f>
        <v>0</v>
      </c>
      <c r="Z77" s="206">
        <f>ROUND(N(data!BZ80), 0)</f>
        <v>0</v>
      </c>
      <c r="AA77" s="206">
        <f>ROUND(N(data!BZ81), 0)</f>
        <v>0</v>
      </c>
      <c r="AB77" s="206">
        <f>ROUND(N(data!BZ82), 0)</f>
        <v>0</v>
      </c>
      <c r="AC77" s="206">
        <f>ROUND(N(data!BZ83), 0)</f>
        <v>0</v>
      </c>
      <c r="AD77" s="206">
        <f>ROUND(N(data!BZ84), 0)</f>
        <v>0</v>
      </c>
      <c r="AE77" s="206">
        <f>ROUND(N(data!BZ89), 0)</f>
        <v>0</v>
      </c>
      <c r="AF77" s="206">
        <f>ROUND(N(data!BZ87), 0)</f>
        <v>0</v>
      </c>
      <c r="AG77" s="206">
        <f>ROUND(N(data!BZ90), 0)</f>
        <v>0</v>
      </c>
      <c r="AH77" s="206">
        <f>ROUND(N(data!BZ91), 0)</f>
        <v>0</v>
      </c>
      <c r="AI77" s="206">
        <f>ROUND(N(data!BZ92), 0)</f>
        <v>0</v>
      </c>
      <c r="AJ77" s="206">
        <f>ROUND(N(data!BZ93), 0)</f>
        <v>0</v>
      </c>
      <c r="AK77" s="312">
        <f>ROUND(N(data!BZ94), 2)</f>
        <v>0</v>
      </c>
      <c r="AL77" s="61"/>
      <c r="AM77" s="61"/>
      <c r="AN77" s="61"/>
      <c r="AO77" s="61"/>
      <c r="AP77" s="61"/>
      <c r="AQ77" s="61"/>
      <c r="AR77" s="61"/>
      <c r="AS77" s="61"/>
      <c r="AT77" s="61"/>
      <c r="AU77" s="61"/>
      <c r="AV77" s="61"/>
      <c r="AW77" s="61"/>
      <c r="AX77" s="61"/>
      <c r="AY77" s="61"/>
      <c r="AZ77" s="61"/>
      <c r="BA77" s="61"/>
      <c r="BB77" s="61"/>
      <c r="BC77" s="61"/>
      <c r="BD77" s="61"/>
      <c r="BE77" s="61"/>
      <c r="BF77" s="61"/>
      <c r="BG77" s="61"/>
      <c r="BH77" s="61"/>
      <c r="BI77" s="61"/>
      <c r="BJ77" s="61"/>
      <c r="BK77" s="61"/>
      <c r="BL77" s="61"/>
      <c r="BM77" s="61"/>
      <c r="BN77" s="61"/>
      <c r="BO77" s="61"/>
      <c r="BP77" s="61"/>
      <c r="BQ77" s="61"/>
      <c r="BR77" s="61"/>
      <c r="BS77" s="61"/>
      <c r="BT77" s="61"/>
      <c r="BU77" s="61"/>
      <c r="BV77" s="61"/>
      <c r="BW77" s="61"/>
      <c r="BX77" s="61"/>
      <c r="BY77" s="61"/>
      <c r="BZ77" s="61"/>
      <c r="CA77" s="61"/>
      <c r="CB77" s="61"/>
      <c r="CC77" s="61"/>
      <c r="CD77" s="61"/>
      <c r="CE77" s="61"/>
      <c r="CF77" s="61"/>
      <c r="CG77" s="61"/>
      <c r="CH77" s="61"/>
      <c r="CI77" s="61"/>
      <c r="CJ77" s="61"/>
      <c r="CK77" s="61"/>
    </row>
    <row r="78" spans="1:89" s="11" customFormat="1" ht="12.65" customHeight="1">
      <c r="A78" s="12" t="str">
        <f>RIGHT(data!$C$97,3)</f>
        <v>150</v>
      </c>
      <c r="B78" s="208" t="str">
        <f>RIGHT(data!$C$96,4)</f>
        <v>2023</v>
      </c>
      <c r="C78" s="12" t="str">
        <f>data!CA$55</f>
        <v>8740</v>
      </c>
      <c r="D78" s="12" t="s">
        <v>1157</v>
      </c>
      <c r="E78" s="206">
        <f>ROUND(N(data!CA59), 0)</f>
        <v>0</v>
      </c>
      <c r="F78" s="312">
        <f>ROUND(N(data!CA60), 2)</f>
        <v>0</v>
      </c>
      <c r="G78" s="206">
        <f>ROUND(N(data!CA61), 0)</f>
        <v>0</v>
      </c>
      <c r="H78" s="206">
        <f>ROUND(N(data!CA62), 0)</f>
        <v>0</v>
      </c>
      <c r="I78" s="206">
        <f>ROUND(N(data!CA63), 0)</f>
        <v>0</v>
      </c>
      <c r="J78" s="206">
        <f>ROUND(N(data!CA64), 0)</f>
        <v>0</v>
      </c>
      <c r="K78" s="206">
        <f>ROUND(N(data!CA65), 0)</f>
        <v>0</v>
      </c>
      <c r="L78" s="206">
        <f>ROUND(N(data!CA66), 0)</f>
        <v>0</v>
      </c>
      <c r="M78" s="206">
        <f>ROUND(N(data!CA67), 0)</f>
        <v>0</v>
      </c>
      <c r="N78" s="206">
        <f>ROUND(N(data!CA68), 0)</f>
        <v>0</v>
      </c>
      <c r="O78" s="206">
        <f>ROUND(N(data!CA69), 0)</f>
        <v>0</v>
      </c>
      <c r="P78" s="206">
        <f>ROUND(N(data!CA70), 0)</f>
        <v>0</v>
      </c>
      <c r="Q78" s="206">
        <f>ROUND(N(data!CA71), 0)</f>
        <v>0</v>
      </c>
      <c r="R78" s="206">
        <f>ROUND(N(data!CA72), 0)</f>
        <v>0</v>
      </c>
      <c r="S78" s="206">
        <f>ROUND(N(data!CA73), 0)</f>
        <v>0</v>
      </c>
      <c r="T78" s="206">
        <f>ROUND(N(data!CA74), 0)</f>
        <v>0</v>
      </c>
      <c r="U78" s="206">
        <f>ROUND(N(data!CA75), 0)</f>
        <v>0</v>
      </c>
      <c r="V78" s="206">
        <f>ROUND(N(data!CA76), 0)</f>
        <v>0</v>
      </c>
      <c r="W78" s="206">
        <f>ROUND(N(data!CA77), 0)</f>
        <v>0</v>
      </c>
      <c r="X78" s="206">
        <f>ROUND(N(data!CA78), 0)</f>
        <v>0</v>
      </c>
      <c r="Y78" s="206">
        <f>ROUND(N(data!CA79), 0)</f>
        <v>0</v>
      </c>
      <c r="Z78" s="206">
        <f>ROUND(N(data!CA80), 0)</f>
        <v>0</v>
      </c>
      <c r="AA78" s="206">
        <f>ROUND(N(data!CA81), 0)</f>
        <v>0</v>
      </c>
      <c r="AB78" s="206">
        <f>ROUND(N(data!CA82), 0)</f>
        <v>0</v>
      </c>
      <c r="AC78" s="206">
        <f>ROUND(N(data!CA83), 0)</f>
        <v>0</v>
      </c>
      <c r="AD78" s="206">
        <f>ROUND(N(data!CA84), 0)</f>
        <v>0</v>
      </c>
      <c r="AE78" s="206">
        <f>ROUND(N(data!CA89), 0)</f>
        <v>0</v>
      </c>
      <c r="AF78" s="206">
        <f>ROUND(N(data!CA87), 0)</f>
        <v>0</v>
      </c>
      <c r="AG78" s="206">
        <f>ROUND(N(data!CA90), 0)</f>
        <v>0</v>
      </c>
      <c r="AH78" s="206">
        <f>ROUND(N(data!CA91), 0)</f>
        <v>0</v>
      </c>
      <c r="AI78" s="206">
        <f>ROUND(N(data!CA92), 0)</f>
        <v>0</v>
      </c>
      <c r="AJ78" s="206">
        <f>ROUND(N(data!CA93), 0)</f>
        <v>0</v>
      </c>
      <c r="AK78" s="312">
        <f>ROUND(N(data!CA94), 2)</f>
        <v>0</v>
      </c>
      <c r="AL78" s="61"/>
      <c r="AM78" s="61"/>
      <c r="AN78" s="61"/>
      <c r="AO78" s="61"/>
      <c r="AP78" s="61"/>
      <c r="AQ78" s="61"/>
      <c r="AR78" s="61"/>
      <c r="AS78" s="61"/>
      <c r="AT78" s="61"/>
      <c r="AU78" s="61"/>
      <c r="AV78" s="61"/>
      <c r="AW78" s="61"/>
      <c r="AX78" s="61"/>
      <c r="AY78" s="61"/>
      <c r="AZ78" s="61"/>
      <c r="BA78" s="61"/>
      <c r="BB78" s="61"/>
      <c r="BC78" s="61"/>
      <c r="BD78" s="61"/>
      <c r="BE78" s="61"/>
      <c r="BF78" s="61"/>
      <c r="BG78" s="61"/>
      <c r="BH78" s="61"/>
      <c r="BI78" s="61"/>
      <c r="BJ78" s="61"/>
      <c r="BK78" s="61"/>
      <c r="BL78" s="61"/>
      <c r="BM78" s="61"/>
      <c r="BN78" s="61"/>
      <c r="BO78" s="61"/>
      <c r="BP78" s="61"/>
      <c r="BQ78" s="61"/>
      <c r="BR78" s="61"/>
      <c r="BS78" s="61"/>
      <c r="BT78" s="61"/>
      <c r="BU78" s="61"/>
      <c r="BV78" s="61"/>
      <c r="BW78" s="61"/>
      <c r="BX78" s="61"/>
      <c r="BY78" s="61"/>
      <c r="BZ78" s="61"/>
      <c r="CA78" s="61"/>
      <c r="CB78" s="61"/>
      <c r="CC78" s="61"/>
      <c r="CD78" s="61"/>
      <c r="CE78" s="61"/>
      <c r="CF78" s="61"/>
      <c r="CG78" s="61"/>
      <c r="CH78" s="61"/>
      <c r="CI78" s="61"/>
      <c r="CJ78" s="61"/>
      <c r="CK78" s="61"/>
    </row>
    <row r="79" spans="1:89" s="11" customFormat="1" ht="12.65" customHeight="1">
      <c r="A79" s="12" t="str">
        <f>RIGHT(data!$C$97,3)</f>
        <v>150</v>
      </c>
      <c r="B79" s="208" t="str">
        <f>RIGHT(data!$C$96,4)</f>
        <v>2023</v>
      </c>
      <c r="C79" s="12" t="str">
        <f>data!CB$55</f>
        <v>8770</v>
      </c>
      <c r="D79" s="12" t="s">
        <v>1157</v>
      </c>
      <c r="E79" s="206">
        <f>ROUND(N(data!CB59), 0)</f>
        <v>0</v>
      </c>
      <c r="F79" s="312">
        <f>ROUND(N(data!CB60), 2)</f>
        <v>0</v>
      </c>
      <c r="G79" s="206">
        <f>ROUND(N(data!CB61), 0)</f>
        <v>0</v>
      </c>
      <c r="H79" s="206">
        <f>ROUND(N(data!CB62), 0)</f>
        <v>0</v>
      </c>
      <c r="I79" s="206">
        <f>ROUND(N(data!CB63), 0)</f>
        <v>0</v>
      </c>
      <c r="J79" s="206">
        <f>ROUND(N(data!CB64), 0)</f>
        <v>0</v>
      </c>
      <c r="K79" s="206">
        <f>ROUND(N(data!CB65), 0)</f>
        <v>0</v>
      </c>
      <c r="L79" s="206">
        <f>ROUND(N(data!CB66), 0)</f>
        <v>0</v>
      </c>
      <c r="M79" s="206">
        <f>ROUND(N(data!CB67), 0)</f>
        <v>0</v>
      </c>
      <c r="N79" s="206">
        <f>ROUND(N(data!CB68), 0)</f>
        <v>0</v>
      </c>
      <c r="O79" s="206">
        <f>ROUND(N(data!CB69), 0)</f>
        <v>0</v>
      </c>
      <c r="P79" s="206">
        <f>ROUND(N(data!CB70), 0)</f>
        <v>0</v>
      </c>
      <c r="Q79" s="206">
        <f>ROUND(N(data!CB71), 0)</f>
        <v>0</v>
      </c>
      <c r="R79" s="206">
        <f>ROUND(N(data!CB72), 0)</f>
        <v>0</v>
      </c>
      <c r="S79" s="206">
        <f>ROUND(N(data!CB73), 0)</f>
        <v>0</v>
      </c>
      <c r="T79" s="206">
        <f>ROUND(N(data!CB74), 0)</f>
        <v>0</v>
      </c>
      <c r="U79" s="206">
        <f>ROUND(N(data!CB75), 0)</f>
        <v>0</v>
      </c>
      <c r="V79" s="206">
        <f>ROUND(N(data!CB76), 0)</f>
        <v>0</v>
      </c>
      <c r="W79" s="206">
        <f>ROUND(N(data!CB77), 0)</f>
        <v>0</v>
      </c>
      <c r="X79" s="206">
        <f>ROUND(N(data!CB78), 0)</f>
        <v>0</v>
      </c>
      <c r="Y79" s="206">
        <f>ROUND(N(data!CB79), 0)</f>
        <v>0</v>
      </c>
      <c r="Z79" s="206">
        <f>ROUND(N(data!CB80), 0)</f>
        <v>0</v>
      </c>
      <c r="AA79" s="206">
        <f>ROUND(N(data!CB81), 0)</f>
        <v>0</v>
      </c>
      <c r="AB79" s="206">
        <f>ROUND(N(data!CB82), 0)</f>
        <v>0</v>
      </c>
      <c r="AC79" s="206">
        <f>ROUND(N(data!CB83), 0)</f>
        <v>0</v>
      </c>
      <c r="AD79" s="206">
        <f>ROUND(N(data!CB84), 0)</f>
        <v>0</v>
      </c>
      <c r="AE79" s="206">
        <f>ROUND(N(data!CB89), 0)</f>
        <v>0</v>
      </c>
      <c r="AF79" s="206">
        <f>ROUND(N(data!CB87), 0)</f>
        <v>0</v>
      </c>
      <c r="AG79" s="206">
        <f>ROUND(N(data!CB90), 0)</f>
        <v>0</v>
      </c>
      <c r="AH79" s="206">
        <f>ROUND(N(data!CB91), 0)</f>
        <v>0</v>
      </c>
      <c r="AI79" s="206">
        <f>ROUND(N(data!CB92), 0)</f>
        <v>0</v>
      </c>
      <c r="AJ79" s="206">
        <f>ROUND(N(data!CB93), 0)</f>
        <v>0</v>
      </c>
      <c r="AK79" s="312">
        <f>ROUND(N(data!CB94), 2)</f>
        <v>0</v>
      </c>
      <c r="AL79" s="61"/>
      <c r="AM79" s="61"/>
      <c r="AN79" s="61"/>
      <c r="AO79" s="61"/>
      <c r="AP79" s="61"/>
      <c r="AQ79" s="61"/>
      <c r="AR79" s="61"/>
      <c r="AS79" s="61"/>
      <c r="AT79" s="61"/>
      <c r="AU79" s="61"/>
      <c r="AV79" s="61"/>
      <c r="AW79" s="61"/>
      <c r="AX79" s="61"/>
      <c r="AY79" s="61"/>
      <c r="AZ79" s="61"/>
      <c r="BA79" s="61"/>
      <c r="BB79" s="61"/>
      <c r="BC79" s="61"/>
      <c r="BD79" s="61"/>
      <c r="BE79" s="61"/>
      <c r="BF79" s="61"/>
      <c r="BG79" s="61"/>
      <c r="BH79" s="61"/>
      <c r="BI79" s="61"/>
      <c r="BJ79" s="61"/>
      <c r="BK79" s="61"/>
      <c r="BL79" s="61"/>
      <c r="BM79" s="61"/>
      <c r="BN79" s="61"/>
      <c r="BO79" s="61"/>
      <c r="BP79" s="61"/>
      <c r="BQ79" s="61"/>
      <c r="BR79" s="61"/>
      <c r="BS79" s="61"/>
      <c r="BT79" s="61"/>
      <c r="BU79" s="61"/>
      <c r="BV79" s="61"/>
      <c r="BW79" s="61"/>
      <c r="BX79" s="61"/>
      <c r="BY79" s="61"/>
      <c r="BZ79" s="61"/>
      <c r="CA79" s="61"/>
      <c r="CB79" s="61"/>
      <c r="CC79" s="61"/>
      <c r="CD79" s="61"/>
      <c r="CE79" s="61"/>
      <c r="CF79" s="61"/>
      <c r="CG79" s="61"/>
      <c r="CH79" s="61"/>
      <c r="CI79" s="61"/>
      <c r="CJ79" s="61"/>
      <c r="CK79" s="61"/>
    </row>
    <row r="80" spans="1:89" s="11" customFormat="1" ht="12.65" customHeight="1">
      <c r="A80" s="12" t="str">
        <f>RIGHT(data!$C$97,3)</f>
        <v>150</v>
      </c>
      <c r="B80" s="208" t="str">
        <f>RIGHT(data!$C$96,4)</f>
        <v>2023</v>
      </c>
      <c r="C80" s="12" t="str">
        <f>data!CC$55</f>
        <v>8790</v>
      </c>
      <c r="D80" s="12" t="s">
        <v>1157</v>
      </c>
      <c r="E80" s="206">
        <f>ROUND(N(data!CC59), 0)</f>
        <v>0</v>
      </c>
      <c r="F80" s="312">
        <f>ROUND(N(data!CC60), 2)</f>
        <v>0</v>
      </c>
      <c r="G80" s="206">
        <f>ROUND(N(data!CC61), 0)</f>
        <v>0</v>
      </c>
      <c r="H80" s="206">
        <f>ROUND(N(data!CC62), 0)</f>
        <v>0</v>
      </c>
      <c r="I80" s="206">
        <f>ROUND(N(data!CC63), 0)</f>
        <v>0</v>
      </c>
      <c r="J80" s="206">
        <f>ROUND(N(data!CC64), 0)</f>
        <v>0</v>
      </c>
      <c r="K80" s="206">
        <f>ROUND(N(data!CC65), 0)</f>
        <v>0</v>
      </c>
      <c r="L80" s="206">
        <f>ROUND(N(data!CC66), 0)</f>
        <v>0</v>
      </c>
      <c r="M80" s="206">
        <f>ROUND(N(data!CC67), 0)</f>
        <v>0</v>
      </c>
      <c r="N80" s="206">
        <f>ROUND(N(data!CC68), 0)</f>
        <v>0</v>
      </c>
      <c r="O80" s="206">
        <f>ROUND(N(data!CC69), 0)</f>
        <v>0</v>
      </c>
      <c r="P80" s="206">
        <f>ROUND(N(data!CC70), 0)</f>
        <v>0</v>
      </c>
      <c r="Q80" s="206">
        <f>ROUND(N(data!CC71), 0)</f>
        <v>0</v>
      </c>
      <c r="R80" s="206">
        <f>ROUND(N(data!CC72), 0)</f>
        <v>0</v>
      </c>
      <c r="S80" s="206">
        <f>ROUND(N(data!CC73), 0)</f>
        <v>0</v>
      </c>
      <c r="T80" s="206">
        <f>ROUND(N(data!CC74), 0)</f>
        <v>0</v>
      </c>
      <c r="U80" s="206">
        <f>ROUND(N(data!CC75), 0)</f>
        <v>0</v>
      </c>
      <c r="V80" s="206">
        <f>ROUND(N(data!CC76), 0)</f>
        <v>0</v>
      </c>
      <c r="W80" s="206">
        <f>ROUND(N(data!CC77), 0)</f>
        <v>0</v>
      </c>
      <c r="X80" s="206">
        <f>ROUND(N(data!CC78), 0)</f>
        <v>0</v>
      </c>
      <c r="Y80" s="206">
        <f>ROUND(N(data!CC79), 0)</f>
        <v>0</v>
      </c>
      <c r="Z80" s="206">
        <f>ROUND(N(data!CC80), 0)</f>
        <v>0</v>
      </c>
      <c r="AA80" s="206">
        <f>ROUND(N(data!CC81), 0)</f>
        <v>0</v>
      </c>
      <c r="AB80" s="206">
        <f>ROUND(N(data!CC82), 0)</f>
        <v>0</v>
      </c>
      <c r="AC80" s="206">
        <f>ROUND(N(data!CC83), 0)</f>
        <v>0</v>
      </c>
      <c r="AD80" s="206">
        <f>ROUND(N(data!CC84), 0)</f>
        <v>0</v>
      </c>
      <c r="AE80" s="206">
        <f>ROUND(N(data!CC89), 0)</f>
        <v>0</v>
      </c>
      <c r="AF80" s="206">
        <f>ROUND(N(data!CC87), 0)</f>
        <v>0</v>
      </c>
      <c r="AG80" s="206">
        <f>ROUND(N(data!CC90), 0)</f>
        <v>0</v>
      </c>
      <c r="AH80" s="206">
        <f>ROUND(N(data!CC91), 0)</f>
        <v>0</v>
      </c>
      <c r="AI80" s="206">
        <f>ROUND(N(data!CC92), 0)</f>
        <v>0</v>
      </c>
      <c r="AJ80" s="206">
        <f>ROUND(N(data!CC93), 0)</f>
        <v>0</v>
      </c>
      <c r="AK80" s="312">
        <f>ROUND(N(data!CC94), 2)</f>
        <v>0</v>
      </c>
      <c r="AL80" s="61"/>
      <c r="AM80" s="61"/>
      <c r="AN80" s="61"/>
      <c r="AO80" s="61"/>
      <c r="AP80" s="61"/>
      <c r="AQ80" s="61"/>
      <c r="AR80" s="61"/>
      <c r="AS80" s="61"/>
      <c r="AT80" s="61"/>
      <c r="AU80" s="61"/>
      <c r="AV80" s="61"/>
      <c r="AW80" s="61"/>
      <c r="AX80" s="61"/>
      <c r="AY80" s="61"/>
      <c r="AZ80" s="61"/>
      <c r="BA80" s="61"/>
      <c r="BB80" s="61"/>
      <c r="BC80" s="61"/>
      <c r="BD80" s="61"/>
      <c r="BE80" s="61"/>
      <c r="BF80" s="61"/>
      <c r="BG80" s="61"/>
      <c r="BH80" s="61"/>
      <c r="BI80" s="61"/>
      <c r="BJ80" s="61"/>
      <c r="BK80" s="61"/>
      <c r="BL80" s="61"/>
      <c r="BM80" s="61"/>
      <c r="BN80" s="61"/>
      <c r="BO80" s="61"/>
      <c r="BP80" s="61"/>
      <c r="BQ80" s="61"/>
      <c r="BR80" s="61"/>
      <c r="BS80" s="61"/>
      <c r="BT80" s="61"/>
      <c r="BU80" s="61"/>
      <c r="BV80" s="61"/>
      <c r="BW80" s="61"/>
      <c r="BX80" s="61"/>
      <c r="BY80" s="61"/>
      <c r="BZ80" s="61"/>
      <c r="CA80" s="61"/>
      <c r="CB80" s="61"/>
      <c r="CC80" s="61"/>
      <c r="CD80" s="61"/>
      <c r="CE80" s="61"/>
      <c r="CF80" s="61"/>
      <c r="CG80" s="61"/>
      <c r="CH80" s="61"/>
      <c r="CI80" s="61"/>
      <c r="CJ80" s="61"/>
      <c r="CK80" s="61"/>
    </row>
  </sheetData>
  <sheetProtection algorithmName="SHA-512" hashValue="MMERrDzCnCKPEd38eSwNbcWKDSR3BVLBvsDVE21h7fTS9VOn71HQOUHv/2rrg1B5B9b8BQGt0upEaEjYC47zxA==" saltValue="qi4UYtsjS0Bb0l/7P5Axgw==" spinCount="100000" sheet="1" objects="1" scenarios="1"/>
  <pageMargins left="0.7" right="0.7" top="0.75" bottom="0.75" header="0.3" footer="0.3"/>
  <pageSetup orientation="portrait" horizontalDpi="1200" verticalDpi="120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141384-4B1A-443A-9E92-A220484ED685}">
  <sheetPr codeName="Sheet2">
    <tabColor rgb="FF92D050"/>
    <pageSetUpPr fitToPage="1"/>
  </sheetPr>
  <dimension ref="B1:J42"/>
  <sheetViews>
    <sheetView workbookViewId="0">
      <selection activeCell="D11" sqref="D11"/>
    </sheetView>
  </sheetViews>
  <sheetFormatPr defaultColWidth="10.75" defaultRowHeight="14.5"/>
  <cols>
    <col min="1" max="1" width="2.75" style="11" customWidth="1"/>
    <col min="2" max="3" width="10.75" style="11" customWidth="1"/>
    <col min="4" max="4" width="2.75" style="11" customWidth="1"/>
    <col min="5" max="6" width="10.75" style="11" customWidth="1"/>
    <col min="7" max="7" width="2.75" style="11" customWidth="1"/>
    <col min="8" max="8" width="10.75" style="11" customWidth="1"/>
    <col min="9" max="10" width="8.75" style="11" customWidth="1"/>
    <col min="11" max="11" width="2.75" style="11" customWidth="1"/>
    <col min="12" max="14" width="10.75" style="11" customWidth="1"/>
    <col min="15" max="16384" width="10.75" style="11"/>
  </cols>
  <sheetData>
    <row r="1" spans="2:10">
      <c r="J1" s="102" t="s">
        <v>699</v>
      </c>
    </row>
    <row r="2" spans="2:10">
      <c r="B2" s="103"/>
      <c r="C2" s="104"/>
      <c r="D2" s="104"/>
      <c r="E2" s="104"/>
      <c r="F2" s="104"/>
      <c r="G2" s="104"/>
      <c r="H2" s="104"/>
      <c r="I2" s="104"/>
      <c r="J2" s="105"/>
    </row>
    <row r="3" spans="2:10">
      <c r="B3" s="106"/>
      <c r="F3" s="10" t="s">
        <v>700</v>
      </c>
      <c r="G3" s="10"/>
      <c r="J3" s="107"/>
    </row>
    <row r="4" spans="2:10">
      <c r="B4" s="106"/>
      <c r="F4" s="10" t="s">
        <v>701</v>
      </c>
      <c r="G4" s="10"/>
      <c r="J4" s="107"/>
    </row>
    <row r="5" spans="2:10">
      <c r="B5" s="106"/>
      <c r="J5" s="107"/>
    </row>
    <row r="6" spans="2:10">
      <c r="B6" s="108"/>
      <c r="C6" s="109"/>
      <c r="D6" s="109"/>
      <c r="E6" s="109"/>
      <c r="F6" s="109"/>
      <c r="G6" s="109"/>
      <c r="H6" s="109"/>
      <c r="I6" s="109"/>
      <c r="J6" s="110"/>
    </row>
    <row r="7" spans="2:10">
      <c r="B7" s="106"/>
      <c r="J7" s="107"/>
    </row>
    <row r="8" spans="2:10">
      <c r="B8" s="106"/>
      <c r="F8" s="10" t="s">
        <v>702</v>
      </c>
      <c r="G8" s="10"/>
      <c r="J8" s="107"/>
    </row>
    <row r="9" spans="2:10">
      <c r="B9" s="103"/>
      <c r="C9" s="104"/>
      <c r="D9" s="104"/>
      <c r="E9" s="104"/>
      <c r="F9" s="111" t="s">
        <v>703</v>
      </c>
      <c r="G9" s="111"/>
      <c r="H9" s="104"/>
      <c r="I9" s="104"/>
      <c r="J9" s="105"/>
    </row>
    <row r="10" spans="2:10">
      <c r="B10" s="106"/>
      <c r="F10" s="10" t="s">
        <v>704</v>
      </c>
      <c r="G10" s="10"/>
      <c r="J10" s="107"/>
    </row>
    <row r="11" spans="2:10">
      <c r="B11" s="106"/>
      <c r="F11" s="10"/>
      <c r="G11" s="10"/>
      <c r="J11" s="107"/>
    </row>
    <row r="12" spans="2:10">
      <c r="B12" s="106"/>
      <c r="F12" s="10" t="s">
        <v>705</v>
      </c>
      <c r="G12" s="10"/>
      <c r="J12" s="107"/>
    </row>
    <row r="13" spans="2:10">
      <c r="B13" s="106"/>
      <c r="F13" s="10" t="s">
        <v>706</v>
      </c>
      <c r="G13" s="10"/>
      <c r="J13" s="107"/>
    </row>
    <row r="14" spans="2:10">
      <c r="B14" s="108"/>
      <c r="C14" s="109"/>
      <c r="D14" s="109"/>
      <c r="E14" s="109"/>
      <c r="F14" s="109"/>
      <c r="G14" s="109"/>
      <c r="H14" s="109"/>
      <c r="I14" s="109"/>
      <c r="J14" s="110"/>
    </row>
    <row r="15" spans="2:10">
      <c r="B15" s="106"/>
      <c r="J15" s="107"/>
    </row>
    <row r="16" spans="2:10">
      <c r="B16" s="106"/>
      <c r="F16" s="11" t="s">
        <v>707</v>
      </c>
      <c r="J16" s="107"/>
    </row>
    <row r="17" spans="2:10">
      <c r="B17" s="103"/>
      <c r="C17" s="112" t="s">
        <v>708</v>
      </c>
      <c r="D17" s="112"/>
      <c r="E17" s="104" t="str">
        <f>+data!C98</f>
        <v>Douglas, Lincoln, and Okanogan Public Hospital District No. 6</v>
      </c>
      <c r="F17" s="111"/>
      <c r="G17" s="111"/>
      <c r="H17" s="104"/>
      <c r="I17" s="104"/>
      <c r="J17" s="105"/>
    </row>
    <row r="18" spans="2:10">
      <c r="B18" s="106"/>
      <c r="C18" s="61" t="s">
        <v>709</v>
      </c>
      <c r="D18" s="61"/>
      <c r="E18" s="11" t="str">
        <f>+"H-"&amp;data!C97</f>
        <v>H-150</v>
      </c>
      <c r="F18" s="10"/>
      <c r="G18" s="10"/>
      <c r="J18" s="107"/>
    </row>
    <row r="19" spans="2:10">
      <c r="B19" s="106"/>
      <c r="C19" s="61" t="s">
        <v>710</v>
      </c>
      <c r="D19" s="61"/>
      <c r="E19" s="11" t="str">
        <f>+data!C99</f>
        <v>411 Fortuyn Blvd</v>
      </c>
      <c r="F19" s="10"/>
      <c r="G19" s="10"/>
      <c r="J19" s="107"/>
    </row>
    <row r="20" spans="2:10">
      <c r="B20" s="106"/>
      <c r="C20" s="61" t="s">
        <v>711</v>
      </c>
      <c r="D20" s="61"/>
      <c r="E20" s="12">
        <v>0</v>
      </c>
      <c r="F20" s="10"/>
      <c r="G20" s="10"/>
      <c r="J20" s="107"/>
    </row>
    <row r="21" spans="2:10">
      <c r="B21" s="106"/>
      <c r="C21" s="61" t="s">
        <v>712</v>
      </c>
      <c r="D21" s="61"/>
      <c r="E21" s="11" t="str">
        <f>_xlfn.CONCAT(data!C100,", ",data!C101," ",data!C102)</f>
        <v>Grand Coulee, Washington 99133</v>
      </c>
      <c r="F21" s="10"/>
      <c r="G21" s="10"/>
      <c r="J21" s="107"/>
    </row>
    <row r="22" spans="2:10">
      <c r="B22" s="108"/>
      <c r="C22" s="109"/>
      <c r="D22" s="109"/>
      <c r="E22" s="109"/>
      <c r="F22" s="109"/>
      <c r="G22" s="109"/>
      <c r="H22" s="109"/>
      <c r="I22" s="109"/>
      <c r="J22" s="110"/>
    </row>
    <row r="23" spans="2:10">
      <c r="B23" s="106"/>
      <c r="J23" s="107"/>
    </row>
    <row r="24" spans="2:10">
      <c r="B24" s="106"/>
      <c r="J24" s="107"/>
    </row>
    <row r="25" spans="2:10">
      <c r="B25" s="106"/>
      <c r="J25" s="107"/>
    </row>
    <row r="26" spans="2:10">
      <c r="B26" s="113"/>
      <c r="C26" s="114"/>
      <c r="D26" s="114"/>
      <c r="E26" s="114"/>
      <c r="F26" s="115" t="s">
        <v>713</v>
      </c>
      <c r="G26" s="114"/>
      <c r="H26" s="114"/>
      <c r="I26" s="114"/>
      <c r="J26" s="116"/>
    </row>
    <row r="27" spans="2:10">
      <c r="B27" s="117" t="s">
        <v>714</v>
      </c>
      <c r="C27" s="118"/>
      <c r="D27" s="118"/>
      <c r="E27" s="118"/>
      <c r="F27" s="118"/>
      <c r="G27" s="118"/>
      <c r="H27" s="118"/>
      <c r="I27" s="118"/>
      <c r="J27" s="119"/>
    </row>
    <row r="28" spans="2:10">
      <c r="B28" s="106" t="str">
        <f>+"by the Department of Health for the fiscal year ended "&amp;data!C96&amp;"."</f>
        <v>by the Department of Health for the fiscal year ended 12/31/2023.</v>
      </c>
      <c r="J28" s="107"/>
    </row>
    <row r="29" spans="2:10">
      <c r="B29" s="106" t="s">
        <v>715</v>
      </c>
      <c r="J29" s="107"/>
    </row>
    <row r="30" spans="2:10">
      <c r="B30" s="120" t="s">
        <v>716</v>
      </c>
      <c r="C30" s="121"/>
      <c r="D30" s="121"/>
      <c r="E30" s="121"/>
      <c r="F30" s="121"/>
      <c r="G30" s="121"/>
      <c r="H30" s="121"/>
      <c r="I30" s="121"/>
      <c r="J30" s="122"/>
    </row>
    <row r="31" spans="2:10">
      <c r="B31" s="117"/>
      <c r="C31" s="118"/>
      <c r="D31" s="118"/>
      <c r="E31" s="118"/>
      <c r="F31" s="118"/>
      <c r="G31" s="118"/>
      <c r="H31" s="118"/>
      <c r="I31" s="118"/>
      <c r="J31" s="119"/>
    </row>
    <row r="32" spans="2:10">
      <c r="B32" s="106"/>
      <c r="J32" s="107"/>
    </row>
    <row r="33" spans="2:10">
      <c r="B33" s="123" t="s">
        <v>248</v>
      </c>
      <c r="C33" s="121"/>
      <c r="D33" s="121"/>
      <c r="E33" s="121"/>
      <c r="F33" s="121"/>
      <c r="G33" s="121"/>
      <c r="H33" s="121"/>
      <c r="I33" s="121"/>
      <c r="J33" s="122"/>
    </row>
    <row r="34" spans="2:10">
      <c r="B34" s="113" t="s">
        <v>717</v>
      </c>
      <c r="C34" s="114"/>
      <c r="D34" s="114"/>
      <c r="E34" s="114"/>
      <c r="F34" s="115"/>
      <c r="G34" s="114"/>
      <c r="H34" s="114"/>
      <c r="I34" s="114"/>
      <c r="J34" s="116"/>
    </row>
    <row r="35" spans="2:10">
      <c r="B35" s="113" t="s">
        <v>718</v>
      </c>
      <c r="C35" s="114"/>
      <c r="D35" s="114"/>
      <c r="E35" s="114"/>
      <c r="F35" s="115"/>
      <c r="G35" s="114"/>
      <c r="H35" s="114"/>
      <c r="I35" s="114"/>
      <c r="J35" s="116"/>
    </row>
    <row r="36" spans="2:10">
      <c r="B36" s="113" t="s">
        <v>719</v>
      </c>
      <c r="C36" s="114"/>
      <c r="D36" s="114"/>
      <c r="E36" s="114"/>
      <c r="F36" s="115"/>
      <c r="G36" s="114"/>
      <c r="H36" s="114"/>
      <c r="I36" s="114"/>
      <c r="J36" s="116"/>
    </row>
    <row r="37" spans="2:10">
      <c r="B37" s="117"/>
      <c r="C37" s="118"/>
      <c r="D37" s="118"/>
      <c r="E37" s="118"/>
      <c r="F37" s="118"/>
      <c r="G37" s="118"/>
      <c r="H37" s="118"/>
      <c r="I37" s="118"/>
      <c r="J37" s="119"/>
    </row>
    <row r="38" spans="2:10">
      <c r="B38" s="106"/>
      <c r="J38" s="107"/>
    </row>
    <row r="39" spans="2:10">
      <c r="B39" s="123" t="s">
        <v>248</v>
      </c>
      <c r="C39" s="121"/>
      <c r="D39" s="121"/>
      <c r="E39" s="121"/>
      <c r="F39" s="121"/>
      <c r="G39" s="121"/>
      <c r="H39" s="121"/>
      <c r="I39" s="121"/>
      <c r="J39" s="122"/>
    </row>
    <row r="40" spans="2:10">
      <c r="B40" s="113" t="s">
        <v>720</v>
      </c>
      <c r="C40" s="114"/>
      <c r="D40" s="114"/>
      <c r="E40" s="114"/>
      <c r="F40" s="115"/>
      <c r="G40" s="114"/>
      <c r="H40" s="114"/>
      <c r="I40" s="114"/>
      <c r="J40" s="116"/>
    </row>
    <row r="41" spans="2:10">
      <c r="B41" s="113" t="s">
        <v>718</v>
      </c>
      <c r="C41" s="114"/>
      <c r="D41" s="114"/>
      <c r="E41" s="114"/>
      <c r="F41" s="115"/>
      <c r="G41" s="114"/>
      <c r="H41" s="114"/>
      <c r="I41" s="114"/>
      <c r="J41" s="116"/>
    </row>
    <row r="42" spans="2:10">
      <c r="B42" s="124" t="s">
        <v>719</v>
      </c>
      <c r="C42" s="125"/>
      <c r="D42" s="125"/>
      <c r="E42" s="125"/>
      <c r="F42" s="126"/>
      <c r="G42" s="125"/>
      <c r="H42" s="125"/>
      <c r="I42" s="125"/>
      <c r="J42" s="127"/>
    </row>
  </sheetData>
  <pageMargins left="0.75" right="0.75" top="1" bottom="1" header="0.5" footer="0.5"/>
  <pageSetup scale="87" orientation="portrait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59C199-EA5F-4106-B38E-0B9505FBBAEA}">
  <sheetPr codeName="Sheet9">
    <tabColor rgb="FF92D050"/>
    <pageSetUpPr fitToPage="1"/>
  </sheetPr>
  <dimension ref="A2:M94"/>
  <sheetViews>
    <sheetView zoomScaleNormal="100" workbookViewId="0">
      <selection activeCell="I27" sqref="I27"/>
    </sheetView>
  </sheetViews>
  <sheetFormatPr defaultColWidth="8.6640625" defaultRowHeight="14.5"/>
  <cols>
    <col min="1" max="1" width="28.75" style="1" customWidth="1"/>
    <col min="2" max="8" width="12.25" style="1" customWidth="1"/>
    <col min="9" max="9" width="46.33203125" style="1" bestFit="1" customWidth="1"/>
    <col min="10" max="10" width="40.58203125" style="1" customWidth="1"/>
    <col min="11" max="13" width="8.6640625" style="1" customWidth="1"/>
    <col min="14" max="16384" width="8.6640625" style="1"/>
  </cols>
  <sheetData>
    <row r="2" spans="1:13">
      <c r="A2" s="62" t="s">
        <v>721</v>
      </c>
    </row>
    <row r="3" spans="1:13">
      <c r="A3" s="62"/>
    </row>
    <row r="4" spans="1:13">
      <c r="A4" s="157" t="s">
        <v>722</v>
      </c>
    </row>
    <row r="5" spans="1:13">
      <c r="A5" s="157" t="s">
        <v>723</v>
      </c>
    </row>
    <row r="6" spans="1:13">
      <c r="A6" s="157" t="s">
        <v>724</v>
      </c>
    </row>
    <row r="7" spans="1:13">
      <c r="A7" s="157"/>
    </row>
    <row r="8" spans="1:13">
      <c r="A8" s="2" t="s">
        <v>725</v>
      </c>
      <c r="H8" s="258">
        <f>H9/F9</f>
        <v>0.23176878356077532</v>
      </c>
    </row>
    <row r="9" spans="1:13">
      <c r="A9" s="157" t="s">
        <v>27</v>
      </c>
      <c r="F9" s="1">
        <f>B17/D17</f>
        <v>1143.0256864481842</v>
      </c>
      <c r="G9" s="1">
        <f>C17/E17</f>
        <v>1407.943359375</v>
      </c>
      <c r="H9" s="1">
        <f>G9-F9</f>
        <v>264.91767292681584</v>
      </c>
    </row>
    <row r="11" spans="1:13">
      <c r="H11" s="257"/>
    </row>
    <row r="12" spans="1:13">
      <c r="A12" s="1" t="str">
        <f>data!C97</f>
        <v>150</v>
      </c>
      <c r="B12" s="239" t="str">
        <f>RIGHT('Prior Year'!C96,4)</f>
        <v>2022</v>
      </c>
      <c r="C12" s="239" t="str">
        <f>RIGHT(data!C96,4)</f>
        <v>2023</v>
      </c>
      <c r="D12" s="1" t="str">
        <f>RIGHT('Prior Year'!C96,4)</f>
        <v>2022</v>
      </c>
      <c r="E12" s="239" t="str">
        <f>RIGHT(data!C96,4)</f>
        <v>2023</v>
      </c>
      <c r="F12" s="1" t="str">
        <f>RIGHT('Prior Year'!C96,4)</f>
        <v>2022</v>
      </c>
      <c r="G12" s="239" t="str">
        <f>RIGHT(data!C96,4)</f>
        <v>2023</v>
      </c>
      <c r="H12" s="3"/>
    </row>
    <row r="13" spans="1:13">
      <c r="A13" s="2"/>
      <c r="B13" s="239" t="s">
        <v>726</v>
      </c>
      <c r="C13" s="239" t="s">
        <v>726</v>
      </c>
      <c r="D13" s="5" t="s">
        <v>727</v>
      </c>
      <c r="E13" s="5" t="s">
        <v>727</v>
      </c>
      <c r="F13" s="3" t="s">
        <v>728</v>
      </c>
      <c r="G13" s="3" t="s">
        <v>728</v>
      </c>
      <c r="H13" s="3" t="s">
        <v>729</v>
      </c>
    </row>
    <row r="14" spans="1:13">
      <c r="A14" s="1" t="s">
        <v>730</v>
      </c>
      <c r="B14" s="239" t="s">
        <v>365</v>
      </c>
      <c r="C14" s="239" t="s">
        <v>365</v>
      </c>
      <c r="D14" s="4" t="s">
        <v>731</v>
      </c>
      <c r="E14" s="4" t="s">
        <v>731</v>
      </c>
      <c r="F14" s="3" t="s">
        <v>732</v>
      </c>
      <c r="G14" s="3" t="s">
        <v>732</v>
      </c>
      <c r="H14" s="3" t="s">
        <v>733</v>
      </c>
      <c r="I14" s="8" t="s">
        <v>734</v>
      </c>
      <c r="J14" s="63" t="s">
        <v>735</v>
      </c>
    </row>
    <row r="15" spans="1:13">
      <c r="A15" s="1" t="s">
        <v>736</v>
      </c>
      <c r="B15" s="239">
        <f>ROUND(N('Prior Year'!C85), 0)</f>
        <v>0</v>
      </c>
      <c r="C15" s="239">
        <f>data!C85</f>
        <v>0</v>
      </c>
      <c r="D15" s="239">
        <f>ROUND(N('Prior Year'!C59), 0)</f>
        <v>0</v>
      </c>
      <c r="E15" s="1">
        <f>data!C59</f>
        <v>0</v>
      </c>
      <c r="F15" s="215" t="str">
        <f t="shared" ref="F15:F59" si="0">IF(B15=0,"",IF(D15=0,"",B15/D15))</f>
        <v/>
      </c>
      <c r="G15" s="215" t="str">
        <f t="shared" ref="G15:G29" si="1">IF(C15=0,"",IF(E15=0,"",C15/E15))</f>
        <v/>
      </c>
      <c r="H15" s="6" t="str">
        <f t="shared" ref="H15:H30" si="2">IF(B15 = 0, "", IF(C15 = 0, "", IF(D15 = 0, "", IF(E15 = 0, "", IF(G15 / F15 - 1 &lt; -0.25, G15 / F15 - 1, IF(G15 / F15 - 1 &gt; 0.25, G15 / F15 - 1, ""))))))</f>
        <v/>
      </c>
      <c r="I15" s="239" t="str">
        <f t="shared" ref="I15:I46" si="3">IF(H15 = "", "", IF(ABS(H15) &gt; 25 %, "Please provide explanation for the fluctuation noted here", ""))</f>
        <v/>
      </c>
      <c r="M15" s="7"/>
    </row>
    <row r="16" spans="1:13">
      <c r="A16" s="1" t="s">
        <v>737</v>
      </c>
      <c r="B16" s="239">
        <f>ROUND(N('Prior Year'!D85), 0)</f>
        <v>0</v>
      </c>
      <c r="C16" s="239">
        <f>data!D85</f>
        <v>0</v>
      </c>
      <c r="D16" s="239">
        <f>ROUND(N('Prior Year'!D59), 0)</f>
        <v>0</v>
      </c>
      <c r="E16" s="1">
        <f>data!D59</f>
        <v>0</v>
      </c>
      <c r="F16" s="215" t="str">
        <f t="shared" si="0"/>
        <v/>
      </c>
      <c r="G16" s="215" t="str">
        <f t="shared" si="1"/>
        <v/>
      </c>
      <c r="H16" s="6" t="str">
        <f t="shared" si="2"/>
        <v/>
      </c>
      <c r="I16" s="239" t="str">
        <f t="shared" si="3"/>
        <v/>
      </c>
      <c r="M16" s="7"/>
    </row>
    <row r="17" spans="1:13">
      <c r="A17" s="1" t="s">
        <v>738</v>
      </c>
      <c r="B17" s="239">
        <f>ROUND(N('Prior Year'!E85), 0)</f>
        <v>1290476</v>
      </c>
      <c r="C17" s="239">
        <f>data!E85</f>
        <v>1441734</v>
      </c>
      <c r="D17" s="239">
        <f>ROUND(N('Prior Year'!E59), 0)</f>
        <v>1129</v>
      </c>
      <c r="E17" s="1">
        <f>data!E59</f>
        <v>1024</v>
      </c>
      <c r="F17" s="215">
        <f t="shared" si="0"/>
        <v>1143.0256864481842</v>
      </c>
      <c r="G17" s="215">
        <f t="shared" si="1"/>
        <v>1407.943359375</v>
      </c>
      <c r="H17" s="6" t="str">
        <f t="shared" si="2"/>
        <v/>
      </c>
      <c r="I17" s="255" t="str">
        <f t="shared" si="3"/>
        <v/>
      </c>
      <c r="M17" s="7"/>
    </row>
    <row r="18" spans="1:13">
      <c r="A18" s="1" t="s">
        <v>739</v>
      </c>
      <c r="B18" s="239">
        <f>ROUND(N('Prior Year'!F85), 0)</f>
        <v>0</v>
      </c>
      <c r="C18" s="239">
        <f>data!F85</f>
        <v>0</v>
      </c>
      <c r="D18" s="239">
        <f>ROUND(N('Prior Year'!F59), 0)</f>
        <v>0</v>
      </c>
      <c r="E18" s="1">
        <f>data!F59</f>
        <v>0</v>
      </c>
      <c r="F18" s="215" t="str">
        <f t="shared" si="0"/>
        <v/>
      </c>
      <c r="G18" s="215" t="str">
        <f t="shared" si="1"/>
        <v/>
      </c>
      <c r="H18" s="6" t="str">
        <f t="shared" si="2"/>
        <v/>
      </c>
      <c r="I18" s="239"/>
      <c r="M18" s="7"/>
    </row>
    <row r="19" spans="1:13">
      <c r="A19" s="1" t="s">
        <v>740</v>
      </c>
      <c r="B19" s="239">
        <f>ROUND(N('Prior Year'!G85), 0)</f>
        <v>0</v>
      </c>
      <c r="C19" s="239">
        <f>data!G85</f>
        <v>0</v>
      </c>
      <c r="D19" s="239">
        <f>ROUND(N('Prior Year'!G59), 0)</f>
        <v>0</v>
      </c>
      <c r="E19" s="1">
        <f>data!G59</f>
        <v>0</v>
      </c>
      <c r="F19" s="215" t="str">
        <f t="shared" si="0"/>
        <v/>
      </c>
      <c r="G19" s="215" t="str">
        <f t="shared" si="1"/>
        <v/>
      </c>
      <c r="H19" s="6" t="str">
        <f t="shared" si="2"/>
        <v/>
      </c>
      <c r="I19" s="239" t="str">
        <f t="shared" si="3"/>
        <v/>
      </c>
      <c r="M19" s="7"/>
    </row>
    <row r="20" spans="1:13">
      <c r="A20" s="1" t="s">
        <v>741</v>
      </c>
      <c r="B20" s="239">
        <f>ROUND(N('Prior Year'!H85), 0)</f>
        <v>0</v>
      </c>
      <c r="C20" s="239">
        <f>data!H85</f>
        <v>0</v>
      </c>
      <c r="D20" s="239">
        <f>ROUND(N('Prior Year'!H59), 0)</f>
        <v>0</v>
      </c>
      <c r="E20" s="1">
        <f>data!H59</f>
        <v>0</v>
      </c>
      <c r="F20" s="215" t="str">
        <f t="shared" si="0"/>
        <v/>
      </c>
      <c r="G20" s="215" t="str">
        <f t="shared" si="1"/>
        <v/>
      </c>
      <c r="H20" s="6" t="str">
        <f t="shared" si="2"/>
        <v/>
      </c>
      <c r="I20" s="239" t="str">
        <f t="shared" si="3"/>
        <v/>
      </c>
      <c r="M20" s="7"/>
    </row>
    <row r="21" spans="1:13">
      <c r="A21" s="1" t="s">
        <v>742</v>
      </c>
      <c r="B21" s="239">
        <f>ROUND(N('Prior Year'!I85), 0)</f>
        <v>0</v>
      </c>
      <c r="C21" s="239">
        <f>data!I85</f>
        <v>0</v>
      </c>
      <c r="D21" s="239">
        <f>ROUND(N('Prior Year'!I59), 0)</f>
        <v>0</v>
      </c>
      <c r="E21" s="1">
        <f>data!I59</f>
        <v>0</v>
      </c>
      <c r="F21" s="215" t="str">
        <f t="shared" si="0"/>
        <v/>
      </c>
      <c r="G21" s="215" t="str">
        <f t="shared" si="1"/>
        <v/>
      </c>
      <c r="H21" s="6" t="str">
        <f t="shared" si="2"/>
        <v/>
      </c>
      <c r="I21" s="239" t="str">
        <f t="shared" si="3"/>
        <v/>
      </c>
      <c r="M21" s="7"/>
    </row>
    <row r="22" spans="1:13">
      <c r="A22" s="1" t="s">
        <v>743</v>
      </c>
      <c r="B22" s="239">
        <f>ROUND(N('Prior Year'!J85), 0)</f>
        <v>71511</v>
      </c>
      <c r="C22" s="239">
        <f>data!J85</f>
        <v>84357</v>
      </c>
      <c r="D22" s="239">
        <f>ROUND(N('Prior Year'!J59), 0)</f>
        <v>66</v>
      </c>
      <c r="E22" s="1">
        <f>data!J59</f>
        <v>65</v>
      </c>
      <c r="F22" s="215">
        <f t="shared" si="0"/>
        <v>1083.5</v>
      </c>
      <c r="G22" s="215">
        <f t="shared" si="1"/>
        <v>1297.8</v>
      </c>
      <c r="H22" s="6" t="str">
        <f t="shared" si="2"/>
        <v/>
      </c>
      <c r="I22" s="255" t="str">
        <f t="shared" si="3"/>
        <v/>
      </c>
      <c r="M22" s="7"/>
    </row>
    <row r="23" spans="1:13">
      <c r="A23" s="1" t="s">
        <v>744</v>
      </c>
      <c r="B23" s="239">
        <f>ROUND(N('Prior Year'!K85), 0)</f>
        <v>0</v>
      </c>
      <c r="C23" s="239">
        <f>data!K85</f>
        <v>0</v>
      </c>
      <c r="D23" s="239">
        <f>ROUND(N('Prior Year'!K59), 0)</f>
        <v>0</v>
      </c>
      <c r="E23" s="1">
        <f>data!K59</f>
        <v>0</v>
      </c>
      <c r="F23" s="215" t="str">
        <f t="shared" si="0"/>
        <v/>
      </c>
      <c r="G23" s="215" t="str">
        <f t="shared" si="1"/>
        <v/>
      </c>
      <c r="H23" s="6" t="str">
        <f t="shared" si="2"/>
        <v/>
      </c>
      <c r="I23" s="239" t="str">
        <f t="shared" si="3"/>
        <v/>
      </c>
      <c r="M23" s="7"/>
    </row>
    <row r="24" spans="1:13">
      <c r="A24" s="1" t="s">
        <v>745</v>
      </c>
      <c r="B24" s="239">
        <f>ROUND(N('Prior Year'!L85), 0)</f>
        <v>4103468</v>
      </c>
      <c r="C24" s="239">
        <f>data!L85</f>
        <v>3749373</v>
      </c>
      <c r="D24" s="239">
        <f>ROUND(N('Prior Year'!L59), 0)</f>
        <v>3590</v>
      </c>
      <c r="E24" s="1">
        <f>data!L59</f>
        <v>2722</v>
      </c>
      <c r="F24" s="215">
        <f t="shared" si="0"/>
        <v>1143.0272980501393</v>
      </c>
      <c r="G24" s="215">
        <f t="shared" si="1"/>
        <v>1377.4331373989714</v>
      </c>
      <c r="H24" s="6" t="str">
        <f t="shared" si="2"/>
        <v/>
      </c>
      <c r="I24" s="255" t="str">
        <f t="shared" si="3"/>
        <v/>
      </c>
      <c r="M24" s="7"/>
    </row>
    <row r="25" spans="1:13">
      <c r="A25" s="1" t="s">
        <v>746</v>
      </c>
      <c r="B25" s="239">
        <f>ROUND(N('Prior Year'!M85), 0)</f>
        <v>0</v>
      </c>
      <c r="C25" s="239">
        <f>data!M85</f>
        <v>0</v>
      </c>
      <c r="D25" s="239">
        <f>ROUND(N('Prior Year'!M59), 0)</f>
        <v>0</v>
      </c>
      <c r="E25" s="1">
        <f>data!M59</f>
        <v>0</v>
      </c>
      <c r="F25" s="215" t="str">
        <f t="shared" si="0"/>
        <v/>
      </c>
      <c r="G25" s="215" t="str">
        <f t="shared" si="1"/>
        <v/>
      </c>
      <c r="H25" s="6" t="str">
        <f t="shared" si="2"/>
        <v/>
      </c>
      <c r="I25" s="239" t="str">
        <f t="shared" si="3"/>
        <v/>
      </c>
      <c r="M25" s="7"/>
    </row>
    <row r="26" spans="1:13">
      <c r="A26" s="1" t="s">
        <v>747</v>
      </c>
      <c r="B26" s="1">
        <f>ROUND(N('Prior Year'!N85), 0)</f>
        <v>0</v>
      </c>
      <c r="C26" s="239">
        <f>data!N85</f>
        <v>0</v>
      </c>
      <c r="D26" s="239">
        <f>ROUND(N('Prior Year'!N59), 0)</f>
        <v>0</v>
      </c>
      <c r="E26" s="1">
        <f>data!N59</f>
        <v>0</v>
      </c>
      <c r="F26" s="215" t="str">
        <f t="shared" si="0"/>
        <v/>
      </c>
      <c r="G26" s="215" t="str">
        <f t="shared" si="1"/>
        <v/>
      </c>
      <c r="H26" s="6" t="str">
        <f t="shared" si="2"/>
        <v/>
      </c>
      <c r="I26" s="239" t="str">
        <f t="shared" si="3"/>
        <v/>
      </c>
      <c r="M26" s="7"/>
    </row>
    <row r="27" spans="1:13" ht="43.5">
      <c r="A27" s="1" t="s">
        <v>748</v>
      </c>
      <c r="B27" s="239">
        <f>ROUND(N('Prior Year'!O85), 0)</f>
        <v>456776</v>
      </c>
      <c r="C27" s="239">
        <f>data!O85</f>
        <v>648478</v>
      </c>
      <c r="D27" s="239">
        <f>ROUND(N('Prior Year'!O59), 0)</f>
        <v>51</v>
      </c>
      <c r="E27" s="1">
        <f>data!O59</f>
        <v>52</v>
      </c>
      <c r="F27" s="215">
        <f t="shared" si="0"/>
        <v>8956.3921568627447</v>
      </c>
      <c r="G27" s="215">
        <f t="shared" si="1"/>
        <v>12470.73076923077</v>
      </c>
      <c r="H27" s="6">
        <f t="shared" si="2"/>
        <v>0.39238328903175579</v>
      </c>
      <c r="I27" s="255" t="s">
        <v>2054</v>
      </c>
      <c r="M27" s="7"/>
    </row>
    <row r="28" spans="1:13">
      <c r="A28" s="1" t="s">
        <v>749</v>
      </c>
      <c r="B28" s="239">
        <f>ROUND(N('Prior Year'!P85), 0)</f>
        <v>1088909</v>
      </c>
      <c r="C28" s="239">
        <f>data!P85</f>
        <v>1203534</v>
      </c>
      <c r="D28" s="239">
        <f>ROUND(N('Prior Year'!P59), 0)</f>
        <v>13991</v>
      </c>
      <c r="E28" s="1">
        <f>data!P59</f>
        <v>14485</v>
      </c>
      <c r="F28" s="215">
        <f t="shared" si="0"/>
        <v>77.829247373311418</v>
      </c>
      <c r="G28" s="215">
        <f t="shared" si="1"/>
        <v>83.088298239558171</v>
      </c>
      <c r="H28" s="6" t="str">
        <f t="shared" si="2"/>
        <v/>
      </c>
      <c r="I28" s="239" t="str">
        <f t="shared" si="3"/>
        <v/>
      </c>
      <c r="M28" s="7"/>
    </row>
    <row r="29" spans="1:13" ht="29">
      <c r="A29" s="1" t="s">
        <v>750</v>
      </c>
      <c r="B29" s="239">
        <f>ROUND(N('Prior Year'!Q85), 0)</f>
        <v>22898</v>
      </c>
      <c r="C29" s="239">
        <f>data!Q85</f>
        <v>11918</v>
      </c>
      <c r="D29" s="239">
        <f>ROUND(N('Prior Year'!Q59), 0)</f>
        <v>3078</v>
      </c>
      <c r="E29" s="1">
        <f>data!Q59</f>
        <v>3724</v>
      </c>
      <c r="F29" s="215">
        <f t="shared" si="0"/>
        <v>7.4392462638076671</v>
      </c>
      <c r="G29" s="215">
        <f t="shared" si="1"/>
        <v>3.2003222341568205</v>
      </c>
      <c r="H29" s="6">
        <f t="shared" si="2"/>
        <v>-0.56980557966919854</v>
      </c>
      <c r="I29" s="255" t="s">
        <v>2055</v>
      </c>
      <c r="M29" s="7"/>
    </row>
    <row r="30" spans="1:13">
      <c r="A30" s="1" t="s">
        <v>751</v>
      </c>
      <c r="B30" s="239">
        <f>ROUND(N('Prior Year'!R85), 0)</f>
        <v>813031</v>
      </c>
      <c r="C30" s="239">
        <f>data!R85</f>
        <v>888749</v>
      </c>
      <c r="D30" s="239">
        <f>ROUND(N('Prior Year'!R59), 0)</f>
        <v>20907</v>
      </c>
      <c r="E30" s="1">
        <f>data!R59</f>
        <v>21316</v>
      </c>
      <c r="F30" s="215">
        <f t="shared" si="0"/>
        <v>38.887980102358064</v>
      </c>
      <c r="G30" s="215">
        <f>IFERROR(IF(C30=0,"",IF(E30=0,"",C30/E30)),"")</f>
        <v>41.693985738412458</v>
      </c>
      <c r="H30" s="6" t="str">
        <f t="shared" si="2"/>
        <v/>
      </c>
      <c r="I30" s="239" t="str">
        <f t="shared" si="3"/>
        <v/>
      </c>
      <c r="M30" s="7"/>
    </row>
    <row r="31" spans="1:13">
      <c r="A31" s="1" t="s">
        <v>752</v>
      </c>
      <c r="B31" s="239">
        <f>ROUND(N('Prior Year'!S85), 0)</f>
        <v>46437</v>
      </c>
      <c r="C31" s="239">
        <f>data!S85</f>
        <v>108635</v>
      </c>
      <c r="D31" s="239" t="s">
        <v>753</v>
      </c>
      <c r="E31" s="4" t="s">
        <v>753</v>
      </c>
      <c r="F31" s="215" t="s">
        <v>5</v>
      </c>
      <c r="G31" s="215" t="str">
        <f t="shared" ref="G31:G32" si="4">IFERROR(IF(C31=0,"",IF(E31=0,"",C31/E31)),"")</f>
        <v/>
      </c>
      <c r="H31" s="6" t="s">
        <v>5</v>
      </c>
      <c r="I31" s="239" t="str">
        <f t="shared" si="3"/>
        <v/>
      </c>
      <c r="M31" s="7"/>
    </row>
    <row r="32" spans="1:13">
      <c r="A32" s="1" t="s">
        <v>754</v>
      </c>
      <c r="B32" s="239">
        <f>ROUND(N('Prior Year'!T85), 0)</f>
        <v>581277</v>
      </c>
      <c r="C32" s="239">
        <f>data!T85</f>
        <v>680920</v>
      </c>
      <c r="D32" s="239" t="s">
        <v>753</v>
      </c>
      <c r="E32" s="4" t="s">
        <v>753</v>
      </c>
      <c r="F32" s="215" t="s">
        <v>5</v>
      </c>
      <c r="G32" s="215" t="str">
        <f t="shared" si="4"/>
        <v/>
      </c>
      <c r="H32" s="6" t="s">
        <v>5</v>
      </c>
      <c r="I32" s="239" t="str">
        <f t="shared" si="3"/>
        <v/>
      </c>
      <c r="M32" s="7"/>
    </row>
    <row r="33" spans="1:13">
      <c r="A33" s="1" t="s">
        <v>755</v>
      </c>
      <c r="B33" s="239">
        <f>ROUND(N('Prior Year'!U85), 0)</f>
        <v>2635229</v>
      </c>
      <c r="C33" s="239">
        <f>data!U85</f>
        <v>2973466</v>
      </c>
      <c r="D33" s="239">
        <f>ROUND(N('Prior Year'!U59), 0)</f>
        <v>277633</v>
      </c>
      <c r="E33" s="1">
        <f>data!U59</f>
        <v>305056</v>
      </c>
      <c r="F33" s="215">
        <f t="shared" si="0"/>
        <v>9.4917715113116952</v>
      </c>
      <c r="G33" s="215">
        <f t="shared" ref="G33:G69" si="5">IF(C33=0,"",IF(E33=0,"",C33/E33))</f>
        <v>9.7472791880834997</v>
      </c>
      <c r="H33" s="6" t="str">
        <f t="shared" ref="H33:H39" si="6">IF(B33 = 0, "", IF(C33 = 0, "", IF(D33 = 0, "", IF(E33 = 0, "", IF(G33 / F33 - 1 &lt; -0.25, G33 / F33 - 1, IF(G33 / F33 - 1 &gt; 0.25, G33 / F33 - 1, ""))))))</f>
        <v/>
      </c>
      <c r="I33" s="239" t="str">
        <f t="shared" si="3"/>
        <v/>
      </c>
      <c r="M33" s="7"/>
    </row>
    <row r="34" spans="1:13">
      <c r="A34" s="1" t="s">
        <v>756</v>
      </c>
      <c r="B34" s="239">
        <f>ROUND(N('Prior Year'!V85), 0)</f>
        <v>0</v>
      </c>
      <c r="C34" s="239">
        <f>data!V85</f>
        <v>0</v>
      </c>
      <c r="D34" s="239">
        <f>ROUND(N('Prior Year'!V59), 0)</f>
        <v>0</v>
      </c>
      <c r="E34" s="1">
        <f>data!V59</f>
        <v>12</v>
      </c>
      <c r="F34" s="215" t="str">
        <f t="shared" si="0"/>
        <v/>
      </c>
      <c r="G34" s="215" t="str">
        <f t="shared" si="5"/>
        <v/>
      </c>
      <c r="H34" s="6" t="str">
        <f t="shared" si="6"/>
        <v/>
      </c>
      <c r="I34" s="239" t="str">
        <f t="shared" si="3"/>
        <v/>
      </c>
      <c r="M34" s="7"/>
    </row>
    <row r="35" spans="1:13">
      <c r="A35" s="1" t="s">
        <v>757</v>
      </c>
      <c r="B35" s="239">
        <f>ROUND(N('Prior Year'!W85), 0)</f>
        <v>258613</v>
      </c>
      <c r="C35" s="239">
        <f>data!W85</f>
        <v>380970</v>
      </c>
      <c r="D35" s="239">
        <f>ROUND(N('Prior Year'!W59), 0)</f>
        <v>310</v>
      </c>
      <c r="E35" s="1">
        <f>data!W59</f>
        <v>393</v>
      </c>
      <c r="F35" s="215">
        <f t="shared" si="0"/>
        <v>834.23548387096776</v>
      </c>
      <c r="G35" s="215">
        <f t="shared" si="5"/>
        <v>969.38931297709928</v>
      </c>
      <c r="H35" s="6" t="str">
        <f t="shared" si="6"/>
        <v/>
      </c>
      <c r="I35" s="239" t="str">
        <f t="shared" si="3"/>
        <v/>
      </c>
      <c r="M35" s="7"/>
    </row>
    <row r="36" spans="1:13">
      <c r="A36" s="1" t="s">
        <v>758</v>
      </c>
      <c r="B36" s="239">
        <f>ROUND(N('Prior Year'!X85), 0)</f>
        <v>409337</v>
      </c>
      <c r="C36" s="239">
        <f>data!X85</f>
        <v>364109</v>
      </c>
      <c r="D36" s="239">
        <f>ROUND(N('Prior Year'!X59), 0)</f>
        <v>1805</v>
      </c>
      <c r="E36" s="1">
        <f>data!X59</f>
        <v>1952</v>
      </c>
      <c r="F36" s="215">
        <f t="shared" si="0"/>
        <v>226.77950138504156</v>
      </c>
      <c r="G36" s="215">
        <f t="shared" si="5"/>
        <v>186.53125</v>
      </c>
      <c r="H36" s="6" t="str">
        <f t="shared" si="6"/>
        <v/>
      </c>
      <c r="I36" s="239" t="str">
        <f t="shared" si="3"/>
        <v/>
      </c>
      <c r="M36" s="7"/>
    </row>
    <row r="37" spans="1:13">
      <c r="A37" s="1" t="s">
        <v>759</v>
      </c>
      <c r="B37" s="239">
        <f>ROUND(N('Prior Year'!Y85), 0)</f>
        <v>1155083</v>
      </c>
      <c r="C37" s="239">
        <f>data!Y85</f>
        <v>1378097</v>
      </c>
      <c r="D37" s="239">
        <f>ROUND(N('Prior Year'!Y59), 0)</f>
        <v>4304</v>
      </c>
      <c r="E37" s="1">
        <f>data!Y59</f>
        <v>4986</v>
      </c>
      <c r="F37" s="215">
        <f t="shared" si="0"/>
        <v>268.37430297397771</v>
      </c>
      <c r="G37" s="215">
        <f t="shared" si="5"/>
        <v>276.39330124348174</v>
      </c>
      <c r="H37" s="6" t="str">
        <f t="shared" si="6"/>
        <v/>
      </c>
      <c r="I37" s="239" t="str">
        <f t="shared" si="3"/>
        <v/>
      </c>
      <c r="M37" s="7"/>
    </row>
    <row r="38" spans="1:13">
      <c r="A38" s="1" t="s">
        <v>760</v>
      </c>
      <c r="B38" s="239">
        <f>ROUND(N('Prior Year'!Z85), 0)</f>
        <v>0</v>
      </c>
      <c r="C38" s="239">
        <f>data!Z85</f>
        <v>0</v>
      </c>
      <c r="D38" s="239">
        <f>ROUND(N('Prior Year'!Z59), 0)</f>
        <v>0</v>
      </c>
      <c r="E38" s="1">
        <f>data!Z59</f>
        <v>0</v>
      </c>
      <c r="F38" s="215" t="str">
        <f t="shared" si="0"/>
        <v/>
      </c>
      <c r="G38" s="215" t="str">
        <f t="shared" si="5"/>
        <v/>
      </c>
      <c r="H38" s="6" t="str">
        <f t="shared" si="6"/>
        <v/>
      </c>
      <c r="I38" s="239" t="str">
        <f t="shared" si="3"/>
        <v/>
      </c>
      <c r="M38" s="7"/>
    </row>
    <row r="39" spans="1:13">
      <c r="A39" s="1" t="s">
        <v>761</v>
      </c>
      <c r="B39" s="239">
        <f>ROUND(N('Prior Year'!AA85), 0)</f>
        <v>0</v>
      </c>
      <c r="C39" s="239">
        <f>data!AA85</f>
        <v>0</v>
      </c>
      <c r="D39" s="239">
        <f>ROUND(N('Prior Year'!AA59), 0)</f>
        <v>0</v>
      </c>
      <c r="E39" s="1">
        <f>data!AA59</f>
        <v>0</v>
      </c>
      <c r="F39" s="215" t="str">
        <f t="shared" si="0"/>
        <v/>
      </c>
      <c r="G39" s="215" t="str">
        <f t="shared" si="5"/>
        <v/>
      </c>
      <c r="H39" s="6" t="str">
        <f t="shared" si="6"/>
        <v/>
      </c>
      <c r="I39" s="239" t="str">
        <f t="shared" si="3"/>
        <v/>
      </c>
      <c r="M39" s="7"/>
    </row>
    <row r="40" spans="1:13">
      <c r="A40" s="1" t="s">
        <v>762</v>
      </c>
      <c r="B40" s="239">
        <f>ROUND(N('Prior Year'!AB85), 0)</f>
        <v>1053300</v>
      </c>
      <c r="C40" s="239">
        <f>data!AB85</f>
        <v>1292614</v>
      </c>
      <c r="D40" s="239" t="s">
        <v>753</v>
      </c>
      <c r="E40" s="4" t="s">
        <v>753</v>
      </c>
      <c r="F40" s="215" t="s">
        <v>5</v>
      </c>
      <c r="G40" s="215" t="str">
        <f>IFERROR(IF(C40=0,"",IF(E40=0,"",C40/E40)),"")</f>
        <v/>
      </c>
      <c r="H40" s="6" t="s">
        <v>5</v>
      </c>
      <c r="I40" s="239" t="str">
        <f t="shared" si="3"/>
        <v/>
      </c>
      <c r="M40" s="7"/>
    </row>
    <row r="41" spans="1:13">
      <c r="A41" s="1" t="s">
        <v>763</v>
      </c>
      <c r="B41" s="239">
        <f>ROUND(N('Prior Year'!AC85), 0)</f>
        <v>52460</v>
      </c>
      <c r="C41" s="239">
        <f>data!AC85</f>
        <v>40251</v>
      </c>
      <c r="D41" s="239">
        <f>ROUND(N('Prior Year'!AC59), 0)</f>
        <v>0</v>
      </c>
      <c r="E41" s="1">
        <f>data!AC59</f>
        <v>0</v>
      </c>
      <c r="F41" s="215" t="str">
        <f t="shared" si="0"/>
        <v/>
      </c>
      <c r="G41" s="215" t="str">
        <f t="shared" si="5"/>
        <v/>
      </c>
      <c r="H41" s="6" t="str">
        <f t="shared" ref="H41:H59" si="7">IF(B41 = 0, "", IF(C41 = 0, "", IF(D41 = 0, "", IF(E41 = 0, "", IF(G41 / F41 - 1 &lt; -0.25, G41 / F41 - 1, IF(G41 / F41 - 1 &gt; 0.25, G41 / F41 - 1, ""))))))</f>
        <v/>
      </c>
      <c r="I41" s="239" t="str">
        <f t="shared" si="3"/>
        <v/>
      </c>
      <c r="M41" s="7"/>
    </row>
    <row r="42" spans="1:13">
      <c r="A42" s="1" t="s">
        <v>764</v>
      </c>
      <c r="B42" s="239">
        <f>ROUND(N('Prior Year'!AD85), 0)</f>
        <v>0</v>
      </c>
      <c r="C42" s="239">
        <f>data!AD85</f>
        <v>0</v>
      </c>
      <c r="D42" s="239">
        <f>ROUND(N('Prior Year'!AD59), 0)</f>
        <v>0</v>
      </c>
      <c r="E42" s="1">
        <f>data!AD59</f>
        <v>0</v>
      </c>
      <c r="F42" s="215" t="str">
        <f t="shared" si="0"/>
        <v/>
      </c>
      <c r="G42" s="215" t="str">
        <f t="shared" si="5"/>
        <v/>
      </c>
      <c r="H42" s="6" t="str">
        <f t="shared" si="7"/>
        <v/>
      </c>
      <c r="I42" s="239" t="str">
        <f t="shared" si="3"/>
        <v/>
      </c>
      <c r="M42" s="7"/>
    </row>
    <row r="43" spans="1:13">
      <c r="A43" s="1" t="s">
        <v>765</v>
      </c>
      <c r="B43" s="239">
        <f>ROUND(N('Prior Year'!AE85), 0)</f>
        <v>519477</v>
      </c>
      <c r="C43" s="239">
        <f>data!AE85</f>
        <v>530010</v>
      </c>
      <c r="D43" s="239">
        <f>ROUND(N('Prior Year'!AE59), 0)</f>
        <v>3448</v>
      </c>
      <c r="E43" s="1">
        <f>data!AE59</f>
        <v>3390</v>
      </c>
      <c r="F43" s="215">
        <f t="shared" si="0"/>
        <v>150.66038283062645</v>
      </c>
      <c r="G43" s="215">
        <f t="shared" si="5"/>
        <v>156.34513274336283</v>
      </c>
      <c r="H43" s="6" t="str">
        <f t="shared" si="7"/>
        <v/>
      </c>
      <c r="I43" s="239" t="str">
        <f t="shared" si="3"/>
        <v/>
      </c>
      <c r="M43" s="7"/>
    </row>
    <row r="44" spans="1:13">
      <c r="A44" s="1" t="s">
        <v>766</v>
      </c>
      <c r="B44" s="239">
        <f>ROUND(N('Prior Year'!AF85), 0)</f>
        <v>0</v>
      </c>
      <c r="C44" s="239">
        <f>data!AF85</f>
        <v>0</v>
      </c>
      <c r="D44" s="239">
        <f>ROUND(N('Prior Year'!AF59), 0)</f>
        <v>0</v>
      </c>
      <c r="E44" s="1">
        <f>data!AF59</f>
        <v>0</v>
      </c>
      <c r="F44" s="215" t="str">
        <f t="shared" si="0"/>
        <v/>
      </c>
      <c r="G44" s="215" t="str">
        <f t="shared" si="5"/>
        <v/>
      </c>
      <c r="H44" s="6" t="str">
        <f t="shared" si="7"/>
        <v/>
      </c>
      <c r="I44" s="239" t="str">
        <f t="shared" si="3"/>
        <v/>
      </c>
      <c r="M44" s="7"/>
    </row>
    <row r="45" spans="1:13">
      <c r="A45" s="1" t="s">
        <v>767</v>
      </c>
      <c r="B45" s="239">
        <f>ROUND(N('Prior Year'!AG85), 0)</f>
        <v>2931125</v>
      </c>
      <c r="C45" s="239">
        <f>data!AG85</f>
        <v>2979567</v>
      </c>
      <c r="D45" s="239">
        <f>ROUND(N('Prior Year'!AG59), 0)</f>
        <v>4316</v>
      </c>
      <c r="E45" s="1">
        <f>data!AG59</f>
        <v>4240</v>
      </c>
      <c r="F45" s="215">
        <f t="shared" si="0"/>
        <v>679.1299814643188</v>
      </c>
      <c r="G45" s="215">
        <f t="shared" si="5"/>
        <v>702.72806603773586</v>
      </c>
      <c r="H45" s="6" t="str">
        <f t="shared" si="7"/>
        <v/>
      </c>
      <c r="I45" s="239" t="str">
        <f t="shared" si="3"/>
        <v/>
      </c>
      <c r="M45" s="7"/>
    </row>
    <row r="46" spans="1:13">
      <c r="A46" s="1" t="s">
        <v>768</v>
      </c>
      <c r="B46" s="239">
        <f>ROUND(N('Prior Year'!AH85), 0)</f>
        <v>0</v>
      </c>
      <c r="C46" s="239">
        <f>data!AH85</f>
        <v>0</v>
      </c>
      <c r="D46" s="239">
        <f>ROUND(N('Prior Year'!AH59), 0)</f>
        <v>0</v>
      </c>
      <c r="E46" s="1">
        <f>data!AH59</f>
        <v>0</v>
      </c>
      <c r="F46" s="215" t="str">
        <f t="shared" si="0"/>
        <v/>
      </c>
      <c r="G46" s="215" t="str">
        <f t="shared" si="5"/>
        <v/>
      </c>
      <c r="H46" s="6" t="str">
        <f t="shared" si="7"/>
        <v/>
      </c>
      <c r="I46" s="239" t="str">
        <f t="shared" si="3"/>
        <v/>
      </c>
      <c r="M46" s="7"/>
    </row>
    <row r="47" spans="1:13">
      <c r="A47" s="1" t="s">
        <v>769</v>
      </c>
      <c r="B47" s="239">
        <f>ROUND(N('Prior Year'!AI85), 0)</f>
        <v>0</v>
      </c>
      <c r="C47" s="239">
        <f>data!AI85</f>
        <v>0</v>
      </c>
      <c r="D47" s="239">
        <f>ROUND(N('Prior Year'!AI59), 0)</f>
        <v>0</v>
      </c>
      <c r="E47" s="1">
        <f>data!AI59</f>
        <v>0</v>
      </c>
      <c r="F47" s="215" t="str">
        <f t="shared" si="0"/>
        <v/>
      </c>
      <c r="G47" s="215" t="str">
        <f t="shared" si="5"/>
        <v/>
      </c>
      <c r="H47" s="6" t="str">
        <f t="shared" si="7"/>
        <v/>
      </c>
      <c r="I47" s="239" t="str">
        <f t="shared" ref="I47:I78" si="8">IF(H47 = "", "", IF(ABS(H47) &gt; 25 %, "Please provide explanation for the fluctuation noted here", ""))</f>
        <v/>
      </c>
      <c r="M47" s="7"/>
    </row>
    <row r="48" spans="1:13">
      <c r="A48" s="1" t="s">
        <v>770</v>
      </c>
      <c r="B48" s="239">
        <f>ROUND(N('Prior Year'!AJ85), 0)</f>
        <v>5361342</v>
      </c>
      <c r="C48" s="239">
        <f>data!AJ85</f>
        <v>5539174</v>
      </c>
      <c r="D48" s="239">
        <f>ROUND(N('Prior Year'!AJ59), 0)</f>
        <v>17501</v>
      </c>
      <c r="E48" s="1">
        <f>data!AJ59</f>
        <v>18578</v>
      </c>
      <c r="F48" s="215">
        <f t="shared" si="0"/>
        <v>306.34489457745269</v>
      </c>
      <c r="G48" s="215">
        <f t="shared" si="5"/>
        <v>298.15771342448056</v>
      </c>
      <c r="H48" s="6" t="str">
        <f t="shared" si="7"/>
        <v/>
      </c>
      <c r="I48" s="239" t="str">
        <f t="shared" si="8"/>
        <v/>
      </c>
      <c r="M48" s="7"/>
    </row>
    <row r="49" spans="1:13">
      <c r="A49" s="1" t="s">
        <v>771</v>
      </c>
      <c r="B49" s="239">
        <f>ROUND(N('Prior Year'!AK85), 0)</f>
        <v>0</v>
      </c>
      <c r="C49" s="239">
        <f>data!AK85</f>
        <v>0</v>
      </c>
      <c r="D49" s="239">
        <f>ROUND(N('Prior Year'!AK59), 0)</f>
        <v>0</v>
      </c>
      <c r="E49" s="1">
        <f>data!AK59</f>
        <v>0</v>
      </c>
      <c r="F49" s="215" t="str">
        <f t="shared" si="0"/>
        <v/>
      </c>
      <c r="G49" s="215" t="str">
        <f t="shared" si="5"/>
        <v/>
      </c>
      <c r="H49" s="6" t="str">
        <f t="shared" si="7"/>
        <v/>
      </c>
      <c r="I49" s="239" t="str">
        <f t="shared" si="8"/>
        <v/>
      </c>
      <c r="M49" s="7"/>
    </row>
    <row r="50" spans="1:13">
      <c r="A50" s="1" t="s">
        <v>772</v>
      </c>
      <c r="B50" s="239">
        <f>ROUND(N('Prior Year'!AL85), 0)</f>
        <v>0</v>
      </c>
      <c r="C50" s="239">
        <f>data!AL85</f>
        <v>0</v>
      </c>
      <c r="D50" s="239">
        <f>ROUND(N('Prior Year'!AL59), 0)</f>
        <v>0</v>
      </c>
      <c r="E50" s="1">
        <f>data!AL59</f>
        <v>0</v>
      </c>
      <c r="F50" s="215" t="str">
        <f t="shared" si="0"/>
        <v/>
      </c>
      <c r="G50" s="215" t="str">
        <f t="shared" si="5"/>
        <v/>
      </c>
      <c r="H50" s="6" t="str">
        <f t="shared" si="7"/>
        <v/>
      </c>
      <c r="I50" s="239" t="str">
        <f t="shared" si="8"/>
        <v/>
      </c>
      <c r="M50" s="7"/>
    </row>
    <row r="51" spans="1:13">
      <c r="A51" s="1" t="s">
        <v>773</v>
      </c>
      <c r="B51" s="239">
        <f>ROUND(N('Prior Year'!AM85), 0)</f>
        <v>0</v>
      </c>
      <c r="C51" s="239">
        <f>data!AM85</f>
        <v>0</v>
      </c>
      <c r="D51" s="239">
        <f>ROUND(N('Prior Year'!AM59), 0)</f>
        <v>0</v>
      </c>
      <c r="E51" s="1">
        <f>data!AM59</f>
        <v>0</v>
      </c>
      <c r="F51" s="215" t="str">
        <f t="shared" si="0"/>
        <v/>
      </c>
      <c r="G51" s="215" t="str">
        <f t="shared" si="5"/>
        <v/>
      </c>
      <c r="H51" s="6" t="str">
        <f t="shared" si="7"/>
        <v/>
      </c>
      <c r="I51" s="239" t="str">
        <f t="shared" si="8"/>
        <v/>
      </c>
      <c r="M51" s="7"/>
    </row>
    <row r="52" spans="1:13">
      <c r="A52" s="1" t="s">
        <v>774</v>
      </c>
      <c r="B52" s="239">
        <f>ROUND(N('Prior Year'!AN85), 0)</f>
        <v>0</v>
      </c>
      <c r="C52" s="239">
        <f>data!AN85</f>
        <v>0</v>
      </c>
      <c r="D52" s="239">
        <f>ROUND(N('Prior Year'!AN59), 0)</f>
        <v>0</v>
      </c>
      <c r="E52" s="1">
        <f>data!AN59</f>
        <v>0</v>
      </c>
      <c r="F52" s="215" t="str">
        <f t="shared" si="0"/>
        <v/>
      </c>
      <c r="G52" s="215" t="str">
        <f t="shared" si="5"/>
        <v/>
      </c>
      <c r="H52" s="6" t="str">
        <f t="shared" si="7"/>
        <v/>
      </c>
      <c r="I52" s="239" t="str">
        <f t="shared" si="8"/>
        <v/>
      </c>
      <c r="M52" s="7"/>
    </row>
    <row r="53" spans="1:13">
      <c r="A53" s="1" t="s">
        <v>775</v>
      </c>
      <c r="B53" s="239">
        <f>ROUND(N('Prior Year'!AO85), 0)</f>
        <v>284613</v>
      </c>
      <c r="C53" s="239">
        <f>data!AO85</f>
        <v>291434</v>
      </c>
      <c r="D53" s="239">
        <f>ROUND(N('Prior Year'!AO59), 0)</f>
        <v>5976</v>
      </c>
      <c r="E53" s="1">
        <f>data!AO59</f>
        <v>4968</v>
      </c>
      <c r="F53" s="215">
        <f t="shared" si="0"/>
        <v>47.626004016064257</v>
      </c>
      <c r="G53" s="215">
        <f t="shared" si="5"/>
        <v>58.662238325281805</v>
      </c>
      <c r="H53" s="6" t="str">
        <f t="shared" si="7"/>
        <v/>
      </c>
      <c r="I53" s="255" t="str">
        <f t="shared" si="8"/>
        <v/>
      </c>
      <c r="M53" s="7"/>
    </row>
    <row r="54" spans="1:13">
      <c r="A54" s="1" t="s">
        <v>776</v>
      </c>
      <c r="B54" s="239">
        <f>ROUND(N('Prior Year'!AP85), 0)</f>
        <v>4336</v>
      </c>
      <c r="C54" s="239">
        <f>data!AP85</f>
        <v>5994</v>
      </c>
      <c r="D54" s="239">
        <f>ROUND(N('Prior Year'!AP59), 0)</f>
        <v>0</v>
      </c>
      <c r="E54" s="1">
        <f>data!AP59</f>
        <v>0</v>
      </c>
      <c r="F54" s="215" t="str">
        <f t="shared" si="0"/>
        <v/>
      </c>
      <c r="G54" s="215" t="str">
        <f t="shared" si="5"/>
        <v/>
      </c>
      <c r="H54" s="6" t="str">
        <f t="shared" si="7"/>
        <v/>
      </c>
      <c r="I54" s="239" t="str">
        <f t="shared" si="8"/>
        <v/>
      </c>
      <c r="M54" s="7"/>
    </row>
    <row r="55" spans="1:13">
      <c r="A55" s="1" t="s">
        <v>777</v>
      </c>
      <c r="B55" s="239">
        <f>ROUND(N('Prior Year'!AQ85), 0)</f>
        <v>0</v>
      </c>
      <c r="C55" s="239">
        <f>data!AQ85</f>
        <v>0</v>
      </c>
      <c r="D55" s="239">
        <f>ROUND(N('Prior Year'!AQ59), 0)</f>
        <v>0</v>
      </c>
      <c r="E55" s="1">
        <f>data!AQ59</f>
        <v>0</v>
      </c>
      <c r="F55" s="215" t="str">
        <f t="shared" si="0"/>
        <v/>
      </c>
      <c r="G55" s="215" t="str">
        <f t="shared" si="5"/>
        <v/>
      </c>
      <c r="H55" s="6" t="str">
        <f t="shared" si="7"/>
        <v/>
      </c>
      <c r="I55" s="239" t="str">
        <f t="shared" si="8"/>
        <v/>
      </c>
      <c r="M55" s="7"/>
    </row>
    <row r="56" spans="1:13">
      <c r="A56" s="1" t="s">
        <v>778</v>
      </c>
      <c r="B56" s="239">
        <f>ROUND(N('Prior Year'!AR85), 0)</f>
        <v>0</v>
      </c>
      <c r="C56" s="239">
        <f>data!AR85</f>
        <v>0</v>
      </c>
      <c r="D56" s="239">
        <f>ROUND(N('Prior Year'!AR59), 0)</f>
        <v>0</v>
      </c>
      <c r="E56" s="1">
        <f>data!AR59</f>
        <v>0</v>
      </c>
      <c r="F56" s="215" t="str">
        <f t="shared" si="0"/>
        <v/>
      </c>
      <c r="G56" s="215" t="str">
        <f t="shared" si="5"/>
        <v/>
      </c>
      <c r="H56" s="6" t="str">
        <f t="shared" si="7"/>
        <v/>
      </c>
      <c r="I56" s="239" t="str">
        <f t="shared" si="8"/>
        <v/>
      </c>
      <c r="M56" s="7"/>
    </row>
    <row r="57" spans="1:13">
      <c r="A57" s="1" t="s">
        <v>779</v>
      </c>
      <c r="B57" s="239">
        <f>ROUND(N('Prior Year'!AS85), 0)</f>
        <v>0</v>
      </c>
      <c r="C57" s="239">
        <f>data!AS85</f>
        <v>0</v>
      </c>
      <c r="D57" s="239">
        <f>ROUND(N('Prior Year'!AS59), 0)</f>
        <v>0</v>
      </c>
      <c r="E57" s="1">
        <f>data!AS59</f>
        <v>0</v>
      </c>
      <c r="F57" s="215" t="str">
        <f t="shared" si="0"/>
        <v/>
      </c>
      <c r="G57" s="215" t="str">
        <f t="shared" si="5"/>
        <v/>
      </c>
      <c r="H57" s="6" t="str">
        <f t="shared" si="7"/>
        <v/>
      </c>
      <c r="I57" s="239" t="str">
        <f t="shared" si="8"/>
        <v/>
      </c>
      <c r="M57" s="7"/>
    </row>
    <row r="58" spans="1:13">
      <c r="A58" s="1" t="s">
        <v>780</v>
      </c>
      <c r="B58" s="239">
        <f>ROUND(N('Prior Year'!AT85), 0)</f>
        <v>0</v>
      </c>
      <c r="C58" s="239">
        <f>data!AT85</f>
        <v>0</v>
      </c>
      <c r="D58" s="239">
        <f>ROUND(N('Prior Year'!AT59), 0)</f>
        <v>0</v>
      </c>
      <c r="E58" s="1">
        <f>data!AT59</f>
        <v>0</v>
      </c>
      <c r="F58" s="215" t="str">
        <f t="shared" si="0"/>
        <v/>
      </c>
      <c r="G58" s="215" t="str">
        <f t="shared" si="5"/>
        <v/>
      </c>
      <c r="H58" s="6" t="str">
        <f t="shared" si="7"/>
        <v/>
      </c>
      <c r="I58" s="239" t="str">
        <f t="shared" si="8"/>
        <v/>
      </c>
      <c r="M58" s="7"/>
    </row>
    <row r="59" spans="1:13">
      <c r="A59" s="1" t="s">
        <v>781</v>
      </c>
      <c r="B59" s="239">
        <f>ROUND(N('Prior Year'!AU85), 0)</f>
        <v>0</v>
      </c>
      <c r="C59" s="239">
        <f>data!AU85</f>
        <v>0</v>
      </c>
      <c r="D59" s="239">
        <f>ROUND(N('Prior Year'!AU59), 0)</f>
        <v>0</v>
      </c>
      <c r="E59" s="1">
        <f>data!AU59</f>
        <v>0</v>
      </c>
      <c r="F59" s="215" t="str">
        <f t="shared" si="0"/>
        <v/>
      </c>
      <c r="G59" s="215" t="str">
        <f t="shared" si="5"/>
        <v/>
      </c>
      <c r="H59" s="6" t="str">
        <f t="shared" si="7"/>
        <v/>
      </c>
      <c r="I59" s="239" t="str">
        <f t="shared" si="8"/>
        <v/>
      </c>
      <c r="M59" s="7"/>
    </row>
    <row r="60" spans="1:13">
      <c r="A60" s="1" t="s">
        <v>782</v>
      </c>
      <c r="B60" s="239">
        <f>ROUND(N('Prior Year'!AV85), 0)</f>
        <v>0</v>
      </c>
      <c r="C60" s="239">
        <f>data!AV85</f>
        <v>0</v>
      </c>
      <c r="D60" s="239" t="s">
        <v>753</v>
      </c>
      <c r="E60" s="4" t="s">
        <v>753</v>
      </c>
      <c r="F60" s="215" t="s">
        <v>5</v>
      </c>
      <c r="G60" s="215"/>
      <c r="H60" s="6" t="s">
        <v>5</v>
      </c>
      <c r="I60" s="239" t="str">
        <f t="shared" si="8"/>
        <v/>
      </c>
      <c r="M60" s="7"/>
    </row>
    <row r="61" spans="1:13">
      <c r="A61" s="1" t="s">
        <v>783</v>
      </c>
      <c r="B61" s="239">
        <f>ROUND(N('Prior Year'!AW85), 0)</f>
        <v>0</v>
      </c>
      <c r="C61" s="239">
        <f>data!AW85</f>
        <v>0</v>
      </c>
      <c r="D61" s="239" t="s">
        <v>753</v>
      </c>
      <c r="E61" s="4" t="s">
        <v>753</v>
      </c>
      <c r="F61" s="215" t="s">
        <v>5</v>
      </c>
      <c r="G61" s="215"/>
      <c r="H61" s="6" t="s">
        <v>5</v>
      </c>
      <c r="I61" s="239" t="str">
        <f t="shared" si="8"/>
        <v/>
      </c>
      <c r="M61" s="7"/>
    </row>
    <row r="62" spans="1:13">
      <c r="A62" s="1" t="s">
        <v>784</v>
      </c>
      <c r="B62" s="239">
        <f>ROUND(N('Prior Year'!AX85), 0)</f>
        <v>0</v>
      </c>
      <c r="C62" s="239">
        <f>data!AX85</f>
        <v>0</v>
      </c>
      <c r="D62" s="239" t="s">
        <v>753</v>
      </c>
      <c r="E62" s="4" t="s">
        <v>753</v>
      </c>
      <c r="F62" s="215" t="s">
        <v>5</v>
      </c>
      <c r="G62" s="215"/>
      <c r="H62" s="6" t="s">
        <v>5</v>
      </c>
      <c r="I62" s="239" t="str">
        <f t="shared" si="8"/>
        <v/>
      </c>
      <c r="M62" s="7"/>
    </row>
    <row r="63" spans="1:13" ht="58">
      <c r="A63" s="1" t="s">
        <v>785</v>
      </c>
      <c r="B63" s="239">
        <f>ROUND(N('Prior Year'!AY85), 0)</f>
        <v>650603</v>
      </c>
      <c r="C63" s="239">
        <f>data!AY85</f>
        <v>724005</v>
      </c>
      <c r="D63" s="239">
        <f>ROUND(N('Prior Year'!AY59), 0)</f>
        <v>14977</v>
      </c>
      <c r="E63" s="1">
        <f>data!AY59</f>
        <v>11819</v>
      </c>
      <c r="F63" s="215">
        <f>IF(B63=0,"",IF(D63=0,"",B63/D63))</f>
        <v>43.440141550377248</v>
      </c>
      <c r="G63" s="215">
        <f t="shared" si="5"/>
        <v>61.25772061934174</v>
      </c>
      <c r="H63" s="6">
        <f>IF(B63 = 0, "", IF(C63 = 0, "", IF(D63 = 0, "", IF(E63 = 0, "", IF(G63 / F63 - 1 &lt; -0.25, G63 / F63 - 1, IF(G63 / F63 - 1 &gt; 0.25, G63 / F63 - 1, ""))))))</f>
        <v>0.41016392748862396</v>
      </c>
      <c r="I63" s="255" t="s">
        <v>2057</v>
      </c>
      <c r="M63" s="7"/>
    </row>
    <row r="64" spans="1:13">
      <c r="A64" s="1" t="s">
        <v>786</v>
      </c>
      <c r="B64" s="239">
        <f>ROUND(N('Prior Year'!AZ85), 0)</f>
        <v>29661</v>
      </c>
      <c r="C64" s="239">
        <f>data!AZ85</f>
        <v>23640</v>
      </c>
      <c r="D64" s="239">
        <f>ROUND(N('Prior Year'!AZ59), 0)</f>
        <v>14977</v>
      </c>
      <c r="E64" s="1">
        <f>data!AZ59</f>
        <v>11819</v>
      </c>
      <c r="F64" s="215">
        <f>IF(B64=0,"",IF(D64=0,"",B64/D64))</f>
        <v>1.980436669559992</v>
      </c>
      <c r="G64" s="215">
        <f t="shared" si="5"/>
        <v>2.0001692190540656</v>
      </c>
      <c r="H64" s="6" t="str">
        <f>IF(B64 = 0, "", IF(C64 = 0, "", IF(D64 = 0, "", IF(E64 = 0, "", IF(G64 / F64 - 1 &lt; -0.25, G64 / F64 - 1, IF(G64 / F64 - 1 &gt; 0.25, G64 / F64 - 1, ""))))))</f>
        <v/>
      </c>
      <c r="I64" s="255" t="str">
        <f t="shared" si="8"/>
        <v/>
      </c>
      <c r="M64" s="7"/>
    </row>
    <row r="65" spans="1:13">
      <c r="A65" s="1" t="s">
        <v>787</v>
      </c>
      <c r="B65" s="239">
        <f>ROUND(N('Prior Year'!BA85), 0)</f>
        <v>161243</v>
      </c>
      <c r="C65" s="239">
        <f>data!BA85</f>
        <v>214265</v>
      </c>
      <c r="D65" s="239">
        <f>ROUND(N('Prior Year'!BA59), 0)</f>
        <v>0</v>
      </c>
      <c r="E65" s="1">
        <f>data!BA59</f>
        <v>0</v>
      </c>
      <c r="F65" s="215" t="str">
        <f>IF(B65=0,"",IF(D65=0,"",B65/D65))</f>
        <v/>
      </c>
      <c r="G65" s="215" t="str">
        <f t="shared" si="5"/>
        <v/>
      </c>
      <c r="H65" s="6" t="str">
        <f>IF(B65 = 0, "", IF(C65 = 0, "", IF(D65 = 0, "", IF(E65 = 0, "", IF(G65 / F65 - 1 &lt; -0.25, G65 / F65 - 1, IF(G65 / F65 - 1 &gt; 0.25, G65 / F65 - 1, ""))))))</f>
        <v/>
      </c>
      <c r="I65" s="239" t="str">
        <f t="shared" si="8"/>
        <v/>
      </c>
      <c r="M65" s="7"/>
    </row>
    <row r="66" spans="1:13">
      <c r="A66" s="1" t="s">
        <v>788</v>
      </c>
      <c r="B66" s="239">
        <f>ROUND(N('Prior Year'!BB85), 0)</f>
        <v>0</v>
      </c>
      <c r="C66" s="239">
        <f>data!BB85</f>
        <v>0</v>
      </c>
      <c r="D66" s="239" t="s">
        <v>753</v>
      </c>
      <c r="E66" s="4" t="s">
        <v>753</v>
      </c>
      <c r="F66" s="215" t="s">
        <v>5</v>
      </c>
      <c r="G66" s="215" t="str">
        <f t="shared" ref="G66:G68" si="9">IFERROR(IF(C66=0,"",IF(E66=0,"",C66/E66)),"")</f>
        <v/>
      </c>
      <c r="H66" s="6" t="s">
        <v>5</v>
      </c>
      <c r="I66" s="239" t="str">
        <f t="shared" si="8"/>
        <v/>
      </c>
      <c r="M66" s="7"/>
    </row>
    <row r="67" spans="1:13">
      <c r="A67" s="1" t="s">
        <v>789</v>
      </c>
      <c r="B67" s="239">
        <f>ROUND(N('Prior Year'!BC85), 0)</f>
        <v>0</v>
      </c>
      <c r="C67" s="239">
        <f>data!BC85</f>
        <v>0</v>
      </c>
      <c r="D67" s="239" t="s">
        <v>753</v>
      </c>
      <c r="E67" s="4" t="s">
        <v>753</v>
      </c>
      <c r="F67" s="215" t="s">
        <v>5</v>
      </c>
      <c r="G67" s="215" t="str">
        <f t="shared" si="9"/>
        <v/>
      </c>
      <c r="H67" s="6" t="s">
        <v>5</v>
      </c>
      <c r="I67" s="239" t="str">
        <f t="shared" si="8"/>
        <v/>
      </c>
      <c r="M67" s="7"/>
    </row>
    <row r="68" spans="1:13">
      <c r="A68" s="1" t="s">
        <v>790</v>
      </c>
      <c r="B68" s="239">
        <f>ROUND(N('Prior Year'!BD85), 0)</f>
        <v>209842</v>
      </c>
      <c r="C68" s="239">
        <f>data!BD85</f>
        <v>243087</v>
      </c>
      <c r="D68" s="239" t="s">
        <v>753</v>
      </c>
      <c r="E68" s="4" t="s">
        <v>753</v>
      </c>
      <c r="F68" s="215" t="s">
        <v>5</v>
      </c>
      <c r="G68" s="215" t="str">
        <f t="shared" si="9"/>
        <v/>
      </c>
      <c r="H68" s="6" t="s">
        <v>5</v>
      </c>
      <c r="I68" s="239" t="str">
        <f t="shared" si="8"/>
        <v/>
      </c>
      <c r="M68" s="7"/>
    </row>
    <row r="69" spans="1:13" ht="43.5">
      <c r="A69" s="1" t="s">
        <v>791</v>
      </c>
      <c r="B69" s="239">
        <f>ROUND(N('Prior Year'!BE85), 0)</f>
        <v>769462</v>
      </c>
      <c r="C69" s="239">
        <f>data!BE85</f>
        <v>1094153</v>
      </c>
      <c r="D69" s="239">
        <f>ROUND(N('Prior Year'!BE59), 0)</f>
        <v>92859</v>
      </c>
      <c r="E69" s="1">
        <f>data!BE59</f>
        <v>92859</v>
      </c>
      <c r="F69" s="215">
        <f>IF(B69=0,"",IF(D69=0,"",B69/D69))</f>
        <v>8.2863481191914623</v>
      </c>
      <c r="G69" s="215">
        <f t="shared" si="5"/>
        <v>11.782950494836257</v>
      </c>
      <c r="H69" s="6">
        <f>IF(B69 = 0, "", IF(C69 = 0, "", IF(D69 = 0, "", IF(E69 = 0, "", IF(G69 / F69 - 1 &lt; -0.25, G69 / F69 - 1, IF(G69 / F69 - 1 &gt; 0.25, G69 / F69 - 1, ""))))))</f>
        <v>0.42197145538051251</v>
      </c>
      <c r="I69" s="255" t="s">
        <v>2056</v>
      </c>
      <c r="M69" s="7"/>
    </row>
    <row r="70" spans="1:13">
      <c r="A70" s="1" t="s">
        <v>792</v>
      </c>
      <c r="B70" s="239">
        <f>ROUND(N('Prior Year'!BF85), 0)</f>
        <v>706340</v>
      </c>
      <c r="C70" s="239">
        <f>data!BF85</f>
        <v>768968</v>
      </c>
      <c r="D70" s="239" t="s">
        <v>753</v>
      </c>
      <c r="E70" s="4" t="s">
        <v>753</v>
      </c>
      <c r="F70" s="215" t="s">
        <v>5</v>
      </c>
      <c r="G70" s="215" t="str">
        <f t="shared" ref="G70:G94" si="10">IFERROR(IF(C70=0,"",IF(E70=0,"",C70/E70)),"")</f>
        <v/>
      </c>
      <c r="H70" s="6" t="s">
        <v>5</v>
      </c>
      <c r="I70" s="239" t="str">
        <f t="shared" si="8"/>
        <v/>
      </c>
      <c r="M70" s="7"/>
    </row>
    <row r="71" spans="1:13">
      <c r="A71" s="1" t="s">
        <v>793</v>
      </c>
      <c r="B71" s="239">
        <f>ROUND(N('Prior Year'!BG85), 0)</f>
        <v>0</v>
      </c>
      <c r="C71" s="239">
        <f>data!BG85</f>
        <v>0</v>
      </c>
      <c r="D71" s="239" t="s">
        <v>753</v>
      </c>
      <c r="E71" s="4" t="s">
        <v>753</v>
      </c>
      <c r="F71" s="215" t="s">
        <v>5</v>
      </c>
      <c r="G71" s="215" t="str">
        <f t="shared" si="10"/>
        <v/>
      </c>
      <c r="H71" s="6" t="s">
        <v>5</v>
      </c>
      <c r="I71" s="239" t="str">
        <f t="shared" si="8"/>
        <v/>
      </c>
      <c r="M71" s="7"/>
    </row>
    <row r="72" spans="1:13">
      <c r="A72" s="1" t="s">
        <v>794</v>
      </c>
      <c r="B72" s="239">
        <f>ROUND(N('Prior Year'!BH85), 0)</f>
        <v>2663892</v>
      </c>
      <c r="C72" s="239">
        <f>data!BH85</f>
        <v>2007861</v>
      </c>
      <c r="D72" s="239" t="s">
        <v>753</v>
      </c>
      <c r="E72" s="4" t="s">
        <v>753</v>
      </c>
      <c r="F72" s="215" t="s">
        <v>5</v>
      </c>
      <c r="G72" s="215" t="str">
        <f t="shared" si="10"/>
        <v/>
      </c>
      <c r="H72" s="6" t="s">
        <v>5</v>
      </c>
      <c r="I72" s="239" t="str">
        <f t="shared" si="8"/>
        <v/>
      </c>
      <c r="M72" s="7"/>
    </row>
    <row r="73" spans="1:13">
      <c r="A73" s="1" t="s">
        <v>795</v>
      </c>
      <c r="B73" s="239">
        <f>ROUND(N('Prior Year'!BI85), 0)</f>
        <v>0</v>
      </c>
      <c r="C73" s="239">
        <f>data!BI85</f>
        <v>0</v>
      </c>
      <c r="D73" s="239" t="s">
        <v>753</v>
      </c>
      <c r="E73" s="4" t="s">
        <v>753</v>
      </c>
      <c r="F73" s="215" t="s">
        <v>5</v>
      </c>
      <c r="G73" s="215" t="str">
        <f t="shared" si="10"/>
        <v/>
      </c>
      <c r="H73" s="6" t="s">
        <v>5</v>
      </c>
      <c r="I73" s="239" t="str">
        <f t="shared" si="8"/>
        <v/>
      </c>
      <c r="M73" s="7"/>
    </row>
    <row r="74" spans="1:13">
      <c r="A74" s="1" t="s">
        <v>796</v>
      </c>
      <c r="B74" s="239">
        <f>ROUND(N('Prior Year'!BJ85), 0)</f>
        <v>639721</v>
      </c>
      <c r="C74" s="239">
        <f>data!BJ85</f>
        <v>650250</v>
      </c>
      <c r="D74" s="239" t="s">
        <v>753</v>
      </c>
      <c r="E74" s="4" t="s">
        <v>753</v>
      </c>
      <c r="F74" s="215" t="s">
        <v>5</v>
      </c>
      <c r="G74" s="215" t="str">
        <f t="shared" si="10"/>
        <v/>
      </c>
      <c r="H74" s="6" t="s">
        <v>5</v>
      </c>
      <c r="I74" s="239" t="str">
        <f t="shared" si="8"/>
        <v/>
      </c>
      <c r="M74" s="7"/>
    </row>
    <row r="75" spans="1:13">
      <c r="A75" s="1" t="s">
        <v>797</v>
      </c>
      <c r="B75" s="239">
        <f>ROUND(N('Prior Year'!BK85), 0)</f>
        <v>1416244</v>
      </c>
      <c r="C75" s="239">
        <f>data!BK85</f>
        <v>1281700</v>
      </c>
      <c r="D75" s="239" t="s">
        <v>753</v>
      </c>
      <c r="E75" s="4" t="s">
        <v>753</v>
      </c>
      <c r="F75" s="215" t="s">
        <v>5</v>
      </c>
      <c r="G75" s="215" t="str">
        <f t="shared" si="10"/>
        <v/>
      </c>
      <c r="H75" s="6" t="s">
        <v>5</v>
      </c>
      <c r="I75" s="239" t="str">
        <f t="shared" si="8"/>
        <v/>
      </c>
      <c r="M75" s="7"/>
    </row>
    <row r="76" spans="1:13">
      <c r="A76" s="1" t="s">
        <v>798</v>
      </c>
      <c r="B76" s="239">
        <f>ROUND(N('Prior Year'!BL85), 0)</f>
        <v>964425</v>
      </c>
      <c r="C76" s="239">
        <f>data!BL85</f>
        <v>1173242</v>
      </c>
      <c r="D76" s="239" t="s">
        <v>753</v>
      </c>
      <c r="E76" s="4" t="s">
        <v>753</v>
      </c>
      <c r="F76" s="215" t="s">
        <v>5</v>
      </c>
      <c r="G76" s="215" t="str">
        <f t="shared" si="10"/>
        <v/>
      </c>
      <c r="H76" s="6" t="s">
        <v>5</v>
      </c>
      <c r="I76" s="239" t="str">
        <f t="shared" si="8"/>
        <v/>
      </c>
      <c r="M76" s="7"/>
    </row>
    <row r="77" spans="1:13">
      <c r="A77" s="1" t="s">
        <v>799</v>
      </c>
      <c r="B77" s="239">
        <f>ROUND(N('Prior Year'!BM85), 0)</f>
        <v>0</v>
      </c>
      <c r="C77" s="239">
        <f>data!BM85</f>
        <v>0</v>
      </c>
      <c r="D77" s="239" t="s">
        <v>753</v>
      </c>
      <c r="E77" s="4" t="s">
        <v>753</v>
      </c>
      <c r="F77" s="215" t="s">
        <v>5</v>
      </c>
      <c r="G77" s="215" t="str">
        <f t="shared" si="10"/>
        <v/>
      </c>
      <c r="H77" s="6" t="s">
        <v>5</v>
      </c>
      <c r="I77" s="239" t="str">
        <f t="shared" si="8"/>
        <v/>
      </c>
      <c r="M77" s="7"/>
    </row>
    <row r="78" spans="1:13">
      <c r="A78" s="1" t="s">
        <v>800</v>
      </c>
      <c r="B78" s="239">
        <f>ROUND(N('Prior Year'!BN85), 0)</f>
        <v>1780081</v>
      </c>
      <c r="C78" s="239">
        <f>data!BN85</f>
        <v>1713855</v>
      </c>
      <c r="D78" s="239" t="s">
        <v>753</v>
      </c>
      <c r="E78" s="4" t="s">
        <v>753</v>
      </c>
      <c r="F78" s="215" t="s">
        <v>5</v>
      </c>
      <c r="G78" s="215" t="str">
        <f t="shared" si="10"/>
        <v/>
      </c>
      <c r="H78" s="6" t="s">
        <v>5</v>
      </c>
      <c r="I78" s="239" t="str">
        <f t="shared" si="8"/>
        <v/>
      </c>
      <c r="M78" s="7"/>
    </row>
    <row r="79" spans="1:13">
      <c r="A79" s="1" t="s">
        <v>801</v>
      </c>
      <c r="B79" s="239">
        <f>ROUND(N('Prior Year'!BO85), 0)</f>
        <v>0</v>
      </c>
      <c r="C79" s="239">
        <f>data!BO85</f>
        <v>0</v>
      </c>
      <c r="D79" s="239" t="s">
        <v>753</v>
      </c>
      <c r="E79" s="4" t="s">
        <v>753</v>
      </c>
      <c r="F79" s="215" t="s">
        <v>5</v>
      </c>
      <c r="G79" s="215" t="str">
        <f t="shared" si="10"/>
        <v/>
      </c>
      <c r="H79" s="6" t="s">
        <v>5</v>
      </c>
      <c r="I79" s="239" t="str">
        <f t="shared" ref="I79:I94" si="11">IF(H79 = "", "", IF(ABS(H79) &gt; 25 %, "Please provide explanation for the fluctuation noted here", ""))</f>
        <v/>
      </c>
      <c r="M79" s="7"/>
    </row>
    <row r="80" spans="1:13">
      <c r="A80" s="1" t="s">
        <v>802</v>
      </c>
      <c r="B80" s="239">
        <f>ROUND(N('Prior Year'!BP85), 0)</f>
        <v>0</v>
      </c>
      <c r="C80" s="239">
        <f>data!BP85</f>
        <v>0</v>
      </c>
      <c r="D80" s="239" t="s">
        <v>753</v>
      </c>
      <c r="E80" s="4" t="s">
        <v>753</v>
      </c>
      <c r="F80" s="215" t="s">
        <v>5</v>
      </c>
      <c r="G80" s="215" t="str">
        <f t="shared" si="10"/>
        <v/>
      </c>
      <c r="H80" s="6" t="s">
        <v>5</v>
      </c>
      <c r="I80" s="239" t="str">
        <f t="shared" si="11"/>
        <v/>
      </c>
      <c r="M80" s="7"/>
    </row>
    <row r="81" spans="1:13">
      <c r="A81" s="1" t="s">
        <v>803</v>
      </c>
      <c r="B81" s="239">
        <f>ROUND(N('Prior Year'!BQ85), 0)</f>
        <v>0</v>
      </c>
      <c r="C81" s="239">
        <f>data!BQ85</f>
        <v>0</v>
      </c>
      <c r="D81" s="239" t="s">
        <v>753</v>
      </c>
      <c r="E81" s="4" t="s">
        <v>753</v>
      </c>
      <c r="F81" s="215" t="s">
        <v>5</v>
      </c>
      <c r="G81" s="215" t="str">
        <f t="shared" si="10"/>
        <v/>
      </c>
      <c r="H81" s="6" t="s">
        <v>5</v>
      </c>
      <c r="I81" s="239" t="str">
        <f t="shared" si="11"/>
        <v/>
      </c>
      <c r="M81" s="7"/>
    </row>
    <row r="82" spans="1:13">
      <c r="A82" s="1" t="s">
        <v>804</v>
      </c>
      <c r="B82" s="239">
        <f>ROUND(N('Prior Year'!BR85), 0)</f>
        <v>567355</v>
      </c>
      <c r="C82" s="239">
        <f>data!BR85</f>
        <v>533008</v>
      </c>
      <c r="D82" s="239" t="s">
        <v>753</v>
      </c>
      <c r="E82" s="4" t="s">
        <v>753</v>
      </c>
      <c r="F82" s="215" t="s">
        <v>5</v>
      </c>
      <c r="G82" s="215" t="str">
        <f t="shared" si="10"/>
        <v/>
      </c>
      <c r="H82" s="6" t="s">
        <v>5</v>
      </c>
      <c r="I82" s="239" t="str">
        <f t="shared" si="11"/>
        <v/>
      </c>
      <c r="M82" s="7"/>
    </row>
    <row r="83" spans="1:13">
      <c r="A83" s="1" t="s">
        <v>805</v>
      </c>
      <c r="B83" s="239">
        <f>ROUND(N('Prior Year'!BS85), 0)</f>
        <v>0</v>
      </c>
      <c r="C83" s="239">
        <f>data!BS85</f>
        <v>0</v>
      </c>
      <c r="D83" s="239" t="s">
        <v>753</v>
      </c>
      <c r="E83" s="4" t="s">
        <v>753</v>
      </c>
      <c r="F83" s="215" t="s">
        <v>5</v>
      </c>
      <c r="G83" s="215" t="str">
        <f t="shared" si="10"/>
        <v/>
      </c>
      <c r="H83" s="6" t="s">
        <v>5</v>
      </c>
      <c r="I83" s="239" t="str">
        <f t="shared" si="11"/>
        <v/>
      </c>
      <c r="M83" s="7"/>
    </row>
    <row r="84" spans="1:13">
      <c r="A84" s="1" t="s">
        <v>806</v>
      </c>
      <c r="B84" s="239">
        <f>ROUND(N('Prior Year'!BT85), 0)</f>
        <v>0</v>
      </c>
      <c r="C84" s="239">
        <f>data!BT85</f>
        <v>0</v>
      </c>
      <c r="D84" s="239" t="s">
        <v>753</v>
      </c>
      <c r="E84" s="4" t="s">
        <v>753</v>
      </c>
      <c r="F84" s="215" t="s">
        <v>5</v>
      </c>
      <c r="G84" s="215" t="str">
        <f t="shared" si="10"/>
        <v/>
      </c>
      <c r="H84" s="6" t="s">
        <v>5</v>
      </c>
      <c r="I84" s="239" t="str">
        <f t="shared" si="11"/>
        <v/>
      </c>
      <c r="M84" s="7"/>
    </row>
    <row r="85" spans="1:13">
      <c r="A85" s="1" t="s">
        <v>807</v>
      </c>
      <c r="B85" s="239">
        <f>ROUND(N('Prior Year'!BU85), 0)</f>
        <v>0</v>
      </c>
      <c r="C85" s="239">
        <f>data!BU85</f>
        <v>0</v>
      </c>
      <c r="D85" s="239" t="s">
        <v>753</v>
      </c>
      <c r="E85" s="4" t="s">
        <v>753</v>
      </c>
      <c r="F85" s="215" t="s">
        <v>5</v>
      </c>
      <c r="G85" s="215" t="str">
        <f t="shared" si="10"/>
        <v/>
      </c>
      <c r="H85" s="6" t="s">
        <v>5</v>
      </c>
      <c r="I85" s="239" t="str">
        <f t="shared" si="11"/>
        <v/>
      </c>
      <c r="M85" s="7"/>
    </row>
    <row r="86" spans="1:13">
      <c r="A86" s="1" t="s">
        <v>808</v>
      </c>
      <c r="B86" s="239">
        <f>ROUND(N('Prior Year'!BV85), 0)</f>
        <v>716593</v>
      </c>
      <c r="C86" s="239">
        <f>data!BV85</f>
        <v>764399</v>
      </c>
      <c r="D86" s="239" t="s">
        <v>753</v>
      </c>
      <c r="E86" s="4" t="s">
        <v>753</v>
      </c>
      <c r="F86" s="215" t="s">
        <v>5</v>
      </c>
      <c r="G86" s="215" t="str">
        <f t="shared" si="10"/>
        <v/>
      </c>
      <c r="H86" s="6" t="s">
        <v>5</v>
      </c>
      <c r="I86" s="239" t="str">
        <f t="shared" si="11"/>
        <v/>
      </c>
      <c r="M86" s="7"/>
    </row>
    <row r="87" spans="1:13">
      <c r="A87" s="1" t="s">
        <v>809</v>
      </c>
      <c r="B87" s="239">
        <f>ROUND(N('Prior Year'!BW85), 0)</f>
        <v>0</v>
      </c>
      <c r="C87" s="239">
        <f>data!BW85</f>
        <v>0</v>
      </c>
      <c r="D87" s="239" t="s">
        <v>753</v>
      </c>
      <c r="E87" s="4" t="s">
        <v>753</v>
      </c>
      <c r="F87" s="215" t="s">
        <v>5</v>
      </c>
      <c r="G87" s="215" t="str">
        <f t="shared" si="10"/>
        <v/>
      </c>
      <c r="H87" s="6" t="s">
        <v>5</v>
      </c>
      <c r="I87" s="239" t="str">
        <f t="shared" si="11"/>
        <v/>
      </c>
      <c r="M87" s="7"/>
    </row>
    <row r="88" spans="1:13">
      <c r="A88" s="1" t="s">
        <v>810</v>
      </c>
      <c r="B88" s="239">
        <f>ROUND(N('Prior Year'!BX85), 0)</f>
        <v>376375</v>
      </c>
      <c r="C88" s="239">
        <f>data!BX85</f>
        <v>500996</v>
      </c>
      <c r="D88" s="239" t="s">
        <v>753</v>
      </c>
      <c r="E88" s="4" t="s">
        <v>753</v>
      </c>
      <c r="F88" s="215" t="s">
        <v>5</v>
      </c>
      <c r="G88" s="215" t="str">
        <f t="shared" si="10"/>
        <v/>
      </c>
      <c r="H88" s="6" t="s">
        <v>5</v>
      </c>
      <c r="I88" s="239" t="str">
        <f t="shared" si="11"/>
        <v/>
      </c>
      <c r="M88" s="7"/>
    </row>
    <row r="89" spans="1:13">
      <c r="A89" s="1" t="s">
        <v>811</v>
      </c>
      <c r="B89" s="239">
        <f>ROUND(N('Prior Year'!BY85), 0)</f>
        <v>11303</v>
      </c>
      <c r="C89" s="239">
        <f>data!BY85</f>
        <v>5721</v>
      </c>
      <c r="D89" s="239" t="s">
        <v>753</v>
      </c>
      <c r="E89" s="4" t="s">
        <v>753</v>
      </c>
      <c r="F89" s="215" t="s">
        <v>5</v>
      </c>
      <c r="G89" s="215" t="str">
        <f t="shared" si="10"/>
        <v/>
      </c>
      <c r="H89" s="6" t="s">
        <v>5</v>
      </c>
      <c r="I89" s="239" t="str">
        <f t="shared" si="11"/>
        <v/>
      </c>
      <c r="M89" s="7"/>
    </row>
    <row r="90" spans="1:13">
      <c r="A90" s="1" t="s">
        <v>812</v>
      </c>
      <c r="B90" s="239">
        <f>ROUND(N('Prior Year'!BZ85), 0)</f>
        <v>0</v>
      </c>
      <c r="C90" s="239">
        <f>data!BZ85</f>
        <v>0</v>
      </c>
      <c r="D90" s="239" t="s">
        <v>753</v>
      </c>
      <c r="E90" s="4" t="s">
        <v>753</v>
      </c>
      <c r="F90" s="215" t="s">
        <v>5</v>
      </c>
      <c r="G90" s="215" t="str">
        <f t="shared" si="10"/>
        <v/>
      </c>
      <c r="H90" s="6" t="s">
        <v>5</v>
      </c>
      <c r="I90" s="239" t="str">
        <f t="shared" si="11"/>
        <v/>
      </c>
      <c r="M90" s="7"/>
    </row>
    <row r="91" spans="1:13">
      <c r="A91" s="1" t="s">
        <v>813</v>
      </c>
      <c r="B91" s="239">
        <f>ROUND(N('Prior Year'!CA85), 0)</f>
        <v>0</v>
      </c>
      <c r="C91" s="239">
        <f>data!CA85</f>
        <v>0</v>
      </c>
      <c r="D91" s="239" t="s">
        <v>753</v>
      </c>
      <c r="E91" s="4" t="s">
        <v>753</v>
      </c>
      <c r="F91" s="215" t="s">
        <v>5</v>
      </c>
      <c r="G91" s="215" t="str">
        <f t="shared" si="10"/>
        <v/>
      </c>
      <c r="H91" s="6" t="s">
        <v>5</v>
      </c>
      <c r="I91" s="239" t="str">
        <f t="shared" si="11"/>
        <v/>
      </c>
      <c r="M91" s="7"/>
    </row>
    <row r="92" spans="1:13">
      <c r="A92" s="1" t="s">
        <v>814</v>
      </c>
      <c r="B92" s="239">
        <f>ROUND(N('Prior Year'!CB85), 0)</f>
        <v>0</v>
      </c>
      <c r="C92" s="239">
        <f>data!CB85</f>
        <v>0</v>
      </c>
      <c r="D92" s="239" t="s">
        <v>753</v>
      </c>
      <c r="E92" s="4" t="s">
        <v>753</v>
      </c>
      <c r="F92" s="215" t="s">
        <v>5</v>
      </c>
      <c r="G92" s="215" t="str">
        <f t="shared" si="10"/>
        <v/>
      </c>
      <c r="H92" s="6" t="s">
        <v>5</v>
      </c>
      <c r="I92" s="239" t="str">
        <f t="shared" si="11"/>
        <v/>
      </c>
      <c r="M92" s="7"/>
    </row>
    <row r="93" spans="1:13">
      <c r="A93" s="1" t="s">
        <v>815</v>
      </c>
      <c r="B93" s="239">
        <f>ROUND(N('Prior Year'!CC85), 0)</f>
        <v>0</v>
      </c>
      <c r="C93" s="239">
        <f>data!CC85</f>
        <v>0</v>
      </c>
      <c r="D93" s="239" t="s">
        <v>753</v>
      </c>
      <c r="E93" s="4" t="s">
        <v>753</v>
      </c>
      <c r="F93" s="215" t="s">
        <v>5</v>
      </c>
      <c r="G93" s="215" t="str">
        <f t="shared" si="10"/>
        <v/>
      </c>
      <c r="H93" s="6" t="s">
        <v>5</v>
      </c>
      <c r="I93" s="239" t="str">
        <f t="shared" si="11"/>
        <v/>
      </c>
      <c r="M93" s="7"/>
    </row>
    <row r="94" spans="1:13">
      <c r="A94" s="1" t="s">
        <v>816</v>
      </c>
      <c r="B94" s="239">
        <f>ROUND(N('Prior Year'!CD85), 0)</f>
        <v>699038</v>
      </c>
      <c r="C94" s="239">
        <f>data!CD85</f>
        <v>1335445</v>
      </c>
      <c r="D94" s="239" t="s">
        <v>753</v>
      </c>
      <c r="E94" s="4" t="s">
        <v>753</v>
      </c>
      <c r="F94" s="215" t="s">
        <v>5</v>
      </c>
      <c r="G94" s="215" t="str">
        <f t="shared" si="10"/>
        <v/>
      </c>
      <c r="H94" s="6" t="s">
        <v>5</v>
      </c>
      <c r="I94" s="239" t="str">
        <f t="shared" si="11"/>
        <v/>
      </c>
      <c r="M94" s="7"/>
    </row>
  </sheetData>
  <pageMargins left="0.7" right="0.7" top="0.75" bottom="0.75" header="0.3" footer="0.3"/>
  <pageSetup scale="47" fitToHeight="0" orientation="landscape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7B4342-BC70-46B5-84BD-47B5F137405C}">
  <sheetPr>
    <tabColor rgb="FF92D050"/>
  </sheetPr>
  <dimension ref="A1:F426"/>
  <sheetViews>
    <sheetView topLeftCell="A41" workbookViewId="0">
      <selection activeCell="C30" sqref="C30"/>
    </sheetView>
  </sheetViews>
  <sheetFormatPr defaultRowHeight="12.5"/>
  <cols>
    <col min="2" max="2" width="14.08203125" bestFit="1" customWidth="1"/>
    <col min="3" max="3" width="78.9140625" bestFit="1" customWidth="1"/>
    <col min="4" max="4" width="13.4140625" bestFit="1" customWidth="1"/>
    <col min="5" max="5" width="18.25" bestFit="1" customWidth="1"/>
    <col min="6" max="6" width="15.08203125" bestFit="1" customWidth="1"/>
  </cols>
  <sheetData>
    <row r="1" spans="1:4" s="11" customFormat="1" ht="14.5">
      <c r="A1" s="275" t="s">
        <v>817</v>
      </c>
    </row>
    <row r="2" spans="1:4" s="11" customFormat="1" ht="14.5"/>
    <row r="3" spans="1:4" ht="14.5">
      <c r="A3" s="62" t="s">
        <v>818</v>
      </c>
      <c r="B3" s="1"/>
      <c r="C3" s="1"/>
      <c r="D3" s="1"/>
    </row>
    <row r="4" spans="1:4" ht="14.5">
      <c r="A4" s="277" t="s">
        <v>819</v>
      </c>
      <c r="B4" s="277"/>
      <c r="C4" s="277"/>
      <c r="D4" s="277"/>
    </row>
    <row r="5" spans="1:4" ht="14.5">
      <c r="A5" s="277" t="s">
        <v>820</v>
      </c>
      <c r="B5" s="277"/>
      <c r="C5" s="277"/>
      <c r="D5" s="277"/>
    </row>
    <row r="6" spans="1:4" ht="14.5">
      <c r="A6" s="277"/>
      <c r="B6" s="277"/>
      <c r="C6" s="277"/>
      <c r="D6" s="277"/>
    </row>
    <row r="7" spans="1:4" ht="14.5">
      <c r="A7" s="277" t="s">
        <v>821</v>
      </c>
      <c r="B7" s="277"/>
      <c r="C7" s="277"/>
      <c r="D7" s="277"/>
    </row>
    <row r="8" spans="1:4" ht="14.5">
      <c r="A8" s="277" t="s">
        <v>822</v>
      </c>
      <c r="B8" s="277"/>
      <c r="C8" s="277"/>
      <c r="D8" s="277"/>
    </row>
    <row r="9" spans="1:4" ht="14.5">
      <c r="A9" s="277"/>
      <c r="B9" s="277"/>
      <c r="C9" s="277"/>
      <c r="D9" s="277"/>
    </row>
    <row r="10" spans="1:4" ht="14.5">
      <c r="A10" s="277"/>
      <c r="B10" s="277"/>
      <c r="C10" s="277"/>
      <c r="D10" s="277"/>
    </row>
    <row r="11" spans="1:4" ht="14.5">
      <c r="A11" s="278" t="s">
        <v>823</v>
      </c>
      <c r="B11" s="277"/>
      <c r="C11" s="277"/>
      <c r="D11" s="277">
        <f>N(data!C380)</f>
        <v>303847</v>
      </c>
    </row>
    <row r="12" spans="1:4" ht="14.5">
      <c r="A12" s="278" t="s">
        <v>824</v>
      </c>
      <c r="B12" s="277"/>
      <c r="C12" s="277"/>
      <c r="D12" s="277" t="str">
        <f>IF(OR(N(data!C380) &gt; 1000000, N(data!C380) / (N(data!D360) + N(data!D383)) &gt; 0.01), "Yes", "No")</f>
        <v>No</v>
      </c>
    </row>
    <row r="13" spans="1:4" ht="14.5">
      <c r="A13" s="277"/>
      <c r="B13" s="277"/>
      <c r="C13" s="277"/>
      <c r="D13" s="277"/>
    </row>
    <row r="14" spans="1:4" ht="14.5">
      <c r="A14" s="278" t="s">
        <v>825</v>
      </c>
      <c r="B14" s="277"/>
      <c r="C14" s="277"/>
      <c r="D14" s="278" t="s">
        <v>826</v>
      </c>
    </row>
    <row r="15" spans="1:4" ht="14.5">
      <c r="A15" s="277" t="s">
        <v>827</v>
      </c>
      <c r="B15" s="277"/>
      <c r="C15" s="277"/>
      <c r="D15" s="277"/>
    </row>
    <row r="16" spans="1:4" ht="14.5">
      <c r="A16" s="277" t="s">
        <v>827</v>
      </c>
      <c r="B16" s="277"/>
      <c r="C16" s="277"/>
      <c r="D16" s="277"/>
    </row>
    <row r="17" spans="1:6" ht="14.5">
      <c r="A17" s="277" t="s">
        <v>827</v>
      </c>
      <c r="B17" s="277"/>
      <c r="C17" s="277"/>
      <c r="D17" s="277"/>
    </row>
    <row r="18" spans="1:6" ht="14.5">
      <c r="A18" s="277" t="s">
        <v>827</v>
      </c>
      <c r="B18" s="277"/>
      <c r="C18" s="277"/>
      <c r="D18" s="277"/>
    </row>
    <row r="19" spans="1:6" ht="14.5">
      <c r="A19" s="277" t="s">
        <v>827</v>
      </c>
      <c r="B19" s="277"/>
      <c r="C19" s="277"/>
      <c r="D19" s="277"/>
    </row>
    <row r="20" spans="1:6" ht="14.5">
      <c r="A20" s="277" t="s">
        <v>827</v>
      </c>
      <c r="B20" s="277"/>
      <c r="C20" s="277"/>
      <c r="D20" s="277"/>
    </row>
    <row r="21" spans="1:6" ht="14.5">
      <c r="A21" s="277" t="s">
        <v>827</v>
      </c>
      <c r="B21" s="277"/>
      <c r="C21" s="277"/>
      <c r="D21" s="277"/>
    </row>
    <row r="22" spans="1:6" ht="14.5">
      <c r="A22" s="277"/>
      <c r="B22" s="277"/>
      <c r="C22" s="277"/>
      <c r="D22" s="277"/>
    </row>
    <row r="23" spans="1:6" ht="14.5">
      <c r="A23" s="277"/>
      <c r="B23" s="277"/>
      <c r="C23" s="277"/>
      <c r="D23" s="277"/>
    </row>
    <row r="24" spans="1:6" ht="14.5">
      <c r="A24" s="277"/>
      <c r="B24" s="277"/>
      <c r="C24" s="277"/>
      <c r="D24" s="277"/>
    </row>
    <row r="25" spans="1:6" ht="14.5">
      <c r="A25" s="278" t="s">
        <v>828</v>
      </c>
      <c r="B25" s="277"/>
      <c r="C25" s="277"/>
      <c r="D25" s="277">
        <f>N(data!C414)</f>
        <v>875148</v>
      </c>
    </row>
    <row r="26" spans="1:6" ht="14.5">
      <c r="A26" s="278" t="s">
        <v>824</v>
      </c>
      <c r="B26" s="277"/>
      <c r="C26" s="277"/>
      <c r="D26" s="277" t="str">
        <f>IF(OR(N(data!C414)&gt;1000000,N(data!C414)/(N(data!D416))&gt;0.01),"Yes","No")</f>
        <v>Yes</v>
      </c>
    </row>
    <row r="27" spans="1:6" ht="14.5">
      <c r="A27" s="278"/>
      <c r="B27" s="277"/>
      <c r="C27" s="277"/>
      <c r="D27" s="277"/>
    </row>
    <row r="28" spans="1:6" ht="14.5">
      <c r="A28" s="278" t="s">
        <v>825</v>
      </c>
      <c r="B28" s="277"/>
      <c r="C28" s="277"/>
      <c r="D28" s="278" t="s">
        <v>826</v>
      </c>
      <c r="E28">
        <f>E49+E53+E72+E86+E90+E103+E108+E116+E131+E135+E150+E160+E172+E192+E250+E254+E266+E270+E275+E285+E297+E306+E314+E322+E335+E347+E381+E392+E403+E415+E426</f>
        <v>875148</v>
      </c>
    </row>
    <row r="29" spans="1:6" ht="14.5">
      <c r="A29" s="278" t="s">
        <v>1368</v>
      </c>
      <c r="B29" s="277" t="s">
        <v>237</v>
      </c>
      <c r="C29" s="277" t="s">
        <v>1369</v>
      </c>
      <c r="D29" s="277" t="s">
        <v>1370</v>
      </c>
      <c r="E29" t="s">
        <v>1371</v>
      </c>
      <c r="F29" t="s">
        <v>1372</v>
      </c>
    </row>
    <row r="30" spans="1:6" ht="14.5">
      <c r="A30" s="278" t="s">
        <v>159</v>
      </c>
      <c r="B30" s="277"/>
      <c r="C30" s="277" t="s">
        <v>1373</v>
      </c>
      <c r="D30" s="278"/>
    </row>
    <row r="31" spans="1:6" ht="14.5">
      <c r="A31" s="278"/>
      <c r="B31" s="277"/>
      <c r="C31" s="277"/>
      <c r="D31" s="277"/>
    </row>
    <row r="32" spans="1:6" ht="14.5">
      <c r="A32" s="278" t="s">
        <v>1374</v>
      </c>
      <c r="B32" s="277"/>
      <c r="C32" s="277" t="s">
        <v>120</v>
      </c>
      <c r="D32" s="277"/>
    </row>
    <row r="33" spans="1:6" ht="14.5">
      <c r="A33" s="278"/>
      <c r="B33" s="277" t="s">
        <v>1375</v>
      </c>
      <c r="C33" s="277" t="s">
        <v>1376</v>
      </c>
      <c r="D33" s="277">
        <v>737</v>
      </c>
      <c r="E33">
        <v>779</v>
      </c>
      <c r="F33" t="s">
        <v>1377</v>
      </c>
    </row>
    <row r="34" spans="1:6" ht="14.5">
      <c r="A34" s="278"/>
      <c r="B34" s="277" t="s">
        <v>1378</v>
      </c>
      <c r="C34" s="277" t="s">
        <v>1379</v>
      </c>
      <c r="D34" s="277">
        <v>8281</v>
      </c>
      <c r="E34">
        <v>11008</v>
      </c>
      <c r="F34" t="s">
        <v>1380</v>
      </c>
    </row>
    <row r="35" spans="1:6" ht="14.5">
      <c r="A35" s="278"/>
      <c r="B35" s="277" t="s">
        <v>1381</v>
      </c>
      <c r="C35" s="277" t="s">
        <v>1382</v>
      </c>
      <c r="D35" s="277">
        <v>841</v>
      </c>
      <c r="E35">
        <v>584</v>
      </c>
      <c r="F35" t="s">
        <v>1377</v>
      </c>
    </row>
    <row r="36" spans="1:6" ht="14.5">
      <c r="A36" s="278"/>
      <c r="B36" s="277" t="s">
        <v>1383</v>
      </c>
      <c r="C36" s="277" t="s">
        <v>1384</v>
      </c>
      <c r="D36" s="277">
        <v>3621</v>
      </c>
      <c r="E36">
        <v>1216</v>
      </c>
      <c r="F36" t="s">
        <v>1377</v>
      </c>
    </row>
    <row r="37" spans="1:6" ht="14.5">
      <c r="A37" s="278"/>
      <c r="B37" s="277" t="s">
        <v>1385</v>
      </c>
      <c r="C37" s="277" t="s">
        <v>1386</v>
      </c>
      <c r="D37" s="277">
        <v>3706</v>
      </c>
      <c r="E37">
        <v>7824</v>
      </c>
      <c r="F37" t="s">
        <v>1377</v>
      </c>
    </row>
    <row r="38" spans="1:6" ht="14.5">
      <c r="A38" s="277"/>
      <c r="B38" s="277" t="s">
        <v>1387</v>
      </c>
      <c r="C38" s="277" t="s">
        <v>1388</v>
      </c>
      <c r="D38" s="277">
        <v>1738</v>
      </c>
      <c r="E38">
        <v>0</v>
      </c>
      <c r="F38" t="s">
        <v>1377</v>
      </c>
    </row>
    <row r="39" spans="1:6" ht="14.5">
      <c r="A39" s="278"/>
      <c r="B39" t="s">
        <v>1389</v>
      </c>
      <c r="C39" t="s">
        <v>1390</v>
      </c>
      <c r="D39">
        <v>987</v>
      </c>
      <c r="E39">
        <v>50</v>
      </c>
      <c r="F39" t="s">
        <v>1377</v>
      </c>
    </row>
    <row r="40" spans="1:6" ht="14.5">
      <c r="A40" s="277"/>
      <c r="B40" t="s">
        <v>1391</v>
      </c>
      <c r="C40" t="s">
        <v>1392</v>
      </c>
      <c r="D40">
        <v>342</v>
      </c>
      <c r="E40">
        <v>359</v>
      </c>
      <c r="F40" t="s">
        <v>1377</v>
      </c>
    </row>
    <row r="41" spans="1:6" ht="14.5">
      <c r="A41" s="277"/>
      <c r="B41" t="s">
        <v>1393</v>
      </c>
      <c r="C41" t="s">
        <v>1394</v>
      </c>
      <c r="D41">
        <v>404</v>
      </c>
      <c r="E41">
        <v>1254</v>
      </c>
      <c r="F41" t="s">
        <v>1377</v>
      </c>
    </row>
    <row r="42" spans="1:6" ht="14.5">
      <c r="A42" s="277"/>
      <c r="B42" t="s">
        <v>1395</v>
      </c>
      <c r="C42" t="s">
        <v>1396</v>
      </c>
      <c r="D42">
        <v>3717</v>
      </c>
      <c r="E42">
        <v>1531</v>
      </c>
      <c r="F42" t="s">
        <v>1377</v>
      </c>
    </row>
    <row r="43" spans="1:6" ht="14.5">
      <c r="A43" s="277"/>
      <c r="B43" t="s">
        <v>1397</v>
      </c>
      <c r="C43" t="s">
        <v>1398</v>
      </c>
      <c r="D43">
        <v>29158</v>
      </c>
      <c r="E43">
        <v>-1000</v>
      </c>
      <c r="F43" t="s">
        <v>1377</v>
      </c>
    </row>
    <row r="44" spans="1:6" ht="14.5">
      <c r="A44" s="277"/>
      <c r="B44" t="s">
        <v>1399</v>
      </c>
      <c r="C44" t="s">
        <v>1400</v>
      </c>
      <c r="D44">
        <v>1645</v>
      </c>
      <c r="E44">
        <v>0</v>
      </c>
      <c r="F44" t="s">
        <v>1377</v>
      </c>
    </row>
    <row r="45" spans="1:6" ht="14.5">
      <c r="A45" s="277"/>
      <c r="B45" t="s">
        <v>1401</v>
      </c>
      <c r="C45" t="s">
        <v>1402</v>
      </c>
      <c r="D45">
        <v>3524</v>
      </c>
      <c r="E45">
        <v>332</v>
      </c>
      <c r="F45" t="s">
        <v>1377</v>
      </c>
    </row>
    <row r="46" spans="1:6" ht="14.5">
      <c r="A46" s="277"/>
      <c r="B46" t="s">
        <v>1403</v>
      </c>
      <c r="C46" t="s">
        <v>1404</v>
      </c>
      <c r="D46">
        <v>657</v>
      </c>
      <c r="E46">
        <v>20</v>
      </c>
      <c r="F46" t="s">
        <v>1377</v>
      </c>
    </row>
    <row r="47" spans="1:6" ht="14.5">
      <c r="A47" s="277"/>
      <c r="B47" t="s">
        <v>1405</v>
      </c>
      <c r="C47" t="s">
        <v>1406</v>
      </c>
      <c r="D47">
        <v>0</v>
      </c>
      <c r="E47">
        <v>67</v>
      </c>
      <c r="F47" t="s">
        <v>1380</v>
      </c>
    </row>
    <row r="48" spans="1:6">
      <c r="B48" t="s">
        <v>1407</v>
      </c>
      <c r="C48" t="s">
        <v>1408</v>
      </c>
      <c r="D48">
        <v>74</v>
      </c>
      <c r="E48">
        <v>139</v>
      </c>
      <c r="F48" t="s">
        <v>1377</v>
      </c>
    </row>
    <row r="49" spans="1:6">
      <c r="A49" t="s">
        <v>1409</v>
      </c>
      <c r="D49">
        <v>59432</v>
      </c>
      <c r="E49">
        <v>24163</v>
      </c>
      <c r="F49" t="s">
        <v>1410</v>
      </c>
    </row>
    <row r="51" spans="1:6">
      <c r="A51" t="s">
        <v>1411</v>
      </c>
      <c r="C51" t="s">
        <v>125</v>
      </c>
    </row>
    <row r="52" spans="1:6">
      <c r="B52" t="s">
        <v>1412</v>
      </c>
      <c r="C52" t="s">
        <v>1413</v>
      </c>
      <c r="D52">
        <v>260</v>
      </c>
      <c r="E52">
        <v>410</v>
      </c>
      <c r="F52" t="s">
        <v>1380</v>
      </c>
    </row>
    <row r="53" spans="1:6">
      <c r="A53" t="s">
        <v>1414</v>
      </c>
      <c r="D53">
        <v>260</v>
      </c>
      <c r="E53">
        <v>410</v>
      </c>
      <c r="F53" t="s">
        <v>1410</v>
      </c>
    </row>
    <row r="55" spans="1:6">
      <c r="A55" t="s">
        <v>1415</v>
      </c>
      <c r="C55" t="s">
        <v>1416</v>
      </c>
    </row>
    <row r="56" spans="1:6">
      <c r="B56" t="s">
        <v>1417</v>
      </c>
      <c r="C56" t="s">
        <v>1418</v>
      </c>
      <c r="D56">
        <v>54</v>
      </c>
      <c r="E56">
        <v>158</v>
      </c>
      <c r="F56" t="s">
        <v>1377</v>
      </c>
    </row>
    <row r="57" spans="1:6">
      <c r="B57" t="s">
        <v>1419</v>
      </c>
      <c r="C57" t="s">
        <v>1420</v>
      </c>
      <c r="D57">
        <v>325</v>
      </c>
      <c r="E57">
        <v>0</v>
      </c>
      <c r="F57" t="s">
        <v>1380</v>
      </c>
    </row>
    <row r="58" spans="1:6">
      <c r="B58" t="s">
        <v>1421</v>
      </c>
      <c r="C58" t="s">
        <v>1422</v>
      </c>
      <c r="D58">
        <v>265</v>
      </c>
      <c r="E58">
        <v>117</v>
      </c>
      <c r="F58" t="s">
        <v>1377</v>
      </c>
    </row>
    <row r="59" spans="1:6">
      <c r="B59" t="s">
        <v>1423</v>
      </c>
      <c r="C59" t="s">
        <v>1424</v>
      </c>
      <c r="D59">
        <v>329</v>
      </c>
      <c r="E59">
        <v>40</v>
      </c>
      <c r="F59" t="s">
        <v>1377</v>
      </c>
    </row>
    <row r="60" spans="1:6">
      <c r="B60" t="s">
        <v>1425</v>
      </c>
      <c r="C60" t="s">
        <v>1426</v>
      </c>
      <c r="D60">
        <v>380</v>
      </c>
      <c r="E60">
        <v>2324</v>
      </c>
      <c r="F60" t="s">
        <v>1377</v>
      </c>
    </row>
    <row r="61" spans="1:6">
      <c r="B61" t="s">
        <v>1427</v>
      </c>
      <c r="C61" t="s">
        <v>1428</v>
      </c>
      <c r="D61">
        <v>194</v>
      </c>
      <c r="E61">
        <v>0</v>
      </c>
      <c r="F61" t="s">
        <v>1377</v>
      </c>
    </row>
    <row r="62" spans="1:6">
      <c r="B62" t="s">
        <v>1429</v>
      </c>
      <c r="C62" t="s">
        <v>1430</v>
      </c>
      <c r="D62">
        <v>0</v>
      </c>
      <c r="E62">
        <v>13</v>
      </c>
      <c r="F62" t="s">
        <v>1377</v>
      </c>
    </row>
    <row r="63" spans="1:6">
      <c r="B63" t="s">
        <v>1431</v>
      </c>
      <c r="C63" t="s">
        <v>1432</v>
      </c>
      <c r="D63">
        <v>526</v>
      </c>
      <c r="E63">
        <v>4310</v>
      </c>
      <c r="F63" t="s">
        <v>1377</v>
      </c>
    </row>
    <row r="64" spans="1:6">
      <c r="B64" t="s">
        <v>1433</v>
      </c>
      <c r="C64" t="s">
        <v>1434</v>
      </c>
      <c r="D64">
        <v>1157</v>
      </c>
      <c r="E64">
        <v>515</v>
      </c>
      <c r="F64" t="s">
        <v>1377</v>
      </c>
    </row>
    <row r="65" spans="1:6">
      <c r="B65" t="s">
        <v>1435</v>
      </c>
      <c r="C65" t="s">
        <v>1436</v>
      </c>
      <c r="D65">
        <v>43</v>
      </c>
      <c r="E65">
        <v>0</v>
      </c>
      <c r="F65" t="s">
        <v>1377</v>
      </c>
    </row>
    <row r="66" spans="1:6">
      <c r="B66" t="s">
        <v>1437</v>
      </c>
      <c r="C66" t="s">
        <v>1438</v>
      </c>
      <c r="D66">
        <v>220</v>
      </c>
      <c r="E66">
        <v>69</v>
      </c>
      <c r="F66" t="s">
        <v>1377</v>
      </c>
    </row>
    <row r="67" spans="1:6">
      <c r="B67" t="s">
        <v>1439</v>
      </c>
      <c r="C67" t="s">
        <v>1440</v>
      </c>
      <c r="D67">
        <v>315</v>
      </c>
      <c r="E67">
        <v>115</v>
      </c>
      <c r="F67" t="s">
        <v>1377</v>
      </c>
    </row>
    <row r="68" spans="1:6">
      <c r="B68" t="s">
        <v>1441</v>
      </c>
      <c r="C68" t="s">
        <v>1442</v>
      </c>
      <c r="D68">
        <v>250</v>
      </c>
      <c r="E68">
        <v>0</v>
      </c>
      <c r="F68" t="s">
        <v>1377</v>
      </c>
    </row>
    <row r="69" spans="1:6">
      <c r="B69" t="s">
        <v>1443</v>
      </c>
      <c r="C69" t="s">
        <v>1444</v>
      </c>
      <c r="D69">
        <v>2425</v>
      </c>
      <c r="E69">
        <v>213</v>
      </c>
      <c r="F69" t="s">
        <v>1377</v>
      </c>
    </row>
    <row r="70" spans="1:6">
      <c r="B70" t="s">
        <v>1445</v>
      </c>
      <c r="C70" t="s">
        <v>1446</v>
      </c>
      <c r="D70">
        <v>45</v>
      </c>
      <c r="E70">
        <v>0</v>
      </c>
      <c r="F70" t="s">
        <v>1377</v>
      </c>
    </row>
    <row r="71" spans="1:6">
      <c r="B71" t="s">
        <v>1447</v>
      </c>
      <c r="C71" t="s">
        <v>1448</v>
      </c>
      <c r="D71">
        <v>45</v>
      </c>
      <c r="E71">
        <v>0</v>
      </c>
      <c r="F71" t="s">
        <v>1377</v>
      </c>
    </row>
    <row r="72" spans="1:6">
      <c r="A72" t="s">
        <v>1449</v>
      </c>
      <c r="D72">
        <v>6573</v>
      </c>
      <c r="E72">
        <v>7874</v>
      </c>
    </row>
    <row r="74" spans="1:6">
      <c r="A74" t="s">
        <v>1450</v>
      </c>
      <c r="C74" t="s">
        <v>638</v>
      </c>
    </row>
    <row r="75" spans="1:6">
      <c r="B75" t="s">
        <v>1451</v>
      </c>
      <c r="C75" t="s">
        <v>1452</v>
      </c>
      <c r="D75">
        <v>0</v>
      </c>
      <c r="E75">
        <v>3</v>
      </c>
      <c r="F75" t="s">
        <v>1377</v>
      </c>
    </row>
    <row r="76" spans="1:6">
      <c r="B76" t="s">
        <v>1453</v>
      </c>
      <c r="C76" t="s">
        <v>1454</v>
      </c>
      <c r="D76">
        <v>96</v>
      </c>
      <c r="E76">
        <v>0</v>
      </c>
      <c r="F76" t="s">
        <v>1377</v>
      </c>
    </row>
    <row r="77" spans="1:6">
      <c r="B77" t="s">
        <v>1455</v>
      </c>
      <c r="C77" t="s">
        <v>1456</v>
      </c>
      <c r="D77">
        <v>2948</v>
      </c>
      <c r="E77">
        <v>11944</v>
      </c>
      <c r="F77" t="s">
        <v>1380</v>
      </c>
    </row>
    <row r="78" spans="1:6">
      <c r="B78" t="s">
        <v>1457</v>
      </c>
      <c r="C78" t="s">
        <v>1458</v>
      </c>
      <c r="D78">
        <v>2807</v>
      </c>
      <c r="E78">
        <v>3628</v>
      </c>
      <c r="F78" t="s">
        <v>1377</v>
      </c>
    </row>
    <row r="79" spans="1:6">
      <c r="B79" t="s">
        <v>1459</v>
      </c>
      <c r="C79" t="s">
        <v>1460</v>
      </c>
      <c r="D79">
        <v>40</v>
      </c>
      <c r="E79">
        <v>40</v>
      </c>
      <c r="F79" t="s">
        <v>1377</v>
      </c>
    </row>
    <row r="80" spans="1:6">
      <c r="B80" t="s">
        <v>1461</v>
      </c>
      <c r="C80" t="s">
        <v>1462</v>
      </c>
      <c r="D80">
        <v>149</v>
      </c>
      <c r="E80">
        <v>194</v>
      </c>
      <c r="F80" t="s">
        <v>1377</v>
      </c>
    </row>
    <row r="81" spans="1:6">
      <c r="B81" t="s">
        <v>1463</v>
      </c>
      <c r="C81" t="s">
        <v>1464</v>
      </c>
      <c r="D81">
        <v>245</v>
      </c>
      <c r="E81">
        <v>0</v>
      </c>
      <c r="F81" t="s">
        <v>1377</v>
      </c>
    </row>
    <row r="82" spans="1:6">
      <c r="B82" t="s">
        <v>1465</v>
      </c>
      <c r="C82" t="s">
        <v>1466</v>
      </c>
      <c r="D82">
        <v>4433</v>
      </c>
      <c r="E82">
        <v>168</v>
      </c>
      <c r="F82" t="s">
        <v>1377</v>
      </c>
    </row>
    <row r="83" spans="1:6">
      <c r="B83" t="s">
        <v>1467</v>
      </c>
      <c r="C83" t="s">
        <v>1468</v>
      </c>
      <c r="D83">
        <v>6543</v>
      </c>
      <c r="E83">
        <v>5910</v>
      </c>
      <c r="F83" t="s">
        <v>1377</v>
      </c>
    </row>
    <row r="84" spans="1:6">
      <c r="B84" t="s">
        <v>1469</v>
      </c>
      <c r="C84" t="s">
        <v>1470</v>
      </c>
      <c r="D84">
        <v>0</v>
      </c>
      <c r="E84">
        <v>70</v>
      </c>
      <c r="F84" t="s">
        <v>1377</v>
      </c>
    </row>
    <row r="85" spans="1:6">
      <c r="B85" t="s">
        <v>1471</v>
      </c>
      <c r="C85" t="s">
        <v>1472</v>
      </c>
      <c r="D85">
        <v>40</v>
      </c>
      <c r="E85">
        <v>155</v>
      </c>
      <c r="F85" t="s">
        <v>1377</v>
      </c>
    </row>
    <row r="86" spans="1:6">
      <c r="A86" t="s">
        <v>1473</v>
      </c>
      <c r="D86">
        <v>17301</v>
      </c>
      <c r="E86">
        <v>22112</v>
      </c>
    </row>
    <row r="88" spans="1:6">
      <c r="A88" t="s">
        <v>1474</v>
      </c>
      <c r="C88" t="s">
        <v>640</v>
      </c>
    </row>
    <row r="89" spans="1:6">
      <c r="B89" t="s">
        <v>1475</v>
      </c>
      <c r="C89" t="s">
        <v>1476</v>
      </c>
      <c r="D89">
        <v>109</v>
      </c>
      <c r="E89">
        <v>935</v>
      </c>
      <c r="F89" t="s">
        <v>1377</v>
      </c>
    </row>
    <row r="90" spans="1:6">
      <c r="A90" t="s">
        <v>1477</v>
      </c>
      <c r="D90">
        <v>109</v>
      </c>
      <c r="E90">
        <v>935</v>
      </c>
    </row>
    <row r="92" spans="1:6">
      <c r="A92" t="s">
        <v>1478</v>
      </c>
      <c r="C92" t="s">
        <v>133</v>
      </c>
    </row>
    <row r="93" spans="1:6">
      <c r="B93" t="s">
        <v>1479</v>
      </c>
      <c r="C93" t="s">
        <v>1480</v>
      </c>
      <c r="D93">
        <v>2835</v>
      </c>
      <c r="E93">
        <v>1536</v>
      </c>
      <c r="F93" t="s">
        <v>1380</v>
      </c>
    </row>
    <row r="94" spans="1:6">
      <c r="B94" t="s">
        <v>1481</v>
      </c>
      <c r="C94" t="s">
        <v>1482</v>
      </c>
      <c r="D94">
        <v>292</v>
      </c>
      <c r="E94">
        <v>258</v>
      </c>
      <c r="F94" t="s">
        <v>1377</v>
      </c>
    </row>
    <row r="95" spans="1:6">
      <c r="B95" t="s">
        <v>1483</v>
      </c>
      <c r="C95" t="s">
        <v>1484</v>
      </c>
      <c r="D95">
        <v>34</v>
      </c>
      <c r="E95">
        <v>26</v>
      </c>
      <c r="F95" t="s">
        <v>1377</v>
      </c>
    </row>
    <row r="96" spans="1:6">
      <c r="B96" t="s">
        <v>1485</v>
      </c>
      <c r="C96" t="s">
        <v>1486</v>
      </c>
      <c r="D96">
        <v>98</v>
      </c>
      <c r="E96">
        <v>118</v>
      </c>
      <c r="F96" t="s">
        <v>1377</v>
      </c>
    </row>
    <row r="97" spans="1:6">
      <c r="B97" t="s">
        <v>1487</v>
      </c>
      <c r="C97" t="s">
        <v>1488</v>
      </c>
      <c r="D97">
        <v>0</v>
      </c>
      <c r="E97">
        <v>535</v>
      </c>
      <c r="F97" t="s">
        <v>1380</v>
      </c>
    </row>
    <row r="98" spans="1:6">
      <c r="B98" t="s">
        <v>1489</v>
      </c>
      <c r="C98" t="s">
        <v>1490</v>
      </c>
      <c r="D98">
        <v>0</v>
      </c>
      <c r="E98">
        <v>754</v>
      </c>
      <c r="F98" t="s">
        <v>1377</v>
      </c>
    </row>
    <row r="99" spans="1:6">
      <c r="B99" t="s">
        <v>1491</v>
      </c>
      <c r="C99" t="s">
        <v>1492</v>
      </c>
      <c r="D99">
        <v>0</v>
      </c>
      <c r="E99">
        <v>350</v>
      </c>
      <c r="F99" t="s">
        <v>1377</v>
      </c>
    </row>
    <row r="100" spans="1:6">
      <c r="B100" t="s">
        <v>1493</v>
      </c>
      <c r="C100" t="s">
        <v>1494</v>
      </c>
      <c r="D100">
        <v>6080</v>
      </c>
      <c r="E100">
        <v>7107</v>
      </c>
      <c r="F100" t="s">
        <v>1377</v>
      </c>
    </row>
    <row r="101" spans="1:6">
      <c r="B101" t="s">
        <v>1495</v>
      </c>
      <c r="C101" t="s">
        <v>1496</v>
      </c>
      <c r="D101">
        <v>11237</v>
      </c>
      <c r="E101">
        <v>4401</v>
      </c>
      <c r="F101" t="s">
        <v>1377</v>
      </c>
    </row>
    <row r="102" spans="1:6">
      <c r="B102" t="s">
        <v>1497</v>
      </c>
      <c r="C102" t="s">
        <v>1498</v>
      </c>
      <c r="D102">
        <v>645</v>
      </c>
      <c r="E102">
        <v>1512</v>
      </c>
      <c r="F102" t="s">
        <v>1377</v>
      </c>
    </row>
    <row r="103" spans="1:6">
      <c r="A103" t="s">
        <v>1499</v>
      </c>
      <c r="D103">
        <v>21221</v>
      </c>
      <c r="E103">
        <v>16597</v>
      </c>
    </row>
    <row r="105" spans="1:6">
      <c r="A105" t="s">
        <v>1500</v>
      </c>
      <c r="C105" t="s">
        <v>643</v>
      </c>
    </row>
    <row r="106" spans="1:6">
      <c r="B106" t="s">
        <v>1501</v>
      </c>
      <c r="C106" t="s">
        <v>1502</v>
      </c>
      <c r="D106">
        <v>2957</v>
      </c>
      <c r="E106">
        <v>74</v>
      </c>
      <c r="F106" t="s">
        <v>1380</v>
      </c>
    </row>
    <row r="107" spans="1:6">
      <c r="B107" t="s">
        <v>1503</v>
      </c>
      <c r="C107" t="s">
        <v>1504</v>
      </c>
      <c r="D107">
        <v>1174</v>
      </c>
      <c r="E107">
        <v>1837</v>
      </c>
      <c r="F107" t="s">
        <v>1377</v>
      </c>
    </row>
    <row r="108" spans="1:6">
      <c r="A108" t="s">
        <v>1505</v>
      </c>
      <c r="D108">
        <v>4131</v>
      </c>
      <c r="E108">
        <v>1911</v>
      </c>
    </row>
    <row r="110" spans="1:6">
      <c r="A110" t="s">
        <v>1506</v>
      </c>
      <c r="C110" t="s">
        <v>645</v>
      </c>
    </row>
    <row r="111" spans="1:6">
      <c r="B111" t="s">
        <v>1507</v>
      </c>
      <c r="C111" t="s">
        <v>1508</v>
      </c>
      <c r="D111">
        <v>192</v>
      </c>
      <c r="E111">
        <v>0</v>
      </c>
      <c r="F111" t="s">
        <v>1377</v>
      </c>
    </row>
    <row r="112" spans="1:6">
      <c r="B112" t="s">
        <v>1509</v>
      </c>
      <c r="C112" t="s">
        <v>1510</v>
      </c>
      <c r="D112">
        <v>668</v>
      </c>
      <c r="E112">
        <v>668</v>
      </c>
      <c r="F112" t="s">
        <v>1377</v>
      </c>
    </row>
    <row r="113" spans="1:6">
      <c r="B113" t="s">
        <v>1511</v>
      </c>
      <c r="C113" t="s">
        <v>1512</v>
      </c>
      <c r="D113">
        <v>40</v>
      </c>
      <c r="E113">
        <v>40</v>
      </c>
      <c r="F113" t="s">
        <v>1377</v>
      </c>
    </row>
    <row r="114" spans="1:6">
      <c r="B114" t="s">
        <v>1513</v>
      </c>
      <c r="C114" t="s">
        <v>1514</v>
      </c>
      <c r="D114">
        <v>0</v>
      </c>
      <c r="E114">
        <v>580</v>
      </c>
      <c r="F114" t="s">
        <v>1377</v>
      </c>
    </row>
    <row r="115" spans="1:6">
      <c r="B115" t="s">
        <v>1515</v>
      </c>
      <c r="C115" t="s">
        <v>1516</v>
      </c>
      <c r="D115">
        <v>130</v>
      </c>
      <c r="E115">
        <v>0</v>
      </c>
      <c r="F115" t="s">
        <v>1377</v>
      </c>
    </row>
    <row r="116" spans="1:6">
      <c r="A116" t="s">
        <v>1517</v>
      </c>
      <c r="D116">
        <v>1030</v>
      </c>
      <c r="E116">
        <v>1288</v>
      </c>
    </row>
    <row r="118" spans="1:6">
      <c r="A118" t="s">
        <v>1518</v>
      </c>
      <c r="C118" t="s">
        <v>136</v>
      </c>
    </row>
    <row r="119" spans="1:6">
      <c r="B119" t="s">
        <v>1519</v>
      </c>
      <c r="C119" t="s">
        <v>1520</v>
      </c>
      <c r="D119">
        <v>5891</v>
      </c>
      <c r="E119">
        <v>11739</v>
      </c>
      <c r="F119" t="s">
        <v>1377</v>
      </c>
    </row>
    <row r="120" spans="1:6">
      <c r="B120" t="s">
        <v>1521</v>
      </c>
      <c r="C120" t="s">
        <v>1522</v>
      </c>
      <c r="D120">
        <v>728</v>
      </c>
      <c r="E120">
        <v>301</v>
      </c>
      <c r="F120" t="s">
        <v>1377</v>
      </c>
    </row>
    <row r="121" spans="1:6">
      <c r="B121" t="s">
        <v>1523</v>
      </c>
      <c r="C121" t="s">
        <v>1524</v>
      </c>
      <c r="D121">
        <v>4822</v>
      </c>
      <c r="E121">
        <v>2659</v>
      </c>
      <c r="F121" t="s">
        <v>1380</v>
      </c>
    </row>
    <row r="122" spans="1:6">
      <c r="B122" t="s">
        <v>1525</v>
      </c>
      <c r="C122" t="s">
        <v>1526</v>
      </c>
      <c r="D122">
        <v>26324</v>
      </c>
      <c r="E122">
        <v>42183</v>
      </c>
      <c r="F122" t="s">
        <v>1377</v>
      </c>
    </row>
    <row r="123" spans="1:6">
      <c r="B123" t="s">
        <v>1527</v>
      </c>
      <c r="C123" t="s">
        <v>1528</v>
      </c>
      <c r="D123">
        <v>198</v>
      </c>
      <c r="E123">
        <v>197</v>
      </c>
      <c r="F123" t="s">
        <v>1377</v>
      </c>
    </row>
    <row r="124" spans="1:6">
      <c r="B124" t="s">
        <v>1529</v>
      </c>
      <c r="C124" t="s">
        <v>1530</v>
      </c>
      <c r="D124">
        <v>274</v>
      </c>
      <c r="E124">
        <v>2989</v>
      </c>
      <c r="F124" t="s">
        <v>1377</v>
      </c>
    </row>
    <row r="125" spans="1:6">
      <c r="B125" t="s">
        <v>1531</v>
      </c>
      <c r="C125" t="s">
        <v>1532</v>
      </c>
      <c r="D125">
        <v>753</v>
      </c>
      <c r="E125">
        <v>0</v>
      </c>
      <c r="F125" t="s">
        <v>1377</v>
      </c>
    </row>
    <row r="126" spans="1:6">
      <c r="B126" t="s">
        <v>1533</v>
      </c>
      <c r="C126" t="s">
        <v>1534</v>
      </c>
      <c r="D126">
        <v>7676</v>
      </c>
      <c r="E126">
        <v>593</v>
      </c>
      <c r="F126" t="s">
        <v>1377</v>
      </c>
    </row>
    <row r="127" spans="1:6">
      <c r="B127" t="s">
        <v>1535</v>
      </c>
      <c r="C127" t="s">
        <v>1536</v>
      </c>
      <c r="D127">
        <v>12000</v>
      </c>
      <c r="E127">
        <v>32444</v>
      </c>
      <c r="F127" t="s">
        <v>1377</v>
      </c>
    </row>
    <row r="128" spans="1:6">
      <c r="B128" t="s">
        <v>1537</v>
      </c>
      <c r="C128" t="s">
        <v>1538</v>
      </c>
      <c r="D128">
        <v>58</v>
      </c>
      <c r="E128">
        <v>0</v>
      </c>
      <c r="F128" t="s">
        <v>1377</v>
      </c>
    </row>
    <row r="129" spans="1:6">
      <c r="B129" t="s">
        <v>1539</v>
      </c>
      <c r="C129" t="s">
        <v>1540</v>
      </c>
      <c r="D129">
        <v>600</v>
      </c>
      <c r="E129">
        <v>0</v>
      </c>
      <c r="F129" t="s">
        <v>1377</v>
      </c>
    </row>
    <row r="130" spans="1:6">
      <c r="B130" t="s">
        <v>1541</v>
      </c>
      <c r="C130" t="s">
        <v>1542</v>
      </c>
      <c r="D130">
        <v>100</v>
      </c>
      <c r="E130">
        <v>100</v>
      </c>
      <c r="F130" t="s">
        <v>1377</v>
      </c>
    </row>
    <row r="131" spans="1:6">
      <c r="A131" t="s">
        <v>1543</v>
      </c>
      <c r="D131">
        <v>59424</v>
      </c>
      <c r="E131">
        <v>93205</v>
      </c>
    </row>
    <row r="133" spans="1:6">
      <c r="A133" t="s">
        <v>1544</v>
      </c>
      <c r="C133" t="s">
        <v>652</v>
      </c>
    </row>
    <row r="134" spans="1:6">
      <c r="B134" t="s">
        <v>1545</v>
      </c>
      <c r="C134" t="s">
        <v>1546</v>
      </c>
      <c r="D134">
        <v>1415</v>
      </c>
      <c r="E134">
        <v>1653</v>
      </c>
      <c r="F134" t="s">
        <v>1377</v>
      </c>
    </row>
    <row r="135" spans="1:6">
      <c r="A135" t="s">
        <v>1547</v>
      </c>
      <c r="D135">
        <v>1415</v>
      </c>
      <c r="E135">
        <v>1653</v>
      </c>
      <c r="F135" t="s">
        <v>1548</v>
      </c>
    </row>
    <row r="137" spans="1:6">
      <c r="A137" t="s">
        <v>1549</v>
      </c>
      <c r="C137" t="s">
        <v>1550</v>
      </c>
    </row>
    <row r="138" spans="1:6">
      <c r="B138" t="s">
        <v>1551</v>
      </c>
      <c r="C138" t="s">
        <v>1552</v>
      </c>
      <c r="D138">
        <v>33</v>
      </c>
      <c r="E138">
        <v>0</v>
      </c>
      <c r="F138" t="s">
        <v>1377</v>
      </c>
    </row>
    <row r="139" spans="1:6">
      <c r="B139" t="s">
        <v>1553</v>
      </c>
      <c r="C139" t="s">
        <v>1554</v>
      </c>
      <c r="D139">
        <v>57</v>
      </c>
      <c r="E139">
        <v>101</v>
      </c>
      <c r="F139" t="s">
        <v>1377</v>
      </c>
    </row>
    <row r="140" spans="1:6">
      <c r="B140" t="s">
        <v>1555</v>
      </c>
      <c r="C140" t="s">
        <v>1556</v>
      </c>
      <c r="D140">
        <v>5175</v>
      </c>
      <c r="E140">
        <v>814</v>
      </c>
      <c r="F140" t="s">
        <v>1380</v>
      </c>
    </row>
    <row r="141" spans="1:6">
      <c r="B141" t="s">
        <v>1557</v>
      </c>
      <c r="C141" t="s">
        <v>1558</v>
      </c>
      <c r="D141">
        <v>1289</v>
      </c>
      <c r="E141">
        <v>2064</v>
      </c>
      <c r="F141" t="s">
        <v>1377</v>
      </c>
    </row>
    <row r="142" spans="1:6">
      <c r="B142" t="s">
        <v>1559</v>
      </c>
      <c r="C142" t="s">
        <v>1560</v>
      </c>
      <c r="D142">
        <v>0</v>
      </c>
      <c r="E142">
        <v>200</v>
      </c>
      <c r="F142" t="s">
        <v>1377</v>
      </c>
    </row>
    <row r="143" spans="1:6">
      <c r="B143" t="s">
        <v>1561</v>
      </c>
      <c r="C143" t="s">
        <v>1562</v>
      </c>
      <c r="D143">
        <v>233</v>
      </c>
      <c r="E143">
        <v>0</v>
      </c>
      <c r="F143" t="s">
        <v>1377</v>
      </c>
    </row>
    <row r="144" spans="1:6">
      <c r="B144" t="s">
        <v>1563</v>
      </c>
      <c r="C144" t="s">
        <v>1564</v>
      </c>
      <c r="D144">
        <v>1007</v>
      </c>
      <c r="E144">
        <v>0</v>
      </c>
      <c r="F144" t="s">
        <v>1377</v>
      </c>
    </row>
    <row r="145" spans="1:6">
      <c r="B145" t="s">
        <v>1565</v>
      </c>
      <c r="C145" t="s">
        <v>1566</v>
      </c>
      <c r="D145">
        <v>36</v>
      </c>
      <c r="E145">
        <v>52</v>
      </c>
      <c r="F145" t="s">
        <v>1377</v>
      </c>
    </row>
    <row r="146" spans="1:6">
      <c r="B146" t="s">
        <v>1567</v>
      </c>
      <c r="C146" t="s">
        <v>1568</v>
      </c>
      <c r="D146">
        <v>105</v>
      </c>
      <c r="E146">
        <v>0</v>
      </c>
      <c r="F146" t="s">
        <v>1377</v>
      </c>
    </row>
    <row r="147" spans="1:6">
      <c r="B147" t="s">
        <v>1569</v>
      </c>
      <c r="C147" t="s">
        <v>1570</v>
      </c>
      <c r="D147">
        <v>0</v>
      </c>
      <c r="E147">
        <v>140</v>
      </c>
      <c r="F147" t="s">
        <v>1377</v>
      </c>
    </row>
    <row r="148" spans="1:6">
      <c r="B148" t="s">
        <v>1571</v>
      </c>
      <c r="C148" t="s">
        <v>1572</v>
      </c>
      <c r="D148">
        <v>765</v>
      </c>
      <c r="E148">
        <v>106</v>
      </c>
      <c r="F148" t="s">
        <v>1380</v>
      </c>
    </row>
    <row r="149" spans="1:6">
      <c r="B149" t="s">
        <v>1573</v>
      </c>
      <c r="C149" t="s">
        <v>1574</v>
      </c>
      <c r="D149">
        <v>95</v>
      </c>
      <c r="E149">
        <v>255</v>
      </c>
      <c r="F149" t="s">
        <v>1377</v>
      </c>
    </row>
    <row r="150" spans="1:6">
      <c r="A150" t="s">
        <v>1575</v>
      </c>
      <c r="D150">
        <v>8795</v>
      </c>
      <c r="E150">
        <v>3732</v>
      </c>
      <c r="F150" t="s">
        <v>1548</v>
      </c>
    </row>
    <row r="152" spans="1:6">
      <c r="A152" t="s">
        <v>1576</v>
      </c>
      <c r="C152" t="s">
        <v>142</v>
      </c>
    </row>
    <row r="153" spans="1:6">
      <c r="B153" t="s">
        <v>1577</v>
      </c>
      <c r="C153" t="s">
        <v>1578</v>
      </c>
      <c r="D153">
        <v>0</v>
      </c>
      <c r="E153">
        <v>101</v>
      </c>
      <c r="F153" t="s">
        <v>1377</v>
      </c>
    </row>
    <row r="154" spans="1:6">
      <c r="B154" t="s">
        <v>1579</v>
      </c>
      <c r="C154" t="s">
        <v>1580</v>
      </c>
      <c r="D154">
        <v>489</v>
      </c>
      <c r="E154">
        <v>542</v>
      </c>
      <c r="F154" t="s">
        <v>1377</v>
      </c>
    </row>
    <row r="155" spans="1:6">
      <c r="B155" t="s">
        <v>1581</v>
      </c>
      <c r="C155" t="s">
        <v>1582</v>
      </c>
      <c r="D155">
        <v>77</v>
      </c>
      <c r="E155">
        <v>256</v>
      </c>
      <c r="F155" t="s">
        <v>1377</v>
      </c>
    </row>
    <row r="156" spans="1:6">
      <c r="B156" t="s">
        <v>1583</v>
      </c>
      <c r="C156" t="s">
        <v>1584</v>
      </c>
      <c r="D156">
        <v>199</v>
      </c>
      <c r="E156">
        <v>0</v>
      </c>
      <c r="F156" t="s">
        <v>1377</v>
      </c>
    </row>
    <row r="157" spans="1:6">
      <c r="B157" t="s">
        <v>1585</v>
      </c>
      <c r="C157" t="s">
        <v>1586</v>
      </c>
      <c r="D157">
        <v>33</v>
      </c>
      <c r="E157">
        <v>0</v>
      </c>
      <c r="F157" t="s">
        <v>1377</v>
      </c>
    </row>
    <row r="158" spans="1:6">
      <c r="B158" t="s">
        <v>1587</v>
      </c>
      <c r="C158" t="s">
        <v>1588</v>
      </c>
      <c r="D158">
        <v>1390</v>
      </c>
      <c r="E158">
        <v>0</v>
      </c>
      <c r="F158" t="s">
        <v>1377</v>
      </c>
    </row>
    <row r="159" spans="1:6">
      <c r="B159" t="s">
        <v>1589</v>
      </c>
      <c r="C159" t="s">
        <v>1590</v>
      </c>
      <c r="D159">
        <v>3849</v>
      </c>
      <c r="E159">
        <v>1175</v>
      </c>
      <c r="F159" t="s">
        <v>1377</v>
      </c>
    </row>
    <row r="160" spans="1:6">
      <c r="A160" t="s">
        <v>1591</v>
      </c>
      <c r="D160">
        <v>6037</v>
      </c>
      <c r="E160">
        <v>2074</v>
      </c>
    </row>
    <row r="162" spans="1:6">
      <c r="A162" t="s">
        <v>1592</v>
      </c>
      <c r="C162" t="s">
        <v>1593</v>
      </c>
    </row>
    <row r="163" spans="1:6">
      <c r="B163" t="s">
        <v>1594</v>
      </c>
      <c r="C163" t="s">
        <v>1595</v>
      </c>
      <c r="D163">
        <v>3</v>
      </c>
      <c r="E163">
        <v>0</v>
      </c>
      <c r="F163" t="s">
        <v>1377</v>
      </c>
    </row>
    <row r="164" spans="1:6">
      <c r="B164" t="s">
        <v>1596</v>
      </c>
      <c r="C164" t="s">
        <v>1597</v>
      </c>
      <c r="D164">
        <v>294</v>
      </c>
      <c r="E164">
        <v>101</v>
      </c>
      <c r="F164" t="s">
        <v>1377</v>
      </c>
    </row>
    <row r="165" spans="1:6">
      <c r="B165" t="s">
        <v>1598</v>
      </c>
      <c r="C165" t="s">
        <v>1599</v>
      </c>
      <c r="D165">
        <v>274</v>
      </c>
      <c r="E165">
        <v>0</v>
      </c>
      <c r="F165" t="s">
        <v>1380</v>
      </c>
    </row>
    <row r="166" spans="1:6">
      <c r="B166" t="s">
        <v>1600</v>
      </c>
      <c r="C166" t="s">
        <v>1601</v>
      </c>
      <c r="D166">
        <v>249</v>
      </c>
      <c r="E166">
        <v>72</v>
      </c>
      <c r="F166" t="s">
        <v>1377</v>
      </c>
    </row>
    <row r="167" spans="1:6">
      <c r="B167" t="s">
        <v>1602</v>
      </c>
      <c r="C167" t="s">
        <v>1603</v>
      </c>
      <c r="D167">
        <v>797</v>
      </c>
      <c r="E167">
        <v>1642</v>
      </c>
      <c r="F167" t="s">
        <v>1377</v>
      </c>
    </row>
    <row r="168" spans="1:6">
      <c r="B168" t="s">
        <v>1604</v>
      </c>
      <c r="C168" t="s">
        <v>1605</v>
      </c>
      <c r="D168">
        <v>308</v>
      </c>
      <c r="E168">
        <v>0</v>
      </c>
      <c r="F168" t="s">
        <v>1377</v>
      </c>
    </row>
    <row r="169" spans="1:6">
      <c r="B169" t="s">
        <v>1606</v>
      </c>
      <c r="C169" t="s">
        <v>1607</v>
      </c>
      <c r="D169">
        <v>215</v>
      </c>
      <c r="E169">
        <v>0</v>
      </c>
      <c r="F169" t="s">
        <v>1377</v>
      </c>
    </row>
    <row r="170" spans="1:6">
      <c r="B170" t="s">
        <v>1608</v>
      </c>
      <c r="C170" t="s">
        <v>1609</v>
      </c>
      <c r="D170">
        <v>720</v>
      </c>
      <c r="E170">
        <v>0</v>
      </c>
      <c r="F170" t="s">
        <v>1377</v>
      </c>
    </row>
    <row r="171" spans="1:6">
      <c r="B171" t="s">
        <v>1610</v>
      </c>
      <c r="C171" t="s">
        <v>1611</v>
      </c>
      <c r="D171">
        <v>669</v>
      </c>
      <c r="E171">
        <v>0</v>
      </c>
      <c r="F171" t="s">
        <v>1377</v>
      </c>
    </row>
    <row r="172" spans="1:6">
      <c r="A172" t="s">
        <v>1612</v>
      </c>
      <c r="D172">
        <v>3529</v>
      </c>
      <c r="E172">
        <v>1815</v>
      </c>
    </row>
    <row r="174" spans="1:6">
      <c r="A174" t="s">
        <v>1613</v>
      </c>
      <c r="C174" t="s">
        <v>1614</v>
      </c>
    </row>
    <row r="175" spans="1:6">
      <c r="B175" t="s">
        <v>1615</v>
      </c>
      <c r="C175" t="s">
        <v>1616</v>
      </c>
      <c r="D175">
        <v>323</v>
      </c>
      <c r="E175">
        <v>40</v>
      </c>
      <c r="F175" t="s">
        <v>1377</v>
      </c>
    </row>
    <row r="176" spans="1:6">
      <c r="B176" t="s">
        <v>1617</v>
      </c>
      <c r="C176" t="s">
        <v>1618</v>
      </c>
      <c r="D176">
        <v>4434</v>
      </c>
      <c r="E176">
        <v>1255</v>
      </c>
      <c r="F176" t="s">
        <v>1380</v>
      </c>
    </row>
    <row r="177" spans="1:6">
      <c r="B177" t="s">
        <v>1619</v>
      </c>
      <c r="C177" t="s">
        <v>1620</v>
      </c>
      <c r="D177">
        <v>865</v>
      </c>
      <c r="E177">
        <v>650</v>
      </c>
      <c r="F177" t="s">
        <v>1377</v>
      </c>
    </row>
    <row r="178" spans="1:6">
      <c r="B178" t="s">
        <v>1621</v>
      </c>
      <c r="C178" t="s">
        <v>1622</v>
      </c>
      <c r="D178">
        <v>40</v>
      </c>
      <c r="E178">
        <v>608</v>
      </c>
      <c r="F178" t="s">
        <v>1377</v>
      </c>
    </row>
    <row r="179" spans="1:6">
      <c r="B179" t="s">
        <v>1623</v>
      </c>
      <c r="C179" t="s">
        <v>1624</v>
      </c>
      <c r="D179">
        <v>0</v>
      </c>
      <c r="E179">
        <v>300</v>
      </c>
      <c r="F179" t="s">
        <v>1377</v>
      </c>
    </row>
    <row r="180" spans="1:6">
      <c r="B180" t="s">
        <v>1625</v>
      </c>
      <c r="C180" t="s">
        <v>1626</v>
      </c>
      <c r="D180">
        <v>659</v>
      </c>
      <c r="E180">
        <v>45</v>
      </c>
      <c r="F180" t="s">
        <v>1377</v>
      </c>
    </row>
    <row r="181" spans="1:6">
      <c r="B181" t="s">
        <v>1627</v>
      </c>
      <c r="C181" t="s">
        <v>1628</v>
      </c>
      <c r="D181">
        <v>0</v>
      </c>
      <c r="E181">
        <v>13</v>
      </c>
      <c r="F181" t="s">
        <v>1377</v>
      </c>
    </row>
    <row r="182" spans="1:6">
      <c r="B182" t="s">
        <v>1629</v>
      </c>
      <c r="C182" t="s">
        <v>1630</v>
      </c>
      <c r="D182">
        <v>180</v>
      </c>
      <c r="E182">
        <v>2357</v>
      </c>
      <c r="F182" t="s">
        <v>1377</v>
      </c>
    </row>
    <row r="183" spans="1:6">
      <c r="B183" t="s">
        <v>1631</v>
      </c>
      <c r="C183" t="s">
        <v>1632</v>
      </c>
      <c r="D183">
        <v>0</v>
      </c>
      <c r="E183">
        <v>360</v>
      </c>
      <c r="F183" t="s">
        <v>1377</v>
      </c>
    </row>
    <row r="184" spans="1:6">
      <c r="B184" t="s">
        <v>1633</v>
      </c>
      <c r="C184" t="s">
        <v>1634</v>
      </c>
      <c r="D184">
        <v>260</v>
      </c>
      <c r="E184">
        <v>0</v>
      </c>
      <c r="F184" t="s">
        <v>1377</v>
      </c>
    </row>
    <row r="185" spans="1:6">
      <c r="B185" t="s">
        <v>1635</v>
      </c>
      <c r="C185" t="s">
        <v>1636</v>
      </c>
      <c r="D185">
        <v>394</v>
      </c>
      <c r="E185">
        <v>521</v>
      </c>
      <c r="F185" t="s">
        <v>1377</v>
      </c>
    </row>
    <row r="186" spans="1:6">
      <c r="B186" t="s">
        <v>1637</v>
      </c>
      <c r="C186" t="s">
        <v>1638</v>
      </c>
      <c r="D186">
        <v>571</v>
      </c>
      <c r="E186">
        <v>592</v>
      </c>
      <c r="F186" t="s">
        <v>1377</v>
      </c>
    </row>
    <row r="187" spans="1:6">
      <c r="B187" t="s">
        <v>1639</v>
      </c>
      <c r="C187" t="s">
        <v>1640</v>
      </c>
      <c r="D187">
        <v>0</v>
      </c>
      <c r="E187">
        <v>105</v>
      </c>
      <c r="F187" t="s">
        <v>1377</v>
      </c>
    </row>
    <row r="188" spans="1:6">
      <c r="B188" t="s">
        <v>1641</v>
      </c>
      <c r="C188" t="s">
        <v>1642</v>
      </c>
      <c r="D188">
        <v>0</v>
      </c>
      <c r="E188">
        <v>3570</v>
      </c>
      <c r="F188" t="s">
        <v>1377</v>
      </c>
    </row>
    <row r="189" spans="1:6">
      <c r="B189" t="s">
        <v>1643</v>
      </c>
      <c r="C189" t="s">
        <v>1644</v>
      </c>
      <c r="D189">
        <v>10051</v>
      </c>
      <c r="E189">
        <v>12633</v>
      </c>
      <c r="F189" t="s">
        <v>1377</v>
      </c>
    </row>
    <row r="190" spans="1:6">
      <c r="B190" t="s">
        <v>1645</v>
      </c>
      <c r="C190" t="s">
        <v>1646</v>
      </c>
      <c r="D190">
        <v>5715</v>
      </c>
      <c r="E190">
        <v>488</v>
      </c>
      <c r="F190" t="s">
        <v>1377</v>
      </c>
    </row>
    <row r="191" spans="1:6">
      <c r="B191" t="s">
        <v>1647</v>
      </c>
      <c r="C191" t="s">
        <v>1648</v>
      </c>
      <c r="D191">
        <v>10906</v>
      </c>
      <c r="E191">
        <v>3192</v>
      </c>
      <c r="F191" t="s">
        <v>1377</v>
      </c>
    </row>
    <row r="192" spans="1:6">
      <c r="A192" t="s">
        <v>1649</v>
      </c>
      <c r="D192">
        <v>34398</v>
      </c>
      <c r="E192">
        <v>26729</v>
      </c>
    </row>
    <row r="194" spans="1:6">
      <c r="A194" t="s">
        <v>1650</v>
      </c>
      <c r="C194" t="s">
        <v>148</v>
      </c>
    </row>
    <row r="195" spans="1:6">
      <c r="B195" t="s">
        <v>1651</v>
      </c>
      <c r="C195" t="s">
        <v>1652</v>
      </c>
      <c r="D195">
        <v>0</v>
      </c>
      <c r="E195">
        <v>709</v>
      </c>
      <c r="F195" t="s">
        <v>1377</v>
      </c>
    </row>
    <row r="196" spans="1:6">
      <c r="B196" t="s">
        <v>1653</v>
      </c>
      <c r="C196" t="s">
        <v>1654</v>
      </c>
      <c r="D196">
        <v>1434</v>
      </c>
      <c r="E196">
        <v>281</v>
      </c>
      <c r="F196" t="s">
        <v>1377</v>
      </c>
    </row>
    <row r="197" spans="1:6">
      <c r="B197" t="s">
        <v>1655</v>
      </c>
      <c r="C197" t="s">
        <v>1656</v>
      </c>
      <c r="D197">
        <v>1233</v>
      </c>
      <c r="E197">
        <v>0</v>
      </c>
      <c r="F197" t="s">
        <v>1380</v>
      </c>
    </row>
    <row r="198" spans="1:6">
      <c r="B198" t="s">
        <v>1657</v>
      </c>
      <c r="C198" t="s">
        <v>1658</v>
      </c>
      <c r="D198">
        <v>1650</v>
      </c>
      <c r="E198">
        <v>2948</v>
      </c>
      <c r="F198" t="s">
        <v>1377</v>
      </c>
    </row>
    <row r="199" spans="1:6">
      <c r="B199" t="s">
        <v>1659</v>
      </c>
      <c r="C199" t="s">
        <v>1660</v>
      </c>
      <c r="D199">
        <v>293</v>
      </c>
      <c r="E199">
        <v>233</v>
      </c>
      <c r="F199" t="s">
        <v>1377</v>
      </c>
    </row>
    <row r="200" spans="1:6">
      <c r="B200" t="s">
        <v>1661</v>
      </c>
      <c r="C200" t="s">
        <v>1662</v>
      </c>
      <c r="D200">
        <v>1075</v>
      </c>
      <c r="E200">
        <v>0</v>
      </c>
      <c r="F200" t="s">
        <v>1377</v>
      </c>
    </row>
    <row r="201" spans="1:6">
      <c r="B201" t="s">
        <v>1663</v>
      </c>
      <c r="C201" t="s">
        <v>1664</v>
      </c>
      <c r="D201">
        <v>0</v>
      </c>
      <c r="E201">
        <v>3987</v>
      </c>
      <c r="F201" t="s">
        <v>1377</v>
      </c>
    </row>
    <row r="202" spans="1:6">
      <c r="B202" t="s">
        <v>1665</v>
      </c>
      <c r="C202" t="s">
        <v>1666</v>
      </c>
      <c r="D202">
        <v>7984</v>
      </c>
      <c r="E202">
        <v>1701</v>
      </c>
      <c r="F202" t="s">
        <v>1377</v>
      </c>
    </row>
    <row r="203" spans="1:6">
      <c r="B203" t="s">
        <v>1667</v>
      </c>
      <c r="C203" t="s">
        <v>1668</v>
      </c>
      <c r="D203">
        <v>3900</v>
      </c>
      <c r="E203">
        <v>2478</v>
      </c>
      <c r="F203" t="s">
        <v>1377</v>
      </c>
    </row>
    <row r="204" spans="1:6">
      <c r="B204" t="s">
        <v>1669</v>
      </c>
      <c r="C204" t="s">
        <v>1670</v>
      </c>
      <c r="D204">
        <v>4796</v>
      </c>
      <c r="E204">
        <v>3432</v>
      </c>
      <c r="F204" t="s">
        <v>1377</v>
      </c>
    </row>
    <row r="205" spans="1:6">
      <c r="B205" t="s">
        <v>1671</v>
      </c>
      <c r="C205" t="s">
        <v>1672</v>
      </c>
      <c r="D205">
        <v>8525</v>
      </c>
      <c r="E205">
        <v>325</v>
      </c>
      <c r="F205" t="s">
        <v>1377</v>
      </c>
    </row>
    <row r="206" spans="1:6">
      <c r="B206" t="s">
        <v>1673</v>
      </c>
      <c r="C206" t="s">
        <v>1674</v>
      </c>
      <c r="D206">
        <v>2240</v>
      </c>
      <c r="E206">
        <v>0</v>
      </c>
      <c r="F206" t="s">
        <v>1377</v>
      </c>
    </row>
    <row r="207" spans="1:6">
      <c r="B207" t="s">
        <v>1675</v>
      </c>
      <c r="C207" t="s">
        <v>1676</v>
      </c>
      <c r="D207">
        <v>365</v>
      </c>
      <c r="E207">
        <v>0</v>
      </c>
      <c r="F207" t="s">
        <v>1377</v>
      </c>
    </row>
    <row r="208" spans="1:6">
      <c r="B208" t="s">
        <v>1677</v>
      </c>
      <c r="C208" t="s">
        <v>1678</v>
      </c>
      <c r="D208">
        <v>5140</v>
      </c>
      <c r="E208">
        <v>5575</v>
      </c>
      <c r="F208" t="s">
        <v>1377</v>
      </c>
    </row>
    <row r="209" spans="2:6">
      <c r="B209" t="s">
        <v>1679</v>
      </c>
      <c r="C209" t="s">
        <v>1680</v>
      </c>
      <c r="D209">
        <v>120</v>
      </c>
      <c r="E209">
        <v>1233</v>
      </c>
      <c r="F209" t="s">
        <v>1377</v>
      </c>
    </row>
    <row r="210" spans="2:6">
      <c r="B210" t="s">
        <v>1681</v>
      </c>
      <c r="C210" t="s">
        <v>1682</v>
      </c>
      <c r="D210">
        <v>836</v>
      </c>
      <c r="E210">
        <v>219</v>
      </c>
      <c r="F210" t="s">
        <v>1377</v>
      </c>
    </row>
    <row r="211" spans="2:6">
      <c r="B211" t="s">
        <v>1683</v>
      </c>
      <c r="C211" t="s">
        <v>1684</v>
      </c>
      <c r="D211">
        <v>0</v>
      </c>
      <c r="E211">
        <v>555</v>
      </c>
      <c r="F211" t="s">
        <v>1377</v>
      </c>
    </row>
    <row r="212" spans="2:6">
      <c r="B212" t="s">
        <v>1685</v>
      </c>
      <c r="C212" t="s">
        <v>1686</v>
      </c>
      <c r="D212">
        <v>0</v>
      </c>
      <c r="E212">
        <v>924</v>
      </c>
      <c r="F212" t="s">
        <v>1377</v>
      </c>
    </row>
    <row r="213" spans="2:6">
      <c r="B213" t="s">
        <v>1687</v>
      </c>
      <c r="C213" t="s">
        <v>1688</v>
      </c>
      <c r="D213">
        <v>21765</v>
      </c>
      <c r="E213">
        <v>8689</v>
      </c>
      <c r="F213" t="s">
        <v>1377</v>
      </c>
    </row>
    <row r="214" spans="2:6">
      <c r="B214" t="s">
        <v>1689</v>
      </c>
      <c r="C214" t="s">
        <v>1690</v>
      </c>
      <c r="D214">
        <v>5315</v>
      </c>
      <c r="E214">
        <v>2289</v>
      </c>
      <c r="F214" t="s">
        <v>1377</v>
      </c>
    </row>
    <row r="215" spans="2:6">
      <c r="B215" t="s">
        <v>1691</v>
      </c>
      <c r="C215" t="s">
        <v>1692</v>
      </c>
      <c r="D215">
        <v>8896</v>
      </c>
      <c r="E215">
        <v>3031</v>
      </c>
      <c r="F215" t="s">
        <v>1377</v>
      </c>
    </row>
    <row r="216" spans="2:6">
      <c r="B216" t="s">
        <v>1693</v>
      </c>
      <c r="C216" t="s">
        <v>1694</v>
      </c>
      <c r="D216">
        <v>37552</v>
      </c>
      <c r="E216">
        <v>19063</v>
      </c>
      <c r="F216" t="s">
        <v>1377</v>
      </c>
    </row>
    <row r="217" spans="2:6">
      <c r="B217" t="s">
        <v>1695</v>
      </c>
      <c r="C217" t="s">
        <v>1696</v>
      </c>
      <c r="D217">
        <v>146</v>
      </c>
      <c r="E217">
        <v>0</v>
      </c>
      <c r="F217" t="s">
        <v>1377</v>
      </c>
    </row>
    <row r="218" spans="2:6">
      <c r="B218" t="s">
        <v>1697</v>
      </c>
      <c r="C218" t="s">
        <v>1698</v>
      </c>
      <c r="D218">
        <v>697</v>
      </c>
      <c r="E218">
        <v>0</v>
      </c>
      <c r="F218" t="s">
        <v>1380</v>
      </c>
    </row>
    <row r="219" spans="2:6">
      <c r="B219" t="s">
        <v>1699</v>
      </c>
      <c r="C219" t="s">
        <v>1700</v>
      </c>
      <c r="D219">
        <v>220</v>
      </c>
      <c r="E219">
        <v>397</v>
      </c>
      <c r="F219" t="s">
        <v>1377</v>
      </c>
    </row>
    <row r="220" spans="2:6">
      <c r="B220" t="s">
        <v>1701</v>
      </c>
      <c r="C220" t="s">
        <v>1702</v>
      </c>
      <c r="D220">
        <v>40</v>
      </c>
      <c r="E220">
        <v>40</v>
      </c>
      <c r="F220" t="s">
        <v>1377</v>
      </c>
    </row>
    <row r="221" spans="2:6">
      <c r="B221" t="s">
        <v>1703</v>
      </c>
      <c r="C221" t="s">
        <v>1704</v>
      </c>
      <c r="D221">
        <v>0</v>
      </c>
      <c r="E221">
        <v>2273</v>
      </c>
      <c r="F221" t="s">
        <v>1377</v>
      </c>
    </row>
    <row r="222" spans="2:6">
      <c r="B222" t="s">
        <v>1705</v>
      </c>
      <c r="C222" t="s">
        <v>1706</v>
      </c>
      <c r="D222">
        <v>0</v>
      </c>
      <c r="E222">
        <v>688</v>
      </c>
      <c r="F222" t="s">
        <v>1377</v>
      </c>
    </row>
    <row r="223" spans="2:6">
      <c r="B223" t="s">
        <v>1707</v>
      </c>
      <c r="C223" t="s">
        <v>1708</v>
      </c>
      <c r="D223">
        <v>78</v>
      </c>
      <c r="E223">
        <v>0</v>
      </c>
      <c r="F223" t="s">
        <v>1377</v>
      </c>
    </row>
    <row r="224" spans="2:6">
      <c r="B224" t="s">
        <v>1709</v>
      </c>
      <c r="C224" t="s">
        <v>1710</v>
      </c>
      <c r="D224">
        <v>1840</v>
      </c>
      <c r="E224">
        <v>995</v>
      </c>
      <c r="F224" t="s">
        <v>1377</v>
      </c>
    </row>
    <row r="225" spans="2:6">
      <c r="B225" t="s">
        <v>1711</v>
      </c>
      <c r="C225" t="s">
        <v>1712</v>
      </c>
      <c r="D225">
        <v>795</v>
      </c>
      <c r="E225">
        <v>582</v>
      </c>
      <c r="F225" t="s">
        <v>1377</v>
      </c>
    </row>
    <row r="226" spans="2:6">
      <c r="B226" t="s">
        <v>1713</v>
      </c>
      <c r="C226" t="s">
        <v>1714</v>
      </c>
      <c r="D226">
        <v>2697</v>
      </c>
      <c r="E226">
        <v>0</v>
      </c>
      <c r="F226" t="s">
        <v>1377</v>
      </c>
    </row>
    <row r="227" spans="2:6">
      <c r="B227" t="s">
        <v>1715</v>
      </c>
      <c r="C227" t="s">
        <v>1716</v>
      </c>
      <c r="D227">
        <v>43</v>
      </c>
      <c r="E227">
        <v>3</v>
      </c>
      <c r="F227" t="s">
        <v>1377</v>
      </c>
    </row>
    <row r="228" spans="2:6">
      <c r="B228" t="s">
        <v>1717</v>
      </c>
      <c r="C228" t="s">
        <v>1718</v>
      </c>
      <c r="D228">
        <v>154</v>
      </c>
      <c r="E228">
        <v>61</v>
      </c>
      <c r="F228" t="s">
        <v>1377</v>
      </c>
    </row>
    <row r="229" spans="2:6">
      <c r="B229" t="s">
        <v>1719</v>
      </c>
      <c r="C229" t="s">
        <v>1720</v>
      </c>
      <c r="D229">
        <v>0</v>
      </c>
      <c r="E229">
        <v>175</v>
      </c>
      <c r="F229" t="s">
        <v>1377</v>
      </c>
    </row>
    <row r="230" spans="2:6">
      <c r="B230" t="s">
        <v>1721</v>
      </c>
      <c r="C230" t="s">
        <v>1722</v>
      </c>
      <c r="D230">
        <v>4904</v>
      </c>
      <c r="E230">
        <v>9836</v>
      </c>
      <c r="F230" t="s">
        <v>1377</v>
      </c>
    </row>
    <row r="231" spans="2:6">
      <c r="B231" t="s">
        <v>1723</v>
      </c>
      <c r="C231" t="s">
        <v>1724</v>
      </c>
      <c r="D231">
        <v>-650</v>
      </c>
      <c r="E231">
        <v>0</v>
      </c>
      <c r="F231" t="s">
        <v>1377</v>
      </c>
    </row>
    <row r="232" spans="2:6">
      <c r="B232" t="s">
        <v>1725</v>
      </c>
      <c r="C232" t="s">
        <v>1726</v>
      </c>
      <c r="D232">
        <v>354</v>
      </c>
      <c r="E232">
        <v>3231</v>
      </c>
      <c r="F232" t="s">
        <v>1377</v>
      </c>
    </row>
    <row r="233" spans="2:6">
      <c r="B233" t="s">
        <v>1727</v>
      </c>
      <c r="C233" t="s">
        <v>1728</v>
      </c>
      <c r="D233">
        <v>3729</v>
      </c>
      <c r="E233">
        <v>136</v>
      </c>
      <c r="F233" t="s">
        <v>1377</v>
      </c>
    </row>
    <row r="234" spans="2:6">
      <c r="B234" t="s">
        <v>1729</v>
      </c>
      <c r="C234" t="s">
        <v>1730</v>
      </c>
      <c r="D234">
        <v>21</v>
      </c>
      <c r="E234">
        <v>0</v>
      </c>
      <c r="F234" t="s">
        <v>1377</v>
      </c>
    </row>
    <row r="235" spans="2:6">
      <c r="B235" t="s">
        <v>1731</v>
      </c>
      <c r="C235" t="s">
        <v>1732</v>
      </c>
      <c r="D235">
        <v>57</v>
      </c>
      <c r="E235">
        <v>0</v>
      </c>
      <c r="F235" t="s">
        <v>1377</v>
      </c>
    </row>
    <row r="236" spans="2:6">
      <c r="B236" t="s">
        <v>1733</v>
      </c>
      <c r="C236" t="s">
        <v>1734</v>
      </c>
      <c r="D236">
        <v>1775</v>
      </c>
      <c r="E236">
        <v>0</v>
      </c>
      <c r="F236" t="s">
        <v>1377</v>
      </c>
    </row>
    <row r="237" spans="2:6">
      <c r="B237" t="s">
        <v>1735</v>
      </c>
      <c r="C237" t="s">
        <v>1736</v>
      </c>
      <c r="D237">
        <v>3</v>
      </c>
      <c r="E237">
        <v>0</v>
      </c>
      <c r="F237" t="s">
        <v>1377</v>
      </c>
    </row>
    <row r="238" spans="2:6">
      <c r="B238" t="s">
        <v>1737</v>
      </c>
      <c r="C238" t="s">
        <v>1738</v>
      </c>
      <c r="D238">
        <v>121</v>
      </c>
      <c r="E238">
        <v>0</v>
      </c>
      <c r="F238" t="s">
        <v>1377</v>
      </c>
    </row>
    <row r="239" spans="2:6">
      <c r="B239" t="s">
        <v>1739</v>
      </c>
      <c r="C239" t="s">
        <v>1740</v>
      </c>
      <c r="D239">
        <v>3385</v>
      </c>
      <c r="E239">
        <v>5617</v>
      </c>
      <c r="F239" t="s">
        <v>1377</v>
      </c>
    </row>
    <row r="240" spans="2:6">
      <c r="B240" t="s">
        <v>1741</v>
      </c>
      <c r="C240" t="s">
        <v>1742</v>
      </c>
      <c r="D240">
        <v>2900</v>
      </c>
      <c r="E240">
        <v>5568</v>
      </c>
      <c r="F240" t="s">
        <v>1377</v>
      </c>
    </row>
    <row r="241" spans="1:6">
      <c r="B241" t="s">
        <v>1743</v>
      </c>
      <c r="C241" t="s">
        <v>1744</v>
      </c>
      <c r="D241">
        <v>1016</v>
      </c>
      <c r="E241">
        <v>0</v>
      </c>
      <c r="F241" t="s">
        <v>1377</v>
      </c>
    </row>
    <row r="242" spans="1:6">
      <c r="B242" t="s">
        <v>1745</v>
      </c>
      <c r="C242" t="s">
        <v>1746</v>
      </c>
      <c r="D242">
        <v>68</v>
      </c>
      <c r="E242">
        <v>0</v>
      </c>
      <c r="F242" t="s">
        <v>1377</v>
      </c>
    </row>
    <row r="243" spans="1:6">
      <c r="B243" t="s">
        <v>1747</v>
      </c>
      <c r="C243" t="s">
        <v>1748</v>
      </c>
      <c r="D243">
        <v>0</v>
      </c>
      <c r="E243">
        <v>833</v>
      </c>
      <c r="F243" t="s">
        <v>1377</v>
      </c>
    </row>
    <row r="244" spans="1:6">
      <c r="B244" t="s">
        <v>1749</v>
      </c>
      <c r="C244" t="s">
        <v>1750</v>
      </c>
      <c r="D244">
        <v>2000</v>
      </c>
      <c r="E244">
        <v>0</v>
      </c>
      <c r="F244" t="s">
        <v>1377</v>
      </c>
    </row>
    <row r="245" spans="1:6">
      <c r="B245" t="s">
        <v>1751</v>
      </c>
      <c r="C245" t="s">
        <v>1752</v>
      </c>
      <c r="D245">
        <v>96</v>
      </c>
      <c r="E245">
        <v>0</v>
      </c>
      <c r="F245" t="s">
        <v>1377</v>
      </c>
    </row>
    <row r="246" spans="1:6">
      <c r="B246" t="s">
        <v>1753</v>
      </c>
      <c r="C246" t="s">
        <v>1754</v>
      </c>
      <c r="D246">
        <v>-1567</v>
      </c>
      <c r="E246">
        <v>0</v>
      </c>
      <c r="F246" t="s">
        <v>1377</v>
      </c>
    </row>
    <row r="247" spans="1:6">
      <c r="B247" t="s">
        <v>1755</v>
      </c>
      <c r="C247" t="s">
        <v>1756</v>
      </c>
      <c r="D247">
        <v>0</v>
      </c>
      <c r="E247">
        <v>17</v>
      </c>
      <c r="F247" t="s">
        <v>1377</v>
      </c>
    </row>
    <row r="248" spans="1:6">
      <c r="B248" t="s">
        <v>1757</v>
      </c>
      <c r="C248" t="s">
        <v>1758</v>
      </c>
      <c r="D248">
        <v>869</v>
      </c>
      <c r="E248">
        <v>209</v>
      </c>
      <c r="F248" t="s">
        <v>1377</v>
      </c>
    </row>
    <row r="249" spans="1:6">
      <c r="B249" t="s">
        <v>1759</v>
      </c>
      <c r="C249" t="s">
        <v>1760</v>
      </c>
      <c r="D249">
        <v>2029</v>
      </c>
      <c r="E249">
        <v>411</v>
      </c>
      <c r="F249" t="s">
        <v>1377</v>
      </c>
    </row>
    <row r="250" spans="1:6">
      <c r="A250" t="s">
        <v>1761</v>
      </c>
      <c r="D250">
        <v>140939</v>
      </c>
      <c r="E250">
        <v>88744</v>
      </c>
    </row>
    <row r="252" spans="1:6">
      <c r="A252" t="s">
        <v>1762</v>
      </c>
      <c r="C252" t="s">
        <v>1763</v>
      </c>
    </row>
    <row r="253" spans="1:6">
      <c r="B253" t="s">
        <v>1764</v>
      </c>
      <c r="C253" t="s">
        <v>1765</v>
      </c>
      <c r="D253">
        <v>-1738</v>
      </c>
      <c r="E253">
        <v>73</v>
      </c>
      <c r="F253" t="s">
        <v>1380</v>
      </c>
    </row>
    <row r="254" spans="1:6">
      <c r="A254" t="s">
        <v>1766</v>
      </c>
      <c r="D254">
        <v>-1738</v>
      </c>
      <c r="E254">
        <v>73</v>
      </c>
    </row>
    <row r="256" spans="1:6">
      <c r="A256" t="s">
        <v>1767</v>
      </c>
      <c r="C256" t="s">
        <v>162</v>
      </c>
    </row>
    <row r="257" spans="1:6">
      <c r="B257" t="s">
        <v>1768</v>
      </c>
      <c r="C257" t="s">
        <v>1769</v>
      </c>
      <c r="D257">
        <v>711</v>
      </c>
      <c r="E257">
        <v>299</v>
      </c>
      <c r="F257" t="s">
        <v>1377</v>
      </c>
    </row>
    <row r="258" spans="1:6">
      <c r="B258" t="s">
        <v>1770</v>
      </c>
      <c r="C258" t="s">
        <v>1771</v>
      </c>
      <c r="D258">
        <v>3020</v>
      </c>
      <c r="E258">
        <v>4798</v>
      </c>
      <c r="F258" t="s">
        <v>1380</v>
      </c>
    </row>
    <row r="259" spans="1:6">
      <c r="B259" t="s">
        <v>1772</v>
      </c>
      <c r="C259" t="s">
        <v>1773</v>
      </c>
      <c r="D259">
        <v>1340</v>
      </c>
      <c r="E259">
        <v>875</v>
      </c>
      <c r="F259" t="s">
        <v>1377</v>
      </c>
    </row>
    <row r="260" spans="1:6">
      <c r="B260" t="s">
        <v>1774</v>
      </c>
      <c r="C260" t="s">
        <v>1775</v>
      </c>
      <c r="D260">
        <v>0</v>
      </c>
      <c r="E260">
        <v>236</v>
      </c>
      <c r="F260" t="s">
        <v>1377</v>
      </c>
    </row>
    <row r="261" spans="1:6">
      <c r="B261" t="s">
        <v>1776</v>
      </c>
      <c r="C261" t="s">
        <v>1777</v>
      </c>
      <c r="D261">
        <v>31888</v>
      </c>
      <c r="E261">
        <v>35187</v>
      </c>
      <c r="F261" t="s">
        <v>1377</v>
      </c>
    </row>
    <row r="262" spans="1:6">
      <c r="B262" t="s">
        <v>1778</v>
      </c>
      <c r="C262" t="s">
        <v>1779</v>
      </c>
      <c r="D262">
        <v>162</v>
      </c>
      <c r="E262">
        <v>0</v>
      </c>
      <c r="F262" t="s">
        <v>1377</v>
      </c>
    </row>
    <row r="263" spans="1:6">
      <c r="B263" t="s">
        <v>1780</v>
      </c>
      <c r="C263" t="s">
        <v>1781</v>
      </c>
      <c r="D263">
        <v>189</v>
      </c>
      <c r="E263">
        <v>0</v>
      </c>
      <c r="F263" t="s">
        <v>1377</v>
      </c>
    </row>
    <row r="264" spans="1:6">
      <c r="B264" t="s">
        <v>1782</v>
      </c>
      <c r="C264" t="s">
        <v>1783</v>
      </c>
      <c r="D264">
        <v>3860</v>
      </c>
      <c r="E264">
        <v>466</v>
      </c>
      <c r="F264" t="s">
        <v>1377</v>
      </c>
    </row>
    <row r="265" spans="1:6">
      <c r="B265" t="s">
        <v>1784</v>
      </c>
      <c r="C265" t="s">
        <v>1785</v>
      </c>
      <c r="D265">
        <v>214</v>
      </c>
      <c r="E265">
        <v>0</v>
      </c>
      <c r="F265" t="s">
        <v>1377</v>
      </c>
    </row>
    <row r="266" spans="1:6">
      <c r="A266" t="s">
        <v>1786</v>
      </c>
      <c r="D266">
        <v>41384</v>
      </c>
      <c r="E266">
        <v>41861</v>
      </c>
    </row>
    <row r="268" spans="1:6">
      <c r="A268" t="s">
        <v>1787</v>
      </c>
      <c r="C268" t="s">
        <v>163</v>
      </c>
    </row>
    <row r="269" spans="1:6">
      <c r="B269" t="s">
        <v>1788</v>
      </c>
      <c r="C269" t="s">
        <v>1789</v>
      </c>
      <c r="D269">
        <v>54</v>
      </c>
      <c r="E269">
        <v>0</v>
      </c>
      <c r="F269" t="s">
        <v>1377</v>
      </c>
    </row>
    <row r="270" spans="1:6">
      <c r="A270" t="s">
        <v>1790</v>
      </c>
      <c r="D270">
        <v>54</v>
      </c>
      <c r="E270">
        <v>0</v>
      </c>
    </row>
    <row r="272" spans="1:6">
      <c r="A272" t="s">
        <v>1791</v>
      </c>
      <c r="C272" t="s">
        <v>579</v>
      </c>
    </row>
    <row r="273" spans="1:6">
      <c r="B273" t="s">
        <v>1792</v>
      </c>
      <c r="C273" t="s">
        <v>1793</v>
      </c>
      <c r="D273">
        <v>546</v>
      </c>
      <c r="E273">
        <v>847</v>
      </c>
      <c r="F273" t="s">
        <v>1380</v>
      </c>
    </row>
    <row r="274" spans="1:6">
      <c r="B274" t="s">
        <v>1794</v>
      </c>
      <c r="C274" t="s">
        <v>1795</v>
      </c>
      <c r="D274">
        <v>896</v>
      </c>
      <c r="E274">
        <v>1156</v>
      </c>
      <c r="F274" t="s">
        <v>1377</v>
      </c>
    </row>
    <row r="275" spans="1:6">
      <c r="A275" t="s">
        <v>1796</v>
      </c>
      <c r="D275">
        <v>1442</v>
      </c>
      <c r="E275">
        <v>2003</v>
      </c>
    </row>
    <row r="277" spans="1:6">
      <c r="A277" t="s">
        <v>1797</v>
      </c>
      <c r="C277" t="s">
        <v>166</v>
      </c>
    </row>
    <row r="278" spans="1:6">
      <c r="B278" t="s">
        <v>1798</v>
      </c>
      <c r="C278" t="s">
        <v>1799</v>
      </c>
      <c r="D278">
        <v>96</v>
      </c>
      <c r="E278">
        <v>0</v>
      </c>
      <c r="F278" t="s">
        <v>1377</v>
      </c>
    </row>
    <row r="279" spans="1:6">
      <c r="B279" t="s">
        <v>1800</v>
      </c>
      <c r="C279" t="s">
        <v>1801</v>
      </c>
      <c r="D279">
        <v>1229</v>
      </c>
      <c r="E279">
        <v>1333</v>
      </c>
      <c r="F279" t="s">
        <v>1377</v>
      </c>
    </row>
    <row r="280" spans="1:6">
      <c r="B280" t="s">
        <v>1802</v>
      </c>
      <c r="C280" t="s">
        <v>1803</v>
      </c>
      <c r="D280">
        <v>38</v>
      </c>
      <c r="E280">
        <v>0</v>
      </c>
      <c r="F280" t="s">
        <v>1377</v>
      </c>
    </row>
    <row r="281" spans="1:6">
      <c r="B281" t="s">
        <v>1804</v>
      </c>
      <c r="C281" t="s">
        <v>1805</v>
      </c>
      <c r="D281">
        <v>19</v>
      </c>
      <c r="E281">
        <v>47</v>
      </c>
      <c r="F281" t="s">
        <v>1377</v>
      </c>
    </row>
    <row r="282" spans="1:6">
      <c r="B282" t="s">
        <v>1806</v>
      </c>
      <c r="C282" t="s">
        <v>1807</v>
      </c>
      <c r="D282">
        <v>165</v>
      </c>
      <c r="E282">
        <v>372</v>
      </c>
      <c r="F282" t="s">
        <v>1377</v>
      </c>
    </row>
    <row r="283" spans="1:6">
      <c r="B283" t="s">
        <v>1808</v>
      </c>
      <c r="C283" t="s">
        <v>1809</v>
      </c>
      <c r="D283">
        <v>540</v>
      </c>
      <c r="E283">
        <v>0</v>
      </c>
      <c r="F283" t="s">
        <v>1377</v>
      </c>
    </row>
    <row r="284" spans="1:6">
      <c r="B284" t="s">
        <v>1810</v>
      </c>
      <c r="C284" t="s">
        <v>1811</v>
      </c>
      <c r="D284">
        <v>0</v>
      </c>
      <c r="E284">
        <v>117</v>
      </c>
      <c r="F284" t="s">
        <v>1377</v>
      </c>
    </row>
    <row r="285" spans="1:6">
      <c r="A285" t="s">
        <v>1812</v>
      </c>
      <c r="D285">
        <v>2087</v>
      </c>
      <c r="E285">
        <v>1869</v>
      </c>
    </row>
    <row r="287" spans="1:6">
      <c r="A287" t="s">
        <v>1813</v>
      </c>
      <c r="C287" t="s">
        <v>167</v>
      </c>
    </row>
    <row r="288" spans="1:6">
      <c r="B288" t="s">
        <v>1814</v>
      </c>
      <c r="C288" t="s">
        <v>1815</v>
      </c>
      <c r="D288">
        <v>207</v>
      </c>
      <c r="E288">
        <v>0</v>
      </c>
      <c r="F288" t="s">
        <v>1377</v>
      </c>
    </row>
    <row r="289" spans="1:6">
      <c r="B289" t="s">
        <v>1816</v>
      </c>
      <c r="C289" t="s">
        <v>1817</v>
      </c>
      <c r="D289">
        <v>21650</v>
      </c>
      <c r="E289">
        <v>62662</v>
      </c>
      <c r="F289" t="s">
        <v>1380</v>
      </c>
    </row>
    <row r="290" spans="1:6">
      <c r="B290" t="s">
        <v>1818</v>
      </c>
      <c r="C290" t="s">
        <v>1819</v>
      </c>
      <c r="D290">
        <v>1560</v>
      </c>
      <c r="E290">
        <v>2189</v>
      </c>
      <c r="F290" t="s">
        <v>1377</v>
      </c>
    </row>
    <row r="291" spans="1:6">
      <c r="B291" t="s">
        <v>1820</v>
      </c>
      <c r="C291" t="s">
        <v>1821</v>
      </c>
      <c r="D291">
        <v>0</v>
      </c>
      <c r="E291">
        <v>1228</v>
      </c>
      <c r="F291" t="s">
        <v>1377</v>
      </c>
    </row>
    <row r="292" spans="1:6">
      <c r="B292" t="s">
        <v>1822</v>
      </c>
      <c r="C292" t="s">
        <v>1823</v>
      </c>
      <c r="D292">
        <v>76</v>
      </c>
      <c r="E292">
        <v>0</v>
      </c>
      <c r="F292" t="s">
        <v>1377</v>
      </c>
    </row>
    <row r="293" spans="1:6">
      <c r="B293" t="s">
        <v>1824</v>
      </c>
      <c r="C293" t="s">
        <v>1825</v>
      </c>
      <c r="D293">
        <v>0</v>
      </c>
      <c r="E293">
        <v>2274</v>
      </c>
      <c r="F293" t="s">
        <v>1377</v>
      </c>
    </row>
    <row r="294" spans="1:6">
      <c r="B294" t="s">
        <v>1826</v>
      </c>
      <c r="C294" t="s">
        <v>1827</v>
      </c>
      <c r="D294">
        <v>5059</v>
      </c>
      <c r="E294">
        <v>3694</v>
      </c>
      <c r="F294" t="s">
        <v>1377</v>
      </c>
    </row>
    <row r="295" spans="1:6">
      <c r="B295" t="s">
        <v>1828</v>
      </c>
      <c r="C295" t="s">
        <v>1829</v>
      </c>
      <c r="D295">
        <v>579</v>
      </c>
      <c r="E295">
        <v>0</v>
      </c>
      <c r="F295" t="s">
        <v>1377</v>
      </c>
    </row>
    <row r="296" spans="1:6">
      <c r="B296" t="s">
        <v>1830</v>
      </c>
      <c r="C296" t="s">
        <v>1831</v>
      </c>
      <c r="D296">
        <v>100</v>
      </c>
      <c r="E296">
        <v>0</v>
      </c>
      <c r="F296" t="s">
        <v>1377</v>
      </c>
    </row>
    <row r="297" spans="1:6">
      <c r="A297" t="s">
        <v>1832</v>
      </c>
      <c r="D297">
        <v>29231</v>
      </c>
      <c r="E297">
        <v>72047</v>
      </c>
    </row>
    <row r="299" spans="1:6">
      <c r="A299" t="s">
        <v>1833</v>
      </c>
      <c r="C299" t="s">
        <v>168</v>
      </c>
    </row>
    <row r="300" spans="1:6">
      <c r="B300" t="s">
        <v>1834</v>
      </c>
      <c r="C300" t="s">
        <v>1835</v>
      </c>
      <c r="D300">
        <v>944</v>
      </c>
      <c r="E300">
        <v>624</v>
      </c>
      <c r="F300" t="s">
        <v>1377</v>
      </c>
    </row>
    <row r="301" spans="1:6">
      <c r="B301" t="s">
        <v>1836</v>
      </c>
      <c r="C301" t="s">
        <v>1837</v>
      </c>
      <c r="D301">
        <v>190</v>
      </c>
      <c r="E301">
        <v>361</v>
      </c>
      <c r="F301" t="s">
        <v>1380</v>
      </c>
    </row>
    <row r="302" spans="1:6">
      <c r="B302" t="s">
        <v>1838</v>
      </c>
      <c r="C302" t="s">
        <v>1839</v>
      </c>
      <c r="D302">
        <v>4786</v>
      </c>
      <c r="E302">
        <v>6417</v>
      </c>
      <c r="F302" t="s">
        <v>1377</v>
      </c>
    </row>
    <row r="303" spans="1:6">
      <c r="B303" t="s">
        <v>1840</v>
      </c>
      <c r="C303" t="s">
        <v>1841</v>
      </c>
      <c r="D303">
        <v>601</v>
      </c>
      <c r="E303">
        <v>0</v>
      </c>
      <c r="F303" t="s">
        <v>1377</v>
      </c>
    </row>
    <row r="304" spans="1:6">
      <c r="B304" t="s">
        <v>1842</v>
      </c>
      <c r="C304" t="s">
        <v>1843</v>
      </c>
      <c r="D304">
        <v>3847</v>
      </c>
      <c r="E304">
        <v>116</v>
      </c>
      <c r="F304" t="s">
        <v>1377</v>
      </c>
    </row>
    <row r="305" spans="1:6">
      <c r="B305" t="s">
        <v>1844</v>
      </c>
      <c r="C305" t="s">
        <v>1845</v>
      </c>
      <c r="D305">
        <v>110</v>
      </c>
      <c r="E305">
        <v>0</v>
      </c>
      <c r="F305" t="s">
        <v>1377</v>
      </c>
    </row>
    <row r="306" spans="1:6">
      <c r="A306" t="s">
        <v>1846</v>
      </c>
      <c r="D306">
        <v>10478</v>
      </c>
      <c r="E306">
        <v>7518</v>
      </c>
    </row>
    <row r="308" spans="1:6">
      <c r="A308" t="s">
        <v>1847</v>
      </c>
      <c r="C308" t="s">
        <v>591</v>
      </c>
    </row>
    <row r="309" spans="1:6">
      <c r="B309" t="s">
        <v>1848</v>
      </c>
      <c r="C309" t="s">
        <v>1849</v>
      </c>
      <c r="D309">
        <v>96</v>
      </c>
      <c r="E309">
        <v>40</v>
      </c>
      <c r="F309" t="s">
        <v>1377</v>
      </c>
    </row>
    <row r="310" spans="1:6">
      <c r="B310" t="s">
        <v>1850</v>
      </c>
      <c r="C310" t="s">
        <v>1851</v>
      </c>
      <c r="D310">
        <v>1896</v>
      </c>
      <c r="E310">
        <v>2032</v>
      </c>
      <c r="F310" t="s">
        <v>1377</v>
      </c>
    </row>
    <row r="311" spans="1:6">
      <c r="B311" t="s">
        <v>1852</v>
      </c>
      <c r="C311" t="s">
        <v>1853</v>
      </c>
      <c r="D311">
        <v>0</v>
      </c>
      <c r="E311">
        <v>131</v>
      </c>
      <c r="F311" t="s">
        <v>1377</v>
      </c>
    </row>
    <row r="312" spans="1:6">
      <c r="B312" t="s">
        <v>1854</v>
      </c>
      <c r="C312" t="s">
        <v>1855</v>
      </c>
      <c r="D312">
        <v>5957</v>
      </c>
      <c r="E312">
        <v>6953</v>
      </c>
      <c r="F312" t="s">
        <v>1377</v>
      </c>
    </row>
    <row r="313" spans="1:6">
      <c r="B313" t="s">
        <v>1856</v>
      </c>
      <c r="C313" t="s">
        <v>1857</v>
      </c>
      <c r="D313">
        <v>547</v>
      </c>
      <c r="E313">
        <v>480</v>
      </c>
      <c r="F313" t="s">
        <v>1377</v>
      </c>
    </row>
    <row r="314" spans="1:6">
      <c r="A314" t="s">
        <v>1858</v>
      </c>
      <c r="D314">
        <v>8496</v>
      </c>
      <c r="E314">
        <v>9636</v>
      </c>
    </row>
    <row r="316" spans="1:6">
      <c r="A316" t="s">
        <v>1859</v>
      </c>
      <c r="C316" t="s">
        <v>172</v>
      </c>
    </row>
    <row r="317" spans="1:6">
      <c r="B317" t="s">
        <v>1860</v>
      </c>
      <c r="C317" t="s">
        <v>1861</v>
      </c>
      <c r="D317">
        <v>5235</v>
      </c>
      <c r="E317">
        <v>5255</v>
      </c>
      <c r="F317" t="s">
        <v>1377</v>
      </c>
    </row>
    <row r="318" spans="1:6">
      <c r="B318" t="s">
        <v>1862</v>
      </c>
      <c r="C318" t="s">
        <v>1863</v>
      </c>
      <c r="D318">
        <v>89035</v>
      </c>
      <c r="E318">
        <v>86205</v>
      </c>
      <c r="F318" t="s">
        <v>1377</v>
      </c>
    </row>
    <row r="319" spans="1:6">
      <c r="B319" t="s">
        <v>1864</v>
      </c>
      <c r="C319" t="s">
        <v>1865</v>
      </c>
      <c r="D319">
        <v>1676</v>
      </c>
      <c r="E319">
        <v>7312</v>
      </c>
      <c r="F319" t="s">
        <v>1377</v>
      </c>
    </row>
    <row r="320" spans="1:6">
      <c r="B320" t="s">
        <v>1866</v>
      </c>
      <c r="C320" t="s">
        <v>1867</v>
      </c>
      <c r="D320">
        <v>2351</v>
      </c>
      <c r="E320">
        <v>1458</v>
      </c>
      <c r="F320" t="s">
        <v>1377</v>
      </c>
    </row>
    <row r="321" spans="1:6">
      <c r="B321" t="s">
        <v>1868</v>
      </c>
      <c r="C321" t="s">
        <v>1869</v>
      </c>
      <c r="D321">
        <v>10</v>
      </c>
      <c r="E321">
        <v>0</v>
      </c>
      <c r="F321" t="s">
        <v>1377</v>
      </c>
    </row>
    <row r="322" spans="1:6">
      <c r="A322" t="s">
        <v>1870</v>
      </c>
      <c r="D322">
        <v>98307</v>
      </c>
      <c r="E322">
        <v>100230</v>
      </c>
    </row>
    <row r="324" spans="1:6">
      <c r="A324" t="s">
        <v>1871</v>
      </c>
      <c r="C324" t="s">
        <v>589</v>
      </c>
    </row>
    <row r="325" spans="1:6">
      <c r="B325" t="s">
        <v>1872</v>
      </c>
      <c r="C325" t="s">
        <v>1873</v>
      </c>
      <c r="D325">
        <v>908</v>
      </c>
      <c r="E325">
        <v>141</v>
      </c>
      <c r="F325" t="s">
        <v>1377</v>
      </c>
    </row>
    <row r="326" spans="1:6">
      <c r="B326" t="s">
        <v>1874</v>
      </c>
      <c r="C326" t="s">
        <v>1875</v>
      </c>
      <c r="D326">
        <v>5084</v>
      </c>
      <c r="E326">
        <v>5636</v>
      </c>
      <c r="F326" t="s">
        <v>1377</v>
      </c>
    </row>
    <row r="327" spans="1:6">
      <c r="B327" t="s">
        <v>1876</v>
      </c>
      <c r="C327" t="s">
        <v>1877</v>
      </c>
      <c r="D327">
        <v>1246</v>
      </c>
      <c r="E327">
        <v>6104</v>
      </c>
      <c r="F327" t="s">
        <v>1377</v>
      </c>
    </row>
    <row r="328" spans="1:6">
      <c r="B328" t="s">
        <v>1878</v>
      </c>
      <c r="C328" t="s">
        <v>1879</v>
      </c>
      <c r="D328">
        <v>6838</v>
      </c>
      <c r="E328">
        <v>13711</v>
      </c>
      <c r="F328" t="s">
        <v>1377</v>
      </c>
    </row>
    <row r="329" spans="1:6">
      <c r="B329" t="s">
        <v>1880</v>
      </c>
      <c r="C329" t="s">
        <v>1881</v>
      </c>
      <c r="D329">
        <v>1028</v>
      </c>
      <c r="E329">
        <v>896</v>
      </c>
      <c r="F329" t="s">
        <v>1377</v>
      </c>
    </row>
    <row r="330" spans="1:6">
      <c r="B330" t="s">
        <v>1882</v>
      </c>
      <c r="C330" t="s">
        <v>1883</v>
      </c>
      <c r="D330">
        <v>2485</v>
      </c>
      <c r="E330">
        <v>3090</v>
      </c>
      <c r="F330" t="s">
        <v>1377</v>
      </c>
    </row>
    <row r="331" spans="1:6">
      <c r="B331" t="s">
        <v>1884</v>
      </c>
      <c r="C331" t="s">
        <v>1885</v>
      </c>
      <c r="D331">
        <v>3138</v>
      </c>
      <c r="E331">
        <v>7085</v>
      </c>
      <c r="F331" t="s">
        <v>1377</v>
      </c>
    </row>
    <row r="332" spans="1:6">
      <c r="B332" t="s">
        <v>1886</v>
      </c>
      <c r="C332" t="s">
        <v>1887</v>
      </c>
      <c r="D332">
        <v>4096</v>
      </c>
      <c r="E332">
        <v>0</v>
      </c>
      <c r="F332" t="s">
        <v>1377</v>
      </c>
    </row>
    <row r="333" spans="1:6">
      <c r="B333" t="s">
        <v>1888</v>
      </c>
      <c r="C333" t="s">
        <v>1889</v>
      </c>
      <c r="D333">
        <v>-25</v>
      </c>
      <c r="E333">
        <v>-57</v>
      </c>
      <c r="F333" t="s">
        <v>1377</v>
      </c>
    </row>
    <row r="334" spans="1:6">
      <c r="B334" t="s">
        <v>1890</v>
      </c>
      <c r="C334" t="s">
        <v>1891</v>
      </c>
      <c r="D334">
        <v>19</v>
      </c>
      <c r="E334">
        <v>11</v>
      </c>
      <c r="F334" t="s">
        <v>1377</v>
      </c>
    </row>
    <row r="335" spans="1:6">
      <c r="A335" t="s">
        <v>1892</v>
      </c>
      <c r="D335">
        <v>24817</v>
      </c>
      <c r="E335">
        <v>36617</v>
      </c>
    </row>
    <row r="337" spans="1:6">
      <c r="A337" t="s">
        <v>1893</v>
      </c>
      <c r="C337" t="s">
        <v>174</v>
      </c>
    </row>
    <row r="338" spans="1:6">
      <c r="B338" t="s">
        <v>1894</v>
      </c>
      <c r="C338" t="s">
        <v>1895</v>
      </c>
      <c r="D338">
        <v>506</v>
      </c>
      <c r="E338">
        <v>541</v>
      </c>
      <c r="F338" t="s">
        <v>1377</v>
      </c>
    </row>
    <row r="339" spans="1:6">
      <c r="B339" t="s">
        <v>1896</v>
      </c>
      <c r="C339" t="s">
        <v>1897</v>
      </c>
      <c r="D339">
        <v>108</v>
      </c>
      <c r="E339">
        <v>40</v>
      </c>
      <c r="F339" t="s">
        <v>1377</v>
      </c>
    </row>
    <row r="340" spans="1:6">
      <c r="B340" t="s">
        <v>1898</v>
      </c>
      <c r="C340" t="s">
        <v>1899</v>
      </c>
      <c r="D340">
        <v>124</v>
      </c>
      <c r="E340">
        <v>0</v>
      </c>
      <c r="F340" t="s">
        <v>1377</v>
      </c>
    </row>
    <row r="341" spans="1:6">
      <c r="B341" t="s">
        <v>1900</v>
      </c>
      <c r="C341" t="s">
        <v>1901</v>
      </c>
      <c r="D341">
        <v>2691</v>
      </c>
      <c r="E341">
        <v>647</v>
      </c>
      <c r="F341" t="s">
        <v>1377</v>
      </c>
    </row>
    <row r="342" spans="1:6">
      <c r="B342" t="s">
        <v>1902</v>
      </c>
      <c r="C342" t="s">
        <v>1903</v>
      </c>
      <c r="D342">
        <v>1593</v>
      </c>
      <c r="E342">
        <v>438</v>
      </c>
      <c r="F342" t="s">
        <v>1377</v>
      </c>
    </row>
    <row r="343" spans="1:6">
      <c r="B343" t="s">
        <v>1904</v>
      </c>
      <c r="C343" t="s">
        <v>1905</v>
      </c>
      <c r="D343">
        <v>2650</v>
      </c>
      <c r="E343">
        <v>5925</v>
      </c>
      <c r="F343" t="s">
        <v>1377</v>
      </c>
    </row>
    <row r="344" spans="1:6">
      <c r="B344" t="s">
        <v>1906</v>
      </c>
      <c r="C344" t="s">
        <v>1907</v>
      </c>
      <c r="D344">
        <v>7085</v>
      </c>
      <c r="E344">
        <v>116</v>
      </c>
      <c r="F344" t="s">
        <v>1377</v>
      </c>
    </row>
    <row r="345" spans="1:6">
      <c r="B345" t="s">
        <v>1908</v>
      </c>
      <c r="C345" t="s">
        <v>1909</v>
      </c>
      <c r="D345">
        <v>0</v>
      </c>
      <c r="E345">
        <v>39</v>
      </c>
      <c r="F345" t="s">
        <v>1377</v>
      </c>
    </row>
    <row r="346" spans="1:6">
      <c r="B346" t="s">
        <v>1910</v>
      </c>
      <c r="C346" t="s">
        <v>1911</v>
      </c>
      <c r="D346">
        <v>257</v>
      </c>
      <c r="E346">
        <v>251</v>
      </c>
      <c r="F346" t="s">
        <v>1377</v>
      </c>
    </row>
    <row r="347" spans="1:6">
      <c r="A347" t="s">
        <v>1912</v>
      </c>
      <c r="D347">
        <v>15014</v>
      </c>
      <c r="E347">
        <v>7997</v>
      </c>
    </row>
    <row r="349" spans="1:6">
      <c r="A349" t="s">
        <v>1913</v>
      </c>
      <c r="C349" t="s">
        <v>1914</v>
      </c>
    </row>
    <row r="350" spans="1:6">
      <c r="B350" t="s">
        <v>1915</v>
      </c>
      <c r="C350" t="s">
        <v>1916</v>
      </c>
      <c r="D350">
        <v>-12</v>
      </c>
      <c r="E350">
        <v>-17</v>
      </c>
      <c r="F350" t="s">
        <v>1377</v>
      </c>
    </row>
    <row r="351" spans="1:6">
      <c r="B351" t="s">
        <v>1917</v>
      </c>
      <c r="C351" t="s">
        <v>1918</v>
      </c>
      <c r="D351">
        <v>0</v>
      </c>
      <c r="E351">
        <v>119</v>
      </c>
      <c r="F351" t="s">
        <v>1377</v>
      </c>
    </row>
    <row r="352" spans="1:6">
      <c r="B352" t="s">
        <v>1919</v>
      </c>
      <c r="C352" t="s">
        <v>1920</v>
      </c>
      <c r="D352">
        <v>0</v>
      </c>
      <c r="E352">
        <v>140</v>
      </c>
      <c r="F352" t="s">
        <v>1380</v>
      </c>
    </row>
    <row r="353" spans="2:6">
      <c r="B353" t="s">
        <v>1921</v>
      </c>
      <c r="C353" t="s">
        <v>1922</v>
      </c>
      <c r="D353">
        <v>5229</v>
      </c>
      <c r="E353">
        <v>5881</v>
      </c>
      <c r="F353" t="s">
        <v>1377</v>
      </c>
    </row>
    <row r="354" spans="2:6">
      <c r="B354" t="s">
        <v>1923</v>
      </c>
      <c r="C354" t="s">
        <v>1924</v>
      </c>
      <c r="D354">
        <v>2095</v>
      </c>
      <c r="E354">
        <v>1135</v>
      </c>
      <c r="F354" t="s">
        <v>1377</v>
      </c>
    </row>
    <row r="355" spans="2:6">
      <c r="B355" t="s">
        <v>1925</v>
      </c>
      <c r="C355" t="s">
        <v>1926</v>
      </c>
      <c r="D355">
        <v>0</v>
      </c>
      <c r="E355">
        <v>650</v>
      </c>
      <c r="F355" t="s">
        <v>1377</v>
      </c>
    </row>
    <row r="356" spans="2:6">
      <c r="B356" t="s">
        <v>1927</v>
      </c>
      <c r="C356" t="s">
        <v>1928</v>
      </c>
      <c r="D356">
        <v>1141</v>
      </c>
      <c r="E356">
        <v>0</v>
      </c>
      <c r="F356" t="s">
        <v>1377</v>
      </c>
    </row>
    <row r="357" spans="2:6">
      <c r="B357" t="s">
        <v>1929</v>
      </c>
      <c r="C357" t="s">
        <v>1930</v>
      </c>
      <c r="D357">
        <v>5590</v>
      </c>
      <c r="E357">
        <v>12130</v>
      </c>
      <c r="F357" t="s">
        <v>1377</v>
      </c>
    </row>
    <row r="358" spans="2:6">
      <c r="B358" t="s">
        <v>1931</v>
      </c>
      <c r="C358" t="s">
        <v>1932</v>
      </c>
      <c r="D358">
        <v>106439</v>
      </c>
      <c r="E358">
        <v>98391</v>
      </c>
      <c r="F358" t="s">
        <v>1377</v>
      </c>
    </row>
    <row r="359" spans="2:6">
      <c r="B359" t="s">
        <v>1933</v>
      </c>
      <c r="C359" t="s">
        <v>1934</v>
      </c>
      <c r="D359">
        <v>0</v>
      </c>
      <c r="E359">
        <v>540</v>
      </c>
      <c r="F359" t="s">
        <v>1377</v>
      </c>
    </row>
    <row r="360" spans="2:6">
      <c r="B360" t="s">
        <v>1935</v>
      </c>
      <c r="C360" t="s">
        <v>1936</v>
      </c>
      <c r="D360">
        <v>0</v>
      </c>
      <c r="E360">
        <v>-6350</v>
      </c>
      <c r="F360" t="s">
        <v>1377</v>
      </c>
    </row>
    <row r="361" spans="2:6">
      <c r="B361" t="s">
        <v>1937</v>
      </c>
      <c r="C361" t="s">
        <v>1938</v>
      </c>
      <c r="D361">
        <v>247</v>
      </c>
      <c r="E361">
        <v>3422</v>
      </c>
      <c r="F361" t="s">
        <v>1377</v>
      </c>
    </row>
    <row r="362" spans="2:6">
      <c r="B362" t="s">
        <v>1939</v>
      </c>
      <c r="C362" t="s">
        <v>1940</v>
      </c>
      <c r="D362">
        <v>0</v>
      </c>
      <c r="E362">
        <v>1364</v>
      </c>
      <c r="F362" t="s">
        <v>1377</v>
      </c>
    </row>
    <row r="363" spans="2:6">
      <c r="B363" t="s">
        <v>1941</v>
      </c>
      <c r="C363" t="s">
        <v>1942</v>
      </c>
      <c r="D363">
        <v>0</v>
      </c>
      <c r="E363">
        <v>233</v>
      </c>
      <c r="F363" t="s">
        <v>1377</v>
      </c>
    </row>
    <row r="364" spans="2:6">
      <c r="B364" t="s">
        <v>1943</v>
      </c>
      <c r="C364" t="s">
        <v>1944</v>
      </c>
      <c r="D364">
        <v>195</v>
      </c>
      <c r="E364">
        <v>75</v>
      </c>
      <c r="F364" t="s">
        <v>1377</v>
      </c>
    </row>
    <row r="365" spans="2:6">
      <c r="B365" t="s">
        <v>1945</v>
      </c>
      <c r="C365" t="s">
        <v>1946</v>
      </c>
      <c r="D365">
        <v>0</v>
      </c>
      <c r="E365">
        <v>8</v>
      </c>
      <c r="F365" t="s">
        <v>1377</v>
      </c>
    </row>
    <row r="366" spans="2:6">
      <c r="B366" t="s">
        <v>1947</v>
      </c>
      <c r="C366" t="s">
        <v>1948</v>
      </c>
      <c r="D366">
        <v>51080</v>
      </c>
      <c r="E366">
        <v>51937</v>
      </c>
      <c r="F366" t="s">
        <v>1377</v>
      </c>
    </row>
    <row r="367" spans="2:6">
      <c r="B367" t="s">
        <v>1949</v>
      </c>
      <c r="C367" t="s">
        <v>1950</v>
      </c>
      <c r="D367">
        <v>4849</v>
      </c>
      <c r="E367">
        <v>3754</v>
      </c>
      <c r="F367" t="s">
        <v>1377</v>
      </c>
    </row>
    <row r="368" spans="2:6">
      <c r="B368" t="s">
        <v>1951</v>
      </c>
      <c r="C368" t="s">
        <v>1952</v>
      </c>
      <c r="D368">
        <v>12</v>
      </c>
      <c r="E368">
        <v>25</v>
      </c>
      <c r="F368" t="s">
        <v>1377</v>
      </c>
    </row>
    <row r="369" spans="1:6">
      <c r="B369" t="s">
        <v>1953</v>
      </c>
      <c r="C369" t="s">
        <v>1954</v>
      </c>
      <c r="D369">
        <v>47</v>
      </c>
      <c r="E369">
        <v>0</v>
      </c>
      <c r="F369" t="s">
        <v>1377</v>
      </c>
    </row>
    <row r="370" spans="1:6">
      <c r="B370" t="s">
        <v>1955</v>
      </c>
      <c r="C370" t="s">
        <v>1956</v>
      </c>
      <c r="D370">
        <v>89</v>
      </c>
      <c r="E370">
        <v>0</v>
      </c>
      <c r="F370" t="s">
        <v>1377</v>
      </c>
    </row>
    <row r="371" spans="1:6">
      <c r="B371" t="s">
        <v>1957</v>
      </c>
      <c r="C371" t="s">
        <v>1958</v>
      </c>
      <c r="D371">
        <v>8355</v>
      </c>
      <c r="E371">
        <v>0</v>
      </c>
      <c r="F371" t="s">
        <v>1377</v>
      </c>
    </row>
    <row r="372" spans="1:6">
      <c r="B372" t="s">
        <v>1959</v>
      </c>
      <c r="C372" t="s">
        <v>1960</v>
      </c>
      <c r="D372">
        <v>338</v>
      </c>
      <c r="E372">
        <v>0</v>
      </c>
      <c r="F372" t="s">
        <v>1377</v>
      </c>
    </row>
    <row r="373" spans="1:6">
      <c r="B373" t="s">
        <v>1961</v>
      </c>
      <c r="C373" t="s">
        <v>1962</v>
      </c>
      <c r="D373">
        <v>5700</v>
      </c>
      <c r="E373">
        <v>0</v>
      </c>
      <c r="F373" t="s">
        <v>1377</v>
      </c>
    </row>
    <row r="374" spans="1:6">
      <c r="B374" t="s">
        <v>1963</v>
      </c>
      <c r="C374" t="s">
        <v>1964</v>
      </c>
      <c r="D374">
        <v>12516</v>
      </c>
      <c r="E374">
        <v>162</v>
      </c>
      <c r="F374" t="s">
        <v>1380</v>
      </c>
    </row>
    <row r="375" spans="1:6">
      <c r="B375" t="s">
        <v>1965</v>
      </c>
      <c r="C375" t="s">
        <v>1966</v>
      </c>
      <c r="D375">
        <v>48</v>
      </c>
      <c r="E375">
        <v>0</v>
      </c>
      <c r="F375" t="s">
        <v>1377</v>
      </c>
    </row>
    <row r="376" spans="1:6">
      <c r="B376" t="s">
        <v>1967</v>
      </c>
      <c r="C376" t="s">
        <v>1968</v>
      </c>
      <c r="D376">
        <v>0</v>
      </c>
      <c r="E376">
        <v>-2031</v>
      </c>
      <c r="F376" t="s">
        <v>1377</v>
      </c>
    </row>
    <row r="377" spans="1:6">
      <c r="B377" t="s">
        <v>1969</v>
      </c>
      <c r="C377" t="s">
        <v>1970</v>
      </c>
      <c r="D377">
        <v>1251</v>
      </c>
      <c r="E377">
        <v>20</v>
      </c>
      <c r="F377" t="s">
        <v>1377</v>
      </c>
    </row>
    <row r="378" spans="1:6">
      <c r="B378" t="s">
        <v>1971</v>
      </c>
      <c r="C378" t="s">
        <v>1972</v>
      </c>
      <c r="D378">
        <v>0</v>
      </c>
      <c r="E378">
        <v>5063</v>
      </c>
      <c r="F378" t="s">
        <v>1377</v>
      </c>
    </row>
    <row r="379" spans="1:6">
      <c r="B379" t="s">
        <v>1973</v>
      </c>
      <c r="C379" t="s">
        <v>1974</v>
      </c>
      <c r="D379">
        <v>0</v>
      </c>
      <c r="E379">
        <v>438</v>
      </c>
      <c r="F379" t="s">
        <v>1377</v>
      </c>
    </row>
    <row r="380" spans="1:6">
      <c r="B380" t="s">
        <v>1975</v>
      </c>
      <c r="C380" t="s">
        <v>1976</v>
      </c>
      <c r="D380">
        <v>53</v>
      </c>
      <c r="E380">
        <v>0</v>
      </c>
      <c r="F380" t="s">
        <v>1377</v>
      </c>
    </row>
    <row r="381" spans="1:6">
      <c r="A381" t="s">
        <v>1977</v>
      </c>
      <c r="D381">
        <v>205262</v>
      </c>
      <c r="E381">
        <v>177089</v>
      </c>
    </row>
    <row r="383" spans="1:6">
      <c r="A383" t="s">
        <v>1978</v>
      </c>
      <c r="C383" t="s">
        <v>179</v>
      </c>
    </row>
    <row r="384" spans="1:6">
      <c r="B384" t="s">
        <v>1979</v>
      </c>
      <c r="C384" t="s">
        <v>1980</v>
      </c>
      <c r="D384">
        <v>137</v>
      </c>
      <c r="E384">
        <v>97</v>
      </c>
      <c r="F384" t="s">
        <v>1377</v>
      </c>
    </row>
    <row r="385" spans="1:6">
      <c r="B385" t="s">
        <v>1981</v>
      </c>
      <c r="C385" t="s">
        <v>1982</v>
      </c>
      <c r="D385">
        <v>101</v>
      </c>
      <c r="E385">
        <v>173</v>
      </c>
      <c r="F385" t="s">
        <v>1377</v>
      </c>
    </row>
    <row r="386" spans="1:6">
      <c r="B386" t="s">
        <v>1983</v>
      </c>
      <c r="C386" t="s">
        <v>1984</v>
      </c>
      <c r="D386">
        <v>7186</v>
      </c>
      <c r="E386">
        <v>2495</v>
      </c>
      <c r="F386" t="s">
        <v>1377</v>
      </c>
    </row>
    <row r="387" spans="1:6">
      <c r="B387" t="s">
        <v>1985</v>
      </c>
      <c r="C387" t="s">
        <v>1986</v>
      </c>
      <c r="D387">
        <v>20118</v>
      </c>
      <c r="E387">
        <v>23720</v>
      </c>
      <c r="F387" t="s">
        <v>1377</v>
      </c>
    </row>
    <row r="388" spans="1:6">
      <c r="B388" t="s">
        <v>1987</v>
      </c>
      <c r="C388" t="s">
        <v>1988</v>
      </c>
      <c r="D388">
        <v>2229</v>
      </c>
      <c r="E388">
        <v>1127</v>
      </c>
      <c r="F388" t="s">
        <v>1377</v>
      </c>
    </row>
    <row r="389" spans="1:6">
      <c r="B389" t="s">
        <v>1989</v>
      </c>
      <c r="C389" t="s">
        <v>1990</v>
      </c>
      <c r="D389">
        <v>10543</v>
      </c>
      <c r="E389">
        <v>11289</v>
      </c>
      <c r="F389" t="s">
        <v>1377</v>
      </c>
    </row>
    <row r="390" spans="1:6">
      <c r="B390" t="s">
        <v>1991</v>
      </c>
      <c r="C390" t="s">
        <v>1992</v>
      </c>
      <c r="D390">
        <v>2582</v>
      </c>
      <c r="E390">
        <v>1995</v>
      </c>
      <c r="F390" t="s">
        <v>1377</v>
      </c>
    </row>
    <row r="391" spans="1:6">
      <c r="B391" t="s">
        <v>1993</v>
      </c>
      <c r="C391" t="s">
        <v>1994</v>
      </c>
      <c r="D391">
        <v>12327</v>
      </c>
      <c r="E391">
        <v>7028</v>
      </c>
      <c r="F391" t="s">
        <v>1377</v>
      </c>
    </row>
    <row r="392" spans="1:6">
      <c r="A392" t="s">
        <v>1995</v>
      </c>
      <c r="D392">
        <v>55223</v>
      </c>
      <c r="E392">
        <v>47924</v>
      </c>
    </row>
    <row r="394" spans="1:6">
      <c r="A394" t="s">
        <v>1996</v>
      </c>
      <c r="C394" t="s">
        <v>602</v>
      </c>
    </row>
    <row r="395" spans="1:6">
      <c r="B395" t="s">
        <v>1997</v>
      </c>
      <c r="C395" t="s">
        <v>1998</v>
      </c>
      <c r="D395">
        <v>0</v>
      </c>
      <c r="E395">
        <v>259</v>
      </c>
      <c r="F395" t="s">
        <v>1377</v>
      </c>
    </row>
    <row r="396" spans="1:6">
      <c r="B396" t="s">
        <v>1999</v>
      </c>
      <c r="C396" t="s">
        <v>2000</v>
      </c>
      <c r="D396">
        <v>125</v>
      </c>
      <c r="E396">
        <v>218</v>
      </c>
      <c r="F396" t="s">
        <v>1377</v>
      </c>
    </row>
    <row r="397" spans="1:6">
      <c r="B397" t="s">
        <v>2001</v>
      </c>
      <c r="C397" t="s">
        <v>2002</v>
      </c>
      <c r="D397">
        <v>1249</v>
      </c>
      <c r="E397">
        <v>3571</v>
      </c>
      <c r="F397" t="s">
        <v>1377</v>
      </c>
    </row>
    <row r="398" spans="1:6">
      <c r="B398" t="s">
        <v>2003</v>
      </c>
      <c r="C398" t="s">
        <v>2004</v>
      </c>
      <c r="D398">
        <v>3552</v>
      </c>
      <c r="E398">
        <v>2397</v>
      </c>
      <c r="F398" t="s">
        <v>1377</v>
      </c>
    </row>
    <row r="399" spans="1:6">
      <c r="B399" t="s">
        <v>2005</v>
      </c>
      <c r="C399" t="s">
        <v>2006</v>
      </c>
      <c r="D399">
        <v>1171</v>
      </c>
      <c r="E399">
        <v>2495</v>
      </c>
      <c r="F399" t="s">
        <v>1377</v>
      </c>
    </row>
    <row r="400" spans="1:6">
      <c r="B400" t="s">
        <v>2007</v>
      </c>
      <c r="C400" t="s">
        <v>2008</v>
      </c>
      <c r="D400">
        <v>2400</v>
      </c>
      <c r="E400">
        <v>1000</v>
      </c>
      <c r="F400" t="s">
        <v>1377</v>
      </c>
    </row>
    <row r="401" spans="1:6">
      <c r="B401" t="s">
        <v>2009</v>
      </c>
      <c r="C401" t="s">
        <v>2010</v>
      </c>
      <c r="D401">
        <v>250</v>
      </c>
      <c r="E401">
        <v>0</v>
      </c>
      <c r="F401" t="s">
        <v>1377</v>
      </c>
    </row>
    <row r="402" spans="1:6">
      <c r="B402" t="s">
        <v>2011</v>
      </c>
      <c r="C402" t="s">
        <v>2012</v>
      </c>
      <c r="D402">
        <v>0</v>
      </c>
      <c r="E402">
        <v>1960</v>
      </c>
      <c r="F402" t="s">
        <v>1377</v>
      </c>
    </row>
    <row r="403" spans="1:6">
      <c r="A403" t="s">
        <v>2013</v>
      </c>
      <c r="D403">
        <v>8747</v>
      </c>
      <c r="E403">
        <v>11900</v>
      </c>
    </row>
    <row r="405" spans="1:6">
      <c r="A405" t="s">
        <v>2014</v>
      </c>
      <c r="C405" t="s">
        <v>2015</v>
      </c>
    </row>
    <row r="406" spans="1:6">
      <c r="B406" t="s">
        <v>2016</v>
      </c>
      <c r="C406" t="s">
        <v>2017</v>
      </c>
      <c r="D406">
        <v>0</v>
      </c>
      <c r="E406">
        <v>-250</v>
      </c>
      <c r="F406" t="s">
        <v>1377</v>
      </c>
    </row>
    <row r="407" spans="1:6">
      <c r="B407" t="s">
        <v>2018</v>
      </c>
      <c r="C407" t="s">
        <v>2019</v>
      </c>
      <c r="D407">
        <v>20</v>
      </c>
      <c r="E407">
        <v>0</v>
      </c>
      <c r="F407" t="s">
        <v>1377</v>
      </c>
    </row>
    <row r="408" spans="1:6">
      <c r="B408" t="s">
        <v>2020</v>
      </c>
      <c r="C408" t="s">
        <v>2021</v>
      </c>
      <c r="D408">
        <v>654</v>
      </c>
      <c r="E408">
        <v>0</v>
      </c>
      <c r="F408" t="s">
        <v>1377</v>
      </c>
    </row>
    <row r="409" spans="1:6">
      <c r="B409" t="s">
        <v>2022</v>
      </c>
      <c r="C409" t="s">
        <v>2023</v>
      </c>
      <c r="D409">
        <v>878</v>
      </c>
      <c r="E409">
        <v>6898</v>
      </c>
      <c r="F409" t="s">
        <v>1377</v>
      </c>
    </row>
    <row r="410" spans="1:6">
      <c r="B410" t="s">
        <v>2024</v>
      </c>
      <c r="C410" t="s">
        <v>2025</v>
      </c>
      <c r="D410">
        <v>6494</v>
      </c>
      <c r="E410">
        <v>42889</v>
      </c>
      <c r="F410" t="s">
        <v>1377</v>
      </c>
    </row>
    <row r="411" spans="1:6">
      <c r="B411" t="s">
        <v>2026</v>
      </c>
      <c r="C411" t="s">
        <v>2027</v>
      </c>
      <c r="D411">
        <v>0</v>
      </c>
      <c r="E411">
        <v>2661</v>
      </c>
      <c r="F411" t="s">
        <v>1377</v>
      </c>
    </row>
    <row r="412" spans="1:6">
      <c r="B412" t="s">
        <v>2028</v>
      </c>
      <c r="C412" t="s">
        <v>2029</v>
      </c>
      <c r="D412">
        <v>8500</v>
      </c>
      <c r="E412">
        <v>7875</v>
      </c>
      <c r="F412" t="s">
        <v>1377</v>
      </c>
    </row>
    <row r="413" spans="1:6">
      <c r="B413" t="s">
        <v>2030</v>
      </c>
      <c r="C413" t="s">
        <v>2031</v>
      </c>
      <c r="D413">
        <v>18750</v>
      </c>
      <c r="E413">
        <v>0</v>
      </c>
      <c r="F413" t="s">
        <v>1377</v>
      </c>
    </row>
    <row r="414" spans="1:6">
      <c r="B414" t="s">
        <v>2032</v>
      </c>
      <c r="C414" t="s">
        <v>2033</v>
      </c>
      <c r="D414">
        <v>0</v>
      </c>
      <c r="E414">
        <v>488</v>
      </c>
      <c r="F414" t="s">
        <v>1377</v>
      </c>
    </row>
    <row r="415" spans="1:6">
      <c r="A415" t="s">
        <v>2034</v>
      </c>
      <c r="D415">
        <v>35296</v>
      </c>
      <c r="E415">
        <v>60561</v>
      </c>
    </row>
    <row r="417" spans="1:6">
      <c r="A417" t="s">
        <v>2035</v>
      </c>
      <c r="C417" t="s">
        <v>2036</v>
      </c>
    </row>
    <row r="418" spans="1:6">
      <c r="B418" t="s">
        <v>2037</v>
      </c>
      <c r="C418" t="s">
        <v>2038</v>
      </c>
      <c r="D418">
        <v>0</v>
      </c>
      <c r="E418">
        <v>155</v>
      </c>
      <c r="F418" t="s">
        <v>1377</v>
      </c>
    </row>
    <row r="419" spans="1:6">
      <c r="B419" t="s">
        <v>2039</v>
      </c>
      <c r="C419" t="s">
        <v>2040</v>
      </c>
      <c r="D419">
        <v>0</v>
      </c>
      <c r="E419">
        <v>353</v>
      </c>
      <c r="F419" t="s">
        <v>1377</v>
      </c>
    </row>
    <row r="420" spans="1:6">
      <c r="B420" t="s">
        <v>2041</v>
      </c>
      <c r="C420" t="s">
        <v>2042</v>
      </c>
      <c r="D420">
        <v>0</v>
      </c>
      <c r="E420">
        <v>1700</v>
      </c>
      <c r="F420" t="s">
        <v>1377</v>
      </c>
    </row>
    <row r="421" spans="1:6">
      <c r="B421" t="s">
        <v>2043</v>
      </c>
      <c r="C421" t="s">
        <v>2044</v>
      </c>
      <c r="D421">
        <v>0</v>
      </c>
      <c r="E421">
        <v>2011</v>
      </c>
      <c r="F421" t="s">
        <v>1377</v>
      </c>
    </row>
    <row r="422" spans="1:6">
      <c r="B422" t="s">
        <v>2045</v>
      </c>
      <c r="C422" t="s">
        <v>2046</v>
      </c>
      <c r="D422">
        <v>0</v>
      </c>
      <c r="E422">
        <v>238</v>
      </c>
      <c r="F422" t="s">
        <v>1377</v>
      </c>
    </row>
    <row r="423" spans="1:6">
      <c r="B423" t="s">
        <v>2047</v>
      </c>
      <c r="C423" t="s">
        <v>2048</v>
      </c>
      <c r="D423">
        <v>0</v>
      </c>
      <c r="E423">
        <v>14</v>
      </c>
      <c r="F423" t="s">
        <v>1377</v>
      </c>
    </row>
    <row r="424" spans="1:6">
      <c r="B424" t="s">
        <v>2049</v>
      </c>
      <c r="C424" t="s">
        <v>2050</v>
      </c>
      <c r="D424">
        <v>0</v>
      </c>
      <c r="E424">
        <v>48</v>
      </c>
      <c r="F424" t="s">
        <v>1377</v>
      </c>
    </row>
    <row r="425" spans="1:6">
      <c r="B425" t="s">
        <v>2051</v>
      </c>
      <c r="C425" t="s">
        <v>2052</v>
      </c>
      <c r="D425">
        <v>0</v>
      </c>
      <c r="E425">
        <v>62</v>
      </c>
      <c r="F425" t="s">
        <v>1377</v>
      </c>
    </row>
    <row r="426" spans="1:6">
      <c r="A426" t="s">
        <v>2053</v>
      </c>
      <c r="D426">
        <v>0</v>
      </c>
      <c r="E426">
        <v>4581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6CA480-477E-4152-B17B-E59BF7A15F2C}">
  <sheetPr codeName="Sheet3">
    <pageSetUpPr fitToPage="1"/>
  </sheetPr>
  <dimension ref="A1:G40"/>
  <sheetViews>
    <sheetView topLeftCell="A12" workbookViewId="0">
      <selection activeCell="I7" sqref="I7"/>
    </sheetView>
  </sheetViews>
  <sheetFormatPr defaultColWidth="8.75" defaultRowHeight="18" customHeight="1"/>
  <cols>
    <col min="1" max="1" width="4.75" style="1" customWidth="1"/>
    <col min="2" max="2" width="15.4140625" style="1" customWidth="1"/>
    <col min="3" max="3" width="4.75" style="1" customWidth="1"/>
    <col min="4" max="4" width="15.75" style="1" customWidth="1"/>
    <col min="5" max="5" width="4.75" style="1" customWidth="1"/>
    <col min="6" max="7" width="13.75" style="1" customWidth="1"/>
    <col min="8" max="10" width="8.75" style="1" customWidth="1"/>
    <col min="11" max="16384" width="8.75" style="1"/>
  </cols>
  <sheetData>
    <row r="1" spans="1:7" ht="20.149999999999999" customHeight="1">
      <c r="G1" s="69" t="s">
        <v>829</v>
      </c>
    </row>
    <row r="2" spans="1:7" ht="20.149999999999999" customHeight="1">
      <c r="A2" s="70" t="s">
        <v>830</v>
      </c>
      <c r="B2" s="70"/>
      <c r="C2" s="70"/>
      <c r="D2" s="70"/>
      <c r="E2" s="70"/>
      <c r="F2" s="70"/>
    </row>
    <row r="3" spans="1:7" ht="20.149999999999999" customHeight="1">
      <c r="B3" s="70"/>
      <c r="C3" s="70"/>
      <c r="D3" s="70"/>
      <c r="E3" s="70"/>
      <c r="F3" s="70"/>
      <c r="G3" s="70"/>
    </row>
    <row r="4" spans="1:7" ht="20.149999999999999" customHeight="1">
      <c r="A4" s="71">
        <v>1</v>
      </c>
      <c r="B4" s="73" t="str">
        <f>"Fiscal Year Ended:  "&amp;data!C96</f>
        <v>Fiscal Year Ended:  12/31/2023</v>
      </c>
      <c r="C4" s="72"/>
      <c r="D4" s="73"/>
      <c r="E4" s="74"/>
      <c r="F4" s="72" t="str">
        <f>"License Number:  "&amp;"H-"&amp;FIXED(data!C97,0)</f>
        <v>License Number:  H-150</v>
      </c>
      <c r="G4" s="75"/>
    </row>
    <row r="5" spans="1:7" ht="20.149999999999999" customHeight="1">
      <c r="A5" s="71">
        <v>2</v>
      </c>
      <c r="B5" s="72" t="s">
        <v>301</v>
      </c>
      <c r="C5" s="75"/>
      <c r="D5" s="72" t="str">
        <f>"  "&amp;data!C98</f>
        <v xml:space="preserve">  Douglas, Lincoln, and Okanogan Public Hospital District No. 6</v>
      </c>
      <c r="E5" s="74"/>
      <c r="F5" s="74"/>
      <c r="G5" s="75"/>
    </row>
    <row r="6" spans="1:7" ht="20.149999999999999" customHeight="1">
      <c r="A6" s="71">
        <v>3</v>
      </c>
      <c r="B6" s="72" t="s">
        <v>310</v>
      </c>
      <c r="C6" s="75"/>
      <c r="D6" s="72" t="str">
        <f>"  "&amp;data!C103</f>
        <v xml:space="preserve">  Grant</v>
      </c>
      <c r="E6" s="74"/>
      <c r="F6" s="74"/>
      <c r="G6" s="75"/>
    </row>
    <row r="7" spans="1:7" ht="20.149999999999999" customHeight="1">
      <c r="A7" s="71">
        <v>4</v>
      </c>
      <c r="B7" s="72" t="s">
        <v>831</v>
      </c>
      <c r="C7" s="75"/>
      <c r="D7" s="72" t="str">
        <f>"  "&amp;data!C104</f>
        <v xml:space="preserve">  Ramona Hicks</v>
      </c>
      <c r="E7" s="74"/>
      <c r="F7" s="74"/>
      <c r="G7" s="75"/>
    </row>
    <row r="8" spans="1:7" ht="20.149999999999999" customHeight="1">
      <c r="A8" s="71">
        <v>5</v>
      </c>
      <c r="B8" s="72" t="s">
        <v>832</v>
      </c>
      <c r="C8" s="75"/>
      <c r="D8" s="72" t="str">
        <f>"  "&amp;data!C105</f>
        <v xml:space="preserve">  Kelly Highes</v>
      </c>
      <c r="E8" s="74"/>
      <c r="F8" s="74"/>
      <c r="G8" s="75"/>
    </row>
    <row r="9" spans="1:7" ht="20.149999999999999" customHeight="1">
      <c r="A9" s="71">
        <v>6</v>
      </c>
      <c r="B9" s="72" t="s">
        <v>833</v>
      </c>
      <c r="C9" s="75"/>
      <c r="D9" s="72" t="str">
        <f>"  "&amp;data!C106</f>
        <v xml:space="preserve">  Jerry Kennedy</v>
      </c>
      <c r="E9" s="74"/>
      <c r="F9" s="74"/>
      <c r="G9" s="75"/>
    </row>
    <row r="10" spans="1:7" ht="20.149999999999999" customHeight="1">
      <c r="A10" s="71">
        <v>7</v>
      </c>
      <c r="B10" s="72" t="s">
        <v>834</v>
      </c>
      <c r="C10" s="75"/>
      <c r="D10" s="72" t="str">
        <f>"  "&amp;data!C107</f>
        <v xml:space="preserve">  509.633.1753</v>
      </c>
      <c r="E10" s="74"/>
      <c r="F10" s="74"/>
      <c r="G10" s="75"/>
    </row>
    <row r="11" spans="1:7" ht="20.149999999999999" customHeight="1">
      <c r="A11" s="71">
        <v>8</v>
      </c>
      <c r="B11" s="72" t="s">
        <v>835</v>
      </c>
      <c r="C11" s="75"/>
      <c r="D11" s="72" t="str">
        <f>"  "&amp;data!C108</f>
        <v xml:space="preserve">  509.633.0295</v>
      </c>
      <c r="E11" s="74"/>
      <c r="F11" s="74"/>
      <c r="G11" s="75"/>
    </row>
    <row r="12" spans="1:7" ht="20.149999999999999" customHeight="1">
      <c r="A12" s="76"/>
      <c r="B12" s="77"/>
      <c r="C12" s="77"/>
      <c r="D12" s="77"/>
      <c r="E12" s="77"/>
      <c r="F12" s="77"/>
      <c r="G12" s="78"/>
    </row>
    <row r="13" spans="1:7" ht="20.149999999999999" customHeight="1">
      <c r="A13" s="79"/>
      <c r="G13" s="80"/>
    </row>
    <row r="14" spans="1:7" ht="20.149999999999999" customHeight="1">
      <c r="A14" s="71">
        <v>9</v>
      </c>
      <c r="B14" s="72" t="s">
        <v>836</v>
      </c>
      <c r="C14" s="72"/>
      <c r="D14" s="72"/>
      <c r="E14" s="72"/>
      <c r="F14" s="72"/>
      <c r="G14" s="78"/>
    </row>
    <row r="15" spans="1:7" ht="20.149999999999999" customHeight="1">
      <c r="A15" s="81" t="s">
        <v>327</v>
      </c>
      <c r="B15" s="82"/>
      <c r="C15" s="83" t="s">
        <v>329</v>
      </c>
      <c r="D15" s="82"/>
      <c r="E15" s="83" t="s">
        <v>331</v>
      </c>
      <c r="F15" s="84"/>
      <c r="G15" s="85"/>
    </row>
    <row r="16" spans="1:7" ht="20.149999999999999" customHeight="1">
      <c r="A16" s="86" t="str">
        <f>IF(data!C113&gt;0," X","")</f>
        <v/>
      </c>
      <c r="B16" s="75" t="s">
        <v>307</v>
      </c>
      <c r="C16" s="87" t="str">
        <f>IF(data!C117&gt;0," X","")</f>
        <v/>
      </c>
      <c r="D16" s="88" t="s">
        <v>837</v>
      </c>
      <c r="E16" s="240" t="str">
        <f>IF(data!C120&gt;0," X","")</f>
        <v/>
      </c>
      <c r="F16" s="89" t="s">
        <v>332</v>
      </c>
      <c r="G16" s="75"/>
    </row>
    <row r="17" spans="1:7" ht="20.149999999999999" customHeight="1">
      <c r="A17" s="86" t="str">
        <f>IF(data!C114&gt;0," X","")</f>
        <v/>
      </c>
      <c r="B17" s="75" t="s">
        <v>310</v>
      </c>
      <c r="C17" s="87" t="str">
        <f>IF(data!C118&gt;0," X","")</f>
        <v/>
      </c>
      <c r="D17" s="88" t="s">
        <v>412</v>
      </c>
      <c r="E17" s="240" t="str">
        <f>IF(data!C121&gt;0," X","")</f>
        <v/>
      </c>
      <c r="F17" s="89" t="s">
        <v>333</v>
      </c>
      <c r="G17" s="75"/>
    </row>
    <row r="18" spans="1:7" ht="20.149999999999999" customHeight="1">
      <c r="A18" s="71"/>
      <c r="B18" s="75" t="s">
        <v>838</v>
      </c>
      <c r="C18" s="75"/>
      <c r="D18" s="75"/>
      <c r="E18" s="240" t="str">
        <f>IF(data!C122&gt;0," X","")</f>
        <v/>
      </c>
      <c r="F18" s="89" t="s">
        <v>334</v>
      </c>
      <c r="G18" s="75"/>
    </row>
    <row r="19" spans="1:7" ht="20.149999999999999" customHeight="1">
      <c r="A19" s="86" t="str">
        <f>IF(data!C115&gt;0," X","")</f>
        <v xml:space="preserve"> X</v>
      </c>
      <c r="B19" s="88" t="s">
        <v>839</v>
      </c>
      <c r="C19" s="75"/>
      <c r="D19" s="75"/>
      <c r="E19" s="75"/>
      <c r="F19" s="89"/>
      <c r="G19" s="75"/>
    </row>
    <row r="20" spans="1:7" ht="20.149999999999999" customHeight="1">
      <c r="A20" s="76"/>
      <c r="B20" s="77"/>
      <c r="C20" s="77"/>
      <c r="D20" s="77"/>
      <c r="E20" s="77"/>
      <c r="F20" s="77"/>
      <c r="G20" s="78"/>
    </row>
    <row r="21" spans="1:7" ht="20.149999999999999" customHeight="1">
      <c r="A21" s="79"/>
      <c r="G21" s="90"/>
    </row>
    <row r="22" spans="1:7" ht="20.149999999999999" customHeight="1">
      <c r="A22" s="71">
        <v>10</v>
      </c>
      <c r="B22" s="72" t="s">
        <v>840</v>
      </c>
      <c r="C22" s="72"/>
      <c r="D22" s="72"/>
      <c r="E22" s="72"/>
      <c r="F22" s="86" t="s">
        <v>337</v>
      </c>
      <c r="G22" s="87" t="s">
        <v>242</v>
      </c>
    </row>
    <row r="23" spans="1:7" ht="20.149999999999999" customHeight="1">
      <c r="A23" s="71"/>
      <c r="B23" s="72" t="s">
        <v>841</v>
      </c>
      <c r="C23" s="72"/>
      <c r="D23" s="72"/>
      <c r="E23" s="72"/>
      <c r="F23" s="71">
        <f>data!C127</f>
        <v>328</v>
      </c>
      <c r="G23" s="75">
        <f>data!D127</f>
        <v>1024</v>
      </c>
    </row>
    <row r="24" spans="1:7" ht="20.149999999999999" customHeight="1">
      <c r="A24" s="71"/>
      <c r="B24" s="72" t="s">
        <v>842</v>
      </c>
      <c r="C24" s="72"/>
      <c r="D24" s="72"/>
      <c r="E24" s="72"/>
      <c r="F24" s="71">
        <f>data!C128</f>
        <v>36</v>
      </c>
      <c r="G24" s="75">
        <f>data!D128</f>
        <v>2722</v>
      </c>
    </row>
    <row r="25" spans="1:7" ht="20.149999999999999" customHeight="1">
      <c r="A25" s="71"/>
      <c r="B25" s="72" t="s">
        <v>843</v>
      </c>
      <c r="C25" s="72"/>
      <c r="D25" s="72"/>
      <c r="E25" s="72"/>
      <c r="F25" s="71">
        <f>data!C129</f>
        <v>0</v>
      </c>
      <c r="G25" s="75">
        <f>data!D129</f>
        <v>0</v>
      </c>
    </row>
    <row r="26" spans="1:7" ht="20.149999999999999" customHeight="1">
      <c r="A26" s="71">
        <v>11</v>
      </c>
      <c r="B26" s="72" t="s">
        <v>341</v>
      </c>
      <c r="C26" s="72"/>
      <c r="D26" s="72"/>
      <c r="E26" s="72"/>
      <c r="F26" s="71">
        <f>data!C130</f>
        <v>52</v>
      </c>
      <c r="G26" s="75">
        <f>data!D130</f>
        <v>65</v>
      </c>
    </row>
    <row r="27" spans="1:7" ht="20.149999999999999" customHeight="1">
      <c r="A27" s="76"/>
      <c r="B27" s="77"/>
      <c r="C27" s="77"/>
      <c r="D27" s="77"/>
      <c r="E27" s="77"/>
      <c r="F27" s="77"/>
      <c r="G27" s="78"/>
    </row>
    <row r="28" spans="1:7" ht="20.149999999999999" customHeight="1">
      <c r="A28" s="79"/>
      <c r="G28" s="90"/>
    </row>
    <row r="29" spans="1:7" ht="20.149999999999999" customHeight="1">
      <c r="A29" s="71">
        <v>12</v>
      </c>
      <c r="B29" s="91" t="s">
        <v>844</v>
      </c>
      <c r="C29" s="75"/>
      <c r="D29" s="87" t="s">
        <v>194</v>
      </c>
      <c r="E29" s="91" t="s">
        <v>844</v>
      </c>
      <c r="F29" s="75"/>
      <c r="G29" s="87" t="s">
        <v>194</v>
      </c>
    </row>
    <row r="30" spans="1:7" ht="20.149999999999999" customHeight="1">
      <c r="A30" s="71"/>
      <c r="B30" s="72" t="s">
        <v>343</v>
      </c>
      <c r="C30" s="75"/>
      <c r="D30" s="75">
        <f>data!C132</f>
        <v>0</v>
      </c>
      <c r="E30" s="72" t="s">
        <v>349</v>
      </c>
      <c r="F30" s="75"/>
      <c r="G30" s="75">
        <f>data!C139</f>
        <v>0</v>
      </c>
    </row>
    <row r="31" spans="1:7" ht="20.149999999999999" customHeight="1">
      <c r="A31" s="71"/>
      <c r="B31" s="91" t="s">
        <v>845</v>
      </c>
      <c r="C31" s="75"/>
      <c r="D31" s="75">
        <f>data!C133</f>
        <v>0</v>
      </c>
      <c r="E31" s="72" t="s">
        <v>350</v>
      </c>
      <c r="F31" s="75"/>
      <c r="G31" s="75">
        <f>data!C140</f>
        <v>9</v>
      </c>
    </row>
    <row r="32" spans="1:7" ht="20.149999999999999" customHeight="1">
      <c r="A32" s="71"/>
      <c r="B32" s="91" t="s">
        <v>846</v>
      </c>
      <c r="C32" s="75"/>
      <c r="D32" s="75">
        <f>data!C134</f>
        <v>16</v>
      </c>
      <c r="E32" s="72" t="s">
        <v>847</v>
      </c>
      <c r="F32" s="75"/>
      <c r="G32" s="75">
        <f>data!C141</f>
        <v>0</v>
      </c>
    </row>
    <row r="33" spans="1:7" ht="20.149999999999999" customHeight="1">
      <c r="A33" s="71"/>
      <c r="B33" s="91" t="s">
        <v>848</v>
      </c>
      <c r="C33" s="75"/>
      <c r="D33" s="75">
        <f>data!C135</f>
        <v>0</v>
      </c>
      <c r="E33" s="72" t="s">
        <v>849</v>
      </c>
      <c r="F33" s="75"/>
      <c r="G33" s="75">
        <f>data!C142</f>
        <v>0</v>
      </c>
    </row>
    <row r="34" spans="1:7" ht="20.149999999999999" customHeight="1">
      <c r="A34" s="71"/>
      <c r="B34" s="91" t="s">
        <v>850</v>
      </c>
      <c r="C34" s="75"/>
      <c r="D34" s="75">
        <f>data!C136</f>
        <v>0</v>
      </c>
      <c r="E34" s="72" t="s">
        <v>352</v>
      </c>
      <c r="F34" s="75"/>
      <c r="G34" s="75">
        <f>data!E143</f>
        <v>25</v>
      </c>
    </row>
    <row r="35" spans="1:7" ht="20.149999999999999" customHeight="1">
      <c r="A35" s="71"/>
      <c r="B35" s="91" t="s">
        <v>851</v>
      </c>
      <c r="C35" s="75"/>
      <c r="D35" s="75">
        <f>data!C137</f>
        <v>0</v>
      </c>
      <c r="E35" s="72" t="s">
        <v>852</v>
      </c>
      <c r="F35" s="92"/>
      <c r="G35" s="75"/>
    </row>
    <row r="36" spans="1:7" ht="20.149999999999999" customHeight="1">
      <c r="A36" s="71"/>
      <c r="B36" s="72" t="s">
        <v>123</v>
      </c>
      <c r="C36" s="75"/>
      <c r="D36" s="75">
        <f>data!C138</f>
        <v>0</v>
      </c>
      <c r="E36" s="72" t="s">
        <v>353</v>
      </c>
      <c r="F36" s="75"/>
      <c r="G36" s="75">
        <f>data!C144</f>
        <v>0</v>
      </c>
    </row>
    <row r="37" spans="1:7" ht="20.149999999999999" customHeight="1">
      <c r="A37" s="71"/>
      <c r="E37" s="72" t="s">
        <v>354</v>
      </c>
      <c r="F37" s="75"/>
      <c r="G37" s="75">
        <f>data!C145</f>
        <v>0</v>
      </c>
    </row>
    <row r="38" spans="1:7" ht="20.149999999999999" customHeight="1">
      <c r="A38" s="71"/>
      <c r="B38" s="72"/>
      <c r="C38" s="72"/>
      <c r="D38" s="72"/>
      <c r="E38" s="72"/>
      <c r="F38" s="72"/>
      <c r="G38" s="75"/>
    </row>
    <row r="39" spans="1:7" ht="20.149999999999999" customHeight="1">
      <c r="A39" s="93">
        <v>13</v>
      </c>
      <c r="B39" s="94" t="s">
        <v>349</v>
      </c>
      <c r="C39" s="90"/>
      <c r="D39" s="90"/>
      <c r="E39" s="95"/>
      <c r="F39" s="95"/>
      <c r="G39" s="96"/>
    </row>
    <row r="40" spans="1:7" ht="20.149999999999999" customHeight="1">
      <c r="A40" s="97"/>
      <c r="B40" s="98" t="s">
        <v>853</v>
      </c>
      <c r="C40" s="99" t="s">
        <v>299</v>
      </c>
      <c r="D40" s="80">
        <f>data!C147</f>
        <v>0</v>
      </c>
      <c r="E40" s="100"/>
      <c r="F40" s="100"/>
      <c r="G40" s="101"/>
    </row>
  </sheetData>
  <phoneticPr fontId="0" type="noConversion"/>
  <printOptions horizontalCentered="1" verticalCentered="1" gridLines="1" gridLinesSet="0"/>
  <pageMargins left="0" right="0" top="0" bottom="0" header="0" footer="0"/>
  <pageSetup scale="90" orientation="portrait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3A2CDB-FF24-4852-A790-91AFC1B698F0}">
  <sheetPr codeName="Sheet4">
    <pageSetUpPr fitToPage="1"/>
  </sheetPr>
  <dimension ref="A1:G33"/>
  <sheetViews>
    <sheetView zoomScaleNormal="100" workbookViewId="0">
      <selection activeCell="C8" sqref="C8"/>
    </sheetView>
  </sheetViews>
  <sheetFormatPr defaultColWidth="8.75" defaultRowHeight="20.149999999999999" customHeight="1"/>
  <cols>
    <col min="1" max="1" width="10.33203125" style="1" customWidth="1"/>
    <col min="2" max="2" width="10.75" style="1" customWidth="1"/>
    <col min="3" max="3" width="12.75" style="1" customWidth="1"/>
    <col min="4" max="4" width="11.75" style="1" customWidth="1"/>
    <col min="5" max="6" width="13.75" style="1" customWidth="1"/>
    <col min="7" max="7" width="14.75" style="1" customWidth="1"/>
    <col min="8" max="10" width="8.75" style="1" customWidth="1"/>
    <col min="11" max="16384" width="8.75" style="1"/>
  </cols>
  <sheetData>
    <row r="1" spans="1:7" ht="20.149999999999999" customHeight="1">
      <c r="A1" s="128" t="s">
        <v>854</v>
      </c>
      <c r="G1" s="69" t="s">
        <v>855</v>
      </c>
    </row>
    <row r="2" spans="1:7" ht="20.149999999999999" customHeight="1">
      <c r="A2" s="1" t="str">
        <f>"Hospital: "&amp;data!C98</f>
        <v>Hospital: Douglas, Lincoln, and Okanogan Public Hospital District No. 6</v>
      </c>
      <c r="G2" s="4" t="s">
        <v>856</v>
      </c>
    </row>
    <row r="3" spans="1:7" ht="20.149999999999999" customHeight="1">
      <c r="G3" s="4" t="str">
        <f>"FYE: "&amp;data!C96</f>
        <v>FYE: 12/31/2023</v>
      </c>
    </row>
    <row r="4" spans="1:7" ht="20.149999999999999" customHeight="1">
      <c r="A4" s="129" t="s">
        <v>857</v>
      </c>
      <c r="B4" s="130"/>
      <c r="C4" s="130"/>
      <c r="D4" s="130"/>
      <c r="E4" s="130"/>
      <c r="F4" s="130"/>
      <c r="G4" s="131"/>
    </row>
    <row r="5" spans="1:7" ht="20.149999999999999" customHeight="1">
      <c r="A5" s="132"/>
      <c r="B5" s="82" t="s">
        <v>858</v>
      </c>
      <c r="C5" s="82"/>
      <c r="D5" s="82"/>
      <c r="E5" s="133" t="s">
        <v>364</v>
      </c>
      <c r="F5" s="82"/>
      <c r="G5" s="82"/>
    </row>
    <row r="6" spans="1:7" ht="20.149999999999999" customHeight="1">
      <c r="A6" s="134" t="s">
        <v>859</v>
      </c>
      <c r="B6" s="87" t="s">
        <v>337</v>
      </c>
      <c r="C6" s="87" t="s">
        <v>860</v>
      </c>
      <c r="D6" s="87" t="s">
        <v>360</v>
      </c>
      <c r="E6" s="87" t="s">
        <v>195</v>
      </c>
      <c r="F6" s="87" t="s">
        <v>158</v>
      </c>
      <c r="G6" s="87" t="s">
        <v>230</v>
      </c>
    </row>
    <row r="7" spans="1:7" ht="20.149999999999999" customHeight="1">
      <c r="A7" s="71" t="s">
        <v>358</v>
      </c>
      <c r="B7" s="135">
        <f>data!B154</f>
        <v>180</v>
      </c>
      <c r="C7" s="135">
        <f>data!B155</f>
        <v>597</v>
      </c>
      <c r="D7" s="135">
        <f>data!B156</f>
        <v>0</v>
      </c>
      <c r="E7" s="135">
        <f>data!B157</f>
        <v>5161479</v>
      </c>
      <c r="F7" s="135">
        <f>data!B158</f>
        <v>16865685</v>
      </c>
      <c r="G7" s="135">
        <f>data!B157+data!B158</f>
        <v>22027164</v>
      </c>
    </row>
    <row r="8" spans="1:7" ht="20.149999999999999" customHeight="1">
      <c r="A8" s="71" t="s">
        <v>359</v>
      </c>
      <c r="B8" s="135">
        <f>data!C154</f>
        <v>75</v>
      </c>
      <c r="C8" s="135">
        <f>data!C155</f>
        <v>218</v>
      </c>
      <c r="D8" s="135">
        <f>data!C156</f>
        <v>0</v>
      </c>
      <c r="E8" s="135">
        <f>data!C157</f>
        <v>1884761</v>
      </c>
      <c r="F8" s="135">
        <f>data!C158</f>
        <v>12299306</v>
      </c>
      <c r="G8" s="135">
        <f>data!C157+data!C158</f>
        <v>14184067</v>
      </c>
    </row>
    <row r="9" spans="1:7" ht="20.149999999999999" customHeight="1">
      <c r="A9" s="71" t="s">
        <v>861</v>
      </c>
      <c r="B9" s="135">
        <f>data!D154</f>
        <v>73</v>
      </c>
      <c r="C9" s="135">
        <f>data!D155</f>
        <v>209</v>
      </c>
      <c r="D9" s="135">
        <f>data!D156</f>
        <v>0</v>
      </c>
      <c r="E9" s="135">
        <f>data!D157</f>
        <v>1806950</v>
      </c>
      <c r="F9" s="135">
        <f>data!D158</f>
        <v>17405714</v>
      </c>
      <c r="G9" s="135">
        <f>data!D157+data!D158</f>
        <v>19212664</v>
      </c>
    </row>
    <row r="10" spans="1:7" ht="20.149999999999999" customHeight="1">
      <c r="A10" s="86" t="s">
        <v>230</v>
      </c>
      <c r="B10" s="135">
        <f>data!E154</f>
        <v>328</v>
      </c>
      <c r="C10" s="135">
        <f>data!E155</f>
        <v>1024</v>
      </c>
      <c r="D10" s="135">
        <f>data!E156</f>
        <v>0</v>
      </c>
      <c r="E10" s="135">
        <f>data!E157</f>
        <v>8853190</v>
      </c>
      <c r="F10" s="135">
        <f>data!E158</f>
        <v>46570705</v>
      </c>
      <c r="G10" s="135">
        <f>E10+F10</f>
        <v>55423895</v>
      </c>
    </row>
    <row r="11" spans="1:7" ht="20.149999999999999" customHeight="1">
      <c r="A11" s="136"/>
      <c r="B11" s="137"/>
      <c r="C11" s="137"/>
      <c r="D11" s="137"/>
      <c r="E11" s="137"/>
      <c r="F11" s="137"/>
      <c r="G11" s="138"/>
    </row>
    <row r="12" spans="1:7" ht="20.149999999999999" customHeight="1">
      <c r="A12" s="76"/>
      <c r="B12" s="77"/>
      <c r="C12" s="77"/>
      <c r="D12" s="77"/>
      <c r="E12" s="77"/>
      <c r="F12" s="77"/>
      <c r="G12" s="78"/>
    </row>
    <row r="13" spans="1:7" ht="20.149999999999999" customHeight="1">
      <c r="A13" s="139" t="s">
        <v>862</v>
      </c>
      <c r="B13" s="70"/>
      <c r="C13" s="70"/>
      <c r="D13" s="70"/>
      <c r="E13" s="70"/>
      <c r="F13" s="70"/>
      <c r="G13" s="140"/>
    </row>
    <row r="14" spans="1:7" ht="20.149999999999999" customHeight="1">
      <c r="A14" s="132"/>
      <c r="B14" s="141" t="s">
        <v>858</v>
      </c>
      <c r="C14" s="141"/>
      <c r="D14" s="141"/>
      <c r="E14" s="141" t="s">
        <v>364</v>
      </c>
      <c r="F14" s="141"/>
      <c r="G14" s="141"/>
    </row>
    <row r="15" spans="1:7" ht="20.149999999999999" customHeight="1">
      <c r="A15" s="134" t="s">
        <v>859</v>
      </c>
      <c r="B15" s="87" t="s">
        <v>337</v>
      </c>
      <c r="C15" s="87" t="s">
        <v>860</v>
      </c>
      <c r="D15" s="87" t="s">
        <v>360</v>
      </c>
      <c r="E15" s="87" t="s">
        <v>195</v>
      </c>
      <c r="F15" s="87" t="s">
        <v>158</v>
      </c>
      <c r="G15" s="87" t="s">
        <v>230</v>
      </c>
    </row>
    <row r="16" spans="1:7" ht="20.149999999999999" customHeight="1">
      <c r="A16" s="71" t="s">
        <v>358</v>
      </c>
      <c r="B16" s="135">
        <f>data!B160</f>
        <v>33</v>
      </c>
      <c r="C16" s="135">
        <f>data!B161</f>
        <v>322</v>
      </c>
      <c r="D16" s="135">
        <f>data!B162</f>
        <v>0</v>
      </c>
      <c r="E16" s="135">
        <f>data!B163</f>
        <v>940310</v>
      </c>
      <c r="F16" s="135">
        <f>data!B164</f>
        <v>0</v>
      </c>
      <c r="G16" s="135">
        <f>data!B163+data!B164</f>
        <v>940310</v>
      </c>
    </row>
    <row r="17" spans="1:7" ht="20.149999999999999" customHeight="1">
      <c r="A17" s="71" t="s">
        <v>359</v>
      </c>
      <c r="B17" s="135">
        <f>data!C160</f>
        <v>2</v>
      </c>
      <c r="C17" s="135">
        <f>data!C161</f>
        <v>1948</v>
      </c>
      <c r="D17" s="135">
        <f>data!C162</f>
        <v>0</v>
      </c>
      <c r="E17" s="135">
        <f>data!C163</f>
        <v>5688584</v>
      </c>
      <c r="F17" s="135">
        <f>data!C164</f>
        <v>0</v>
      </c>
      <c r="G17" s="135">
        <f>data!C163+data!C164</f>
        <v>5688584</v>
      </c>
    </row>
    <row r="18" spans="1:7" ht="20.149999999999999" customHeight="1">
      <c r="A18" s="71" t="s">
        <v>861</v>
      </c>
      <c r="B18" s="135">
        <f>data!D160</f>
        <v>0</v>
      </c>
      <c r="C18" s="135">
        <f>data!D161</f>
        <v>452</v>
      </c>
      <c r="D18" s="135">
        <f>data!D162</f>
        <v>0</v>
      </c>
      <c r="E18" s="135">
        <f>data!D163</f>
        <v>1319938</v>
      </c>
      <c r="F18" s="135">
        <f>data!D164</f>
        <v>0</v>
      </c>
      <c r="G18" s="135">
        <f>data!D163+data!D164</f>
        <v>1319938</v>
      </c>
    </row>
    <row r="19" spans="1:7" ht="20.149999999999999" customHeight="1">
      <c r="A19" s="86" t="s">
        <v>230</v>
      </c>
      <c r="B19" s="135">
        <f>data!E160</f>
        <v>35</v>
      </c>
      <c r="C19" s="135">
        <f>data!E161</f>
        <v>2722</v>
      </c>
      <c r="D19" s="135">
        <f>data!E162</f>
        <v>0</v>
      </c>
      <c r="E19" s="135">
        <f>data!E163</f>
        <v>7948832</v>
      </c>
      <c r="F19" s="135">
        <f>data!E164</f>
        <v>0</v>
      </c>
      <c r="G19" s="135">
        <f>data!E163+data!E164</f>
        <v>7948832</v>
      </c>
    </row>
    <row r="20" spans="1:7" ht="20.149999999999999" customHeight="1">
      <c r="A20" s="136"/>
      <c r="B20" s="137"/>
      <c r="C20" s="137"/>
      <c r="D20" s="137"/>
      <c r="E20" s="137"/>
      <c r="F20" s="137"/>
      <c r="G20" s="138"/>
    </row>
    <row r="21" spans="1:7" ht="20.149999999999999" customHeight="1">
      <c r="A21" s="76"/>
      <c r="B21" s="77"/>
      <c r="C21" s="77"/>
      <c r="D21" s="77"/>
      <c r="E21" s="77"/>
      <c r="F21" s="77"/>
      <c r="G21" s="78"/>
    </row>
    <row r="22" spans="1:7" ht="20.149999999999999" customHeight="1">
      <c r="A22" s="139" t="s">
        <v>863</v>
      </c>
      <c r="B22" s="70"/>
      <c r="C22" s="70"/>
      <c r="D22" s="70"/>
      <c r="E22" s="70"/>
      <c r="F22" s="70"/>
      <c r="G22" s="140"/>
    </row>
    <row r="23" spans="1:7" ht="20.149999999999999" customHeight="1">
      <c r="A23" s="132"/>
      <c r="B23" s="82" t="s">
        <v>858</v>
      </c>
      <c r="C23" s="82"/>
      <c r="D23" s="82"/>
      <c r="E23" s="82" t="s">
        <v>364</v>
      </c>
      <c r="F23" s="82"/>
      <c r="G23" s="82"/>
    </row>
    <row r="24" spans="1:7" ht="20.149999999999999" customHeight="1">
      <c r="A24" s="134" t="s">
        <v>859</v>
      </c>
      <c r="B24" s="87" t="s">
        <v>337</v>
      </c>
      <c r="C24" s="87" t="s">
        <v>860</v>
      </c>
      <c r="D24" s="87" t="s">
        <v>360</v>
      </c>
      <c r="E24" s="87" t="s">
        <v>195</v>
      </c>
      <c r="F24" s="87" t="s">
        <v>158</v>
      </c>
      <c r="G24" s="87" t="s">
        <v>230</v>
      </c>
    </row>
    <row r="25" spans="1:7" ht="20.149999999999999" customHeight="1">
      <c r="A25" s="71" t="s">
        <v>358</v>
      </c>
      <c r="B25" s="135">
        <f>data!B166</f>
        <v>0</v>
      </c>
      <c r="C25" s="135">
        <f>data!B167</f>
        <v>0</v>
      </c>
      <c r="D25" s="135">
        <f>data!B168</f>
        <v>0</v>
      </c>
      <c r="E25" s="135">
        <f>data!B169</f>
        <v>0</v>
      </c>
      <c r="F25" s="135">
        <f>data!B170</f>
        <v>0</v>
      </c>
      <c r="G25" s="135">
        <f>data!B169+data!B170</f>
        <v>0</v>
      </c>
    </row>
    <row r="26" spans="1:7" ht="20.149999999999999" customHeight="1">
      <c r="A26" s="71" t="s">
        <v>359</v>
      </c>
      <c r="B26" s="135">
        <f>data!C166</f>
        <v>0</v>
      </c>
      <c r="C26" s="135">
        <f>data!C167</f>
        <v>0</v>
      </c>
      <c r="D26" s="135">
        <f>data!C168</f>
        <v>0</v>
      </c>
      <c r="E26" s="135">
        <f>data!C169</f>
        <v>0</v>
      </c>
      <c r="F26" s="135">
        <f>data!C170</f>
        <v>0</v>
      </c>
      <c r="G26" s="135">
        <f>data!C169+data!C170</f>
        <v>0</v>
      </c>
    </row>
    <row r="27" spans="1:7" ht="20.149999999999999" customHeight="1">
      <c r="A27" s="71" t="s">
        <v>861</v>
      </c>
      <c r="B27" s="135">
        <f>data!D166</f>
        <v>0</v>
      </c>
      <c r="C27" s="135">
        <f>data!D167</f>
        <v>0</v>
      </c>
      <c r="D27" s="135">
        <f>data!D168</f>
        <v>0</v>
      </c>
      <c r="E27" s="135">
        <f>data!D169</f>
        <v>0</v>
      </c>
      <c r="F27" s="135">
        <f>data!D170</f>
        <v>0</v>
      </c>
      <c r="G27" s="135">
        <f>data!D169+data!D170</f>
        <v>0</v>
      </c>
    </row>
    <row r="28" spans="1:7" ht="20.149999999999999" customHeight="1">
      <c r="A28" s="86" t="s">
        <v>230</v>
      </c>
      <c r="B28" s="135">
        <f>data!E166</f>
        <v>0</v>
      </c>
      <c r="C28" s="135">
        <f>data!E167</f>
        <v>0</v>
      </c>
      <c r="D28" s="135">
        <f>data!E168</f>
        <v>0</v>
      </c>
      <c r="E28" s="135">
        <f>data!E169</f>
        <v>0</v>
      </c>
      <c r="F28" s="135">
        <f>data!E170</f>
        <v>0</v>
      </c>
      <c r="G28" s="135">
        <f>data!E169+data!E170</f>
        <v>0</v>
      </c>
    </row>
    <row r="29" spans="1:7" ht="20.149999999999999" customHeight="1">
      <c r="A29" s="136"/>
      <c r="B29" s="137"/>
      <c r="C29" s="137"/>
      <c r="D29" s="137"/>
      <c r="E29" s="137"/>
      <c r="F29" s="137"/>
      <c r="G29" s="138"/>
    </row>
    <row r="30" spans="1:7" ht="20.149999999999999" customHeight="1">
      <c r="A30" s="76"/>
      <c r="B30" s="89"/>
      <c r="C30" s="77"/>
      <c r="D30" s="77"/>
      <c r="E30" s="77"/>
      <c r="F30" s="77"/>
      <c r="G30" s="78"/>
    </row>
    <row r="31" spans="1:7" ht="20.149999999999999" customHeight="1">
      <c r="A31" s="142" t="s">
        <v>864</v>
      </c>
      <c r="B31" s="143"/>
      <c r="C31" s="74"/>
      <c r="D31" s="73"/>
      <c r="E31" s="73"/>
      <c r="F31" s="73"/>
      <c r="G31" s="144"/>
    </row>
    <row r="32" spans="1:7" ht="20.149999999999999" customHeight="1">
      <c r="A32" s="145"/>
      <c r="B32" s="146" t="s">
        <v>865</v>
      </c>
      <c r="C32" s="147">
        <f>data!B173</f>
        <v>3021069</v>
      </c>
      <c r="D32" s="74"/>
      <c r="E32" s="74"/>
      <c r="F32" s="74"/>
      <c r="G32" s="92"/>
    </row>
    <row r="33" spans="1:7" ht="20.149999999999999" customHeight="1">
      <c r="A33" s="145"/>
      <c r="B33" s="148" t="s">
        <v>866</v>
      </c>
      <c r="C33" s="143">
        <f>data!C173</f>
        <v>1376999</v>
      </c>
      <c r="D33" s="143"/>
      <c r="E33" s="143"/>
      <c r="F33" s="143"/>
      <c r="G33" s="80"/>
    </row>
  </sheetData>
  <phoneticPr fontId="0" type="noConversion"/>
  <printOptions horizontalCentered="1" verticalCentered="1" gridLines="1" gridLinesSet="0"/>
  <pageMargins left="0" right="0" top="0" bottom="0" header="0" footer="0"/>
  <pageSetup scale="87" orientation="landscape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464DDC-4B93-440F-BEB0-2A972207012A}">
  <sheetPr codeName="Sheet5">
    <pageSetUpPr fitToPage="1"/>
  </sheetPr>
  <dimension ref="A1:C41"/>
  <sheetViews>
    <sheetView workbookViewId="0">
      <selection activeCell="E13" sqref="E13"/>
    </sheetView>
  </sheetViews>
  <sheetFormatPr defaultColWidth="8.75" defaultRowHeight="14.5"/>
  <cols>
    <col min="1" max="1" width="5.75" style="1" customWidth="1"/>
    <col min="2" max="2" width="54.08203125" style="1" customWidth="1"/>
    <col min="3" max="3" width="13.75" style="1" customWidth="1"/>
    <col min="4" max="6" width="8.75" style="1" customWidth="1"/>
    <col min="7" max="16384" width="8.75" style="1"/>
  </cols>
  <sheetData>
    <row r="1" spans="1:3" ht="20.149999999999999" customHeight="1">
      <c r="A1" s="149" t="s">
        <v>367</v>
      </c>
      <c r="B1" s="70"/>
      <c r="C1" s="69" t="s">
        <v>867</v>
      </c>
    </row>
    <row r="2" spans="1:3" ht="20.149999999999999" customHeight="1">
      <c r="A2" s="94"/>
    </row>
    <row r="3" spans="1:3" ht="20.149999999999999" customHeight="1">
      <c r="A3" s="128" t="str">
        <f>"Hospital: "&amp;data!C98</f>
        <v>Hospital: Douglas, Lincoln, and Okanogan Public Hospital District No. 6</v>
      </c>
      <c r="B3" s="77"/>
      <c r="C3" s="150" t="str">
        <f>"FYE: "&amp;data!C96</f>
        <v>FYE: 12/31/2023</v>
      </c>
    </row>
    <row r="4" spans="1:3" ht="20.149999999999999" customHeight="1">
      <c r="A4" s="77"/>
    </row>
    <row r="5" spans="1:3" ht="20.149999999999999" customHeight="1">
      <c r="A5" s="71">
        <v>1</v>
      </c>
      <c r="B5" s="83" t="s">
        <v>368</v>
      </c>
      <c r="C5" s="131"/>
    </row>
    <row r="6" spans="1:3" ht="20.149999999999999" customHeight="1">
      <c r="A6" s="151">
        <v>2</v>
      </c>
      <c r="B6" s="72" t="s">
        <v>868</v>
      </c>
      <c r="C6" s="71">
        <f>data!C181</f>
        <v>1218578</v>
      </c>
    </row>
    <row r="7" spans="1:3" ht="20.149999999999999" customHeight="1">
      <c r="A7" s="152">
        <v>3</v>
      </c>
      <c r="B7" s="91" t="s">
        <v>370</v>
      </c>
      <c r="C7" s="71">
        <f>data!C182</f>
        <v>5872</v>
      </c>
    </row>
    <row r="8" spans="1:3" ht="20.149999999999999" customHeight="1">
      <c r="A8" s="152">
        <v>4</v>
      </c>
      <c r="B8" s="72" t="s">
        <v>371</v>
      </c>
      <c r="C8" s="71">
        <f>data!C183</f>
        <v>213153</v>
      </c>
    </row>
    <row r="9" spans="1:3" ht="20.149999999999999" customHeight="1">
      <c r="A9" s="152">
        <v>5</v>
      </c>
      <c r="B9" s="72" t="s">
        <v>372</v>
      </c>
      <c r="C9" s="71">
        <f>data!C184</f>
        <v>2723363</v>
      </c>
    </row>
    <row r="10" spans="1:3" ht="20.149999999999999" customHeight="1">
      <c r="A10" s="152">
        <v>6</v>
      </c>
      <c r="B10" s="72" t="s">
        <v>373</v>
      </c>
      <c r="C10" s="71">
        <f>data!C185</f>
        <v>0</v>
      </c>
    </row>
    <row r="11" spans="1:3" ht="20.149999999999999" customHeight="1">
      <c r="A11" s="152">
        <v>7</v>
      </c>
      <c r="B11" s="72" t="s">
        <v>374</v>
      </c>
      <c r="C11" s="71">
        <f>data!C186</f>
        <v>401253</v>
      </c>
    </row>
    <row r="12" spans="1:3" ht="20.149999999999999" customHeight="1">
      <c r="A12" s="152">
        <v>8</v>
      </c>
      <c r="B12" s="72" t="s">
        <v>375</v>
      </c>
      <c r="C12" s="71">
        <f>data!C187</f>
        <v>64781</v>
      </c>
    </row>
    <row r="13" spans="1:3" ht="20.149999999999999" customHeight="1">
      <c r="A13" s="152">
        <v>9</v>
      </c>
      <c r="B13" s="72" t="s">
        <v>375</v>
      </c>
      <c r="C13" s="71">
        <f>data!C188</f>
        <v>496</v>
      </c>
    </row>
    <row r="14" spans="1:3" ht="20.149999999999999" customHeight="1">
      <c r="A14" s="152">
        <v>10</v>
      </c>
      <c r="B14" s="72" t="s">
        <v>869</v>
      </c>
      <c r="C14" s="71">
        <f>data!D189</f>
        <v>4627496</v>
      </c>
    </row>
    <row r="15" spans="1:3" ht="20.149999999999999" customHeight="1">
      <c r="A15" s="76"/>
      <c r="B15" s="77"/>
      <c r="C15" s="78"/>
    </row>
    <row r="16" spans="1:3" ht="20.149999999999999" customHeight="1">
      <c r="A16" s="76"/>
      <c r="B16" s="77"/>
      <c r="C16" s="78"/>
    </row>
    <row r="17" spans="1:3" ht="20.149999999999999" customHeight="1">
      <c r="A17" s="153">
        <v>11</v>
      </c>
      <c r="B17" s="84" t="s">
        <v>376</v>
      </c>
      <c r="C17" s="85"/>
    </row>
    <row r="18" spans="1:3" ht="20.149999999999999" customHeight="1">
      <c r="A18" s="71">
        <v>12</v>
      </c>
      <c r="B18" s="72" t="s">
        <v>870</v>
      </c>
      <c r="C18" s="71">
        <f>data!C191</f>
        <v>99141</v>
      </c>
    </row>
    <row r="19" spans="1:3" ht="20.149999999999999" customHeight="1">
      <c r="A19" s="71">
        <v>13</v>
      </c>
      <c r="B19" s="72" t="s">
        <v>871</v>
      </c>
      <c r="C19" s="71">
        <f>data!C192</f>
        <v>301858</v>
      </c>
    </row>
    <row r="20" spans="1:3" ht="20.149999999999999" customHeight="1">
      <c r="A20" s="71">
        <v>14</v>
      </c>
      <c r="B20" s="72" t="s">
        <v>872</v>
      </c>
      <c r="C20" s="71">
        <f>data!D193</f>
        <v>400999</v>
      </c>
    </row>
    <row r="21" spans="1:3" ht="20.149999999999999" customHeight="1">
      <c r="A21" s="76"/>
      <c r="B21" s="77"/>
      <c r="C21" s="78"/>
    </row>
    <row r="22" spans="1:3" ht="20.149999999999999" customHeight="1">
      <c r="A22" s="76"/>
      <c r="C22" s="154"/>
    </row>
    <row r="23" spans="1:3" ht="20.149999999999999" customHeight="1">
      <c r="A23" s="132">
        <v>15</v>
      </c>
      <c r="B23" s="155" t="s">
        <v>379</v>
      </c>
      <c r="C23" s="131"/>
    </row>
    <row r="24" spans="1:3" ht="20.149999999999999" customHeight="1">
      <c r="A24" s="71">
        <v>16</v>
      </c>
      <c r="B24" s="83" t="s">
        <v>873</v>
      </c>
      <c r="C24" s="156"/>
    </row>
    <row r="25" spans="1:3" ht="20.149999999999999" customHeight="1">
      <c r="A25" s="71">
        <v>17</v>
      </c>
      <c r="B25" s="72" t="s">
        <v>874</v>
      </c>
      <c r="C25" s="71">
        <f>data!C195</f>
        <v>111070</v>
      </c>
    </row>
    <row r="26" spans="1:3" ht="20.149999999999999" customHeight="1">
      <c r="A26" s="71">
        <v>18</v>
      </c>
      <c r="B26" s="72" t="s">
        <v>381</v>
      </c>
      <c r="C26" s="71">
        <f>data!C196</f>
        <v>258267</v>
      </c>
    </row>
    <row r="27" spans="1:3" ht="20.149999999999999" customHeight="1">
      <c r="A27" s="71">
        <v>19</v>
      </c>
      <c r="B27" s="72" t="s">
        <v>875</v>
      </c>
      <c r="C27" s="71">
        <f>data!D197</f>
        <v>369337</v>
      </c>
    </row>
    <row r="28" spans="1:3" ht="20.149999999999999" customHeight="1">
      <c r="A28" s="76"/>
      <c r="B28" s="77"/>
      <c r="C28" s="78"/>
    </row>
    <row r="29" spans="1:3" ht="20.149999999999999" customHeight="1">
      <c r="A29" s="76"/>
      <c r="B29" s="77"/>
      <c r="C29" s="78"/>
    </row>
    <row r="30" spans="1:3" ht="20.149999999999999" customHeight="1">
      <c r="A30" s="132">
        <v>20</v>
      </c>
      <c r="B30" s="155" t="s">
        <v>876</v>
      </c>
      <c r="C30" s="141"/>
    </row>
    <row r="31" spans="1:3" ht="20.149999999999999" customHeight="1">
      <c r="A31" s="71">
        <v>21</v>
      </c>
      <c r="B31" s="72" t="s">
        <v>383</v>
      </c>
      <c r="C31" s="71">
        <f>data!C199</f>
        <v>26778</v>
      </c>
    </row>
    <row r="32" spans="1:3" ht="20.149999999999999" customHeight="1">
      <c r="A32" s="71">
        <v>22</v>
      </c>
      <c r="B32" s="72" t="s">
        <v>877</v>
      </c>
      <c r="C32" s="71">
        <f>data!C200</f>
        <v>384158</v>
      </c>
    </row>
    <row r="33" spans="1:3" ht="20.149999999999999" customHeight="1">
      <c r="A33" s="71">
        <v>23</v>
      </c>
      <c r="B33" s="72" t="s">
        <v>159</v>
      </c>
      <c r="C33" s="71">
        <f>data!C201</f>
        <v>0</v>
      </c>
    </row>
    <row r="34" spans="1:3" ht="20.149999999999999" customHeight="1">
      <c r="A34" s="71">
        <v>24</v>
      </c>
      <c r="B34" s="72" t="s">
        <v>878</v>
      </c>
      <c r="C34" s="71">
        <f>data!D202</f>
        <v>410936</v>
      </c>
    </row>
    <row r="35" spans="1:3" ht="20.149999999999999" customHeight="1">
      <c r="A35" s="76"/>
      <c r="B35" s="77"/>
      <c r="C35" s="78"/>
    </row>
    <row r="36" spans="1:3" ht="20.149999999999999" customHeight="1">
      <c r="A36" s="76"/>
      <c r="B36" s="77"/>
      <c r="C36" s="78"/>
    </row>
    <row r="37" spans="1:3" ht="20.149999999999999" customHeight="1">
      <c r="A37" s="132">
        <v>25</v>
      </c>
      <c r="B37" s="155" t="s">
        <v>385</v>
      </c>
      <c r="C37" s="131"/>
    </row>
    <row r="38" spans="1:3" ht="20.149999999999999" customHeight="1">
      <c r="A38" s="71">
        <v>26</v>
      </c>
      <c r="B38" s="72" t="s">
        <v>879</v>
      </c>
      <c r="C38" s="71">
        <f>data!C204</f>
        <v>0</v>
      </c>
    </row>
    <row r="39" spans="1:3" ht="20.149999999999999" customHeight="1">
      <c r="A39" s="71">
        <v>27</v>
      </c>
      <c r="B39" s="72" t="s">
        <v>387</v>
      </c>
      <c r="C39" s="71">
        <f>data!C205</f>
        <v>859019</v>
      </c>
    </row>
    <row r="40" spans="1:3" ht="20.149999999999999" customHeight="1">
      <c r="A40" s="71">
        <v>28</v>
      </c>
      <c r="B40" s="72" t="s">
        <v>880</v>
      </c>
      <c r="C40" s="71">
        <f>data!D206</f>
        <v>859019</v>
      </c>
    </row>
    <row r="41" spans="1:3">
      <c r="A41" s="77"/>
      <c r="B41" s="77"/>
      <c r="C41" s="77"/>
    </row>
  </sheetData>
  <phoneticPr fontId="0" type="noConversion"/>
  <printOptions horizontalCentered="1" verticalCentered="1" gridLines="1" gridLinesSet="0"/>
  <pageMargins left="0" right="0" top="0" bottom="0" header="0" footer="0"/>
  <pageSetup scale="90" orientation="portrait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1581DC-A0D6-4B0F-BE6C-0E341808A3CE}">
  <sheetPr codeName="Sheet6">
    <pageSetUpPr fitToPage="1"/>
  </sheetPr>
  <dimension ref="A1:F32"/>
  <sheetViews>
    <sheetView workbookViewId="0">
      <selection activeCell="D11" sqref="D11"/>
    </sheetView>
  </sheetViews>
  <sheetFormatPr defaultColWidth="8.75" defaultRowHeight="20.149999999999999" customHeight="1"/>
  <cols>
    <col min="1" max="1" width="5.75" style="1" customWidth="1"/>
    <col min="2" max="2" width="22.58203125" style="1" customWidth="1"/>
    <col min="3" max="5" width="13.75" style="1" customWidth="1"/>
    <col min="6" max="6" width="15.75" style="1" customWidth="1"/>
    <col min="7" max="9" width="8.75" style="1" customWidth="1"/>
    <col min="10" max="16384" width="8.75" style="1"/>
  </cols>
  <sheetData>
    <row r="1" spans="1:6" ht="20.149999999999999" customHeight="1">
      <c r="A1" s="149" t="s">
        <v>388</v>
      </c>
      <c r="B1" s="70"/>
      <c r="C1" s="70"/>
      <c r="D1" s="70"/>
      <c r="E1" s="70"/>
      <c r="F1" s="69" t="s">
        <v>881</v>
      </c>
    </row>
    <row r="3" spans="1:6" ht="20.149999999999999" customHeight="1">
      <c r="A3" s="128" t="str">
        <f>"Hospital: "&amp;data!C98</f>
        <v>Hospital: Douglas, Lincoln, and Okanogan Public Hospital District No. 6</v>
      </c>
      <c r="F3" s="150" t="str">
        <f>"FYE: "&amp;data!C96</f>
        <v>FYE: 12/31/2023</v>
      </c>
    </row>
    <row r="4" spans="1:6" ht="20.149999999999999" customHeight="1">
      <c r="A4" s="156" t="s">
        <v>389</v>
      </c>
      <c r="B4" s="82"/>
      <c r="C4" s="82"/>
      <c r="D4" s="83"/>
      <c r="E4" s="83"/>
      <c r="F4" s="82"/>
    </row>
    <row r="5" spans="1:6" ht="20.149999999999999" customHeight="1">
      <c r="A5" s="132"/>
      <c r="B5" s="158"/>
      <c r="C5" s="159" t="s">
        <v>882</v>
      </c>
      <c r="D5" s="159"/>
      <c r="E5" s="159"/>
      <c r="F5" s="159" t="s">
        <v>883</v>
      </c>
    </row>
    <row r="6" spans="1:6" ht="20.149999999999999" customHeight="1">
      <c r="A6" s="160"/>
      <c r="B6" s="78"/>
      <c r="C6" s="161" t="s">
        <v>884</v>
      </c>
      <c r="D6" s="161" t="s">
        <v>391</v>
      </c>
      <c r="E6" s="161" t="s">
        <v>885</v>
      </c>
      <c r="F6" s="161" t="s">
        <v>884</v>
      </c>
    </row>
    <row r="7" spans="1:6" ht="20.149999999999999" customHeight="1">
      <c r="A7" s="71">
        <v>1</v>
      </c>
      <c r="B7" s="75" t="s">
        <v>394</v>
      </c>
      <c r="C7" s="75">
        <f>data!B211</f>
        <v>222805</v>
      </c>
      <c r="D7" s="75">
        <f>data!C211</f>
        <v>0</v>
      </c>
      <c r="E7" s="75">
        <f>data!D211</f>
        <v>0</v>
      </c>
      <c r="F7" s="75">
        <f>data!E211</f>
        <v>222805</v>
      </c>
    </row>
    <row r="8" spans="1:6" ht="20.149999999999999" customHeight="1">
      <c r="A8" s="71">
        <v>2</v>
      </c>
      <c r="B8" s="75" t="s">
        <v>395</v>
      </c>
      <c r="C8" s="75">
        <f>data!B212</f>
        <v>2700469</v>
      </c>
      <c r="D8" s="75">
        <f>data!C212</f>
        <v>41324</v>
      </c>
      <c r="E8" s="75">
        <f>data!D212</f>
        <v>0</v>
      </c>
      <c r="F8" s="75">
        <f>data!E212</f>
        <v>2741793</v>
      </c>
    </row>
    <row r="9" spans="1:6" ht="20.149999999999999" customHeight="1">
      <c r="A9" s="71">
        <v>3</v>
      </c>
      <c r="B9" s="75" t="s">
        <v>396</v>
      </c>
      <c r="C9" s="75">
        <f>data!B213</f>
        <v>22008408</v>
      </c>
      <c r="D9" s="75">
        <f>data!C213</f>
        <v>0</v>
      </c>
      <c r="E9" s="75">
        <f>data!D213</f>
        <v>0</v>
      </c>
      <c r="F9" s="75">
        <f>data!E213</f>
        <v>22008408</v>
      </c>
    </row>
    <row r="10" spans="1:6" ht="20.149999999999999" customHeight="1">
      <c r="A10" s="71">
        <v>4</v>
      </c>
      <c r="B10" s="75" t="s">
        <v>886</v>
      </c>
      <c r="C10" s="75">
        <f>data!B214</f>
        <v>0</v>
      </c>
      <c r="D10" s="75">
        <f>data!C214</f>
        <v>0</v>
      </c>
      <c r="E10" s="75">
        <f>data!D214</f>
        <v>0</v>
      </c>
      <c r="F10" s="75">
        <f>data!E214</f>
        <v>0</v>
      </c>
    </row>
    <row r="11" spans="1:6" ht="20.149999999999999" customHeight="1">
      <c r="A11" s="71">
        <v>5</v>
      </c>
      <c r="B11" s="75" t="s">
        <v>887</v>
      </c>
      <c r="C11" s="75">
        <f>data!B215</f>
        <v>1401687</v>
      </c>
      <c r="D11" s="75">
        <f>data!C215</f>
        <v>16994</v>
      </c>
      <c r="E11" s="75">
        <f>data!D215</f>
        <v>0</v>
      </c>
      <c r="F11" s="75">
        <f>data!E215</f>
        <v>1418681</v>
      </c>
    </row>
    <row r="12" spans="1:6" ht="20.149999999999999" customHeight="1">
      <c r="A12" s="71">
        <v>6</v>
      </c>
      <c r="B12" s="75" t="s">
        <v>888</v>
      </c>
      <c r="C12" s="75">
        <f>data!B216</f>
        <v>10758799</v>
      </c>
      <c r="D12" s="75">
        <f>data!C216</f>
        <v>4543989</v>
      </c>
      <c r="E12" s="75">
        <f>data!D216</f>
        <v>53026</v>
      </c>
      <c r="F12" s="75">
        <f>data!E216</f>
        <v>15249762</v>
      </c>
    </row>
    <row r="13" spans="1:6" ht="20.149999999999999" customHeight="1">
      <c r="A13" s="71">
        <v>7</v>
      </c>
      <c r="B13" s="75" t="s">
        <v>889</v>
      </c>
      <c r="C13" s="75">
        <f>data!B217</f>
        <v>0</v>
      </c>
      <c r="D13" s="75">
        <f>data!C217</f>
        <v>0</v>
      </c>
      <c r="E13" s="75">
        <f>data!D217</f>
        <v>0</v>
      </c>
      <c r="F13" s="75">
        <f>data!E217</f>
        <v>0</v>
      </c>
    </row>
    <row r="14" spans="1:6" ht="20.149999999999999" customHeight="1">
      <c r="A14" s="71">
        <v>8</v>
      </c>
      <c r="B14" s="75" t="s">
        <v>401</v>
      </c>
      <c r="C14" s="75">
        <f>data!B218</f>
        <v>0</v>
      </c>
      <c r="D14" s="75">
        <f>data!C218</f>
        <v>0</v>
      </c>
      <c r="E14" s="75">
        <f>data!D218</f>
        <v>0</v>
      </c>
      <c r="F14" s="75">
        <f>data!E218</f>
        <v>0</v>
      </c>
    </row>
    <row r="15" spans="1:6" ht="20.149999999999999" customHeight="1">
      <c r="A15" s="71">
        <v>9</v>
      </c>
      <c r="B15" s="75" t="s">
        <v>890</v>
      </c>
      <c r="C15" s="75">
        <f>data!B219</f>
        <v>0</v>
      </c>
      <c r="D15" s="75">
        <f>data!C219</f>
        <v>0</v>
      </c>
      <c r="E15" s="75">
        <f>data!D219</f>
        <v>0</v>
      </c>
      <c r="F15" s="75">
        <f>data!E219</f>
        <v>0</v>
      </c>
    </row>
    <row r="16" spans="1:6" ht="20.149999999999999" customHeight="1">
      <c r="A16" s="71">
        <v>10</v>
      </c>
      <c r="B16" s="75" t="s">
        <v>615</v>
      </c>
      <c r="C16" s="75">
        <f>data!B220</f>
        <v>37092168</v>
      </c>
      <c r="D16" s="75">
        <f>data!C220</f>
        <v>4602307</v>
      </c>
      <c r="E16" s="75">
        <f>data!D220</f>
        <v>53026</v>
      </c>
      <c r="F16" s="75">
        <f>data!E220</f>
        <v>41641449</v>
      </c>
    </row>
    <row r="17" spans="1:6" ht="20.149999999999999" customHeight="1">
      <c r="A17" s="76"/>
      <c r="B17" s="77"/>
      <c r="C17" s="77"/>
      <c r="D17" s="77"/>
      <c r="E17" s="77"/>
      <c r="F17" s="78"/>
    </row>
    <row r="18" spans="1:6" ht="20.149999999999999" customHeight="1">
      <c r="A18" s="79"/>
      <c r="F18" s="90"/>
    </row>
    <row r="19" spans="1:6" ht="20.149999999999999" customHeight="1">
      <c r="A19" s="79"/>
      <c r="F19" s="90"/>
    </row>
    <row r="20" spans="1:6" ht="20.149999999999999" customHeight="1">
      <c r="A20" s="156" t="s">
        <v>403</v>
      </c>
      <c r="B20" s="82"/>
      <c r="C20" s="82"/>
      <c r="D20" s="82"/>
      <c r="E20" s="82"/>
      <c r="F20" s="82"/>
    </row>
    <row r="21" spans="1:6" ht="20.149999999999999" customHeight="1">
      <c r="A21" s="162"/>
      <c r="B21" s="154"/>
      <c r="C21" s="161" t="s">
        <v>882</v>
      </c>
      <c r="D21" s="4" t="s">
        <v>230</v>
      </c>
      <c r="E21" s="161"/>
      <c r="F21" s="161" t="s">
        <v>883</v>
      </c>
    </row>
    <row r="22" spans="1:6" ht="20.149999999999999" customHeight="1">
      <c r="A22" s="162"/>
      <c r="B22" s="154"/>
      <c r="C22" s="161" t="s">
        <v>884</v>
      </c>
      <c r="D22" s="161" t="s">
        <v>891</v>
      </c>
      <c r="E22" s="161" t="s">
        <v>885</v>
      </c>
      <c r="F22" s="161" t="s">
        <v>884</v>
      </c>
    </row>
    <row r="23" spans="1:6" ht="20.149999999999999" customHeight="1">
      <c r="A23" s="71">
        <v>11</v>
      </c>
      <c r="B23" s="163" t="s">
        <v>394</v>
      </c>
      <c r="C23" s="163"/>
      <c r="D23" s="163"/>
      <c r="E23" s="163"/>
      <c r="F23" s="163"/>
    </row>
    <row r="24" spans="1:6" ht="20.149999999999999" customHeight="1">
      <c r="A24" s="71">
        <v>12</v>
      </c>
      <c r="B24" s="75" t="s">
        <v>395</v>
      </c>
      <c r="C24" s="75">
        <f>data!B225</f>
        <v>2041953</v>
      </c>
      <c r="D24" s="75">
        <f>data!C225</f>
        <v>63681</v>
      </c>
      <c r="E24" s="75">
        <f>data!D225</f>
        <v>0</v>
      </c>
      <c r="F24" s="75">
        <f>data!E225</f>
        <v>2105634</v>
      </c>
    </row>
    <row r="25" spans="1:6" ht="20.149999999999999" customHeight="1">
      <c r="A25" s="71">
        <v>13</v>
      </c>
      <c r="B25" s="75" t="s">
        <v>396</v>
      </c>
      <c r="C25" s="75">
        <f>data!B226</f>
        <v>13116837</v>
      </c>
      <c r="D25" s="75">
        <f>data!C226</f>
        <v>921899</v>
      </c>
      <c r="E25" s="75">
        <f>data!D226</f>
        <v>0</v>
      </c>
      <c r="F25" s="75">
        <f>data!E226</f>
        <v>14038736</v>
      </c>
    </row>
    <row r="26" spans="1:6" ht="20.149999999999999" customHeight="1">
      <c r="A26" s="71">
        <v>14</v>
      </c>
      <c r="B26" s="75" t="s">
        <v>886</v>
      </c>
      <c r="C26" s="75">
        <f>data!B227</f>
        <v>0</v>
      </c>
      <c r="D26" s="75">
        <f>data!C227</f>
        <v>0</v>
      </c>
      <c r="E26" s="75">
        <f>data!D227</f>
        <v>0</v>
      </c>
      <c r="F26" s="75">
        <f>data!E227</f>
        <v>0</v>
      </c>
    </row>
    <row r="27" spans="1:6" ht="20.149999999999999" customHeight="1">
      <c r="A27" s="71">
        <v>15</v>
      </c>
      <c r="B27" s="75" t="s">
        <v>887</v>
      </c>
      <c r="C27" s="75">
        <f>data!B228</f>
        <v>630969</v>
      </c>
      <c r="D27" s="75">
        <f>data!C228</f>
        <v>13424</v>
      </c>
      <c r="E27" s="75">
        <f>data!D228</f>
        <v>0</v>
      </c>
      <c r="F27" s="75">
        <f>data!E228</f>
        <v>644393</v>
      </c>
    </row>
    <row r="28" spans="1:6" ht="20.149999999999999" customHeight="1">
      <c r="A28" s="71">
        <v>16</v>
      </c>
      <c r="B28" s="75" t="s">
        <v>888</v>
      </c>
      <c r="C28" s="75">
        <f>data!B229</f>
        <v>8601946</v>
      </c>
      <c r="D28" s="75">
        <f>data!C229</f>
        <v>1174311</v>
      </c>
      <c r="E28" s="75">
        <f>data!D229</f>
        <v>44169</v>
      </c>
      <c r="F28" s="75">
        <f>data!E229</f>
        <v>9732088</v>
      </c>
    </row>
    <row r="29" spans="1:6" ht="20.149999999999999" customHeight="1">
      <c r="A29" s="71">
        <v>17</v>
      </c>
      <c r="B29" s="75" t="s">
        <v>889</v>
      </c>
      <c r="C29" s="75">
        <f>data!B230</f>
        <v>0</v>
      </c>
      <c r="D29" s="75">
        <f>data!C230</f>
        <v>0</v>
      </c>
      <c r="E29" s="75">
        <f>data!D230</f>
        <v>0</v>
      </c>
      <c r="F29" s="75">
        <f>data!E230</f>
        <v>0</v>
      </c>
    </row>
    <row r="30" spans="1:6" ht="20.149999999999999" customHeight="1">
      <c r="A30" s="71">
        <v>18</v>
      </c>
      <c r="B30" s="75" t="s">
        <v>401</v>
      </c>
      <c r="C30" s="75">
        <f>data!B231</f>
        <v>0</v>
      </c>
      <c r="D30" s="75">
        <f>data!C231</f>
        <v>0</v>
      </c>
      <c r="E30" s="75">
        <f>data!D231</f>
        <v>0</v>
      </c>
      <c r="F30" s="75">
        <f>data!E231</f>
        <v>0</v>
      </c>
    </row>
    <row r="31" spans="1:6" ht="20.149999999999999" customHeight="1">
      <c r="A31" s="71">
        <v>19</v>
      </c>
      <c r="B31" s="75" t="s">
        <v>890</v>
      </c>
      <c r="C31" s="75">
        <f>data!B232</f>
        <v>0</v>
      </c>
      <c r="D31" s="75">
        <f>data!C232</f>
        <v>0</v>
      </c>
      <c r="E31" s="75">
        <f>data!D232</f>
        <v>0</v>
      </c>
      <c r="F31" s="75">
        <f>data!E232</f>
        <v>0</v>
      </c>
    </row>
    <row r="32" spans="1:6" ht="20.149999999999999" customHeight="1">
      <c r="A32" s="71">
        <v>20</v>
      </c>
      <c r="B32" s="75" t="s">
        <v>615</v>
      </c>
      <c r="C32" s="75">
        <f>data!B233</f>
        <v>24391705</v>
      </c>
      <c r="D32" s="75">
        <f>data!C233</f>
        <v>2173315</v>
      </c>
      <c r="E32" s="75">
        <f>data!D233</f>
        <v>44169</v>
      </c>
      <c r="F32" s="75">
        <f>data!E233</f>
        <v>26520851</v>
      </c>
    </row>
  </sheetData>
  <phoneticPr fontId="0" type="noConversion"/>
  <printOptions horizontalCentered="1" verticalCentered="1" gridLines="1" gridLinesSet="0"/>
  <pageMargins left="0" right="0" top="0" bottom="0" header="0" footer="0"/>
  <pageSetup scale="93" orientation="portrait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F2774C-3F9D-4A25-A2E4-ABE53503B945}">
  <sheetPr codeName="Sheet7">
    <pageSetUpPr fitToPage="1"/>
  </sheetPr>
  <dimension ref="A1:D34"/>
  <sheetViews>
    <sheetView topLeftCell="A10" workbookViewId="0">
      <selection activeCell="D27" sqref="D27"/>
    </sheetView>
  </sheetViews>
  <sheetFormatPr defaultColWidth="8.75" defaultRowHeight="20.149999999999999" customHeight="1"/>
  <cols>
    <col min="1" max="1" width="5.75" style="1" customWidth="1"/>
    <col min="2" max="2" width="7.75" style="1" customWidth="1"/>
    <col min="3" max="3" width="40.75" style="1" customWidth="1"/>
    <col min="4" max="4" width="15.75" style="1" customWidth="1"/>
    <col min="5" max="7" width="8.75" style="1" customWidth="1"/>
    <col min="8" max="16384" width="8.75" style="1"/>
  </cols>
  <sheetData>
    <row r="1" spans="1:4" ht="20.149999999999999" customHeight="1">
      <c r="A1" s="70" t="s">
        <v>892</v>
      </c>
      <c r="B1" s="70"/>
      <c r="C1" s="70"/>
      <c r="D1" s="69" t="s">
        <v>893</v>
      </c>
    </row>
    <row r="2" spans="1:4" ht="20.149999999999999" customHeight="1">
      <c r="A2" s="128" t="str">
        <f>"Hospital: "&amp;data!C98</f>
        <v>Hospital: Douglas, Lincoln, and Okanogan Public Hospital District No. 6</v>
      </c>
      <c r="B2" s="77"/>
      <c r="C2" s="77"/>
      <c r="D2" s="150" t="str">
        <f>"FYE: "&amp;data!C96</f>
        <v>FYE: 12/31/2023</v>
      </c>
    </row>
    <row r="3" spans="1:4" ht="20.149999999999999" customHeight="1">
      <c r="A3" s="132"/>
      <c r="B3" s="158"/>
      <c r="C3" s="158"/>
      <c r="D3" s="158"/>
    </row>
    <row r="4" spans="1:4" ht="20.149999999999999" customHeight="1">
      <c r="A4" s="152"/>
      <c r="B4" s="164" t="s">
        <v>894</v>
      </c>
      <c r="C4" s="164" t="s">
        <v>895</v>
      </c>
      <c r="D4" s="165"/>
    </row>
    <row r="5" spans="1:4" ht="20.149999999999999" customHeight="1">
      <c r="A5" s="132">
        <v>1</v>
      </c>
      <c r="B5" s="166"/>
      <c r="C5" s="88" t="s">
        <v>405</v>
      </c>
      <c r="D5" s="75">
        <f>data!D237</f>
        <v>977764</v>
      </c>
    </row>
    <row r="6" spans="1:4" ht="20.149999999999999" customHeight="1">
      <c r="A6" s="71">
        <v>2</v>
      </c>
      <c r="B6" s="77"/>
      <c r="C6" s="150" t="s">
        <v>501</v>
      </c>
      <c r="D6" s="161"/>
    </row>
    <row r="7" spans="1:4" ht="20.149999999999999" customHeight="1">
      <c r="A7" s="71">
        <v>3</v>
      </c>
      <c r="B7" s="166">
        <v>5810</v>
      </c>
      <c r="C7" s="75" t="s">
        <v>358</v>
      </c>
      <c r="D7" s="75">
        <f>data!C239</f>
        <v>12034828</v>
      </c>
    </row>
    <row r="8" spans="1:4" ht="20.149999999999999" customHeight="1">
      <c r="A8" s="71">
        <v>4</v>
      </c>
      <c r="B8" s="166">
        <v>5820</v>
      </c>
      <c r="C8" s="75" t="s">
        <v>359</v>
      </c>
      <c r="D8" s="75">
        <f>data!C240</f>
        <v>7215046</v>
      </c>
    </row>
    <row r="9" spans="1:4" ht="20.149999999999999" customHeight="1">
      <c r="A9" s="71">
        <v>5</v>
      </c>
      <c r="B9" s="166">
        <v>5830</v>
      </c>
      <c r="C9" s="75" t="s">
        <v>371</v>
      </c>
      <c r="D9" s="75">
        <f>data!C241</f>
        <v>0</v>
      </c>
    </row>
    <row r="10" spans="1:4" ht="20.149999999999999" customHeight="1">
      <c r="A10" s="71">
        <v>6</v>
      </c>
      <c r="B10" s="166">
        <v>5840</v>
      </c>
      <c r="C10" s="75" t="s">
        <v>410</v>
      </c>
      <c r="D10" s="75">
        <f>data!C242</f>
        <v>0</v>
      </c>
    </row>
    <row r="11" spans="1:4" ht="20.149999999999999" customHeight="1">
      <c r="A11" s="71">
        <v>7</v>
      </c>
      <c r="B11" s="166">
        <v>5850</v>
      </c>
      <c r="C11" s="75" t="s">
        <v>896</v>
      </c>
      <c r="D11" s="75">
        <f>data!C243</f>
        <v>0</v>
      </c>
    </row>
    <row r="12" spans="1:4" ht="20.149999999999999" customHeight="1">
      <c r="A12" s="71">
        <v>8</v>
      </c>
      <c r="B12" s="166">
        <v>5860</v>
      </c>
      <c r="C12" s="75" t="s">
        <v>159</v>
      </c>
      <c r="D12" s="75">
        <f>data!C244</f>
        <v>6192801</v>
      </c>
    </row>
    <row r="13" spans="1:4" ht="20.149999999999999" customHeight="1">
      <c r="A13" s="71">
        <v>9</v>
      </c>
      <c r="B13" s="75"/>
      <c r="C13" s="75" t="s">
        <v>897</v>
      </c>
      <c r="D13" s="75">
        <f>data!D245</f>
        <v>25442675</v>
      </c>
    </row>
    <row r="14" spans="1:4" ht="20.149999999999999" customHeight="1">
      <c r="A14" s="160">
        <v>10</v>
      </c>
      <c r="B14" s="87"/>
      <c r="C14" s="87"/>
      <c r="D14" s="87"/>
    </row>
    <row r="15" spans="1:4" ht="20.149999999999999" customHeight="1">
      <c r="A15" s="71">
        <v>11</v>
      </c>
      <c r="B15" s="167"/>
      <c r="C15" s="167" t="s">
        <v>414</v>
      </c>
      <c r="D15" s="161"/>
    </row>
    <row r="16" spans="1:4" ht="20.149999999999999" customHeight="1">
      <c r="A16" s="160">
        <v>12</v>
      </c>
      <c r="B16" s="87"/>
      <c r="C16" s="72" t="s">
        <v>898</v>
      </c>
      <c r="D16" s="71">
        <f>data!C247</f>
        <v>224</v>
      </c>
    </row>
    <row r="17" spans="1:4" ht="20.149999999999999" customHeight="1">
      <c r="A17" s="71">
        <v>13</v>
      </c>
      <c r="B17" s="167"/>
      <c r="C17" s="77"/>
      <c r="D17" s="78"/>
    </row>
    <row r="18" spans="1:4" ht="20.149999999999999" customHeight="1">
      <c r="A18" s="71">
        <v>14</v>
      </c>
      <c r="B18" s="168">
        <v>5900</v>
      </c>
      <c r="C18" s="75" t="s">
        <v>416</v>
      </c>
      <c r="D18" s="75">
        <f>data!C249</f>
        <v>62071</v>
      </c>
    </row>
    <row r="19" spans="1:4" ht="20.149999999999999" customHeight="1">
      <c r="A19" s="169">
        <v>15</v>
      </c>
      <c r="B19" s="166">
        <v>5910</v>
      </c>
      <c r="C19" s="88" t="s">
        <v>899</v>
      </c>
      <c r="D19" s="75">
        <f>data!C250</f>
        <v>391376</v>
      </c>
    </row>
    <row r="20" spans="1:4" ht="20.149999999999999" customHeight="1">
      <c r="A20" s="71">
        <v>16</v>
      </c>
      <c r="B20" s="75"/>
      <c r="C20" s="75"/>
      <c r="D20" s="87"/>
    </row>
    <row r="21" spans="1:4" ht="20.149999999999999" customHeight="1">
      <c r="A21" s="71">
        <v>17</v>
      </c>
      <c r="B21" s="87"/>
      <c r="C21" s="87"/>
      <c r="D21" s="87"/>
    </row>
    <row r="22" spans="1:4" ht="20.149999999999999" customHeight="1">
      <c r="A22" s="160">
        <v>18</v>
      </c>
      <c r="B22" s="87"/>
      <c r="C22" s="87" t="s">
        <v>900</v>
      </c>
      <c r="D22" s="75">
        <f>data!D252</f>
        <v>453447</v>
      </c>
    </row>
    <row r="23" spans="1:4" ht="20.149999999999999" customHeight="1">
      <c r="A23" s="169">
        <v>19</v>
      </c>
      <c r="B23" s="167"/>
      <c r="C23" s="167"/>
      <c r="D23" s="161"/>
    </row>
    <row r="24" spans="1:4" ht="20.149999999999999" customHeight="1">
      <c r="A24" s="170">
        <v>20</v>
      </c>
      <c r="B24" s="166">
        <v>5970</v>
      </c>
      <c r="C24" s="75" t="s">
        <v>420</v>
      </c>
      <c r="D24" s="75">
        <f>data!C254</f>
        <v>0</v>
      </c>
    </row>
    <row r="25" spans="1:4" ht="20.149999999999999" customHeight="1">
      <c r="A25" s="169">
        <v>21</v>
      </c>
      <c r="B25" s="77"/>
      <c r="C25" s="77"/>
      <c r="D25" s="161"/>
    </row>
    <row r="26" spans="1:4" ht="20.149999999999999" customHeight="1">
      <c r="A26" s="71">
        <v>22</v>
      </c>
      <c r="B26" s="166">
        <v>5980</v>
      </c>
      <c r="C26" s="75" t="s">
        <v>901</v>
      </c>
      <c r="D26" s="75">
        <f>data!C256</f>
        <v>0</v>
      </c>
    </row>
    <row r="27" spans="1:4" ht="20.149999999999999" customHeight="1">
      <c r="A27" s="152">
        <v>23</v>
      </c>
      <c r="B27" s="171" t="s">
        <v>902</v>
      </c>
      <c r="C27" s="87"/>
      <c r="D27" s="75">
        <f>data!D258</f>
        <v>26873886</v>
      </c>
    </row>
    <row r="28" spans="1:4" ht="20.149999999999999" customHeight="1">
      <c r="A28" s="80">
        <v>24</v>
      </c>
      <c r="B28" s="146" t="s">
        <v>903</v>
      </c>
      <c r="C28" s="89"/>
      <c r="D28" s="165"/>
    </row>
    <row r="29" spans="1:4" ht="20.149999999999999" customHeight="1">
      <c r="A29" s="172"/>
      <c r="B29" s="173"/>
      <c r="C29" s="173"/>
      <c r="D29" s="87"/>
    </row>
    <row r="30" spans="1:4" ht="20.149999999999999" customHeight="1">
      <c r="A30" s="174"/>
      <c r="B30" s="72"/>
      <c r="C30" s="72"/>
      <c r="D30" s="87"/>
    </row>
    <row r="31" spans="1:4" ht="20.149999999999999" customHeight="1">
      <c r="A31" s="174"/>
      <c r="B31" s="72"/>
      <c r="C31" s="72"/>
      <c r="D31" s="87"/>
    </row>
    <row r="32" spans="1:4" ht="20.149999999999999" customHeight="1">
      <c r="A32" s="174"/>
      <c r="B32" s="72"/>
      <c r="C32" s="72"/>
      <c r="D32" s="87"/>
    </row>
    <row r="33" spans="1:4" ht="20.149999999999999" customHeight="1">
      <c r="A33" s="174"/>
      <c r="B33" s="72"/>
      <c r="C33" s="72"/>
      <c r="D33" s="75"/>
    </row>
    <row r="34" spans="1:4" ht="20.149999999999999" customHeight="1">
      <c r="A34" s="175"/>
      <c r="B34" s="74"/>
      <c r="C34" s="74"/>
      <c r="D34" s="92"/>
    </row>
  </sheetData>
  <phoneticPr fontId="0" type="noConversion"/>
  <printOptions horizontalCentered="1" verticalCentered="1" gridLines="1" gridLinesSet="0"/>
  <pageMargins left="0" right="0" top="0" bottom="0" header="0" footer="0"/>
  <pageSetup orientation="portrait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17</vt:i4>
      </vt:variant>
      <vt:variant>
        <vt:lpstr>Named Ranges</vt:lpstr>
      </vt:variant>
      <vt:variant>
        <vt:i4>17</vt:i4>
      </vt:variant>
    </vt:vector>
  </HeadingPairs>
  <TitlesOfParts>
    <vt:vector size="34" baseType="lpstr">
      <vt:lpstr>data</vt:lpstr>
      <vt:lpstr>Transmittal</vt:lpstr>
      <vt:lpstr>Responses-1</vt:lpstr>
      <vt:lpstr>Responses-2</vt:lpstr>
      <vt:lpstr>INFO_PG1</vt:lpstr>
      <vt:lpstr>INFO_PG2</vt:lpstr>
      <vt:lpstr>SS2_3_5_6</vt:lpstr>
      <vt:lpstr>SS4</vt:lpstr>
      <vt:lpstr>SS8</vt:lpstr>
      <vt:lpstr>FS</vt:lpstr>
      <vt:lpstr>CC</vt:lpstr>
      <vt:lpstr>Prior Year</vt:lpstr>
      <vt:lpstr>Contact</vt:lpstr>
      <vt:lpstr>Support</vt:lpstr>
      <vt:lpstr>Hospital</vt:lpstr>
      <vt:lpstr>Funds</vt:lpstr>
      <vt:lpstr>CostCenter</vt:lpstr>
      <vt:lpstr>CostCenter!Costcenter</vt:lpstr>
      <vt:lpstr>data!Extract</vt:lpstr>
      <vt:lpstr>'Prior Year'!Extract</vt:lpstr>
      <vt:lpstr>CostCenter!Funds</vt:lpstr>
      <vt:lpstr>Funds!Funds</vt:lpstr>
      <vt:lpstr>Hospital!Hospital</vt:lpstr>
      <vt:lpstr>CC!Print_Area</vt:lpstr>
      <vt:lpstr>FS!Print_Area</vt:lpstr>
      <vt:lpstr>INFO_PG1!Print_Area</vt:lpstr>
      <vt:lpstr>INFO_PG2!Print_Area</vt:lpstr>
      <vt:lpstr>SS2_3_5_6!Print_Area</vt:lpstr>
      <vt:lpstr>'SS4'!Print_Area</vt:lpstr>
      <vt:lpstr>'SS8'!Print_Area</vt:lpstr>
      <vt:lpstr>CostCenter!Support</vt:lpstr>
      <vt:lpstr>Funds!Support</vt:lpstr>
      <vt:lpstr>Hospital!Support</vt:lpstr>
      <vt:lpstr>Support!Support</vt:lpstr>
    </vt:vector>
  </TitlesOfParts>
  <Manager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Hospital Year End Report</dc:title>
  <dc:subject>Hospital Year End Report</dc:subject>
  <dc:creator>Washington State Department of Health, Health Systems Quality Assurance, Community Health Systems</dc:creator>
  <cp:keywords>Hospital Year End Report</cp:keywords>
  <cp:lastModifiedBy>Baranowski, Carrie (DOH)</cp:lastModifiedBy>
  <cp:lastPrinted>2002-06-14T19:29:50Z</cp:lastPrinted>
  <dcterms:created xsi:type="dcterms:W3CDTF">1999-06-02T22:01:56Z</dcterms:created>
  <dcterms:modified xsi:type="dcterms:W3CDTF">2024-06-07T17:36:41Z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1520fa42-cf58-4c22-8b93-58cf1d3bd1cb_Enabled">
    <vt:lpwstr>true</vt:lpwstr>
  </property>
  <property fmtid="{D5CDD505-2E9C-101B-9397-08002B2CF9AE}" pid="3" name="MSIP_Label_1520fa42-cf58-4c22-8b93-58cf1d3bd1cb_SetDate">
    <vt:lpwstr>2022-05-09T16:20:17Z</vt:lpwstr>
  </property>
  <property fmtid="{D5CDD505-2E9C-101B-9397-08002B2CF9AE}" pid="4" name="MSIP_Label_1520fa42-cf58-4c22-8b93-58cf1d3bd1cb_Method">
    <vt:lpwstr>Standard</vt:lpwstr>
  </property>
  <property fmtid="{D5CDD505-2E9C-101B-9397-08002B2CF9AE}" pid="5" name="MSIP_Label_1520fa42-cf58-4c22-8b93-58cf1d3bd1cb_Name">
    <vt:lpwstr>Public Information</vt:lpwstr>
  </property>
  <property fmtid="{D5CDD505-2E9C-101B-9397-08002B2CF9AE}" pid="6" name="MSIP_Label_1520fa42-cf58-4c22-8b93-58cf1d3bd1cb_SiteId">
    <vt:lpwstr>11d0e217-264e-400a-8ba0-57dcc127d72d</vt:lpwstr>
  </property>
  <property fmtid="{D5CDD505-2E9C-101B-9397-08002B2CF9AE}" pid="7" name="MSIP_Label_1520fa42-cf58-4c22-8b93-58cf1d3bd1cb_ActionId">
    <vt:lpwstr>0a767031-047d-4cda-b2dc-bd144bba2c37</vt:lpwstr>
  </property>
  <property fmtid="{D5CDD505-2E9C-101B-9397-08002B2CF9AE}" pid="8" name="MSIP_Label_1520fa42-cf58-4c22-8b93-58cf1d3bd1cb_ContentBits">
    <vt:lpwstr>0</vt:lpwstr>
  </property>
  <property fmtid="{D5CDD505-2E9C-101B-9397-08002B2CF9AE}" pid="9" name="Tags">
    <vt:lpwstr>Hospital Year End Report</vt:lpwstr>
  </property>
  <property fmtid="{D5CDD505-2E9C-101B-9397-08002B2CF9AE}" pid="10" name="DeleteTemporaryFile">
    <vt:lpwstr>000000JPJ020240423220259.xlsx</vt:lpwstr>
  </property>
  <property fmtid="{D5CDD505-2E9C-101B-9397-08002B2CF9AE}" pid="11" name="GFRDocument">
    <vt:lpwstr>1</vt:lpwstr>
  </property>
  <property fmtid="{D5CDD505-2E9C-101B-9397-08002B2CF9AE}" pid="12" name="WebDocument">
    <vt:lpwstr>True</vt:lpwstr>
  </property>
</Properties>
</file>