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9236323A-43A4-465E-8310-1CD9223535D2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W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D616" i="25"/>
  <c r="C616" i="25"/>
  <c r="C615" i="25"/>
  <c r="C649" i="25" s="1"/>
  <c r="M717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1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F64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H58" i="15" s="1"/>
  <c r="I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H55" i="15" s="1"/>
  <c r="I55" i="15" s="1"/>
  <c r="E54" i="15"/>
  <c r="D54" i="15"/>
  <c r="B54" i="15"/>
  <c r="F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F51" i="15" s="1"/>
  <c r="B51" i="15"/>
  <c r="E50" i="15"/>
  <c r="D50" i="15"/>
  <c r="B50" i="15"/>
  <c r="E49" i="15"/>
  <c r="D49" i="15"/>
  <c r="F49" i="15" s="1"/>
  <c r="B49" i="15"/>
  <c r="E48" i="15"/>
  <c r="D48" i="15"/>
  <c r="B48" i="15"/>
  <c r="F48" i="15" s="1"/>
  <c r="H47" i="15"/>
  <c r="I47" i="15" s="1"/>
  <c r="E47" i="15"/>
  <c r="D47" i="15"/>
  <c r="B47" i="15"/>
  <c r="F47" i="15" s="1"/>
  <c r="E46" i="15"/>
  <c r="D46" i="15"/>
  <c r="B46" i="15"/>
  <c r="H46" i="15" s="1"/>
  <c r="I46" i="15" s="1"/>
  <c r="H45" i="15"/>
  <c r="I45" i="15" s="1"/>
  <c r="E45" i="15"/>
  <c r="D45" i="15"/>
  <c r="B45" i="15"/>
  <c r="F45" i="15" s="1"/>
  <c r="E44" i="15"/>
  <c r="D44" i="15"/>
  <c r="B44" i="15"/>
  <c r="H44" i="15" s="1"/>
  <c r="I44" i="15" s="1"/>
  <c r="E43" i="15"/>
  <c r="D43" i="15"/>
  <c r="B43" i="15"/>
  <c r="F43" i="15" s="1"/>
  <c r="E42" i="15"/>
  <c r="D42" i="15"/>
  <c r="B42" i="15"/>
  <c r="H42" i="15" s="1"/>
  <c r="I42" i="15" s="1"/>
  <c r="E41" i="15"/>
  <c r="D41" i="15"/>
  <c r="B41" i="15"/>
  <c r="F41" i="15" s="1"/>
  <c r="I40" i="15"/>
  <c r="B40" i="15"/>
  <c r="E39" i="15"/>
  <c r="D39" i="15"/>
  <c r="B39" i="15"/>
  <c r="E38" i="15"/>
  <c r="D38" i="15"/>
  <c r="B38" i="15"/>
  <c r="E37" i="15"/>
  <c r="D37" i="15"/>
  <c r="F37" i="15" s="1"/>
  <c r="B37" i="15"/>
  <c r="E36" i="15"/>
  <c r="D36" i="15"/>
  <c r="B36" i="15"/>
  <c r="H36" i="15" s="1"/>
  <c r="I36" i="15" s="1"/>
  <c r="E35" i="15"/>
  <c r="D35" i="15"/>
  <c r="B35" i="15"/>
  <c r="H35" i="15" s="1"/>
  <c r="I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E28" i="15"/>
  <c r="D28" i="15"/>
  <c r="B28" i="15"/>
  <c r="H28" i="15" s="1"/>
  <c r="I28" i="15" s="1"/>
  <c r="F27" i="15"/>
  <c r="E27" i="15"/>
  <c r="D27" i="15"/>
  <c r="B27" i="15"/>
  <c r="H27" i="15" s="1"/>
  <c r="I27" i="15" s="1"/>
  <c r="E26" i="15"/>
  <c r="D26" i="15"/>
  <c r="B26" i="15"/>
  <c r="H26" i="15" s="1"/>
  <c r="I26" i="15" s="1"/>
  <c r="E25" i="15"/>
  <c r="D25" i="15"/>
  <c r="B25" i="15"/>
  <c r="F24" i="15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F20" i="15"/>
  <c r="E20" i="15"/>
  <c r="D20" i="15"/>
  <c r="B20" i="15"/>
  <c r="H20" i="15" s="1"/>
  <c r="I20" i="15" s="1"/>
  <c r="E19" i="15"/>
  <c r="D19" i="15"/>
  <c r="B19" i="15"/>
  <c r="H18" i="15"/>
  <c r="I18" i="15" s="1"/>
  <c r="E18" i="15"/>
  <c r="D18" i="15"/>
  <c r="B18" i="15"/>
  <c r="F18" i="15" s="1"/>
  <c r="E17" i="15"/>
  <c r="D17" i="15"/>
  <c r="B17" i="15"/>
  <c r="H17" i="15" s="1"/>
  <c r="I17" i="15" s="1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D366" i="24"/>
  <c r="C120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F12" i="34" s="1"/>
  <c r="E48" i="24"/>
  <c r="E62" i="24" s="1"/>
  <c r="D48" i="24"/>
  <c r="D62" i="24" s="1"/>
  <c r="C48" i="24"/>
  <c r="C62" i="24" s="1"/>
  <c r="CE47" i="24"/>
  <c r="F50" i="15" l="1"/>
  <c r="H54" i="15"/>
  <c r="I54" i="15" s="1"/>
  <c r="H56" i="15"/>
  <c r="I56" i="15" s="1"/>
  <c r="F19" i="15"/>
  <c r="F63" i="15"/>
  <c r="F42" i="15"/>
  <c r="F44" i="15"/>
  <c r="H57" i="15"/>
  <c r="I57" i="15" s="1"/>
  <c r="F35" i="15"/>
  <c r="F53" i="15"/>
  <c r="F23" i="15"/>
  <c r="F34" i="15"/>
  <c r="F46" i="15"/>
  <c r="F58" i="15"/>
  <c r="F55" i="15"/>
  <c r="F28" i="15"/>
  <c r="F36" i="15"/>
  <c r="F52" i="15"/>
  <c r="J85" i="24"/>
  <c r="AP85" i="24"/>
  <c r="D416" i="24"/>
  <c r="E414" i="24" s="1"/>
  <c r="G612" i="24"/>
  <c r="I612" i="24"/>
  <c r="CE69" i="24"/>
  <c r="I371" i="34" s="1"/>
  <c r="AZ85" i="24"/>
  <c r="C245" i="34" s="1"/>
  <c r="T85" i="24"/>
  <c r="F85" i="34" s="1"/>
  <c r="R85" i="24"/>
  <c r="C30" i="15" s="1"/>
  <c r="G30" i="15" s="1"/>
  <c r="AX85" i="24"/>
  <c r="BV85" i="24"/>
  <c r="D341" i="34" s="1"/>
  <c r="D85" i="24"/>
  <c r="C16" i="15" s="1"/>
  <c r="G16" i="15" s="1"/>
  <c r="AJ85" i="24"/>
  <c r="C701" i="24" s="1"/>
  <c r="AR85" i="24"/>
  <c r="C56" i="15" s="1"/>
  <c r="G56" i="15" s="1"/>
  <c r="BP85" i="24"/>
  <c r="C621" i="24" s="1"/>
  <c r="BX85" i="24"/>
  <c r="F341" i="34" s="1"/>
  <c r="M50" i="31"/>
  <c r="I209" i="34"/>
  <c r="M74" i="31"/>
  <c r="E337" i="34"/>
  <c r="M34" i="31"/>
  <c r="G145" i="34"/>
  <c r="M10" i="31"/>
  <c r="D49" i="34"/>
  <c r="M66" i="31"/>
  <c r="D305" i="34"/>
  <c r="H30" i="31"/>
  <c r="C140" i="34"/>
  <c r="AE85" i="24"/>
  <c r="H46" i="31"/>
  <c r="E204" i="34"/>
  <c r="AU85" i="24"/>
  <c r="H62" i="31"/>
  <c r="G268" i="34"/>
  <c r="BK85" i="24"/>
  <c r="H78" i="31"/>
  <c r="I332" i="34"/>
  <c r="CA85" i="24"/>
  <c r="M36" i="31"/>
  <c r="I145" i="34"/>
  <c r="M68" i="31"/>
  <c r="F305" i="34"/>
  <c r="M2" i="31"/>
  <c r="C17" i="34"/>
  <c r="CE67" i="24"/>
  <c r="I369" i="34" s="1"/>
  <c r="M42" i="31"/>
  <c r="H177" i="34"/>
  <c r="H14" i="31"/>
  <c r="H44" i="34"/>
  <c r="O85" i="24"/>
  <c r="H38" i="31"/>
  <c r="D172" i="34"/>
  <c r="AM85" i="24"/>
  <c r="H54" i="31"/>
  <c r="F236" i="34"/>
  <c r="BC85" i="24"/>
  <c r="H70" i="31"/>
  <c r="H300" i="34"/>
  <c r="BS85" i="24"/>
  <c r="M4" i="31"/>
  <c r="E17" i="34"/>
  <c r="M28" i="31"/>
  <c r="H113" i="34"/>
  <c r="M60" i="31"/>
  <c r="E273" i="34"/>
  <c r="M18" i="31"/>
  <c r="E81" i="34"/>
  <c r="H6" i="31"/>
  <c r="G12" i="34"/>
  <c r="G85" i="24"/>
  <c r="H32" i="31"/>
  <c r="E140" i="34"/>
  <c r="AG85" i="24"/>
  <c r="H64" i="31"/>
  <c r="I268" i="34"/>
  <c r="BM85" i="24"/>
  <c r="H22" i="31"/>
  <c r="I76" i="34"/>
  <c r="W85" i="24"/>
  <c r="H213" i="34"/>
  <c r="C62" i="15"/>
  <c r="C616" i="24"/>
  <c r="H4" i="31"/>
  <c r="E12" i="34"/>
  <c r="E85" i="24"/>
  <c r="H12" i="31"/>
  <c r="F44" i="34"/>
  <c r="M85" i="24"/>
  <c r="H20" i="31"/>
  <c r="G76" i="34"/>
  <c r="U85" i="2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H76" i="31"/>
  <c r="G332" i="34"/>
  <c r="BY85" i="2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H16" i="31"/>
  <c r="C76" i="34"/>
  <c r="Q85" i="24"/>
  <c r="H48" i="31"/>
  <c r="G204" i="34"/>
  <c r="AW85" i="24"/>
  <c r="H80" i="31"/>
  <c r="D364" i="34"/>
  <c r="CC85" i="24"/>
  <c r="M12" i="31"/>
  <c r="F49" i="34"/>
  <c r="M44" i="31"/>
  <c r="C209" i="34"/>
  <c r="M76" i="31"/>
  <c r="G337" i="34"/>
  <c r="AH85" i="24"/>
  <c r="BN85" i="24"/>
  <c r="E233" i="24"/>
  <c r="F32" i="6" s="1"/>
  <c r="J631" i="25"/>
  <c r="H5" i="31"/>
  <c r="F85" i="24"/>
  <c r="H13" i="31"/>
  <c r="G44" i="34"/>
  <c r="N85" i="24"/>
  <c r="H21" i="31"/>
  <c r="H76" i="34"/>
  <c r="V85" i="24"/>
  <c r="H29" i="31"/>
  <c r="I108" i="34"/>
  <c r="AD85" i="24"/>
  <c r="H37" i="31"/>
  <c r="C172" i="34"/>
  <c r="AL85" i="24"/>
  <c r="H45" i="31"/>
  <c r="D204" i="34"/>
  <c r="AT85" i="24"/>
  <c r="H53" i="31"/>
  <c r="E236" i="34"/>
  <c r="BB85" i="24"/>
  <c r="H61" i="31"/>
  <c r="F268" i="34"/>
  <c r="BJ85" i="24"/>
  <c r="H69" i="31"/>
  <c r="G300" i="34"/>
  <c r="BR85" i="24"/>
  <c r="H77" i="31"/>
  <c r="H332" i="34"/>
  <c r="BZ85" i="24"/>
  <c r="CE52" i="2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I383" i="34"/>
  <c r="J612" i="24"/>
  <c r="F7" i="6"/>
  <c r="E220" i="24"/>
  <c r="CF2" i="28"/>
  <c r="D5" i="7"/>
  <c r="D258" i="24"/>
  <c r="M3" i="31"/>
  <c r="D17" i="34"/>
  <c r="H56" i="31"/>
  <c r="H236" i="34"/>
  <c r="BE85" i="24"/>
  <c r="M11" i="31"/>
  <c r="E49" i="34"/>
  <c r="H24" i="31"/>
  <c r="D108" i="34"/>
  <c r="Y85" i="24"/>
  <c r="M35" i="31"/>
  <c r="H145" i="34"/>
  <c r="G181" i="34"/>
  <c r="C54" i="15"/>
  <c r="G54" i="15" s="1"/>
  <c r="C707" i="24"/>
  <c r="H31" i="31"/>
  <c r="D140" i="34"/>
  <c r="AF85" i="24"/>
  <c r="H63" i="31"/>
  <c r="H268" i="34"/>
  <c r="BL85" i="24"/>
  <c r="O27" i="31"/>
  <c r="G115" i="3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CD85" i="24"/>
  <c r="M27" i="31"/>
  <c r="G113" i="34"/>
  <c r="M51" i="31"/>
  <c r="C241" i="34"/>
  <c r="M67" i="31"/>
  <c r="E305" i="34"/>
  <c r="M52" i="31"/>
  <c r="D241" i="34"/>
  <c r="BQ2" i="30"/>
  <c r="D383" i="24"/>
  <c r="C137" i="8" s="1"/>
  <c r="H7" i="31"/>
  <c r="H12" i="34"/>
  <c r="H85" i="24"/>
  <c r="H23" i="31"/>
  <c r="C108" i="34"/>
  <c r="X85" i="24"/>
  <c r="H47" i="31"/>
  <c r="F204" i="34"/>
  <c r="AV85" i="24"/>
  <c r="H71" i="31"/>
  <c r="I300" i="34"/>
  <c r="BT85" i="24"/>
  <c r="M26" i="31"/>
  <c r="F113" i="34"/>
  <c r="O3" i="31"/>
  <c r="D19" i="34"/>
  <c r="O11" i="31"/>
  <c r="E51" i="34"/>
  <c r="O43" i="31"/>
  <c r="I179" i="34"/>
  <c r="O51" i="31"/>
  <c r="C243" i="34"/>
  <c r="O67" i="31"/>
  <c r="E307" i="3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H9" i="31"/>
  <c r="C44" i="34"/>
  <c r="H17" i="31"/>
  <c r="D76" i="34"/>
  <c r="H25" i="31"/>
  <c r="E108" i="34"/>
  <c r="H33" i="31"/>
  <c r="F140" i="34"/>
  <c r="H41" i="31"/>
  <c r="G172" i="34"/>
  <c r="H49" i="31"/>
  <c r="H204" i="34"/>
  <c r="H57" i="31"/>
  <c r="I236" i="34"/>
  <c r="H65" i="31"/>
  <c r="C300" i="34"/>
  <c r="H73" i="31"/>
  <c r="D332" i="34"/>
  <c r="M6" i="31"/>
  <c r="G17" i="34"/>
  <c r="M14" i="31"/>
  <c r="H49" i="34"/>
  <c r="M22" i="31"/>
  <c r="I81" i="34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AE8" i="31"/>
  <c r="I26" i="34"/>
  <c r="AE16" i="31"/>
  <c r="C90" i="34"/>
  <c r="AE24" i="31"/>
  <c r="D122" i="34"/>
  <c r="AE32" i="31"/>
  <c r="E154" i="34"/>
  <c r="AE40" i="31"/>
  <c r="F186" i="34"/>
  <c r="CE89" i="24"/>
  <c r="M59" i="31"/>
  <c r="D273" i="34"/>
  <c r="H55" i="31"/>
  <c r="G236" i="34"/>
  <c r="BD85" i="24"/>
  <c r="H10" i="31"/>
  <c r="D44" i="34"/>
  <c r="K85" i="24"/>
  <c r="H26" i="31"/>
  <c r="F108" i="34"/>
  <c r="AA85" i="24"/>
  <c r="H42" i="31"/>
  <c r="H172" i="34"/>
  <c r="AQ85" i="24"/>
  <c r="H58" i="31"/>
  <c r="C268" i="34"/>
  <c r="BG85" i="24"/>
  <c r="H74" i="31"/>
  <c r="E332" i="34"/>
  <c r="BW85" i="24"/>
  <c r="M23" i="31"/>
  <c r="C113" i="34"/>
  <c r="H40" i="31"/>
  <c r="F172" i="34"/>
  <c r="AO85" i="24"/>
  <c r="BF85" i="24"/>
  <c r="M19" i="31"/>
  <c r="F81" i="34"/>
  <c r="M43" i="31"/>
  <c r="I177" i="34"/>
  <c r="M75" i="31"/>
  <c r="F337" i="34"/>
  <c r="M20" i="31"/>
  <c r="G81" i="34"/>
  <c r="C22" i="15"/>
  <c r="G22" i="15" s="1"/>
  <c r="C53" i="34"/>
  <c r="C675" i="24"/>
  <c r="H15" i="31"/>
  <c r="I44" i="34"/>
  <c r="P85" i="24"/>
  <c r="H39" i="31"/>
  <c r="AN85" i="24"/>
  <c r="E172" i="34"/>
  <c r="H79" i="31"/>
  <c r="C364" i="34"/>
  <c r="CB85" i="24"/>
  <c r="BK2" i="30"/>
  <c r="I362" i="34"/>
  <c r="H612" i="24"/>
  <c r="M58" i="31"/>
  <c r="C273" i="34"/>
  <c r="O19" i="31"/>
  <c r="F83" i="34"/>
  <c r="O35" i="31"/>
  <c r="H147" i="34"/>
  <c r="O59" i="31"/>
  <c r="D275" i="34"/>
  <c r="O75" i="31"/>
  <c r="F339" i="34"/>
  <c r="L85" i="24"/>
  <c r="I384" i="34"/>
  <c r="L612" i="24"/>
  <c r="H2" i="31"/>
  <c r="C12" i="34"/>
  <c r="C85" i="24"/>
  <c r="CE62" i="24"/>
  <c r="I364" i="34" s="1"/>
  <c r="H18" i="31"/>
  <c r="E76" i="34"/>
  <c r="S85" i="24"/>
  <c r="H34" i="31"/>
  <c r="G140" i="34"/>
  <c r="AI85" i="24"/>
  <c r="H50" i="31"/>
  <c r="I204" i="34"/>
  <c r="AY85" i="24"/>
  <c r="H66" i="31"/>
  <c r="D300" i="34"/>
  <c r="BO85" i="24"/>
  <c r="CE48" i="24"/>
  <c r="M7" i="31"/>
  <c r="H17" i="34"/>
  <c r="M15" i="31"/>
  <c r="I49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H8" i="31"/>
  <c r="I12" i="34"/>
  <c r="I85" i="24"/>
  <c r="H72" i="31"/>
  <c r="C332" i="34"/>
  <c r="BU85" i="24"/>
  <c r="Z85" i="24"/>
  <c r="H3" i="31"/>
  <c r="D12" i="34"/>
  <c r="H11" i="31"/>
  <c r="E44" i="34"/>
  <c r="H19" i="31"/>
  <c r="F76" i="34"/>
  <c r="H27" i="31"/>
  <c r="G108" i="34"/>
  <c r="H35" i="31"/>
  <c r="H140" i="34"/>
  <c r="H43" i="31"/>
  <c r="I172" i="34"/>
  <c r="H51" i="31"/>
  <c r="C236" i="34"/>
  <c r="H59" i="31"/>
  <c r="D268" i="34"/>
  <c r="H67" i="31"/>
  <c r="E300" i="34"/>
  <c r="H75" i="31"/>
  <c r="F332" i="3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AB85" i="24"/>
  <c r="BH85" i="24"/>
  <c r="C642" i="2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D341" i="24"/>
  <c r="C87" i="8" s="1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E19" i="4"/>
  <c r="G19" i="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612" i="24"/>
  <c r="H29" i="15"/>
  <c r="I29" i="15" s="1"/>
  <c r="F29" i="15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C167" i="8"/>
  <c r="D26" i="33"/>
  <c r="F612" i="24"/>
  <c r="H25" i="15"/>
  <c r="I25" i="15" s="1"/>
  <c r="F25" i="15"/>
  <c r="F33" i="15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E28" i="4"/>
  <c r="G28" i="4"/>
  <c r="DF2" i="30"/>
  <c r="C170" i="8"/>
  <c r="H21" i="15"/>
  <c r="I21" i="15" s="1"/>
  <c r="F21" i="15"/>
  <c r="F15" i="15"/>
  <c r="F16" i="15"/>
  <c r="F17" i="15"/>
  <c r="F30" i="15"/>
  <c r="H38" i="15"/>
  <c r="I38" i="15" s="1"/>
  <c r="F38" i="15"/>
  <c r="F22" i="15"/>
  <c r="F26" i="15"/>
  <c r="H39" i="15"/>
  <c r="I39" i="15" s="1"/>
  <c r="F39" i="15"/>
  <c r="F625" i="25"/>
  <c r="F69" i="15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697" i="25"/>
  <c r="M697" i="25" s="1"/>
  <c r="D689" i="25"/>
  <c r="M689" i="25" s="1"/>
  <c r="D710" i="25"/>
  <c r="M710" i="25" s="1"/>
  <c r="D707" i="25"/>
  <c r="M707" i="25" s="1"/>
  <c r="D699" i="25"/>
  <c r="M699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701" i="25"/>
  <c r="M701" i="25" s="1"/>
  <c r="D693" i="25"/>
  <c r="M693" i="25" s="1"/>
  <c r="D685" i="25"/>
  <c r="M685" i="25" s="1"/>
  <c r="D620" i="25"/>
  <c r="D624" i="25"/>
  <c r="D675" i="25"/>
  <c r="M675" i="25" s="1"/>
  <c r="D686" i="25"/>
  <c r="M686" i="25" s="1"/>
  <c r="D690" i="25"/>
  <c r="M690" i="25" s="1"/>
  <c r="D706" i="25"/>
  <c r="M706" i="25" s="1"/>
  <c r="D628" i="25"/>
  <c r="D670" i="25"/>
  <c r="M670" i="25" s="1"/>
  <c r="D678" i="25"/>
  <c r="M678" i="25" s="1"/>
  <c r="D617" i="25"/>
  <c r="D621" i="25"/>
  <c r="D673" i="25"/>
  <c r="M673" i="25" s="1"/>
  <c r="D681" i="25"/>
  <c r="M681" i="25" s="1"/>
  <c r="D698" i="25"/>
  <c r="M698" i="25" s="1"/>
  <c r="D703" i="25"/>
  <c r="M703" i="25" s="1"/>
  <c r="D625" i="25"/>
  <c r="D631" i="25"/>
  <c r="D632" i="25"/>
  <c r="K645" i="25" s="1"/>
  <c r="D633" i="25"/>
  <c r="D634" i="25"/>
  <c r="D635" i="25"/>
  <c r="D636" i="25"/>
  <c r="D637" i="25"/>
  <c r="D638" i="25"/>
  <c r="D639" i="25"/>
  <c r="D640" i="25"/>
  <c r="D641" i="25"/>
  <c r="D642" i="25"/>
  <c r="D643" i="25"/>
  <c r="D644" i="25"/>
  <c r="D645" i="25"/>
  <c r="D676" i="25"/>
  <c r="M676" i="25" s="1"/>
  <c r="D618" i="25"/>
  <c r="D622" i="25"/>
  <c r="D627" i="25"/>
  <c r="H629" i="25" s="1"/>
  <c r="D630" i="25"/>
  <c r="I630" i="25" s="1"/>
  <c r="D646" i="25"/>
  <c r="L648" i="25" s="1"/>
  <c r="D647" i="25"/>
  <c r="D648" i="25"/>
  <c r="D671" i="25"/>
  <c r="M671" i="25" s="1"/>
  <c r="D679" i="25"/>
  <c r="M679" i="25" s="1"/>
  <c r="D682" i="25"/>
  <c r="M682" i="25" s="1"/>
  <c r="D695" i="25"/>
  <c r="M695" i="25" s="1"/>
  <c r="D711" i="25"/>
  <c r="M711" i="25" s="1"/>
  <c r="D674" i="25"/>
  <c r="M674" i="25" s="1"/>
  <c r="D683" i="25"/>
  <c r="M683" i="25" s="1"/>
  <c r="D702" i="25"/>
  <c r="M702" i="25" s="1"/>
  <c r="C716" i="25"/>
  <c r="D619" i="25"/>
  <c r="D623" i="25"/>
  <c r="D629" i="25"/>
  <c r="D669" i="25"/>
  <c r="M669" i="25" s="1"/>
  <c r="M716" i="25" s="1"/>
  <c r="D677" i="25"/>
  <c r="M677" i="25" s="1"/>
  <c r="D687" i="25"/>
  <c r="M687" i="25" s="1"/>
  <c r="D691" i="25"/>
  <c r="M691" i="25" s="1"/>
  <c r="D626" i="25"/>
  <c r="G626" i="25" s="1"/>
  <c r="D672" i="25"/>
  <c r="M672" i="25" s="1"/>
  <c r="D680" i="25"/>
  <c r="M680" i="25" s="1"/>
  <c r="D694" i="25"/>
  <c r="M694" i="25" s="1"/>
  <c r="D714" i="25"/>
  <c r="M714" i="25" s="1"/>
  <c r="C64" i="15" l="1"/>
  <c r="G64" i="15" s="1"/>
  <c r="C628" i="24"/>
  <c r="C80" i="15"/>
  <c r="G80" i="15" s="1"/>
  <c r="E309" i="34"/>
  <c r="C683" i="24"/>
  <c r="D350" i="24"/>
  <c r="C86" i="15"/>
  <c r="G86" i="15" s="1"/>
  <c r="D85" i="34"/>
  <c r="D21" i="34"/>
  <c r="C32" i="15"/>
  <c r="G32" i="15" s="1"/>
  <c r="C669" i="24"/>
  <c r="C644" i="24"/>
  <c r="C88" i="15"/>
  <c r="G88" i="15" s="1"/>
  <c r="C685" i="24"/>
  <c r="C48" i="15"/>
  <c r="G48" i="15" s="1"/>
  <c r="I181" i="34"/>
  <c r="H149" i="34"/>
  <c r="C709" i="24"/>
  <c r="K711" i="25"/>
  <c r="K703" i="25"/>
  <c r="K695" i="25"/>
  <c r="K687" i="25"/>
  <c r="K717" i="25"/>
  <c r="K708" i="25"/>
  <c r="K700" i="25"/>
  <c r="K692" i="25"/>
  <c r="K684" i="25"/>
  <c r="K713" i="25"/>
  <c r="K710" i="25"/>
  <c r="K702" i="25"/>
  <c r="K694" i="25"/>
  <c r="K707" i="25"/>
  <c r="K699" i="25"/>
  <c r="K691" i="25"/>
  <c r="K683" i="25"/>
  <c r="K712" i="25"/>
  <c r="K704" i="25"/>
  <c r="K696" i="25"/>
  <c r="K688" i="25"/>
  <c r="K709" i="25"/>
  <c r="K675" i="25"/>
  <c r="K705" i="25"/>
  <c r="K689" i="25"/>
  <c r="K685" i="25"/>
  <c r="K680" i="25"/>
  <c r="K672" i="25"/>
  <c r="K693" i="25"/>
  <c r="K677" i="25"/>
  <c r="K669" i="25"/>
  <c r="K716" i="25" s="1"/>
  <c r="K698" i="25"/>
  <c r="K674" i="25"/>
  <c r="K701" i="25"/>
  <c r="K690" i="25"/>
  <c r="K686" i="25"/>
  <c r="K679" i="25"/>
  <c r="K671" i="25"/>
  <c r="K706" i="25"/>
  <c r="K676" i="25"/>
  <c r="K682" i="25"/>
  <c r="K681" i="25"/>
  <c r="K673" i="25"/>
  <c r="K714" i="25"/>
  <c r="K697" i="25"/>
  <c r="K678" i="25"/>
  <c r="K670" i="25"/>
  <c r="L717" i="25"/>
  <c r="L708" i="25"/>
  <c r="L700" i="25"/>
  <c r="L692" i="25"/>
  <c r="L684" i="25"/>
  <c r="L713" i="25"/>
  <c r="L705" i="25"/>
  <c r="L697" i="25"/>
  <c r="L689" i="25"/>
  <c r="L710" i="25"/>
  <c r="L707" i="25"/>
  <c r="L699" i="25"/>
  <c r="L712" i="25"/>
  <c r="L704" i="25"/>
  <c r="L696" i="25"/>
  <c r="L688" i="25"/>
  <c r="L709" i="25"/>
  <c r="L701" i="25"/>
  <c r="L693" i="25"/>
  <c r="L685" i="25"/>
  <c r="L695" i="25"/>
  <c r="L680" i="25"/>
  <c r="L672" i="25"/>
  <c r="L711" i="25"/>
  <c r="L677" i="25"/>
  <c r="L669" i="25"/>
  <c r="L716" i="25" s="1"/>
  <c r="L703" i="25"/>
  <c r="L698" i="25"/>
  <c r="L674" i="25"/>
  <c r="L690" i="25"/>
  <c r="L686" i="25"/>
  <c r="L679" i="25"/>
  <c r="L671" i="25"/>
  <c r="L706" i="25"/>
  <c r="L676" i="25"/>
  <c r="L694" i="25"/>
  <c r="L691" i="25"/>
  <c r="L687" i="25"/>
  <c r="L683" i="25"/>
  <c r="L682" i="25"/>
  <c r="L681" i="25"/>
  <c r="L673" i="25"/>
  <c r="L714" i="25"/>
  <c r="L678" i="25"/>
  <c r="L670" i="25"/>
  <c r="L702" i="25"/>
  <c r="L675" i="25"/>
  <c r="I53" i="34"/>
  <c r="C28" i="15"/>
  <c r="G28" i="15" s="1"/>
  <c r="C681" i="24"/>
  <c r="E21" i="34"/>
  <c r="C670" i="24"/>
  <c r="C17" i="15"/>
  <c r="G17" i="15" s="1"/>
  <c r="D716" i="25"/>
  <c r="I213" i="34"/>
  <c r="C63" i="15"/>
  <c r="C625" i="24"/>
  <c r="F117" i="34"/>
  <c r="C39" i="15"/>
  <c r="G39" i="15" s="1"/>
  <c r="C692" i="24"/>
  <c r="I117" i="34"/>
  <c r="C42" i="15"/>
  <c r="G42" i="15" s="1"/>
  <c r="C695" i="24"/>
  <c r="C61" i="15"/>
  <c r="G213" i="34"/>
  <c r="C631" i="24"/>
  <c r="G341" i="34"/>
  <c r="C89" i="15"/>
  <c r="G89" i="15" s="1"/>
  <c r="C645" i="24"/>
  <c r="F53" i="34"/>
  <c r="C678" i="24"/>
  <c r="C25" i="15"/>
  <c r="G25" i="15" s="1"/>
  <c r="H309" i="34"/>
  <c r="C83" i="15"/>
  <c r="G83" i="15" s="1"/>
  <c r="C639" i="24"/>
  <c r="I341" i="34"/>
  <c r="C91" i="15"/>
  <c r="G91" i="15" s="1"/>
  <c r="C647" i="24"/>
  <c r="C277" i="34"/>
  <c r="C71" i="15"/>
  <c r="G71" i="15" s="1"/>
  <c r="C618" i="24"/>
  <c r="C41" i="15"/>
  <c r="H117" i="34"/>
  <c r="C694" i="24"/>
  <c r="I378" i="34"/>
  <c r="K612" i="24"/>
  <c r="D277" i="34"/>
  <c r="C72" i="15"/>
  <c r="G72" i="15" s="1"/>
  <c r="C636" i="24"/>
  <c r="E181" i="34"/>
  <c r="C52" i="15"/>
  <c r="G52" i="15" s="1"/>
  <c r="C705" i="24"/>
  <c r="I245" i="34"/>
  <c r="C70" i="15"/>
  <c r="G70" i="15" s="1"/>
  <c r="C629" i="24"/>
  <c r="H277" i="34"/>
  <c r="C76" i="15"/>
  <c r="G76" i="15" s="1"/>
  <c r="C637" i="24"/>
  <c r="G309" i="34"/>
  <c r="C82" i="15"/>
  <c r="G82" i="15" s="1"/>
  <c r="C626" i="24"/>
  <c r="F21" i="34"/>
  <c r="C18" i="15"/>
  <c r="G18" i="15" s="1"/>
  <c r="C671" i="24"/>
  <c r="D245" i="34"/>
  <c r="C65" i="15"/>
  <c r="C630" i="24"/>
  <c r="C688" i="24"/>
  <c r="C35" i="15"/>
  <c r="G35" i="15" s="1"/>
  <c r="I85" i="34"/>
  <c r="H53" i="34"/>
  <c r="C27" i="15"/>
  <c r="G27" i="15" s="1"/>
  <c r="C680" i="24"/>
  <c r="C43" i="15"/>
  <c r="C149" i="34"/>
  <c r="C696" i="24"/>
  <c r="F181" i="34"/>
  <c r="C53" i="15"/>
  <c r="G53" i="15" s="1"/>
  <c r="C706" i="24"/>
  <c r="J714" i="25"/>
  <c r="J706" i="25"/>
  <c r="J698" i="25"/>
  <c r="J690" i="25"/>
  <c r="J682" i="25"/>
  <c r="J711" i="25"/>
  <c r="J703" i="25"/>
  <c r="J695" i="25"/>
  <c r="J687" i="25"/>
  <c r="J717" i="25"/>
  <c r="J708" i="25"/>
  <c r="J713" i="25"/>
  <c r="J705" i="25"/>
  <c r="J697" i="25"/>
  <c r="J710" i="25"/>
  <c r="J702" i="25"/>
  <c r="J694" i="25"/>
  <c r="J686" i="25"/>
  <c r="J707" i="25"/>
  <c r="J699" i="25"/>
  <c r="J691" i="25"/>
  <c r="J678" i="25"/>
  <c r="J670" i="25"/>
  <c r="J709" i="25"/>
  <c r="J700" i="25"/>
  <c r="J675" i="25"/>
  <c r="J689" i="25"/>
  <c r="J685" i="25"/>
  <c r="J680" i="25"/>
  <c r="J672" i="25"/>
  <c r="J696" i="25"/>
  <c r="J693" i="25"/>
  <c r="J677" i="25"/>
  <c r="J669" i="25"/>
  <c r="J674" i="25"/>
  <c r="J712" i="25"/>
  <c r="J704" i="25"/>
  <c r="J701" i="25"/>
  <c r="J679" i="25"/>
  <c r="J671" i="25"/>
  <c r="J648" i="25"/>
  <c r="J647" i="25"/>
  <c r="J646" i="25"/>
  <c r="J683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692" i="25"/>
  <c r="J688" i="25"/>
  <c r="J684" i="25"/>
  <c r="J681" i="25"/>
  <c r="J673" i="25"/>
  <c r="C85" i="34"/>
  <c r="C682" i="24"/>
  <c r="C29" i="15"/>
  <c r="G29" i="15" s="1"/>
  <c r="F245" i="34"/>
  <c r="C67" i="15"/>
  <c r="G67" i="15" s="1"/>
  <c r="C633" i="24"/>
  <c r="G277" i="34"/>
  <c r="C75" i="15"/>
  <c r="G75" i="15" s="1"/>
  <c r="C635" i="24"/>
  <c r="H712" i="25"/>
  <c r="H704" i="25"/>
  <c r="H696" i="25"/>
  <c r="H688" i="25"/>
  <c r="H709" i="25"/>
  <c r="H701" i="25"/>
  <c r="H693" i="25"/>
  <c r="H685" i="25"/>
  <c r="H714" i="25"/>
  <c r="H711" i="25"/>
  <c r="H703" i="25"/>
  <c r="H695" i="25"/>
  <c r="H717" i="25"/>
  <c r="H708" i="25"/>
  <c r="H700" i="25"/>
  <c r="H692" i="25"/>
  <c r="H684" i="25"/>
  <c r="H713" i="25"/>
  <c r="H705" i="25"/>
  <c r="H697" i="25"/>
  <c r="H689" i="25"/>
  <c r="H702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7" i="25"/>
  <c r="H681" i="25"/>
  <c r="H673" i="25"/>
  <c r="H678" i="25"/>
  <c r="H670" i="25"/>
  <c r="H675" i="25"/>
  <c r="H698" i="25"/>
  <c r="H680" i="25"/>
  <c r="H672" i="25"/>
  <c r="H710" i="25"/>
  <c r="H690" i="25"/>
  <c r="H686" i="25"/>
  <c r="H677" i="25"/>
  <c r="H669" i="25"/>
  <c r="H706" i="25"/>
  <c r="H694" i="25"/>
  <c r="H674" i="25"/>
  <c r="H699" i="25"/>
  <c r="H691" i="25"/>
  <c r="H687" i="25"/>
  <c r="H682" i="25"/>
  <c r="H679" i="25"/>
  <c r="H671" i="25"/>
  <c r="H648" i="25"/>
  <c r="H647" i="25"/>
  <c r="H646" i="25"/>
  <c r="H630" i="25"/>
  <c r="H716" i="25" s="1"/>
  <c r="C341" i="34"/>
  <c r="C85" i="15"/>
  <c r="G85" i="15" s="1"/>
  <c r="C641" i="24"/>
  <c r="I309" i="34"/>
  <c r="C84" i="15"/>
  <c r="G84" i="15" s="1"/>
  <c r="C640" i="24"/>
  <c r="C44" i="15"/>
  <c r="G44" i="15" s="1"/>
  <c r="D149" i="34"/>
  <c r="C697" i="24"/>
  <c r="F277" i="34"/>
  <c r="C74" i="15"/>
  <c r="G74" i="15" s="1"/>
  <c r="C617" i="24"/>
  <c r="C213" i="34"/>
  <c r="C57" i="15"/>
  <c r="G57" i="15" s="1"/>
  <c r="C710" i="24"/>
  <c r="I277" i="34"/>
  <c r="C77" i="15"/>
  <c r="G77" i="15" s="1"/>
  <c r="C638" i="24"/>
  <c r="F309" i="34"/>
  <c r="C81" i="15"/>
  <c r="G81" i="15" s="1"/>
  <c r="C623" i="24"/>
  <c r="F710" i="25"/>
  <c r="F702" i="25"/>
  <c r="F694" i="25"/>
  <c r="F686" i="25"/>
  <c r="F707" i="25"/>
  <c r="F699" i="25"/>
  <c r="F691" i="25"/>
  <c r="F683" i="25"/>
  <c r="F712" i="25"/>
  <c r="F709" i="25"/>
  <c r="F701" i="25"/>
  <c r="F693" i="25"/>
  <c r="F714" i="25"/>
  <c r="F706" i="25"/>
  <c r="F698" i="25"/>
  <c r="F690" i="25"/>
  <c r="F711" i="25"/>
  <c r="F703" i="25"/>
  <c r="F695" i="25"/>
  <c r="F687" i="25"/>
  <c r="F674" i="25"/>
  <c r="F717" i="25"/>
  <c r="F697" i="25"/>
  <c r="F692" i="25"/>
  <c r="F688" i="25"/>
  <c r="F684" i="25"/>
  <c r="F682" i="25"/>
  <c r="F679" i="25"/>
  <c r="F671" i="25"/>
  <c r="F648" i="25"/>
  <c r="F647" i="25"/>
  <c r="F646" i="25"/>
  <c r="F630" i="25"/>
  <c r="F627" i="25"/>
  <c r="F70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13" i="25"/>
  <c r="F705" i="25"/>
  <c r="F681" i="25"/>
  <c r="F673" i="25"/>
  <c r="F708" i="25"/>
  <c r="F689" i="25"/>
  <c r="F685" i="25"/>
  <c r="F678" i="25"/>
  <c r="F670" i="25"/>
  <c r="F628" i="25"/>
  <c r="F696" i="25"/>
  <c r="F675" i="25"/>
  <c r="F680" i="25"/>
  <c r="F672" i="25"/>
  <c r="F626" i="25"/>
  <c r="F704" i="25"/>
  <c r="F677" i="25"/>
  <c r="F669" i="25"/>
  <c r="F629" i="25"/>
  <c r="H21" i="34"/>
  <c r="C20" i="15"/>
  <c r="G20" i="15" s="1"/>
  <c r="C673" i="24"/>
  <c r="F16" i="6"/>
  <c r="F234" i="24"/>
  <c r="C181" i="34"/>
  <c r="C50" i="15"/>
  <c r="C703" i="24"/>
  <c r="C309" i="34"/>
  <c r="C78" i="15"/>
  <c r="G78" i="15" s="1"/>
  <c r="C619" i="24"/>
  <c r="D373" i="34"/>
  <c r="C93" i="15"/>
  <c r="G93" i="15" s="1"/>
  <c r="C620" i="24"/>
  <c r="G85" i="34"/>
  <c r="C686" i="24"/>
  <c r="C33" i="15"/>
  <c r="G117" i="34"/>
  <c r="C693" i="24"/>
  <c r="C40" i="15"/>
  <c r="G40" i="15" s="1"/>
  <c r="E373" i="34"/>
  <c r="C94" i="15"/>
  <c r="G94" i="15" s="1"/>
  <c r="D213" i="34"/>
  <c r="C58" i="15"/>
  <c r="G58" i="15" s="1"/>
  <c r="C711" i="24"/>
  <c r="H245" i="34"/>
  <c r="C69" i="15"/>
  <c r="C614" i="24"/>
  <c r="H85" i="34"/>
  <c r="C34" i="15"/>
  <c r="C687" i="24"/>
  <c r="D309" i="34"/>
  <c r="C79" i="15"/>
  <c r="G79" i="15" s="1"/>
  <c r="C627" i="24"/>
  <c r="E624" i="25"/>
  <c r="E85" i="34"/>
  <c r="C31" i="15"/>
  <c r="G31" i="15" s="1"/>
  <c r="C684" i="24"/>
  <c r="G245" i="34"/>
  <c r="C68" i="15"/>
  <c r="G68" i="15" s="1"/>
  <c r="C624" i="24"/>
  <c r="D117" i="34"/>
  <c r="C37" i="15"/>
  <c r="C690" i="24"/>
  <c r="H341" i="34"/>
  <c r="C90" i="15"/>
  <c r="G90" i="15" s="1"/>
  <c r="C646" i="24"/>
  <c r="G53" i="34"/>
  <c r="C26" i="15"/>
  <c r="G26" i="15" s="1"/>
  <c r="C679" i="24"/>
  <c r="F149" i="34"/>
  <c r="C46" i="15"/>
  <c r="G46" i="15" s="1"/>
  <c r="C699" i="24"/>
  <c r="E277" i="34"/>
  <c r="C73" i="15"/>
  <c r="G73" i="15" s="1"/>
  <c r="C634" i="24"/>
  <c r="D181" i="34"/>
  <c r="C51" i="15"/>
  <c r="C704" i="24"/>
  <c r="E213" i="34"/>
  <c r="C59" i="15"/>
  <c r="G59" i="15" s="1"/>
  <c r="C712" i="24"/>
  <c r="C21" i="34"/>
  <c r="C15" i="15"/>
  <c r="G15" i="15" s="1"/>
  <c r="CE85" i="24"/>
  <c r="C668" i="24"/>
  <c r="C117" i="34"/>
  <c r="C36" i="15"/>
  <c r="G36" i="15" s="1"/>
  <c r="C689" i="24"/>
  <c r="G21" i="34"/>
  <c r="C19" i="15"/>
  <c r="C672" i="24"/>
  <c r="I709" i="25"/>
  <c r="I701" i="25"/>
  <c r="I693" i="25"/>
  <c r="I685" i="25"/>
  <c r="I714" i="25"/>
  <c r="I706" i="25"/>
  <c r="I698" i="25"/>
  <c r="I690" i="25"/>
  <c r="I682" i="25"/>
  <c r="I711" i="25"/>
  <c r="I717" i="25"/>
  <c r="I708" i="25"/>
  <c r="I700" i="25"/>
  <c r="I713" i="25"/>
  <c r="I705" i="25"/>
  <c r="I697" i="25"/>
  <c r="I689" i="25"/>
  <c r="I710" i="25"/>
  <c r="I702" i="25"/>
  <c r="I694" i="25"/>
  <c r="I686" i="25"/>
  <c r="I707" i="25"/>
  <c r="I692" i="25"/>
  <c r="I688" i="25"/>
  <c r="I684" i="25"/>
  <c r="I681" i="25"/>
  <c r="I673" i="25"/>
  <c r="I695" i="25"/>
  <c r="I678" i="25"/>
  <c r="I670" i="25"/>
  <c r="I675" i="25"/>
  <c r="I703" i="25"/>
  <c r="I680" i="25"/>
  <c r="I672" i="25"/>
  <c r="I696" i="25"/>
  <c r="I677" i="25"/>
  <c r="I669" i="25"/>
  <c r="I674" i="25"/>
  <c r="I712" i="25"/>
  <c r="I704" i="25"/>
  <c r="I699" i="25"/>
  <c r="I691" i="25"/>
  <c r="I687" i="25"/>
  <c r="I679" i="25"/>
  <c r="I671" i="25"/>
  <c r="I648" i="25"/>
  <c r="I647" i="25"/>
  <c r="I646" i="25"/>
  <c r="I68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E117" i="34"/>
  <c r="C38" i="15"/>
  <c r="G38" i="15" s="1"/>
  <c r="C691" i="24"/>
  <c r="G149" i="34"/>
  <c r="C47" i="15"/>
  <c r="G47" i="15" s="1"/>
  <c r="C700" i="24"/>
  <c r="D53" i="34"/>
  <c r="C23" i="15"/>
  <c r="G23" i="15" s="1"/>
  <c r="C676" i="24"/>
  <c r="C373" i="34"/>
  <c r="C92" i="15"/>
  <c r="G92" i="15" s="1"/>
  <c r="C622" i="24"/>
  <c r="H181" i="34"/>
  <c r="C55" i="15"/>
  <c r="G55" i="15" s="1"/>
  <c r="C708" i="24"/>
  <c r="G707" i="25"/>
  <c r="G699" i="25"/>
  <c r="G691" i="25"/>
  <c r="G683" i="25"/>
  <c r="G712" i="25"/>
  <c r="G704" i="25"/>
  <c r="G696" i="25"/>
  <c r="G688" i="25"/>
  <c r="G709" i="25"/>
  <c r="G714" i="25"/>
  <c r="G706" i="25"/>
  <c r="G698" i="25"/>
  <c r="G711" i="25"/>
  <c r="G703" i="25"/>
  <c r="G695" i="25"/>
  <c r="G687" i="25"/>
  <c r="G717" i="25"/>
  <c r="G708" i="25"/>
  <c r="G700" i="25"/>
  <c r="G692" i="25"/>
  <c r="G684" i="25"/>
  <c r="G697" i="25"/>
  <c r="G682" i="25"/>
  <c r="G679" i="25"/>
  <c r="G671" i="25"/>
  <c r="G648" i="25"/>
  <c r="G647" i="25"/>
  <c r="G646" i="25"/>
  <c r="G630" i="25"/>
  <c r="G627" i="25"/>
  <c r="G702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13" i="25"/>
  <c r="G705" i="25"/>
  <c r="G681" i="25"/>
  <c r="G673" i="25"/>
  <c r="G689" i="25"/>
  <c r="G685" i="25"/>
  <c r="G678" i="25"/>
  <c r="G670" i="25"/>
  <c r="G628" i="25"/>
  <c r="G693" i="25"/>
  <c r="G675" i="25"/>
  <c r="G680" i="25"/>
  <c r="G672" i="25"/>
  <c r="G710" i="25"/>
  <c r="G701" i="25"/>
  <c r="G690" i="25"/>
  <c r="G686" i="25"/>
  <c r="G677" i="25"/>
  <c r="G669" i="25"/>
  <c r="G629" i="25"/>
  <c r="G694" i="25"/>
  <c r="G674" i="25"/>
  <c r="E613" i="25"/>
  <c r="I21" i="34"/>
  <c r="C674" i="24"/>
  <c r="C21" i="15"/>
  <c r="G21" i="15" s="1"/>
  <c r="E53" i="34"/>
  <c r="C677" i="24"/>
  <c r="C24" i="15"/>
  <c r="G24" i="15" s="1"/>
  <c r="E341" i="34"/>
  <c r="C87" i="15"/>
  <c r="G87" i="15" s="1"/>
  <c r="C643" i="24"/>
  <c r="F213" i="34"/>
  <c r="C60" i="15"/>
  <c r="C713" i="24"/>
  <c r="E245" i="34"/>
  <c r="C66" i="15"/>
  <c r="G66" i="15" s="1"/>
  <c r="C632" i="24"/>
  <c r="I149" i="34"/>
  <c r="C49" i="15"/>
  <c r="C702" i="24"/>
  <c r="E149" i="34"/>
  <c r="C45" i="15"/>
  <c r="G45" i="15" s="1"/>
  <c r="C698" i="24"/>
  <c r="H48" i="15" l="1"/>
  <c r="I48" i="15" s="1"/>
  <c r="G50" i="15"/>
  <c r="H50" i="15"/>
  <c r="I50" i="15" s="1"/>
  <c r="G63" i="15"/>
  <c r="H63" i="15"/>
  <c r="I63" i="15" s="1"/>
  <c r="G51" i="15"/>
  <c r="H51" i="15"/>
  <c r="I51" i="15" s="1"/>
  <c r="G34" i="15"/>
  <c r="H34" i="15"/>
  <c r="I34" i="15" s="1"/>
  <c r="I716" i="25"/>
  <c r="I373" i="34"/>
  <c r="C716" i="24"/>
  <c r="G37" i="15"/>
  <c r="H37" i="15"/>
  <c r="I37" i="15" s="1"/>
  <c r="C715" i="24"/>
  <c r="C648" i="24"/>
  <c r="M716" i="24" s="1"/>
  <c r="D615" i="24"/>
  <c r="F716" i="25"/>
  <c r="G49" i="15"/>
  <c r="H49" i="15"/>
  <c r="I49" i="15" s="1"/>
  <c r="G19" i="15"/>
  <c r="H19" i="15" s="1"/>
  <c r="I19" i="15" s="1"/>
  <c r="E713" i="25"/>
  <c r="E705" i="25"/>
  <c r="E697" i="25"/>
  <c r="E689" i="25"/>
  <c r="E710" i="25"/>
  <c r="E702" i="25"/>
  <c r="E694" i="25"/>
  <c r="E686" i="25"/>
  <c r="E712" i="25"/>
  <c r="E704" i="25"/>
  <c r="E696" i="25"/>
  <c r="E709" i="25"/>
  <c r="E701" i="25"/>
  <c r="E693" i="25"/>
  <c r="E685" i="25"/>
  <c r="E714" i="25"/>
  <c r="E706" i="25"/>
  <c r="E698" i="25"/>
  <c r="E690" i="25"/>
  <c r="E699" i="25"/>
  <c r="E691" i="25"/>
  <c r="E687" i="25"/>
  <c r="E677" i="25"/>
  <c r="E669" i="25"/>
  <c r="E629" i="25"/>
  <c r="E683" i="25"/>
  <c r="E674" i="25"/>
  <c r="E717" i="25"/>
  <c r="E711" i="25"/>
  <c r="E707" i="25"/>
  <c r="E695" i="25"/>
  <c r="E692" i="25"/>
  <c r="E688" i="25"/>
  <c r="E684" i="25"/>
  <c r="E682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6" i="25" s="1"/>
  <c r="E703" i="25"/>
  <c r="E681" i="25"/>
  <c r="E673" i="25"/>
  <c r="E708" i="25"/>
  <c r="E678" i="25"/>
  <c r="E670" i="25"/>
  <c r="E628" i="25"/>
  <c r="E675" i="25"/>
  <c r="E680" i="25"/>
  <c r="E672" i="25"/>
  <c r="E626" i="25"/>
  <c r="G69" i="15"/>
  <c r="H69" i="15" s="1"/>
  <c r="I69" i="15" s="1"/>
  <c r="G716" i="25"/>
  <c r="G43" i="15"/>
  <c r="H43" i="15"/>
  <c r="I43" i="15" s="1"/>
  <c r="G65" i="15"/>
  <c r="H65" i="15"/>
  <c r="I65" i="15" s="1"/>
  <c r="H41" i="15"/>
  <c r="I41" i="15" s="1"/>
  <c r="G41" i="15"/>
  <c r="G33" i="15"/>
  <c r="H33" i="15"/>
  <c r="I33" i="15" s="1"/>
  <c r="D716" i="24" l="1"/>
  <c r="D707" i="24"/>
  <c r="D699" i="24"/>
  <c r="D691" i="24"/>
  <c r="D683" i="24"/>
  <c r="D675" i="24"/>
  <c r="D712" i="24"/>
  <c r="D709" i="24"/>
  <c r="D701" i="24"/>
  <c r="D693" i="24"/>
  <c r="D685" i="24"/>
  <c r="D677" i="24"/>
  <c r="D669" i="24"/>
  <c r="D706" i="24"/>
  <c r="D698" i="24"/>
  <c r="D690" i="24"/>
  <c r="D682" i="24"/>
  <c r="D674" i="24"/>
  <c r="D711" i="24"/>
  <c r="D703" i="24"/>
  <c r="D695" i="24"/>
  <c r="D687" i="24"/>
  <c r="D679" i="24"/>
  <c r="D671" i="24"/>
  <c r="D708" i="24"/>
  <c r="D700" i="24"/>
  <c r="D692" i="24"/>
  <c r="D684" i="24"/>
  <c r="D676" i="24"/>
  <c r="D713" i="24"/>
  <c r="D705" i="24"/>
  <c r="D697" i="24"/>
  <c r="D689" i="24"/>
  <c r="D681" i="24"/>
  <c r="D673" i="24"/>
  <c r="D680" i="24"/>
  <c r="D627" i="24"/>
  <c r="D710" i="24"/>
  <c r="D688" i="24"/>
  <c r="D625" i="24"/>
  <c r="D702" i="24"/>
  <c r="D670" i="24"/>
  <c r="D668" i="24"/>
  <c r="D628" i="24"/>
  <c r="D622" i="24"/>
  <c r="D618" i="24"/>
  <c r="D696" i="24"/>
  <c r="D678" i="24"/>
  <c r="D647" i="24"/>
  <c r="D646" i="24"/>
  <c r="D645" i="24"/>
  <c r="D629" i="24"/>
  <c r="D626" i="24"/>
  <c r="D621" i="24"/>
  <c r="D617" i="24"/>
  <c r="D704" i="24"/>
  <c r="D672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23" i="24"/>
  <c r="D620" i="24"/>
  <c r="D686" i="24"/>
  <c r="D616" i="24"/>
  <c r="D619" i="24"/>
  <c r="D694" i="24"/>
  <c r="D715" i="24" l="1"/>
  <c r="E623" i="24"/>
  <c r="E612" i="24"/>
  <c r="E712" i="24" l="1"/>
  <c r="E704" i="24"/>
  <c r="E696" i="24"/>
  <c r="E688" i="24"/>
  <c r="E680" i="24"/>
  <c r="E672" i="24"/>
  <c r="E709" i="24"/>
  <c r="E706" i="24"/>
  <c r="E698" i="24"/>
  <c r="E690" i="24"/>
  <c r="E682" i="24"/>
  <c r="E674" i="24"/>
  <c r="E711" i="24"/>
  <c r="E703" i="24"/>
  <c r="E695" i="24"/>
  <c r="E687" i="24"/>
  <c r="E679" i="24"/>
  <c r="E671" i="24"/>
  <c r="E708" i="24"/>
  <c r="E700" i="24"/>
  <c r="E692" i="24"/>
  <c r="E684" i="24"/>
  <c r="E676" i="24"/>
  <c r="E713" i="24"/>
  <c r="E705" i="24"/>
  <c r="E697" i="24"/>
  <c r="E689" i="24"/>
  <c r="E681" i="24"/>
  <c r="E673" i="24"/>
  <c r="E710" i="24"/>
  <c r="E702" i="24"/>
  <c r="E694" i="24"/>
  <c r="E686" i="24"/>
  <c r="E678" i="24"/>
  <c r="E670" i="24"/>
  <c r="E677" i="24"/>
  <c r="E669" i="24"/>
  <c r="E685" i="24"/>
  <c r="E668" i="24"/>
  <c r="E628" i="24"/>
  <c r="E716" i="24"/>
  <c r="E699" i="24"/>
  <c r="E693" i="24"/>
  <c r="E647" i="24"/>
  <c r="E646" i="24"/>
  <c r="E645" i="24"/>
  <c r="E629" i="24"/>
  <c r="E626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77" i="24" s="1"/>
  <c r="E707" i="24"/>
  <c r="E701" i="24"/>
  <c r="E691" i="24"/>
  <c r="E627" i="24"/>
  <c r="E683" i="24"/>
  <c r="E625" i="24"/>
  <c r="F704" i="24" l="1"/>
  <c r="F637" i="24"/>
  <c r="F690" i="24"/>
  <c r="F625" i="24"/>
  <c r="G625" i="24" s="1"/>
  <c r="F670" i="24"/>
  <c r="F689" i="24"/>
  <c r="F708" i="24"/>
  <c r="F668" i="24"/>
  <c r="F685" i="24"/>
  <c r="F688" i="24"/>
  <c r="F630" i="24"/>
  <c r="F638" i="24"/>
  <c r="F626" i="24"/>
  <c r="F674" i="24"/>
  <c r="F678" i="24"/>
  <c r="F697" i="24"/>
  <c r="F671" i="24"/>
  <c r="F693" i="24"/>
  <c r="F712" i="24"/>
  <c r="F631" i="24"/>
  <c r="F639" i="24"/>
  <c r="F629" i="24"/>
  <c r="F706" i="24"/>
  <c r="F686" i="24"/>
  <c r="F705" i="24"/>
  <c r="F679" i="24"/>
  <c r="F701" i="24"/>
  <c r="F669" i="24"/>
  <c r="F632" i="24"/>
  <c r="F640" i="24"/>
  <c r="F645" i="24"/>
  <c r="F675" i="24"/>
  <c r="F694" i="24"/>
  <c r="F713" i="24"/>
  <c r="F687" i="24"/>
  <c r="F709" i="24"/>
  <c r="F680" i="24"/>
  <c r="F633" i="24"/>
  <c r="F641" i="24"/>
  <c r="F646" i="24"/>
  <c r="F683" i="24"/>
  <c r="F702" i="24"/>
  <c r="F676" i="24"/>
  <c r="F695" i="24"/>
  <c r="F716" i="24"/>
  <c r="F627" i="24"/>
  <c r="F634" i="24"/>
  <c r="F642" i="24"/>
  <c r="F647" i="24"/>
  <c r="F691" i="24"/>
  <c r="F710" i="24"/>
  <c r="F684" i="24"/>
  <c r="F703" i="24"/>
  <c r="F698" i="24"/>
  <c r="F635" i="24"/>
  <c r="F643" i="24"/>
  <c r="F696" i="24"/>
  <c r="F699" i="24"/>
  <c r="F673" i="24"/>
  <c r="F692" i="24"/>
  <c r="F711" i="24"/>
  <c r="F628" i="24"/>
  <c r="F672" i="24"/>
  <c r="F636" i="24"/>
  <c r="F644" i="24"/>
  <c r="F682" i="24"/>
  <c r="F707" i="24"/>
  <c r="F681" i="24"/>
  <c r="F700" i="24"/>
  <c r="E715" i="24"/>
  <c r="F715" i="24" l="1"/>
  <c r="G708" i="24"/>
  <c r="M708" i="24" s="1"/>
  <c r="H183" i="34" s="1"/>
  <c r="G689" i="24"/>
  <c r="M689" i="24" s="1"/>
  <c r="C119" i="34" s="1"/>
  <c r="G670" i="24"/>
  <c r="M670" i="24" s="1"/>
  <c r="E23" i="34" s="1"/>
  <c r="G704" i="24"/>
  <c r="M704" i="24" s="1"/>
  <c r="D183" i="34" s="1"/>
  <c r="G628" i="24"/>
  <c r="G693" i="24"/>
  <c r="M693" i="24" s="1"/>
  <c r="G637" i="24"/>
  <c r="G687" i="24"/>
  <c r="M687" i="24" s="1"/>
  <c r="H87" i="34" s="1"/>
  <c r="G700" i="24"/>
  <c r="G681" i="24"/>
  <c r="G707" i="24"/>
  <c r="G696" i="24"/>
  <c r="G679" i="24"/>
  <c r="M679" i="24" s="1"/>
  <c r="G644" i="24"/>
  <c r="G636" i="24"/>
  <c r="G701" i="24"/>
  <c r="M701" i="24" s="1"/>
  <c r="H151" i="34" s="1"/>
  <c r="G698" i="24"/>
  <c r="G691" i="24"/>
  <c r="G642" i="24"/>
  <c r="G638" i="24"/>
  <c r="G706" i="24"/>
  <c r="G692" i="24"/>
  <c r="G673" i="24"/>
  <c r="M673" i="24" s="1"/>
  <c r="H23" i="34" s="1"/>
  <c r="G699" i="24"/>
  <c r="M699" i="24" s="1"/>
  <c r="F151" i="34" s="1"/>
  <c r="G688" i="24"/>
  <c r="M688" i="24" s="1"/>
  <c r="I87" i="34" s="1"/>
  <c r="G647" i="24"/>
  <c r="G643" i="24"/>
  <c r="G635" i="24"/>
  <c r="G627" i="24"/>
  <c r="G684" i="24"/>
  <c r="M684" i="24" s="1"/>
  <c r="E87" i="34" s="1"/>
  <c r="G680" i="24"/>
  <c r="M680" i="24" s="1"/>
  <c r="H55" i="34" s="1"/>
  <c r="G634" i="24"/>
  <c r="G712" i="24"/>
  <c r="M712" i="24" s="1"/>
  <c r="E215" i="34" s="1"/>
  <c r="G710" i="24"/>
  <c r="G646" i="24"/>
  <c r="G695" i="24"/>
  <c r="G697" i="24"/>
  <c r="M697" i="24" s="1"/>
  <c r="D151" i="34" s="1"/>
  <c r="G709" i="24"/>
  <c r="M709" i="24" s="1"/>
  <c r="I183" i="34" s="1"/>
  <c r="G690" i="24"/>
  <c r="M690" i="24" s="1"/>
  <c r="D119" i="34" s="1"/>
  <c r="G676" i="24"/>
  <c r="M676" i="24" s="1"/>
  <c r="D55" i="34" s="1"/>
  <c r="G702" i="24"/>
  <c r="G683" i="24"/>
  <c r="M683" i="24" s="1"/>
  <c r="D87" i="34" s="1"/>
  <c r="G672" i="24"/>
  <c r="G645" i="24"/>
  <c r="L647" i="24" s="1"/>
  <c r="G641" i="24"/>
  <c r="G633" i="24"/>
  <c r="G669" i="24"/>
  <c r="G711" i="24"/>
  <c r="M711" i="24" s="1"/>
  <c r="D215" i="34" s="1"/>
  <c r="G668" i="24"/>
  <c r="M668" i="24" s="1"/>
  <c r="G682" i="24"/>
  <c r="M682" i="24" s="1"/>
  <c r="C87" i="34" s="1"/>
  <c r="G713" i="24"/>
  <c r="G694" i="24"/>
  <c r="G675" i="24"/>
  <c r="M675" i="24" s="1"/>
  <c r="C55" i="34" s="1"/>
  <c r="G703" i="24"/>
  <c r="G629" i="24"/>
  <c r="I629" i="24" s="1"/>
  <c r="G640" i="24"/>
  <c r="G632" i="24"/>
  <c r="G677" i="24"/>
  <c r="M677" i="24" s="1"/>
  <c r="G674" i="24"/>
  <c r="M674" i="24" s="1"/>
  <c r="I23" i="34" s="1"/>
  <c r="G705" i="24"/>
  <c r="M705" i="24" s="1"/>
  <c r="E183" i="34" s="1"/>
  <c r="G686" i="24"/>
  <c r="M686" i="24" s="1"/>
  <c r="G87" i="34" s="1"/>
  <c r="G716" i="24"/>
  <c r="G671" i="24"/>
  <c r="M671" i="24" s="1"/>
  <c r="F23" i="34" s="1"/>
  <c r="G626" i="24"/>
  <c r="G639" i="24"/>
  <c r="G631" i="24"/>
  <c r="G685" i="24"/>
  <c r="M685" i="24" s="1"/>
  <c r="F87" i="34" s="1"/>
  <c r="G678" i="24"/>
  <c r="M678" i="24" s="1"/>
  <c r="G630" i="24"/>
  <c r="G715" i="24" l="1"/>
  <c r="I708" i="24"/>
  <c r="I694" i="24"/>
  <c r="I675" i="24"/>
  <c r="I709" i="24"/>
  <c r="I690" i="24"/>
  <c r="I705" i="24"/>
  <c r="I679" i="24"/>
  <c r="I632" i="24"/>
  <c r="I630" i="24"/>
  <c r="I700" i="24"/>
  <c r="I686" i="24"/>
  <c r="I716" i="24"/>
  <c r="I701" i="24"/>
  <c r="I682" i="24"/>
  <c r="I673" i="24"/>
  <c r="I641" i="24"/>
  <c r="I643" i="24"/>
  <c r="I692" i="24"/>
  <c r="I678" i="24"/>
  <c r="I712" i="24"/>
  <c r="I693" i="24"/>
  <c r="I674" i="24"/>
  <c r="I687" i="24"/>
  <c r="I637" i="24"/>
  <c r="I631" i="24"/>
  <c r="I684" i="24"/>
  <c r="I670" i="24"/>
  <c r="I704" i="24"/>
  <c r="I685" i="24"/>
  <c r="I711" i="24"/>
  <c r="I681" i="24"/>
  <c r="I633" i="24"/>
  <c r="I635" i="24"/>
  <c r="I676" i="24"/>
  <c r="I707" i="24"/>
  <c r="I696" i="24"/>
  <c r="I677" i="24"/>
  <c r="I697" i="24"/>
  <c r="I695" i="24"/>
  <c r="I639" i="24"/>
  <c r="I671" i="24"/>
  <c r="I702" i="24"/>
  <c r="I698" i="24"/>
  <c r="I636" i="24"/>
  <c r="I713" i="24"/>
  <c r="I699" i="24"/>
  <c r="I688" i="24"/>
  <c r="I669" i="24"/>
  <c r="I647" i="24"/>
  <c r="I689" i="24"/>
  <c r="I644" i="24"/>
  <c r="I642" i="24"/>
  <c r="I683" i="24"/>
  <c r="I645" i="24"/>
  <c r="I634" i="24"/>
  <c r="I710" i="24"/>
  <c r="I691" i="24"/>
  <c r="I680" i="24"/>
  <c r="I706" i="24"/>
  <c r="I646" i="24"/>
  <c r="I668" i="24"/>
  <c r="I640" i="24"/>
  <c r="I638" i="24"/>
  <c r="I672" i="24"/>
  <c r="I703" i="24"/>
  <c r="C23" i="34"/>
  <c r="M715" i="24"/>
  <c r="H628" i="24"/>
  <c r="G119" i="34"/>
  <c r="G55" i="34"/>
  <c r="L716" i="24"/>
  <c r="L706" i="24"/>
  <c r="M706" i="24" s="1"/>
  <c r="F183" i="34" s="1"/>
  <c r="L687" i="24"/>
  <c r="L713" i="24"/>
  <c r="M713" i="24" s="1"/>
  <c r="F215" i="34" s="1"/>
  <c r="L678" i="24"/>
  <c r="L694" i="24"/>
  <c r="M694" i="24" s="1"/>
  <c r="H119" i="34" s="1"/>
  <c r="L712" i="24"/>
  <c r="L698" i="24"/>
  <c r="M698" i="24" s="1"/>
  <c r="E151" i="34" s="1"/>
  <c r="L679" i="24"/>
  <c r="L705" i="24"/>
  <c r="L668" i="24"/>
  <c r="L715" i="24" s="1"/>
  <c r="L670" i="24"/>
  <c r="L696" i="24"/>
  <c r="M696" i="24" s="1"/>
  <c r="C151" i="34" s="1"/>
  <c r="L709" i="24"/>
  <c r="L690" i="24"/>
  <c r="L671" i="24"/>
  <c r="L697" i="24"/>
  <c r="L704" i="24"/>
  <c r="L689" i="24"/>
  <c r="L676" i="24"/>
  <c r="L707" i="24"/>
  <c r="M707" i="24" s="1"/>
  <c r="G183" i="34" s="1"/>
  <c r="L701" i="24"/>
  <c r="L682" i="24"/>
  <c r="L708" i="24"/>
  <c r="L672" i="24"/>
  <c r="M672" i="24" s="1"/>
  <c r="G23" i="34" s="1"/>
  <c r="L699" i="24"/>
  <c r="L693" i="24"/>
  <c r="L674" i="24"/>
  <c r="L700" i="24"/>
  <c r="M700" i="24" s="1"/>
  <c r="G151" i="34" s="1"/>
  <c r="L681" i="24"/>
  <c r="M681" i="24" s="1"/>
  <c r="I55" i="34" s="1"/>
  <c r="L686" i="24"/>
  <c r="L675" i="24"/>
  <c r="L702" i="24"/>
  <c r="M702" i="24" s="1"/>
  <c r="I151" i="34" s="1"/>
  <c r="L691" i="24"/>
  <c r="M691" i="24" s="1"/>
  <c r="L685" i="24"/>
  <c r="L711" i="24"/>
  <c r="L692" i="24"/>
  <c r="M692" i="24" s="1"/>
  <c r="L673" i="24"/>
  <c r="L680" i="24"/>
  <c r="L695" i="24"/>
  <c r="M695" i="24" s="1"/>
  <c r="I119" i="34" s="1"/>
  <c r="L683" i="24"/>
  <c r="L677" i="24"/>
  <c r="L703" i="24"/>
  <c r="M703" i="24" s="1"/>
  <c r="C183" i="34" s="1"/>
  <c r="L684" i="24"/>
  <c r="L688" i="24"/>
  <c r="L710" i="24"/>
  <c r="M710" i="24" s="1"/>
  <c r="C215" i="34" s="1"/>
  <c r="L669" i="24"/>
  <c r="M669" i="24" s="1"/>
  <c r="D23" i="34" s="1"/>
  <c r="E119" i="34" l="1"/>
  <c r="E55" i="34"/>
  <c r="H695" i="24"/>
  <c r="H689" i="24"/>
  <c r="H670" i="24"/>
  <c r="H704" i="24"/>
  <c r="H685" i="24"/>
  <c r="H640" i="24"/>
  <c r="H632" i="24"/>
  <c r="H674" i="24"/>
  <c r="H687" i="24"/>
  <c r="H681" i="24"/>
  <c r="H707" i="24"/>
  <c r="H696" i="24"/>
  <c r="H677" i="24"/>
  <c r="H639" i="24"/>
  <c r="H631" i="24"/>
  <c r="H647" i="24"/>
  <c r="H679" i="24"/>
  <c r="H673" i="24"/>
  <c r="H699" i="24"/>
  <c r="H688" i="24"/>
  <c r="H700" i="24"/>
  <c r="H638" i="24"/>
  <c r="H630" i="24"/>
  <c r="H645" i="24"/>
  <c r="H671" i="24"/>
  <c r="H710" i="24"/>
  <c r="H691" i="24"/>
  <c r="H680" i="24"/>
  <c r="H676" i="24"/>
  <c r="H637" i="24"/>
  <c r="H690" i="24"/>
  <c r="H629" i="24"/>
  <c r="H708" i="24"/>
  <c r="H702" i="24"/>
  <c r="H683" i="24"/>
  <c r="H672" i="24"/>
  <c r="H644" i="24"/>
  <c r="H636" i="24"/>
  <c r="H684" i="24"/>
  <c r="H668" i="24"/>
  <c r="H697" i="24"/>
  <c r="H712" i="24"/>
  <c r="H633" i="24"/>
  <c r="H713" i="24"/>
  <c r="H694" i="24"/>
  <c r="H675" i="24"/>
  <c r="H709" i="24"/>
  <c r="H643" i="24"/>
  <c r="H635" i="24"/>
  <c r="H698" i="24"/>
  <c r="H706" i="24"/>
  <c r="H703" i="24"/>
  <c r="H693" i="24"/>
  <c r="H692" i="24"/>
  <c r="H711" i="24"/>
  <c r="H705" i="24"/>
  <c r="H686" i="24"/>
  <c r="H716" i="24"/>
  <c r="H701" i="24"/>
  <c r="H642" i="24"/>
  <c r="H634" i="24"/>
  <c r="H669" i="24"/>
  <c r="H682" i="24"/>
  <c r="H678" i="24"/>
  <c r="H641" i="24"/>
  <c r="H646" i="24"/>
  <c r="F119" i="34"/>
  <c r="F55" i="34"/>
  <c r="I715" i="24"/>
  <c r="J630" i="24"/>
  <c r="H715" i="24" l="1"/>
  <c r="J710" i="24"/>
  <c r="J704" i="24"/>
  <c r="J685" i="24"/>
  <c r="J711" i="24"/>
  <c r="J643" i="24"/>
  <c r="J635" i="24"/>
  <c r="J708" i="24"/>
  <c r="J676" i="24"/>
  <c r="J707" i="24"/>
  <c r="J696" i="24"/>
  <c r="J677" i="24"/>
  <c r="J703" i="24"/>
  <c r="J642" i="24"/>
  <c r="J634" i="24"/>
  <c r="J678" i="24"/>
  <c r="J646" i="24"/>
  <c r="J705" i="24"/>
  <c r="J713" i="24"/>
  <c r="J699" i="24"/>
  <c r="J688" i="24"/>
  <c r="J669" i="24"/>
  <c r="J695" i="24"/>
  <c r="J641" i="24"/>
  <c r="J633" i="24"/>
  <c r="J692" i="24"/>
  <c r="J680" i="24"/>
  <c r="J687" i="24"/>
  <c r="J632" i="24"/>
  <c r="J647" i="24"/>
  <c r="J691" i="24"/>
  <c r="J706" i="24"/>
  <c r="J640" i="24"/>
  <c r="J668" i="24"/>
  <c r="J712" i="24"/>
  <c r="J697" i="24"/>
  <c r="J683" i="24"/>
  <c r="J672" i="24"/>
  <c r="J698" i="24"/>
  <c r="J679" i="24"/>
  <c r="J639" i="24"/>
  <c r="J631" i="24"/>
  <c r="J686" i="24"/>
  <c r="J693" i="24"/>
  <c r="J644" i="24"/>
  <c r="K644" i="24" s="1"/>
  <c r="J689" i="24"/>
  <c r="J675" i="24"/>
  <c r="J709" i="24"/>
  <c r="J690" i="24"/>
  <c r="J671" i="24"/>
  <c r="J638" i="24"/>
  <c r="J702" i="24"/>
  <c r="J645" i="24"/>
  <c r="J684" i="24"/>
  <c r="J681" i="24"/>
  <c r="J716" i="24"/>
  <c r="J701" i="24"/>
  <c r="J682" i="24"/>
  <c r="J694" i="24"/>
  <c r="J637" i="24"/>
  <c r="J670" i="24"/>
  <c r="J700" i="24"/>
  <c r="J673" i="24"/>
  <c r="J674" i="24"/>
  <c r="J636" i="24"/>
  <c r="J715" i="24" l="1"/>
  <c r="K682" i="24"/>
  <c r="K710" i="24"/>
  <c r="K712" i="24"/>
  <c r="K693" i="24"/>
  <c r="K674" i="24"/>
  <c r="K700" i="24"/>
  <c r="K668" i="24"/>
  <c r="K715" i="24" s="1"/>
  <c r="K694" i="24"/>
  <c r="K677" i="24"/>
  <c r="K689" i="24"/>
  <c r="K702" i="24"/>
  <c r="K704" i="24"/>
  <c r="K685" i="24"/>
  <c r="K711" i="24"/>
  <c r="K692" i="24"/>
  <c r="K713" i="24"/>
  <c r="K696" i="24"/>
  <c r="K684" i="24"/>
  <c r="K707" i="24"/>
  <c r="K705" i="24"/>
  <c r="K716" i="24"/>
  <c r="K703" i="24"/>
  <c r="K709" i="24"/>
  <c r="K675" i="24"/>
  <c r="K686" i="24"/>
  <c r="K688" i="24"/>
  <c r="K669" i="24"/>
  <c r="K695" i="24"/>
  <c r="K676" i="24"/>
  <c r="K683" i="24"/>
  <c r="K690" i="24"/>
  <c r="K708" i="24"/>
  <c r="K678" i="24"/>
  <c r="K680" i="24"/>
  <c r="K706" i="24"/>
  <c r="K687" i="24"/>
  <c r="K691" i="24"/>
  <c r="K673" i="24"/>
  <c r="K681" i="24"/>
  <c r="K701" i="24"/>
  <c r="K670" i="24"/>
  <c r="K672" i="24"/>
  <c r="K698" i="24"/>
  <c r="K679" i="24"/>
  <c r="K699" i="24"/>
  <c r="K697" i="24"/>
  <c r="K671" i="24"/>
  <c r="C288" i="24" l="1"/>
  <c r="C287" i="24"/>
  <c r="C290" i="24"/>
  <c r="C286" i="24"/>
  <c r="C284" i="24"/>
  <c r="C283" i="24"/>
  <c r="C285" i="24"/>
  <c r="D291" i="24" l="1"/>
  <c r="D293" i="24" s="1"/>
  <c r="Q2" i="30"/>
  <c r="C25" i="8"/>
  <c r="C32" i="8"/>
  <c r="X2" i="30"/>
  <c r="U2" i="30"/>
  <c r="C29" i="8"/>
  <c r="V2" i="30"/>
  <c r="C30" i="8"/>
  <c r="C26" i="8"/>
  <c r="R2" i="30"/>
  <c r="S2" i="30"/>
  <c r="C27" i="8"/>
  <c r="C28" i="8"/>
  <c r="T2" i="30"/>
  <c r="C35" i="8" l="1"/>
  <c r="D308" i="24"/>
  <c r="C359" i="24"/>
  <c r="C358" i="24" l="1"/>
  <c r="D360" i="24"/>
  <c r="BL2" i="30"/>
  <c r="C111" i="8"/>
  <c r="C50" i="8"/>
  <c r="F309" i="24"/>
  <c r="D352" i="24"/>
  <c r="C103" i="8" s="1"/>
  <c r="BM2" i="30"/>
  <c r="C112" i="8"/>
  <c r="D367" i="24" l="1"/>
  <c r="C113" i="8"/>
  <c r="E380" i="24"/>
  <c r="D12" i="33"/>
  <c r="C121" i="8" l="1"/>
  <c r="D384" i="24"/>
  <c r="C138" i="8" l="1"/>
  <c r="D417" i="24"/>
  <c r="C168" i="8" l="1"/>
  <c r="D421" i="24"/>
  <c r="C172" i="8" l="1"/>
  <c r="D424" i="24"/>
  <c r="C177" i="8" s="1"/>
</calcChain>
</file>

<file path=xl/sharedStrings.xml><?xml version="1.0" encoding="utf-8"?>
<sst xmlns="http://schemas.openxmlformats.org/spreadsheetml/2006/main" count="4832" uniqueCount="1372">
  <si>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</si>
  <si>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</si>
  <si>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</si>
  <si>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</si>
  <si>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</si>
  <si>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</si>
  <si>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</si>
  <si>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</si>
  <si>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</si>
  <si>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</si>
  <si>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</si>
  <si>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</si>
  <si>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</si>
  <si>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</si>
  <si>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</si>
  <si>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</si>
  <si>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</si>
  <si>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</si>
  <si>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</si>
  <si>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</si>
  <si>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</si>
  <si>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</si>
  <si>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</si>
  <si>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</si>
  <si>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</si>
  <si>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</si>
  <si>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</si>
  <si>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</si>
  <si>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</si>
  <si>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</si>
  <si>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</si>
  <si>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</si>
  <si>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</si>
  <si>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</si>
  <si>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</si>
  <si>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</si>
  <si>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</si>
  <si>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</si>
  <si>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</si>
  <si>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</si>
  <si>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</si>
  <si>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</si>
  <si>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</si>
  <si>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</si>
  <si>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</si>
  <si>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</si>
  <si>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</si>
  <si>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</si>
  <si>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</si>
  <si>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</si>
  <si>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</si>
  <si>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</si>
  <si>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</si>
  <si>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</si>
  <si>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</si>
  <si>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</si>
  <si>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</si>
  <si>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</si>
  <si>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</si>
  <si>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</si>
  <si>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</si>
  <si>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</si>
  <si>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</si>
  <si>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</si>
  <si>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</si>
  <si>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</si>
  <si>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</si>
  <si>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</si>
  <si>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</si>
  <si>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</si>
  <si>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</si>
  <si>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</si>
  <si>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</si>
  <si>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</si>
  <si>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</si>
  <si>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</si>
  <si>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</si>
  <si>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</si>
  <si>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</si>
  <si>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</si>
  <si>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</si>
  <si>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</si>
  <si>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</si>
  <si>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</si>
  <si>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</si>
  <si>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</si>
  <si>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</si>
  <si>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</si>
  <si>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</si>
  <si>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</si>
  <si>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</si>
  <si>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</si>
  <si>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</si>
  <si>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</si>
  <si>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</si>
  <si>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</si>
  <si>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</si>
  <si>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</si>
  <si>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</si>
  <si>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</si>
  <si>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</si>
  <si>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</si>
  <si>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</si>
  <si>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</si>
  <si>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</si>
  <si>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</si>
  <si>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</si>
  <si>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</si>
  <si>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</si>
  <si>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</si>
  <si>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</si>
  <si>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</si>
  <si>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</si>
  <si>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</si>
  <si>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</si>
  <si>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</si>
  <si>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</si>
  <si>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</si>
  <si>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</si>
  <si>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</si>
  <si>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</si>
  <si>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</si>
  <si>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</si>
  <si>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</si>
  <si>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</si>
  <si>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</si>
  <si>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</si>
  <si>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</si>
  <si>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</si>
  <si>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</si>
  <si>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</si>
  <si>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</si>
  <si>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</si>
  <si>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</si>
  <si>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</si>
  <si>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</si>
  <si>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</si>
  <si>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</si>
  <si>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</si>
  <si>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</si>
  <si>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</si>
  <si>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</si>
  <si>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</si>
  <si>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</si>
  <si>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</si>
  <si>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</si>
  <si>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</si>
  <si>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</si>
  <si>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</si>
  <si>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</si>
  <si>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</si>
  <si>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</si>
  <si>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</si>
  <si>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</si>
  <si>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</si>
  <si>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</si>
  <si>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</si>
  <si>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</si>
  <si>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</si>
  <si>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</si>
  <si>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</si>
  <si>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</si>
  <si>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</si>
  <si>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</si>
  <si>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</si>
  <si>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</si>
  <si>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</si>
  <si>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</si>
  <si>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</si>
  <si>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</si>
  <si>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</si>
  <si>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</si>
  <si>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</si>
  <si>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</si>
  <si>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</si>
  <si>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</si>
  <si>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</si>
  <si>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</si>
  <si>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</si>
  <si>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</si>
  <si>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</si>
  <si>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</si>
  <si>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</si>
  <si>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</si>
  <si>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</si>
  <si>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</si>
  <si>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</si>
  <si>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</si>
  <si>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</si>
  <si>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</si>
  <si>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</si>
  <si>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</si>
  <si>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</si>
  <si>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</si>
  <si>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</si>
  <si>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</si>
  <si>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</si>
  <si>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</si>
  <si>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</si>
  <si>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</si>
  <si>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</si>
  <si>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</si>
  <si>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</si>
  <si>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</si>
  <si>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</si>
  <si>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</si>
  <si>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</si>
  <si>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</si>
  <si>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</si>
  <si>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</si>
  <si>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</si>
  <si>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</si>
  <si>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</si>
  <si>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</si>
  <si>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</si>
  <si>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</si>
  <si>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</si>
  <si>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</si>
  <si>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</si>
  <si>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</si>
  <si>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</si>
  <si>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</si>
  <si>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</si>
  <si>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</si>
  <si>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</si>
  <si>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</si>
  <si>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</si>
  <si>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</si>
  <si>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</si>
  <si>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</si>
  <si>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</si>
  <si>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</si>
  <si>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</si>
  <si>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</si>
  <si>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</si>
  <si>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</si>
  <si>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</si>
  <si>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</si>
  <si>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</si>
  <si>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</si>
  <si>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</si>
  <si>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</si>
  <si>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</si>
  <si>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</si>
  <si>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</si>
  <si>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</si>
  <si>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</si>
  <si>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</si>
  <si>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</si>
  <si>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</si>
  <si>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</si>
  <si>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</si>
  <si>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</si>
  <si>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</si>
  <si>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</si>
  <si>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</si>
  <si>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</si>
  <si>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</si>
  <si>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</si>
  <si>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</si>
  <si>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</si>
  <si>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</si>
  <si>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HFM Check</t>
  </si>
  <si>
    <t>OK if less than 10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</si>
  <si>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</si>
  <si>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</si>
  <si>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</si>
  <si>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</si>
  <si>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</si>
  <si>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</si>
  <si>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</si>
  <si>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</si>
  <si>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</si>
  <si>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</si>
  <si>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</si>
  <si>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</si>
  <si>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</si>
  <si>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</si>
  <si>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</si>
  <si>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</si>
  <si>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</si>
  <si>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</si>
  <si>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</si>
  <si>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</si>
  <si>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</si>
  <si>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</si>
  <si>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</si>
  <si>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</si>
  <si>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</si>
  <si>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</si>
  <si>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</si>
  <si>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</si>
  <si>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</si>
  <si>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</si>
  <si>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</si>
  <si>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</si>
  <si>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</si>
  <si>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</si>
  <si>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</si>
  <si>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</si>
  <si>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</si>
  <si>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</si>
  <si>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</si>
  <si>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St. Luke's Rehabilitation Institute</t>
  </si>
  <si>
    <t>Mailing Address</t>
  </si>
  <si>
    <t>711 S Cowley Street</t>
  </si>
  <si>
    <t>City</t>
  </si>
  <si>
    <t>Spokane</t>
  </si>
  <si>
    <t>State</t>
  </si>
  <si>
    <t>WA</t>
  </si>
  <si>
    <t>Zip</t>
  </si>
  <si>
    <t>County</t>
  </si>
  <si>
    <t>Chief Executive Officer</t>
  </si>
  <si>
    <t>Joel Gilbertson</t>
  </si>
  <si>
    <t>Chief Financial Officer</t>
  </si>
  <si>
    <t>Helen Andrus</t>
  </si>
  <si>
    <t>Chair of Governing Board</t>
  </si>
  <si>
    <t xml:space="preserve">Larry Soehren </t>
  </si>
  <si>
    <t>Telephone Number</t>
  </si>
  <si>
    <t>509-473-6000</t>
  </si>
  <si>
    <t>Facsimile Number</t>
  </si>
  <si>
    <t>509-392-5688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</si>
  <si>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</si>
  <si>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</si>
  <si>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</si>
  <si>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</si>
  <si>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</si>
  <si>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</si>
  <si>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</si>
  <si>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</si>
  <si>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</si>
  <si>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</si>
  <si>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</si>
  <si>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</si>
  <si>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</si>
  <si>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</si>
  <si>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</si>
  <si>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</si>
  <si>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</si>
  <si>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</si>
  <si>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</si>
  <si>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</si>
  <si>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</si>
  <si>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</si>
  <si>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</si>
  <si>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</si>
  <si>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</si>
  <si>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</si>
  <si>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</si>
  <si>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</si>
  <si>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</si>
  <si>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</si>
  <si>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</si>
  <si>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</si>
  <si>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</si>
  <si>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</si>
  <si>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</si>
  <si>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</si>
  <si>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</si>
  <si>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</si>
  <si>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</si>
  <si>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</si>
  <si>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</si>
  <si>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</si>
  <si>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</si>
  <si>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</si>
  <si>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</si>
  <si>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</si>
  <si>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</si>
  <si>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</si>
  <si>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</si>
  <si>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</si>
  <si>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</si>
  <si>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</si>
  <si>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</si>
  <si>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</si>
  <si>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</si>
  <si>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</si>
  <si>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</si>
  <si>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</si>
  <si>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</si>
  <si>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</si>
  <si>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</si>
  <si>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</si>
  <si>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</si>
  <si>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</si>
  <si>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</si>
  <si>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</si>
  <si>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</si>
  <si>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</si>
  <si>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</si>
  <si>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</si>
  <si>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</si>
  <si>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</si>
  <si>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</si>
  <si>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</si>
  <si>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</si>
  <si>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</si>
  <si>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</si>
  <si>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</si>
  <si>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</si>
  <si>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</si>
  <si>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</si>
  <si>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</si>
  <si>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</si>
  <si>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</si>
  <si>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</si>
  <si>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</si>
  <si>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</si>
  <si>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</si>
  <si>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</si>
  <si>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</si>
  <si>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</si>
  <si>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</si>
  <si>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</si>
  <si>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</si>
  <si>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</si>
  <si>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</si>
  <si>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</si>
  <si>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</si>
  <si>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</si>
  <si>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</si>
  <si>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</si>
  <si>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</si>
  <si>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</si>
  <si>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</si>
  <si>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</si>
  <si>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</si>
  <si>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</si>
  <si>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</si>
  <si>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</si>
  <si>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</si>
  <si>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</si>
  <si>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</si>
  <si>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</si>
  <si>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</si>
  <si>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</si>
  <si>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</si>
  <si>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</si>
  <si>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</si>
  <si>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</si>
  <si>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</si>
  <si>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</si>
  <si>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</si>
  <si>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</si>
  <si>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</si>
  <si>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</si>
  <si>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</si>
  <si>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</si>
  <si>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</si>
  <si>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</si>
  <si>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</si>
  <si>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</si>
  <si>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</si>
  <si>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</si>
  <si>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</si>
  <si>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</si>
  <si>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</si>
  <si>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</si>
  <si>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</si>
  <si>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</si>
  <si>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</si>
  <si>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</si>
  <si>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</si>
  <si>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</si>
  <si>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</si>
  <si>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</si>
  <si>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</si>
  <si>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</si>
  <si>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</si>
  <si>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</si>
  <si>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</si>
  <si>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</si>
  <si>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</si>
  <si>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</si>
  <si>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</si>
  <si>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</si>
  <si>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</si>
  <si>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</si>
  <si>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</si>
  <si>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</si>
  <si>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</si>
  <si>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</si>
  <si>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</si>
  <si>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</si>
  <si>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</si>
  <si>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</si>
  <si>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</si>
  <si>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</si>
  <si>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</si>
  <si>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</si>
  <si>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</si>
  <si>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</si>
  <si>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</si>
  <si>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</si>
  <si>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</si>
  <si>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</si>
  <si>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</si>
  <si>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</si>
  <si>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</si>
  <si>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</si>
  <si>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</si>
  <si>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</si>
  <si>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</si>
  <si>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</si>
  <si>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</si>
  <si>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</si>
  <si>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</si>
  <si>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</si>
  <si>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</si>
  <si>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</si>
  <si>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</si>
  <si>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</si>
  <si>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</si>
  <si>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</si>
  <si>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</si>
  <si>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</si>
  <si>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</si>
  <si>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</si>
  <si>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</si>
  <si>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</si>
  <si>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</si>
  <si>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</si>
  <si>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</si>
  <si>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</si>
  <si>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</si>
  <si>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</si>
  <si>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</si>
  <si>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</si>
  <si>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</si>
  <si>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</si>
  <si>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</si>
  <si>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</si>
  <si>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</si>
  <si>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</si>
  <si>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</si>
  <si>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</si>
  <si>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</si>
  <si>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</si>
  <si>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</si>
  <si>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</si>
  <si>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</si>
  <si>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</si>
  <si>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</si>
  <si>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</si>
  <si>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</si>
  <si>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</si>
  <si>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</si>
  <si>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</si>
  <si>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</si>
  <si>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</si>
  <si>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</si>
  <si>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</si>
  <si>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</si>
  <si>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</si>
  <si>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</si>
  <si>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</si>
  <si>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</si>
  <si>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</si>
  <si>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</si>
  <si>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</si>
  <si>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</si>
  <si>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</si>
  <si>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</si>
  <si>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</si>
  <si>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</si>
  <si>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</si>
  <si>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</si>
  <si>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</si>
  <si>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</si>
  <si>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</si>
  <si>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</si>
  <si>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</si>
  <si>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</si>
  <si>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</si>
  <si>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</si>
  <si>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</si>
  <si>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</si>
  <si>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</si>
  <si>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</si>
  <si>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</si>
  <si>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</si>
  <si>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</si>
  <si>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</si>
  <si>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</si>
  <si>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</si>
  <si>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</si>
  <si>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</si>
  <si>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</si>
  <si>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</si>
  <si>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</si>
  <si>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</si>
  <si>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</si>
  <si>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</si>
  <si>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</si>
  <si>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</si>
  <si>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</si>
  <si>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</si>
  <si>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</si>
  <si>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</si>
  <si>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</si>
  <si>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</si>
  <si>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</si>
  <si>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</si>
  <si>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</si>
  <si>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</si>
  <si>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</si>
  <si>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</si>
  <si>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</si>
  <si>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</si>
  <si>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</si>
  <si>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</si>
  <si>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</si>
  <si>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</si>
  <si>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</si>
  <si>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</si>
  <si>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</si>
  <si>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</si>
  <si>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</si>
  <si>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</si>
  <si>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</si>
  <si>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</si>
  <si>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</si>
  <si>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</si>
  <si>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</si>
  <si>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</si>
  <si>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</si>
  <si>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</si>
  <si>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</si>
  <si>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</si>
  <si>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</si>
  <si>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</si>
  <si>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</si>
  <si>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</si>
  <si>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</si>
  <si>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</si>
  <si>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</si>
  <si>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</si>
  <si>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</si>
  <si>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</si>
  <si>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</si>
  <si>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</si>
  <si>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</si>
  <si>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</si>
  <si>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</si>
  <si>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</si>
  <si>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</si>
  <si>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</si>
  <si>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</si>
  <si>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</si>
  <si>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</si>
  <si>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</si>
  <si>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</si>
  <si>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</si>
  <si>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</si>
  <si>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</si>
  <si>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</si>
  <si>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</si>
  <si>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</si>
  <si>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</si>
  <si>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</si>
  <si>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</si>
  <si>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</si>
  <si>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</si>
  <si>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</si>
  <si>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</si>
  <si>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</si>
  <si>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</si>
  <si>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</si>
  <si>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</si>
  <si>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</si>
  <si>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</si>
  <si>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</si>
  <si>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</si>
  <si>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</si>
  <si>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</si>
  <si>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</si>
  <si>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</si>
  <si>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</si>
  <si>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</si>
  <si>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</si>
  <si>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</si>
  <si>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</si>
  <si>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</si>
  <si>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</si>
  <si>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</si>
  <si>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</si>
  <si>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</si>
  <si>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</si>
  <si>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</si>
  <si>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</si>
  <si>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</si>
  <si>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</si>
  <si>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</si>
  <si>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</si>
  <si>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</si>
  <si>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</si>
  <si>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</si>
  <si>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</si>
  <si>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</si>
  <si>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</si>
  <si>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</si>
  <si>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</si>
  <si>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</si>
  <si>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</si>
  <si>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</si>
  <si>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</si>
  <si>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</si>
  <si>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</si>
  <si>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</si>
  <si>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</si>
  <si>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</si>
  <si>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</si>
  <si>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</si>
  <si>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</si>
  <si>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</si>
  <si>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</si>
  <si>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</si>
  <si>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</si>
  <si>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</si>
  <si>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</si>
  <si>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</si>
  <si>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</si>
  <si>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</si>
  <si>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</si>
  <si>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</si>
  <si>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</si>
  <si>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</si>
  <si>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</si>
  <si>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</si>
  <si>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</si>
  <si>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</si>
  <si>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</si>
  <si>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</si>
  <si>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</si>
  <si>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</si>
  <si>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</si>
  <si>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</si>
  <si>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</si>
  <si>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</si>
  <si>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</si>
  <si>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</si>
  <si>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</si>
  <si>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</si>
  <si>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</si>
  <si>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</si>
  <si>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</si>
  <si>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</si>
  <si>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</si>
  <si>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</si>
  <si>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</si>
  <si>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</si>
  <si>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</si>
  <si>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</si>
  <si>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</si>
  <si>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</si>
  <si>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</si>
  <si>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</si>
  <si>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</si>
  <si>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</si>
  <si>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</si>
  <si>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</si>
  <si>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</si>
  <si>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</si>
  <si>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</si>
  <si>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</si>
  <si>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</si>
  <si>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</si>
  <si>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</si>
  <si>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</si>
  <si>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</si>
  <si>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</si>
  <si>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</si>
  <si>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</si>
  <si>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</si>
  <si>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</si>
  <si>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</si>
  <si>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</si>
  <si>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</si>
  <si>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</si>
  <si>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</si>
  <si>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</si>
  <si>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</si>
  <si>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</si>
  <si>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</si>
  <si>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</si>
  <si>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</si>
  <si>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</si>
  <si>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</si>
  <si>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</si>
  <si>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</si>
  <si>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</si>
  <si>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</si>
  <si>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</si>
  <si>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</si>
  <si>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</si>
  <si>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</si>
  <si>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</si>
  <si>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</si>
  <si>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</si>
  <si>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</si>
  <si>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</si>
  <si>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</si>
  <si>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</si>
  <si>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</si>
  <si>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</si>
  <si>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</si>
  <si>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</si>
  <si>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</si>
  <si>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</si>
  <si>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</si>
  <si>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</si>
  <si>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</si>
  <si>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</si>
  <si>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</si>
  <si>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</si>
  <si>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</si>
  <si>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</si>
  <si>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</si>
  <si>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</si>
  <si>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</si>
  <si>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</si>
  <si>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</si>
  <si>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</si>
  <si>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</si>
  <si>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</si>
  <si>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</si>
  <si>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</si>
  <si>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</si>
  <si>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</si>
  <si>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</si>
  <si>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</si>
  <si>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</si>
  <si>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</si>
  <si>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</si>
  <si>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</si>
  <si>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</si>
  <si>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</si>
  <si>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</si>
  <si>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</si>
  <si>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</si>
  <si>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</si>
  <si>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</si>
  <si>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</si>
  <si>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</si>
  <si>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</si>
  <si>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</si>
  <si>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</si>
  <si>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</si>
  <si>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</si>
  <si>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</si>
  <si>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</si>
  <si>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</si>
  <si>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</si>
  <si>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</si>
  <si>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</si>
  <si>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</si>
  <si>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</si>
  <si>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</si>
  <si>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</si>
  <si>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</si>
  <si>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</si>
  <si>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</si>
  <si>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</si>
  <si>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</si>
  <si>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</si>
  <si>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</si>
  <si>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</si>
  <si>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</si>
  <si>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</si>
  <si>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</si>
  <si>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</si>
  <si>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</si>
  <si>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</si>
  <si>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</si>
  <si>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</si>
  <si>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</si>
  <si>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</si>
  <si>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</si>
  <si>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</si>
  <si>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</si>
  <si>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</si>
  <si>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</si>
  <si>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</si>
  <si>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</si>
  <si>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</si>
  <si>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</si>
  <si>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</si>
  <si>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</si>
  <si>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</si>
  <si>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</si>
  <si>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</si>
  <si>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</si>
  <si>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</si>
  <si>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</si>
  <si>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</si>
  <si>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</si>
  <si>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</si>
  <si>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</si>
  <si>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</si>
  <si>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</si>
  <si>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</si>
  <si>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</si>
  <si>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</si>
  <si>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</si>
  <si>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</si>
  <si>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</si>
  <si>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</si>
  <si>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</si>
  <si>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</si>
  <si>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</si>
  <si>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</si>
  <si>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</si>
  <si>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</si>
  <si>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</si>
  <si>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</si>
  <si>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</si>
  <si>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</si>
  <si>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</si>
  <si>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</si>
  <si>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</si>
  <si>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</si>
  <si>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</si>
  <si>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</si>
  <si>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</si>
  <si>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</si>
  <si>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</si>
  <si>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</si>
  <si>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</si>
  <si>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</si>
  <si>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</si>
  <si>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</si>
  <si>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</si>
  <si>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</si>
  <si>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</si>
  <si>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</si>
  <si>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</si>
  <si>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</si>
  <si>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</si>
  <si>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</si>
  <si>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</si>
  <si>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</si>
  <si>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</si>
  <si>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</si>
  <si>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</si>
  <si>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</si>
  <si>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</si>
  <si>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</si>
  <si>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</si>
  <si>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</si>
  <si>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</si>
  <si>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</si>
  <si>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</si>
  <si>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</si>
  <si>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</si>
  <si>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</si>
  <si>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</si>
  <si>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</si>
  <si>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</si>
  <si>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</si>
  <si>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</si>
  <si>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</si>
  <si>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</si>
  <si>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</si>
  <si>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</si>
  <si>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</si>
  <si>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</si>
  <si>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</si>
  <si>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</si>
  <si>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</si>
  <si>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</si>
  <si>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</si>
  <si>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</si>
  <si>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</si>
  <si>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</si>
  <si>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</si>
  <si>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</si>
  <si>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</si>
  <si>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</si>
  <si>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</si>
  <si>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</si>
  <si>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</si>
  <si>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</si>
  <si>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</si>
  <si>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</si>
  <si>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</si>
  <si>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</si>
  <si>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</si>
  <si>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</si>
  <si>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</si>
  <si>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</si>
  <si>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</si>
  <si>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</si>
  <si>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</si>
  <si>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</si>
  <si>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</si>
  <si>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</si>
  <si>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</si>
  <si>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</si>
  <si>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</si>
  <si>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</si>
  <si>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</si>
  <si>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</si>
  <si>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</si>
  <si>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</si>
  <si>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</si>
  <si>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</si>
  <si>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</si>
  <si>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</si>
  <si>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</si>
  <si>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</si>
  <si>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</si>
  <si>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</si>
  <si>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</si>
  <si>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</si>
  <si>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</si>
  <si>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</si>
  <si>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</si>
  <si>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</si>
  <si>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</si>
  <si>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</si>
  <si>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</si>
  <si>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</si>
  <si>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</si>
  <si>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</si>
  <si>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</si>
  <si>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</si>
  <si>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</si>
  <si>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</si>
  <si>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</si>
  <si>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</si>
  <si>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</si>
  <si>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</si>
  <si>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</si>
  <si>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</si>
  <si>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</si>
  <si>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</si>
  <si>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</si>
  <si>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</si>
  <si>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</si>
  <si>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</si>
  <si>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</si>
  <si>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</si>
  <si>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</si>
  <si>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</si>
  <si>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</si>
  <si>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</si>
  <si>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</si>
  <si>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</si>
  <si>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</si>
  <si>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</si>
  <si>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</si>
  <si>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</si>
  <si>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</si>
  <si>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</si>
  <si>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</si>
  <si>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</si>
  <si>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</si>
  <si>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</si>
  <si>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</si>
  <si>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</si>
  <si>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</si>
  <si>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</si>
  <si>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</si>
  <si>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</si>
  <si>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</si>
  <si>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</si>
  <si>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</si>
  <si>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</si>
  <si>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</si>
  <si>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</si>
  <si>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</si>
  <si>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</si>
  <si>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</si>
  <si>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</si>
  <si>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</si>
  <si>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</si>
  <si>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</si>
  <si>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</si>
  <si>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</si>
  <si>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</si>
  <si>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</si>
  <si>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</si>
  <si>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</si>
  <si>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</si>
  <si>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</si>
  <si>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</si>
  <si>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</si>
  <si>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</si>
  <si>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</si>
  <si>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</si>
  <si>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</si>
  <si>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</si>
  <si>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</si>
  <si>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</si>
  <si>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</si>
  <si>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</si>
  <si>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</si>
  <si>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</si>
  <si>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</si>
  <si>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</si>
  <si>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</si>
  <si>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</si>
  <si>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</si>
  <si>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</si>
  <si>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</si>
  <si>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</si>
  <si>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</si>
  <si>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</si>
  <si>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</si>
  <si>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</si>
  <si>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</si>
  <si>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</si>
  <si>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</si>
  <si>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</si>
  <si>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</si>
  <si>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</si>
  <si>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</si>
  <si>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</si>
  <si>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</si>
  <si>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</si>
  <si>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</si>
  <si>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</si>
  <si>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</si>
  <si>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</si>
  <si>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</si>
  <si>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</si>
  <si>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</si>
  <si>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</si>
  <si>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</si>
  <si>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</si>
  <si>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</si>
  <si>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</si>
  <si>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</si>
  <si>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</si>
  <si>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</si>
  <si>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</si>
  <si>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</si>
  <si>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</si>
  <si>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</si>
  <si>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</si>
  <si>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</si>
  <si>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</si>
  <si>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</si>
  <si>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</si>
  <si>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</si>
  <si>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</si>
  <si>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</si>
  <si>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</si>
  <si>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</si>
  <si>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</si>
  <si>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</si>
  <si>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</si>
  <si>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</si>
  <si>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</si>
  <si>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</si>
  <si>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</si>
  <si>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</si>
  <si>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</si>
  <si>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</si>
  <si>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</si>
  <si>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</si>
  <si>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</si>
  <si>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</si>
  <si>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</si>
  <si>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</si>
  <si>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</si>
  <si>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</si>
  <si>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</si>
  <si>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</si>
  <si>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</si>
  <si>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</si>
  <si>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</si>
  <si>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</si>
  <si>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</si>
  <si>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</si>
  <si>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</si>
  <si>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</si>
  <si>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</si>
  <si>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</si>
  <si>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</si>
  <si>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</si>
  <si>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</si>
  <si>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</si>
  <si>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</si>
  <si>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</si>
  <si>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</si>
  <si>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</si>
  <si>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</si>
  <si>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</si>
  <si>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</si>
  <si>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</si>
  <si>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</si>
  <si>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</si>
  <si>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</si>
  <si>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</si>
  <si>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</si>
  <si>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</si>
  <si>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</si>
  <si>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</si>
  <si>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</si>
  <si>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</si>
  <si>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</si>
  <si>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</si>
  <si>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</si>
  <si>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</si>
  <si>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</si>
  <si>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</si>
  <si>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</si>
  <si>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</si>
  <si>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</si>
  <si>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</si>
  <si>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</si>
  <si>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</si>
  <si>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</si>
  <si>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</si>
  <si>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</si>
  <si>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</si>
  <si>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</si>
  <si>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</si>
  <si>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</si>
  <si>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</si>
  <si>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</si>
  <si>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</si>
  <si>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</si>
  <si>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</si>
  <si>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</si>
  <si>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</si>
  <si>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</si>
  <si>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</si>
  <si>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</si>
  <si>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</si>
  <si>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</si>
  <si>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</si>
  <si>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</si>
  <si>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</si>
  <si>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</si>
  <si>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</si>
  <si>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</si>
  <si>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</si>
  <si>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</si>
  <si>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</si>
  <si>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</si>
  <si>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</si>
  <si>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</si>
  <si>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</si>
  <si>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</si>
  <si>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</si>
  <si>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</si>
  <si>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</si>
  <si>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</si>
  <si>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</si>
  <si>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</si>
  <si>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</si>
  <si>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</si>
  <si>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</si>
  <si>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</si>
  <si>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</si>
  <si>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</si>
  <si>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</si>
  <si>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</si>
  <si>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</si>
  <si>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</si>
  <si>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</si>
  <si>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</si>
  <si>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</si>
  <si>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</si>
  <si>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</si>
  <si>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</si>
  <si>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</si>
  <si>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</si>
  <si>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</si>
  <si>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</si>
  <si>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</si>
  <si>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</si>
  <si>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</si>
  <si>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</si>
  <si>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</si>
  <si>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</si>
  <si>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</si>
  <si>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</si>
  <si>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</si>
  <si>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</si>
  <si>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</si>
  <si>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</si>
  <si>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</si>
  <si>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</si>
  <si>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</si>
  <si>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</si>
  <si>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</si>
  <si>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</si>
  <si>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</si>
  <si>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</si>
  <si>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</si>
  <si>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</si>
  <si>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</si>
  <si>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</si>
  <si>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</si>
  <si>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</si>
  <si>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</si>
  <si>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</si>
  <si>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</si>
  <si>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</si>
  <si>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</si>
  <si>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</si>
  <si>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</si>
  <si>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</si>
  <si>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</si>
  <si>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</si>
  <si>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</si>
  <si>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</si>
  <si>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</si>
  <si>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</si>
  <si>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</si>
  <si>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</si>
  <si>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</si>
  <si>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</si>
  <si>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</si>
  <si>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</si>
  <si>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</si>
  <si>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</si>
  <si>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</si>
  <si>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</si>
  <si>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</si>
  <si>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</si>
  <si>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</si>
  <si>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</si>
  <si>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</si>
  <si>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</si>
  <si>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</si>
  <si>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</si>
  <si>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</si>
  <si>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</si>
  <si>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</si>
  <si>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</si>
  <si>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</si>
  <si>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</si>
  <si>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</si>
  <si>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</si>
  <si>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</si>
  <si>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</si>
  <si>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</si>
  <si>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</si>
  <si>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</si>
  <si>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</si>
  <si>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</si>
  <si>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</si>
  <si>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</si>
  <si>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</si>
  <si>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</si>
  <si>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</si>
  <si>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</si>
  <si>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</si>
  <si>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</si>
  <si>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</si>
  <si>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</si>
  <si>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</si>
  <si>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</si>
  <si>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</si>
  <si>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</si>
  <si>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</si>
  <si>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</si>
  <si>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</si>
  <si>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</si>
  <si>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</si>
  <si>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</si>
  <si>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Melissa Damm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</si>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</sst>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2A815A-CC7F-4C66-AAA4-E770D53E9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3\Financial\Reporting\Annual%20DOH\WA\2023\HFM%20Entity%20Templates\DOH%20Annual%20Entity%20Template%20FY2023.xlsx" TargetMode="External"/><Relationship Id="rId1" Type="http://schemas.openxmlformats.org/officeDocument/2006/relationships/externalLinkPath" Target="file:///J:\2023\Financial\Reporting\Annual%20DOH\WA\2023\HFM%20Entity%20Templates\DOH%20Annual%20Entity%20Template%20F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Annual"/>
      <sheetName val="Template"/>
      <sheetName val="Units of Measure"/>
      <sheetName val="LawsonDrillInfo"/>
    </sheetNames>
    <sheetDataSet>
      <sheetData sheetId="0"/>
      <sheetData sheetId="1">
        <row r="46">
          <cell r="D46">
            <v>231737302</v>
          </cell>
        </row>
        <row r="47">
          <cell r="D47">
            <v>173640082</v>
          </cell>
        </row>
        <row r="48">
          <cell r="D48">
            <v>51342359</v>
          </cell>
        </row>
        <row r="49">
          <cell r="D49">
            <v>57883298</v>
          </cell>
        </row>
        <row r="50">
          <cell r="D50">
            <v>200285515</v>
          </cell>
        </row>
        <row r="51">
          <cell r="D51">
            <v>326692924</v>
          </cell>
        </row>
        <row r="150">
          <cell r="D150">
            <v>46315058</v>
          </cell>
        </row>
        <row r="153">
          <cell r="D153">
            <v>2156188</v>
          </cell>
        </row>
        <row r="154">
          <cell r="D154">
            <v>376409935</v>
          </cell>
        </row>
        <row r="157">
          <cell r="D157">
            <v>0</v>
          </cell>
        </row>
        <row r="158">
          <cell r="D158">
            <v>2196708</v>
          </cell>
        </row>
        <row r="159">
          <cell r="D159">
            <v>112081960</v>
          </cell>
        </row>
        <row r="161">
          <cell r="D161">
            <v>4326321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4F96-D19F-4887-9952-8B451A53E3EC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Normal="100" workbookViewId="0">
      <selection activeCell="A2" sqref="A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1370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1369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6" t="s">
        <v>28</v>
      </c>
      <c r="B36" s="347"/>
      <c r="C36" s="348"/>
      <c r="D36" s="347"/>
      <c r="E36" s="347"/>
      <c r="F36" s="347"/>
      <c r="G36" s="347"/>
    </row>
    <row r="37" spans="1:83" x14ac:dyDescent="0.35">
      <c r="A37" s="349" t="s">
        <v>29</v>
      </c>
      <c r="B37" s="350"/>
      <c r="C37" s="348"/>
      <c r="D37" s="347"/>
      <c r="E37" s="347"/>
      <c r="F37" s="347"/>
      <c r="G37" s="347"/>
    </row>
    <row r="38" spans="1:83" x14ac:dyDescent="0.35">
      <c r="A38" s="351" t="s">
        <v>30</v>
      </c>
      <c r="B38" s="350"/>
      <c r="C38" s="348"/>
      <c r="D38" s="347"/>
      <c r="E38" s="347"/>
      <c r="F38" s="347"/>
      <c r="G38" s="347"/>
    </row>
    <row r="39" spans="1:83" x14ac:dyDescent="0.35">
      <c r="A39" s="352" t="s">
        <v>31</v>
      </c>
      <c r="B39" s="347"/>
      <c r="C39" s="348"/>
      <c r="D39" s="347"/>
      <c r="E39" s="347"/>
      <c r="F39" s="347"/>
      <c r="G39" s="347"/>
    </row>
    <row r="40" spans="1:83" x14ac:dyDescent="0.35">
      <c r="A40" s="351" t="s">
        <v>32</v>
      </c>
      <c r="B40" s="347"/>
      <c r="C40" s="348"/>
      <c r="D40" s="347"/>
      <c r="E40" s="347"/>
      <c r="F40" s="347"/>
      <c r="G40" s="34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2855320</v>
      </c>
      <c r="C47" s="317">
        <v>0</v>
      </c>
      <c r="D47" s="317">
        <v>0</v>
      </c>
      <c r="E47" s="317">
        <v>0</v>
      </c>
      <c r="F47" s="317">
        <v>0</v>
      </c>
      <c r="G47" s="317">
        <v>725486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50637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317">
        <v>86360</v>
      </c>
      <c r="AC47" s="317">
        <v>73634</v>
      </c>
      <c r="AD47" s="317">
        <v>0</v>
      </c>
      <c r="AE47" s="317">
        <v>1134188</v>
      </c>
      <c r="AF47" s="317">
        <v>0</v>
      </c>
      <c r="AG47" s="317">
        <v>0</v>
      </c>
      <c r="AH47" s="317">
        <v>0</v>
      </c>
      <c r="AI47" s="317">
        <v>0</v>
      </c>
      <c r="AJ47" s="317">
        <v>46077</v>
      </c>
      <c r="AK47" s="317">
        <v>705606</v>
      </c>
      <c r="AL47" s="317">
        <v>142070</v>
      </c>
      <c r="AM47" s="317">
        <v>41424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0</v>
      </c>
      <c r="AW47" s="317">
        <v>2121</v>
      </c>
      <c r="AX47" s="317">
        <v>0</v>
      </c>
      <c r="AY47" s="317">
        <v>73904</v>
      </c>
      <c r="AZ47" s="317">
        <v>0</v>
      </c>
      <c r="BA47" s="317">
        <v>2577</v>
      </c>
      <c r="BB47" s="317">
        <v>164669</v>
      </c>
      <c r="BC47" s="317">
        <v>9541</v>
      </c>
      <c r="BD47" s="317">
        <v>0</v>
      </c>
      <c r="BE47" s="317">
        <v>175087</v>
      </c>
      <c r="BF47" s="317">
        <v>0</v>
      </c>
      <c r="BG47" s="317">
        <v>7614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-719320</v>
      </c>
      <c r="BO47" s="317">
        <v>21450</v>
      </c>
      <c r="BP47" s="317">
        <v>0</v>
      </c>
      <c r="BQ47" s="317">
        <v>0</v>
      </c>
      <c r="BR47" s="317">
        <v>0</v>
      </c>
      <c r="BS47" s="317">
        <v>0</v>
      </c>
      <c r="BT47" s="317">
        <v>5970</v>
      </c>
      <c r="BU47" s="317">
        <v>0</v>
      </c>
      <c r="BV47" s="317">
        <v>172</v>
      </c>
      <c r="BW47" s="317">
        <v>0</v>
      </c>
      <c r="BX47" s="317">
        <v>0</v>
      </c>
      <c r="BY47" s="317">
        <v>94964</v>
      </c>
      <c r="BZ47" s="317">
        <v>0</v>
      </c>
      <c r="CA47" s="317">
        <v>11088</v>
      </c>
      <c r="CB47" s="317">
        <v>0</v>
      </c>
      <c r="CC47" s="317">
        <v>0</v>
      </c>
      <c r="CD47" s="16"/>
      <c r="CE47" s="28">
        <f>SUM(C47:CC47)</f>
        <v>2855319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5" x14ac:dyDescent="0.35">
      <c r="A49" s="16" t="s">
        <v>233</v>
      </c>
      <c r="B49" s="28">
        <f>B47+B48</f>
        <v>2855320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5" x14ac:dyDescent="0.35">
      <c r="A51" s="22" t="s">
        <v>234</v>
      </c>
      <c r="B51" s="317">
        <v>1265497</v>
      </c>
      <c r="C51" s="317">
        <v>0</v>
      </c>
      <c r="D51" s="317">
        <v>0</v>
      </c>
      <c r="E51" s="317">
        <v>0</v>
      </c>
      <c r="F51" s="317">
        <v>0</v>
      </c>
      <c r="G51" s="317">
        <v>89825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0</v>
      </c>
      <c r="Q51" s="317">
        <v>0</v>
      </c>
      <c r="R51" s="317">
        <v>0</v>
      </c>
      <c r="S51" s="317">
        <v>0</v>
      </c>
      <c r="T51" s="317">
        <v>0</v>
      </c>
      <c r="U51" s="317">
        <v>0</v>
      </c>
      <c r="V51" s="317">
        <v>0</v>
      </c>
      <c r="W51" s="317">
        <v>0</v>
      </c>
      <c r="X51" s="317">
        <v>0</v>
      </c>
      <c r="Y51" s="317">
        <v>0</v>
      </c>
      <c r="Z51" s="317">
        <v>0</v>
      </c>
      <c r="AA51" s="317">
        <v>0</v>
      </c>
      <c r="AB51" s="317">
        <v>0</v>
      </c>
      <c r="AC51" s="317">
        <v>1277</v>
      </c>
      <c r="AD51" s="317">
        <v>0</v>
      </c>
      <c r="AE51" s="317">
        <v>43160</v>
      </c>
      <c r="AF51" s="317">
        <v>0</v>
      </c>
      <c r="AG51" s="317">
        <v>0</v>
      </c>
      <c r="AH51" s="317">
        <v>0</v>
      </c>
      <c r="AI51" s="317">
        <v>0</v>
      </c>
      <c r="AJ51" s="317">
        <v>0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426</v>
      </c>
      <c r="AX51" s="317">
        <v>0</v>
      </c>
      <c r="AY51" s="317">
        <v>12877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698522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419410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1265497</v>
      </c>
    </row>
    <row r="52" spans="1:85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5" x14ac:dyDescent="0.35">
      <c r="A53" s="16" t="s">
        <v>233</v>
      </c>
      <c r="B53" s="28">
        <f>B51+B52</f>
        <v>1265497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5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5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5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5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5" x14ac:dyDescent="0.35">
      <c r="A59" s="35" t="s">
        <v>261</v>
      </c>
      <c r="B59" s="28"/>
      <c r="C59" s="317">
        <v>0</v>
      </c>
      <c r="D59" s="317">
        <v>0</v>
      </c>
      <c r="E59" s="317">
        <v>0</v>
      </c>
      <c r="F59" s="317">
        <v>0</v>
      </c>
      <c r="G59" s="317">
        <v>16387</v>
      </c>
      <c r="H59" s="317">
        <v>0</v>
      </c>
      <c r="I59" s="317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87195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11" t="s">
        <v>262</v>
      </c>
      <c r="CG59" s="11" t="s">
        <v>263</v>
      </c>
    </row>
    <row r="60" spans="1:85" s="210" customFormat="1" x14ac:dyDescent="0.35">
      <c r="A60" s="217" t="s">
        <v>264</v>
      </c>
      <c r="B60" s="218"/>
      <c r="C60" s="321">
        <v>0</v>
      </c>
      <c r="D60" s="321">
        <v>0</v>
      </c>
      <c r="E60" s="321">
        <v>0</v>
      </c>
      <c r="F60" s="321">
        <v>0</v>
      </c>
      <c r="G60" s="321">
        <v>108.91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0</v>
      </c>
      <c r="Q60" s="322">
        <v>0</v>
      </c>
      <c r="R60" s="322">
        <v>0</v>
      </c>
      <c r="S60" s="323">
        <v>0</v>
      </c>
      <c r="T60" s="323">
        <v>0</v>
      </c>
      <c r="U60" s="324">
        <v>0</v>
      </c>
      <c r="V60" s="322">
        <v>5.53</v>
      </c>
      <c r="W60" s="322">
        <v>0</v>
      </c>
      <c r="X60" s="322">
        <v>0</v>
      </c>
      <c r="Y60" s="322">
        <v>0</v>
      </c>
      <c r="Z60" s="322">
        <v>0</v>
      </c>
      <c r="AA60" s="322">
        <v>0</v>
      </c>
      <c r="AB60" s="323">
        <v>6.64</v>
      </c>
      <c r="AC60" s="322">
        <v>6.32</v>
      </c>
      <c r="AD60" s="322">
        <v>0</v>
      </c>
      <c r="AE60" s="322">
        <v>135.79</v>
      </c>
      <c r="AF60" s="322">
        <v>0</v>
      </c>
      <c r="AG60" s="322">
        <v>0</v>
      </c>
      <c r="AH60" s="322">
        <v>0</v>
      </c>
      <c r="AI60" s="322">
        <v>0</v>
      </c>
      <c r="AJ60" s="322">
        <v>4.72</v>
      </c>
      <c r="AK60" s="322">
        <v>74.010000000000005</v>
      </c>
      <c r="AL60" s="322">
        <v>13.63</v>
      </c>
      <c r="AM60" s="322">
        <v>5.23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0</v>
      </c>
      <c r="AW60" s="323">
        <v>0</v>
      </c>
      <c r="AX60" s="323">
        <v>0</v>
      </c>
      <c r="AY60" s="322">
        <v>16.86</v>
      </c>
      <c r="AZ60" s="322">
        <v>0.06</v>
      </c>
      <c r="BA60" s="323">
        <v>0.77</v>
      </c>
      <c r="BB60" s="323">
        <v>16.88</v>
      </c>
      <c r="BC60" s="323">
        <v>1.85</v>
      </c>
      <c r="BD60" s="323">
        <v>0</v>
      </c>
      <c r="BE60" s="322">
        <v>30.66</v>
      </c>
      <c r="BF60" s="323">
        <v>0</v>
      </c>
      <c r="BG60" s="323">
        <v>1.57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12.2</v>
      </c>
      <c r="BO60" s="323">
        <v>0</v>
      </c>
      <c r="BP60" s="323">
        <v>0</v>
      </c>
      <c r="BQ60" s="323">
        <v>0</v>
      </c>
      <c r="BR60" s="323">
        <v>0</v>
      </c>
      <c r="BS60" s="323">
        <v>0</v>
      </c>
      <c r="BT60" s="323">
        <v>0.75</v>
      </c>
      <c r="BU60" s="323">
        <v>0</v>
      </c>
      <c r="BV60" s="323">
        <v>0</v>
      </c>
      <c r="BW60" s="323">
        <v>0</v>
      </c>
      <c r="BX60" s="323">
        <v>0</v>
      </c>
      <c r="BY60" s="323">
        <v>9</v>
      </c>
      <c r="BZ60" s="323">
        <v>0</v>
      </c>
      <c r="CA60" s="323">
        <v>0</v>
      </c>
      <c r="CB60" s="323">
        <v>0</v>
      </c>
      <c r="CC60" s="323">
        <v>0.03</v>
      </c>
      <c r="CD60" s="219" t="s">
        <v>248</v>
      </c>
      <c r="CE60" s="237">
        <f t="shared" ref="CE60:CE68" si="6">SUM(C60:CD60)</f>
        <v>451.41</v>
      </c>
      <c r="CF60" s="210">
        <v>450.85417788461501</v>
      </c>
      <c r="CG60" s="210">
        <v>1.1692307692669601E-2</v>
      </c>
    </row>
    <row r="61" spans="1:85" x14ac:dyDescent="0.35">
      <c r="A61" s="35" t="s">
        <v>265</v>
      </c>
      <c r="B61" s="16"/>
      <c r="C61" s="317">
        <v>0</v>
      </c>
      <c r="D61" s="317">
        <v>0</v>
      </c>
      <c r="E61" s="317">
        <v>0</v>
      </c>
      <c r="F61" s="317">
        <v>0</v>
      </c>
      <c r="G61" s="317">
        <v>7862623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0</v>
      </c>
      <c r="Q61" s="319">
        <v>0</v>
      </c>
      <c r="R61" s="319">
        <v>0</v>
      </c>
      <c r="S61" s="325">
        <v>0</v>
      </c>
      <c r="T61" s="325">
        <v>0</v>
      </c>
      <c r="U61" s="320">
        <v>0</v>
      </c>
      <c r="V61" s="319">
        <v>430578</v>
      </c>
      <c r="W61" s="319">
        <v>0</v>
      </c>
      <c r="X61" s="319">
        <v>0</v>
      </c>
      <c r="Y61" s="319">
        <v>0</v>
      </c>
      <c r="Z61" s="319">
        <v>0</v>
      </c>
      <c r="AA61" s="319">
        <v>0</v>
      </c>
      <c r="AB61" s="326">
        <v>830173</v>
      </c>
      <c r="AC61" s="319">
        <v>584056</v>
      </c>
      <c r="AD61" s="319">
        <v>0</v>
      </c>
      <c r="AE61" s="319">
        <v>11009136</v>
      </c>
      <c r="AF61" s="319">
        <v>0</v>
      </c>
      <c r="AG61" s="319">
        <v>0</v>
      </c>
      <c r="AH61" s="319">
        <v>0</v>
      </c>
      <c r="AI61" s="319">
        <v>0</v>
      </c>
      <c r="AJ61" s="319">
        <v>439037</v>
      </c>
      <c r="AK61" s="319">
        <v>6583007</v>
      </c>
      <c r="AL61" s="319">
        <v>1416398</v>
      </c>
      <c r="AM61" s="319">
        <v>399989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0</v>
      </c>
      <c r="AW61" s="325">
        <v>0</v>
      </c>
      <c r="AX61" s="325">
        <v>0</v>
      </c>
      <c r="AY61" s="319">
        <v>771118</v>
      </c>
      <c r="AZ61" s="319">
        <v>2482</v>
      </c>
      <c r="BA61" s="325">
        <v>35381</v>
      </c>
      <c r="BB61" s="325">
        <v>1645381</v>
      </c>
      <c r="BC61" s="325">
        <v>92695</v>
      </c>
      <c r="BD61" s="325">
        <v>0</v>
      </c>
      <c r="BE61" s="319">
        <v>1711245</v>
      </c>
      <c r="BF61" s="325">
        <v>0</v>
      </c>
      <c r="BG61" s="325">
        <v>71604</v>
      </c>
      <c r="BH61" s="325">
        <v>0</v>
      </c>
      <c r="BI61" s="325">
        <v>0</v>
      </c>
      <c r="BJ61" s="325">
        <v>0</v>
      </c>
      <c r="BK61" s="325">
        <v>0</v>
      </c>
      <c r="BL61" s="325">
        <v>-244</v>
      </c>
      <c r="BM61" s="325">
        <v>0</v>
      </c>
      <c r="BN61" s="325">
        <v>1595289</v>
      </c>
      <c r="BO61" s="325">
        <v>0</v>
      </c>
      <c r="BP61" s="325">
        <v>0</v>
      </c>
      <c r="BQ61" s="325">
        <v>0</v>
      </c>
      <c r="BR61" s="325">
        <v>0</v>
      </c>
      <c r="BS61" s="325">
        <v>0</v>
      </c>
      <c r="BT61" s="325">
        <v>38068</v>
      </c>
      <c r="BU61" s="325">
        <v>0</v>
      </c>
      <c r="BV61" s="325">
        <v>0</v>
      </c>
      <c r="BW61" s="325">
        <v>0</v>
      </c>
      <c r="BX61" s="325">
        <v>0</v>
      </c>
      <c r="BY61" s="325">
        <v>873560</v>
      </c>
      <c r="BZ61" s="325">
        <v>0</v>
      </c>
      <c r="CA61" s="325">
        <v>165815</v>
      </c>
      <c r="CB61" s="325">
        <v>601</v>
      </c>
      <c r="CC61" s="325">
        <v>3227</v>
      </c>
      <c r="CD61" s="25" t="s">
        <v>248</v>
      </c>
      <c r="CE61" s="28">
        <f t="shared" si="6"/>
        <v>36561219</v>
      </c>
      <c r="CF61" s="11">
        <v>37585557</v>
      </c>
      <c r="CG61" s="11">
        <v>-0.20999999344348907</v>
      </c>
    </row>
    <row r="62" spans="1:85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725486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50637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86360</v>
      </c>
      <c r="AC62" s="28">
        <f t="shared" si="7"/>
        <v>73634</v>
      </c>
      <c r="AD62" s="28">
        <f t="shared" si="7"/>
        <v>0</v>
      </c>
      <c r="AE62" s="28">
        <f t="shared" si="7"/>
        <v>1134188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46077</v>
      </c>
      <c r="AK62" s="28">
        <f t="shared" si="8"/>
        <v>705606</v>
      </c>
      <c r="AL62" s="28">
        <f t="shared" si="8"/>
        <v>142070</v>
      </c>
      <c r="AM62" s="28">
        <f t="shared" si="8"/>
        <v>41424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2121</v>
      </c>
      <c r="AX62" s="28">
        <f t="shared" si="8"/>
        <v>0</v>
      </c>
      <c r="AY62" s="28">
        <f t="shared" si="8"/>
        <v>73904</v>
      </c>
      <c r="AZ62" s="28">
        <f t="shared" si="8"/>
        <v>0</v>
      </c>
      <c r="BA62" s="28">
        <f t="shared" si="8"/>
        <v>2577</v>
      </c>
      <c r="BB62" s="28">
        <f t="shared" si="8"/>
        <v>164669</v>
      </c>
      <c r="BC62" s="28">
        <f t="shared" si="8"/>
        <v>9541</v>
      </c>
      <c r="BD62" s="28">
        <f t="shared" si="8"/>
        <v>0</v>
      </c>
      <c r="BE62" s="28">
        <f t="shared" si="8"/>
        <v>175087</v>
      </c>
      <c r="BF62" s="28">
        <f t="shared" si="8"/>
        <v>0</v>
      </c>
      <c r="BG62" s="28">
        <f t="shared" si="8"/>
        <v>7614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-719320</v>
      </c>
      <c r="BO62" s="28">
        <f t="shared" ref="BO62:CC62" si="9">ROUND(BO47+BO48,0)</f>
        <v>21450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5970</v>
      </c>
      <c r="BU62" s="28">
        <f t="shared" si="9"/>
        <v>0</v>
      </c>
      <c r="BV62" s="28">
        <f t="shared" si="9"/>
        <v>172</v>
      </c>
      <c r="BW62" s="28">
        <f t="shared" si="9"/>
        <v>0</v>
      </c>
      <c r="BX62" s="28">
        <f t="shared" si="9"/>
        <v>0</v>
      </c>
      <c r="BY62" s="28">
        <f t="shared" si="9"/>
        <v>94964</v>
      </c>
      <c r="BZ62" s="28">
        <f t="shared" si="9"/>
        <v>0</v>
      </c>
      <c r="CA62" s="28">
        <f t="shared" si="9"/>
        <v>11088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2855319</v>
      </c>
      <c r="CF62" s="11">
        <v>3631474</v>
      </c>
      <c r="CG62" s="11">
        <v>1</v>
      </c>
    </row>
    <row r="63" spans="1:85" x14ac:dyDescent="0.35">
      <c r="A63" s="35" t="s">
        <v>266</v>
      </c>
      <c r="B63" s="16"/>
      <c r="C63" s="317">
        <v>0</v>
      </c>
      <c r="D63" s="317">
        <v>0</v>
      </c>
      <c r="E63" s="317">
        <v>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0</v>
      </c>
      <c r="Q63" s="319">
        <v>0</v>
      </c>
      <c r="R63" s="319">
        <v>0</v>
      </c>
      <c r="S63" s="325">
        <v>0</v>
      </c>
      <c r="T63" s="325">
        <v>0</v>
      </c>
      <c r="U63" s="320">
        <v>0</v>
      </c>
      <c r="V63" s="319">
        <v>0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v>1561.24</v>
      </c>
      <c r="AC63" s="319">
        <v>0</v>
      </c>
      <c r="AD63" s="319">
        <v>0</v>
      </c>
      <c r="AE63" s="319">
        <v>0</v>
      </c>
      <c r="AF63" s="319">
        <v>0</v>
      </c>
      <c r="AG63" s="319">
        <v>0</v>
      </c>
      <c r="AH63" s="319">
        <v>0</v>
      </c>
      <c r="AI63" s="319">
        <v>0</v>
      </c>
      <c r="AJ63" s="319">
        <v>0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1622.41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1452.47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403595.06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0</v>
      </c>
      <c r="CD63" s="25" t="s">
        <v>248</v>
      </c>
      <c r="CE63" s="28">
        <f t="shared" si="6"/>
        <v>408231.18</v>
      </c>
      <c r="CF63" s="11">
        <v>429131</v>
      </c>
      <c r="CG63" s="11">
        <v>0</v>
      </c>
    </row>
    <row r="64" spans="1:85" x14ac:dyDescent="0.35">
      <c r="A64" s="35" t="s">
        <v>267</v>
      </c>
      <c r="B64" s="16"/>
      <c r="C64" s="317">
        <v>0</v>
      </c>
      <c r="D64" s="317">
        <v>0</v>
      </c>
      <c r="E64" s="317">
        <v>0</v>
      </c>
      <c r="F64" s="317">
        <v>0</v>
      </c>
      <c r="G64" s="317">
        <v>432712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0</v>
      </c>
      <c r="Q64" s="319">
        <v>0</v>
      </c>
      <c r="R64" s="319">
        <v>0</v>
      </c>
      <c r="S64" s="325">
        <v>15519</v>
      </c>
      <c r="T64" s="325">
        <v>0</v>
      </c>
      <c r="U64" s="320">
        <v>933</v>
      </c>
      <c r="V64" s="319">
        <v>14434</v>
      </c>
      <c r="W64" s="319">
        <v>0</v>
      </c>
      <c r="X64" s="319">
        <v>0</v>
      </c>
      <c r="Y64" s="319">
        <v>0</v>
      </c>
      <c r="Z64" s="319">
        <v>0</v>
      </c>
      <c r="AA64" s="319">
        <v>0</v>
      </c>
      <c r="AB64" s="326">
        <v>465278</v>
      </c>
      <c r="AC64" s="319">
        <v>39860</v>
      </c>
      <c r="AD64" s="319">
        <v>0</v>
      </c>
      <c r="AE64" s="319">
        <v>82031</v>
      </c>
      <c r="AF64" s="319">
        <v>0</v>
      </c>
      <c r="AG64" s="319">
        <v>0</v>
      </c>
      <c r="AH64" s="319">
        <v>0</v>
      </c>
      <c r="AI64" s="319">
        <v>0</v>
      </c>
      <c r="AJ64" s="319">
        <v>200</v>
      </c>
      <c r="AK64" s="319">
        <v>27303</v>
      </c>
      <c r="AL64" s="319">
        <v>7489</v>
      </c>
      <c r="AM64" s="319">
        <v>12039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0</v>
      </c>
      <c r="AW64" s="325">
        <v>0</v>
      </c>
      <c r="AX64" s="325">
        <v>0</v>
      </c>
      <c r="AY64" s="319">
        <v>69844</v>
      </c>
      <c r="AZ64" s="319">
        <v>3518</v>
      </c>
      <c r="BA64" s="325">
        <v>47699</v>
      </c>
      <c r="BB64" s="325">
        <v>6096</v>
      </c>
      <c r="BC64" s="325">
        <v>4427</v>
      </c>
      <c r="BD64" s="325">
        <v>52673</v>
      </c>
      <c r="BE64" s="319">
        <v>99594</v>
      </c>
      <c r="BF64" s="325">
        <v>0</v>
      </c>
      <c r="BG64" s="325">
        <v>2204</v>
      </c>
      <c r="BH64" s="325">
        <v>0</v>
      </c>
      <c r="BI64" s="325">
        <v>0</v>
      </c>
      <c r="BJ64" s="325">
        <v>0</v>
      </c>
      <c r="BK64" s="325">
        <v>0</v>
      </c>
      <c r="BL64" s="325">
        <v>66</v>
      </c>
      <c r="BM64" s="325">
        <v>0</v>
      </c>
      <c r="BN64" s="325">
        <v>63691</v>
      </c>
      <c r="BO64" s="325">
        <v>0</v>
      </c>
      <c r="BP64" s="325">
        <v>59</v>
      </c>
      <c r="BQ64" s="325">
        <v>0</v>
      </c>
      <c r="BR64" s="325">
        <v>0</v>
      </c>
      <c r="BS64" s="325">
        <v>0</v>
      </c>
      <c r="BT64" s="325">
        <v>0</v>
      </c>
      <c r="BU64" s="325">
        <v>0</v>
      </c>
      <c r="BV64" s="325">
        <v>418</v>
      </c>
      <c r="BW64" s="325">
        <v>129</v>
      </c>
      <c r="BX64" s="325">
        <v>0</v>
      </c>
      <c r="BY64" s="325">
        <v>6385</v>
      </c>
      <c r="BZ64" s="325">
        <v>0</v>
      </c>
      <c r="CA64" s="325">
        <v>1100</v>
      </c>
      <c r="CB64" s="325">
        <v>980</v>
      </c>
      <c r="CC64" s="325">
        <v>4883</v>
      </c>
      <c r="CD64" s="25" t="s">
        <v>248</v>
      </c>
      <c r="CE64" s="28">
        <f t="shared" si="6"/>
        <v>1461564</v>
      </c>
      <c r="CF64" s="11">
        <v>1238275</v>
      </c>
      <c r="CG64" s="11">
        <v>0.36000000010244548</v>
      </c>
    </row>
    <row r="65" spans="1:85" x14ac:dyDescent="0.35">
      <c r="A65" s="35" t="s">
        <v>268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  <c r="CF65" s="11">
        <v>493728</v>
      </c>
      <c r="CG65" s="11">
        <v>-7.0000000123400241E-2</v>
      </c>
    </row>
    <row r="66" spans="1:85" x14ac:dyDescent="0.35">
      <c r="A66" s="35" t="s">
        <v>269</v>
      </c>
      <c r="B66" s="16"/>
      <c r="C66" s="317">
        <v>0</v>
      </c>
      <c r="D66" s="317">
        <v>0</v>
      </c>
      <c r="E66" s="317">
        <v>0</v>
      </c>
      <c r="F66" s="317">
        <v>0</v>
      </c>
      <c r="G66" s="317">
        <v>121712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0</v>
      </c>
      <c r="Q66" s="319">
        <v>0</v>
      </c>
      <c r="R66" s="319">
        <v>0</v>
      </c>
      <c r="S66" s="325">
        <v>1724</v>
      </c>
      <c r="T66" s="325">
        <v>0</v>
      </c>
      <c r="U66" s="320">
        <v>72666</v>
      </c>
      <c r="V66" s="319">
        <v>7949</v>
      </c>
      <c r="W66" s="319">
        <v>0</v>
      </c>
      <c r="X66" s="319">
        <v>0</v>
      </c>
      <c r="Y66" s="319">
        <v>121</v>
      </c>
      <c r="Z66" s="319">
        <v>0</v>
      </c>
      <c r="AA66" s="319">
        <v>0</v>
      </c>
      <c r="AB66" s="326">
        <v>1725</v>
      </c>
      <c r="AC66" s="319">
        <v>1831</v>
      </c>
      <c r="AD66" s="319">
        <v>0</v>
      </c>
      <c r="AE66" s="319">
        <v>63658</v>
      </c>
      <c r="AF66" s="319">
        <v>0</v>
      </c>
      <c r="AG66" s="319">
        <v>0</v>
      </c>
      <c r="AH66" s="319">
        <v>0</v>
      </c>
      <c r="AI66" s="319">
        <v>0</v>
      </c>
      <c r="AJ66" s="319">
        <v>11</v>
      </c>
      <c r="AK66" s="319">
        <v>10715</v>
      </c>
      <c r="AL66" s="319">
        <v>534</v>
      </c>
      <c r="AM66" s="319">
        <v>6832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0</v>
      </c>
      <c r="AW66" s="325">
        <v>0</v>
      </c>
      <c r="AX66" s="325">
        <v>0</v>
      </c>
      <c r="AY66" s="319">
        <v>480143</v>
      </c>
      <c r="AZ66" s="319">
        <v>7</v>
      </c>
      <c r="BA66" s="325">
        <v>94928</v>
      </c>
      <c r="BB66" s="325">
        <v>4027</v>
      </c>
      <c r="BC66" s="325">
        <v>43302</v>
      </c>
      <c r="BD66" s="325">
        <v>5277</v>
      </c>
      <c r="BE66" s="319">
        <v>246100</v>
      </c>
      <c r="BF66" s="325">
        <v>0</v>
      </c>
      <c r="BG66" s="325">
        <v>70388</v>
      </c>
      <c r="BH66" s="325">
        <v>0</v>
      </c>
      <c r="BI66" s="325">
        <v>0</v>
      </c>
      <c r="BJ66" s="325">
        <v>0</v>
      </c>
      <c r="BK66" s="325">
        <v>0</v>
      </c>
      <c r="BL66" s="325">
        <v>390</v>
      </c>
      <c r="BM66" s="325">
        <v>0</v>
      </c>
      <c r="BN66" s="325">
        <v>-23638</v>
      </c>
      <c r="BO66" s="325">
        <v>1695</v>
      </c>
      <c r="BP66" s="325">
        <v>0</v>
      </c>
      <c r="BQ66" s="325">
        <v>0</v>
      </c>
      <c r="BR66" s="325">
        <v>0</v>
      </c>
      <c r="BS66" s="325">
        <v>0</v>
      </c>
      <c r="BT66" s="325">
        <v>0</v>
      </c>
      <c r="BU66" s="325">
        <v>0</v>
      </c>
      <c r="BV66" s="325">
        <v>0</v>
      </c>
      <c r="BW66" s="325">
        <v>0</v>
      </c>
      <c r="BX66" s="325">
        <v>0</v>
      </c>
      <c r="BY66" s="325">
        <v>221591</v>
      </c>
      <c r="BZ66" s="325">
        <v>0</v>
      </c>
      <c r="CA66" s="325">
        <v>1680287</v>
      </c>
      <c r="CB66" s="325">
        <v>20664</v>
      </c>
      <c r="CC66" s="325">
        <v>6888</v>
      </c>
      <c r="CD66" s="25" t="s">
        <v>248</v>
      </c>
      <c r="CE66" s="28">
        <f t="shared" si="6"/>
        <v>3141527</v>
      </c>
      <c r="CF66" s="11">
        <v>3598533</v>
      </c>
      <c r="CG66" s="11">
        <v>-0.20999999949708581</v>
      </c>
    </row>
    <row r="67" spans="1:85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89825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1277</v>
      </c>
      <c r="AD67" s="28">
        <f t="shared" si="10"/>
        <v>0</v>
      </c>
      <c r="AE67" s="28">
        <f t="shared" si="10"/>
        <v>43160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426</v>
      </c>
      <c r="AX67" s="28">
        <f t="shared" si="11"/>
        <v>0</v>
      </c>
      <c r="AY67" s="28">
        <f t="shared" si="11"/>
        <v>12877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698522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419410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1265497</v>
      </c>
      <c r="CF67" s="11">
        <v>1297064</v>
      </c>
      <c r="CG67" s="11">
        <v>0</v>
      </c>
    </row>
    <row r="68" spans="1:85" x14ac:dyDescent="0.35">
      <c r="A68" s="35" t="s">
        <v>270</v>
      </c>
      <c r="B68" s="28"/>
      <c r="C68" s="317">
        <v>0</v>
      </c>
      <c r="D68" s="317">
        <v>0</v>
      </c>
      <c r="E68" s="317">
        <v>0</v>
      </c>
      <c r="F68" s="317">
        <v>0</v>
      </c>
      <c r="G68" s="317">
        <v>37239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0</v>
      </c>
      <c r="Q68" s="319">
        <v>0</v>
      </c>
      <c r="R68" s="319">
        <v>0</v>
      </c>
      <c r="S68" s="325">
        <v>0</v>
      </c>
      <c r="T68" s="325">
        <v>0</v>
      </c>
      <c r="U68" s="320">
        <v>0</v>
      </c>
      <c r="V68" s="319">
        <v>4804</v>
      </c>
      <c r="W68" s="319">
        <v>0</v>
      </c>
      <c r="X68" s="319">
        <v>0</v>
      </c>
      <c r="Y68" s="319">
        <v>0</v>
      </c>
      <c r="Z68" s="319">
        <v>0</v>
      </c>
      <c r="AA68" s="319">
        <v>0</v>
      </c>
      <c r="AB68" s="326">
        <v>108233</v>
      </c>
      <c r="AC68" s="319">
        <v>13183</v>
      </c>
      <c r="AD68" s="319">
        <v>0</v>
      </c>
      <c r="AE68" s="319">
        <v>611623</v>
      </c>
      <c r="AF68" s="319">
        <v>0</v>
      </c>
      <c r="AG68" s="319">
        <v>0</v>
      </c>
      <c r="AH68" s="319">
        <v>0</v>
      </c>
      <c r="AI68" s="319">
        <v>0</v>
      </c>
      <c r="AJ68" s="319">
        <v>0</v>
      </c>
      <c r="AK68" s="319">
        <v>81064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0</v>
      </c>
      <c r="AY68" s="319">
        <v>0</v>
      </c>
      <c r="AZ68" s="319">
        <v>0</v>
      </c>
      <c r="BA68" s="325">
        <v>0</v>
      </c>
      <c r="BB68" s="325">
        <v>0</v>
      </c>
      <c r="BC68" s="325">
        <v>0</v>
      </c>
      <c r="BD68" s="325">
        <v>0</v>
      </c>
      <c r="BE68" s="319">
        <v>20801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9396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0</v>
      </c>
      <c r="CA68" s="325">
        <v>0</v>
      </c>
      <c r="CB68" s="325">
        <v>0</v>
      </c>
      <c r="CC68" s="325">
        <v>0</v>
      </c>
      <c r="CD68" s="25" t="s">
        <v>248</v>
      </c>
      <c r="CE68" s="28">
        <f t="shared" si="6"/>
        <v>886343</v>
      </c>
      <c r="CF68" s="11">
        <v>999062</v>
      </c>
      <c r="CG68" s="11">
        <v>-0.41000000003259629</v>
      </c>
    </row>
    <row r="69" spans="1:85" x14ac:dyDescent="0.35">
      <c r="A69" s="35" t="s">
        <v>271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7220899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88931</v>
      </c>
      <c r="T69" s="28">
        <f t="shared" si="13"/>
        <v>0</v>
      </c>
      <c r="U69" s="28">
        <f t="shared" si="13"/>
        <v>1635</v>
      </c>
      <c r="V69" s="28">
        <f t="shared" si="13"/>
        <v>192664</v>
      </c>
      <c r="W69" s="28">
        <f t="shared" si="13"/>
        <v>0</v>
      </c>
      <c r="X69" s="28">
        <f t="shared" si="13"/>
        <v>0</v>
      </c>
      <c r="Y69" s="28">
        <f t="shared" si="13"/>
        <v>14047</v>
      </c>
      <c r="Z69" s="28">
        <f t="shared" si="13"/>
        <v>0</v>
      </c>
      <c r="AA69" s="28">
        <f t="shared" si="13"/>
        <v>0</v>
      </c>
      <c r="AB69" s="28">
        <f t="shared" si="13"/>
        <v>392247</v>
      </c>
      <c r="AC69" s="28">
        <f t="shared" si="13"/>
        <v>253904</v>
      </c>
      <c r="AD69" s="28">
        <f t="shared" si="13"/>
        <v>0</v>
      </c>
      <c r="AE69" s="28">
        <f t="shared" si="13"/>
        <v>4814666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301682</v>
      </c>
      <c r="AK69" s="28">
        <f t="shared" si="14"/>
        <v>2901960</v>
      </c>
      <c r="AL69" s="28">
        <f t="shared" si="14"/>
        <v>617671</v>
      </c>
      <c r="AM69" s="28">
        <f t="shared" si="14"/>
        <v>228182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384068</v>
      </c>
      <c r="AZ69" s="28">
        <f t="shared" si="14"/>
        <v>1075</v>
      </c>
      <c r="BA69" s="28">
        <f t="shared" si="14"/>
        <v>24514</v>
      </c>
      <c r="BB69" s="28">
        <f t="shared" si="14"/>
        <v>725733</v>
      </c>
      <c r="BC69" s="28">
        <f t="shared" si="14"/>
        <v>47891</v>
      </c>
      <c r="BD69" s="28">
        <f t="shared" si="14"/>
        <v>2384</v>
      </c>
      <c r="BE69" s="28">
        <f t="shared" si="14"/>
        <v>1516046</v>
      </c>
      <c r="BF69" s="28">
        <f t="shared" si="14"/>
        <v>0</v>
      </c>
      <c r="BG69" s="28">
        <f t="shared" si="14"/>
        <v>61786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-106</v>
      </c>
      <c r="BM69" s="28">
        <f t="shared" si="14"/>
        <v>0</v>
      </c>
      <c r="BN69" s="28">
        <f t="shared" si="14"/>
        <v>907315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18647</v>
      </c>
      <c r="BU69" s="28">
        <f t="shared" si="15"/>
        <v>0</v>
      </c>
      <c r="BV69" s="28">
        <f t="shared" si="15"/>
        <v>600</v>
      </c>
      <c r="BW69" s="28">
        <f t="shared" si="15"/>
        <v>0</v>
      </c>
      <c r="BX69" s="28">
        <f t="shared" si="15"/>
        <v>0</v>
      </c>
      <c r="BY69" s="28">
        <f t="shared" si="15"/>
        <v>649526</v>
      </c>
      <c r="BZ69" s="28">
        <f t="shared" si="15"/>
        <v>0</v>
      </c>
      <c r="CA69" s="28">
        <f t="shared" si="15"/>
        <v>71829</v>
      </c>
      <c r="CB69" s="28">
        <f t="shared" si="15"/>
        <v>260</v>
      </c>
      <c r="CC69" s="28">
        <f t="shared" si="15"/>
        <v>734623</v>
      </c>
      <c r="CD69" s="28">
        <f t="shared" si="15"/>
        <v>0</v>
      </c>
      <c r="CE69" s="28">
        <f t="shared" si="15"/>
        <v>22174679</v>
      </c>
    </row>
    <row r="70" spans="1:85" x14ac:dyDescent="0.35">
      <c r="A70" s="29" t="s">
        <v>272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48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130</v>
      </c>
      <c r="T70" s="327">
        <v>0</v>
      </c>
      <c r="U70" s="327">
        <v>0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178</v>
      </c>
    </row>
    <row r="71" spans="1:85" x14ac:dyDescent="0.35">
      <c r="A71" s="29" t="s">
        <v>273</v>
      </c>
      <c r="B71" s="30"/>
      <c r="C71" s="327">
        <v>0</v>
      </c>
      <c r="D71" s="327">
        <v>0</v>
      </c>
      <c r="E71" s="327">
        <v>0</v>
      </c>
      <c r="F71" s="327">
        <v>0</v>
      </c>
      <c r="G71" s="327">
        <v>3696503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327">
        <v>0</v>
      </c>
      <c r="R71" s="327">
        <v>0</v>
      </c>
      <c r="S71" s="327">
        <v>0</v>
      </c>
      <c r="T71" s="327">
        <v>0</v>
      </c>
      <c r="U71" s="327">
        <v>0</v>
      </c>
      <c r="V71" s="327">
        <v>0</v>
      </c>
      <c r="W71" s="327">
        <v>0</v>
      </c>
      <c r="X71" s="327">
        <v>0</v>
      </c>
      <c r="Y71" s="327">
        <v>0</v>
      </c>
      <c r="Z71" s="327">
        <v>0</v>
      </c>
      <c r="AA71" s="327">
        <v>0</v>
      </c>
      <c r="AB71" s="327">
        <v>0</v>
      </c>
      <c r="AC71" s="327">
        <v>0</v>
      </c>
      <c r="AD71" s="327">
        <v>0</v>
      </c>
      <c r="AE71" s="327">
        <v>0</v>
      </c>
      <c r="AF71" s="327">
        <v>0</v>
      </c>
      <c r="AG71" s="327">
        <v>0</v>
      </c>
      <c r="AH71" s="327">
        <v>0</v>
      </c>
      <c r="AI71" s="327">
        <v>0</v>
      </c>
      <c r="AJ71" s="327">
        <v>101248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43813</v>
      </c>
      <c r="AZ71" s="327">
        <v>0</v>
      </c>
      <c r="BA71" s="327">
        <v>38</v>
      </c>
      <c r="BB71" s="327">
        <v>0</v>
      </c>
      <c r="BC71" s="327">
        <v>0</v>
      </c>
      <c r="BD71" s="327">
        <v>0</v>
      </c>
      <c r="BE71" s="327">
        <v>42198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142102</v>
      </c>
      <c r="BZ71" s="327">
        <v>0</v>
      </c>
      <c r="CA71" s="327">
        <v>0</v>
      </c>
      <c r="CB71" s="327">
        <v>0</v>
      </c>
      <c r="CC71" s="327">
        <v>0</v>
      </c>
      <c r="CD71" s="327">
        <v>0</v>
      </c>
      <c r="CE71" s="28">
        <f t="shared" si="16"/>
        <v>4025902</v>
      </c>
    </row>
    <row r="72" spans="1:85" x14ac:dyDescent="0.35">
      <c r="A72" s="29" t="s">
        <v>274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4840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335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150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122</v>
      </c>
      <c r="AL72" s="327">
        <v>0</v>
      </c>
      <c r="AM72" s="327">
        <v>382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120</v>
      </c>
      <c r="BD72" s="327">
        <v>122</v>
      </c>
      <c r="BE72" s="327">
        <v>392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23269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29732</v>
      </c>
    </row>
    <row r="73" spans="1:85" x14ac:dyDescent="0.35">
      <c r="A73" s="29" t="s">
        <v>275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0</v>
      </c>
    </row>
    <row r="74" spans="1:85" x14ac:dyDescent="0.35">
      <c r="A74" s="29" t="s">
        <v>276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0</v>
      </c>
    </row>
    <row r="75" spans="1:85" x14ac:dyDescent="0.35">
      <c r="A75" s="29" t="s">
        <v>277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1105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1105</v>
      </c>
    </row>
    <row r="76" spans="1:85" x14ac:dyDescent="0.35">
      <c r="A76" s="29" t="s">
        <v>278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5" x14ac:dyDescent="0.35">
      <c r="A77" s="29" t="s">
        <v>279</v>
      </c>
      <c r="B77" s="30"/>
      <c r="C77" s="327">
        <v>0</v>
      </c>
      <c r="D77" s="327">
        <v>0</v>
      </c>
      <c r="E77" s="327">
        <v>0</v>
      </c>
      <c r="F77" s="327">
        <v>0</v>
      </c>
      <c r="G77" s="327">
        <v>14518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0</v>
      </c>
      <c r="Q77" s="327">
        <v>0</v>
      </c>
      <c r="R77" s="327">
        <v>0</v>
      </c>
      <c r="S77" s="327">
        <v>0</v>
      </c>
      <c r="T77" s="327">
        <v>0</v>
      </c>
      <c r="U77" s="327">
        <v>1635</v>
      </c>
      <c r="V77" s="327">
        <v>4309</v>
      </c>
      <c r="W77" s="327">
        <v>0</v>
      </c>
      <c r="X77" s="327">
        <v>0</v>
      </c>
      <c r="Y77" s="327">
        <v>0</v>
      </c>
      <c r="Z77" s="327">
        <v>0</v>
      </c>
      <c r="AA77" s="327">
        <v>0</v>
      </c>
      <c r="AB77" s="327">
        <v>31626</v>
      </c>
      <c r="AC77" s="327">
        <v>0</v>
      </c>
      <c r="AD77" s="327">
        <v>0</v>
      </c>
      <c r="AE77" s="327">
        <v>29710</v>
      </c>
      <c r="AF77" s="327">
        <v>0</v>
      </c>
      <c r="AG77" s="327">
        <v>0</v>
      </c>
      <c r="AH77" s="327">
        <v>0</v>
      </c>
      <c r="AI77" s="327">
        <v>0</v>
      </c>
      <c r="AJ77" s="327">
        <v>0</v>
      </c>
      <c r="AK77" s="327">
        <v>2616</v>
      </c>
      <c r="AL77" s="327">
        <v>0</v>
      </c>
      <c r="AM77" s="327">
        <v>3571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5005</v>
      </c>
      <c r="AZ77" s="327">
        <v>0</v>
      </c>
      <c r="BA77" s="327">
        <v>0</v>
      </c>
      <c r="BB77" s="327">
        <v>0</v>
      </c>
      <c r="BC77" s="327">
        <v>6190</v>
      </c>
      <c r="BD77" s="327">
        <v>2165</v>
      </c>
      <c r="BE77" s="327">
        <v>317399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74119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213</v>
      </c>
      <c r="CD77" s="327">
        <v>0</v>
      </c>
      <c r="CE77" s="28">
        <f t="shared" si="16"/>
        <v>493076</v>
      </c>
    </row>
    <row r="78" spans="1:85" x14ac:dyDescent="0.35">
      <c r="A78" s="29" t="s">
        <v>280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3405976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186520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359619</v>
      </c>
      <c r="AC78" s="327">
        <v>253005</v>
      </c>
      <c r="AD78" s="327">
        <v>0</v>
      </c>
      <c r="AE78" s="327">
        <v>4769001</v>
      </c>
      <c r="AF78" s="327">
        <v>0</v>
      </c>
      <c r="AG78" s="327">
        <v>0</v>
      </c>
      <c r="AH78" s="327">
        <v>0</v>
      </c>
      <c r="AI78" s="327">
        <v>0</v>
      </c>
      <c r="AJ78" s="327">
        <v>190185</v>
      </c>
      <c r="AK78" s="327">
        <v>2851665</v>
      </c>
      <c r="AL78" s="327">
        <v>613563</v>
      </c>
      <c r="AM78" s="327">
        <v>173270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334037</v>
      </c>
      <c r="AZ78" s="327">
        <v>1075</v>
      </c>
      <c r="BA78" s="327">
        <v>15327</v>
      </c>
      <c r="BB78" s="327">
        <v>712756</v>
      </c>
      <c r="BC78" s="327">
        <v>40154</v>
      </c>
      <c r="BD78" s="327">
        <v>0</v>
      </c>
      <c r="BE78" s="327">
        <v>741287</v>
      </c>
      <c r="BF78" s="327">
        <v>0</v>
      </c>
      <c r="BG78" s="327">
        <v>31018</v>
      </c>
      <c r="BH78" s="327">
        <v>0</v>
      </c>
      <c r="BI78" s="327">
        <v>0</v>
      </c>
      <c r="BJ78" s="327">
        <v>0</v>
      </c>
      <c r="BK78" s="327">
        <v>0</v>
      </c>
      <c r="BL78" s="327">
        <v>-106</v>
      </c>
      <c r="BM78" s="327">
        <v>0</v>
      </c>
      <c r="BN78" s="327">
        <v>691056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16491</v>
      </c>
      <c r="BU78" s="327">
        <v>0</v>
      </c>
      <c r="BV78" s="327">
        <v>0</v>
      </c>
      <c r="BW78" s="327">
        <v>0</v>
      </c>
      <c r="BX78" s="327">
        <v>0</v>
      </c>
      <c r="BY78" s="327">
        <v>378414</v>
      </c>
      <c r="BZ78" s="327">
        <v>0</v>
      </c>
      <c r="CA78" s="327">
        <v>71829</v>
      </c>
      <c r="CB78" s="327">
        <v>260</v>
      </c>
      <c r="CC78" s="327">
        <v>1398</v>
      </c>
      <c r="CD78" s="327">
        <v>0</v>
      </c>
      <c r="CE78" s="28">
        <f t="shared" si="16"/>
        <v>15837800</v>
      </c>
    </row>
    <row r="79" spans="1:85" x14ac:dyDescent="0.35">
      <c r="A79" s="29" t="s">
        <v>281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91697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4195</v>
      </c>
      <c r="AF79" s="327">
        <v>0</v>
      </c>
      <c r="AG79" s="327">
        <v>0</v>
      </c>
      <c r="AH79" s="327">
        <v>0</v>
      </c>
      <c r="AI79" s="327">
        <v>0</v>
      </c>
      <c r="AJ79" s="327">
        <v>0</v>
      </c>
      <c r="AK79" s="327">
        <v>2691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1127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35678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105000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240388</v>
      </c>
    </row>
    <row r="80" spans="1:85" x14ac:dyDescent="0.35">
      <c r="A80" s="29" t="s">
        <v>282</v>
      </c>
      <c r="B80" s="16"/>
      <c r="C80" s="327">
        <v>0</v>
      </c>
      <c r="D80" s="327">
        <v>0</v>
      </c>
      <c r="E80" s="327">
        <v>0</v>
      </c>
      <c r="F80" s="327">
        <v>0</v>
      </c>
      <c r="G80" s="327">
        <v>1456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327">
        <v>0</v>
      </c>
      <c r="R80" s="327">
        <v>0</v>
      </c>
      <c r="S80" s="327">
        <v>0</v>
      </c>
      <c r="T80" s="327">
        <v>0</v>
      </c>
      <c r="U80" s="327">
        <v>0</v>
      </c>
      <c r="V80" s="327">
        <v>250</v>
      </c>
      <c r="W80" s="327">
        <v>0</v>
      </c>
      <c r="X80" s="327">
        <v>0</v>
      </c>
      <c r="Y80" s="327">
        <v>0</v>
      </c>
      <c r="Z80" s="327">
        <v>0</v>
      </c>
      <c r="AA80" s="327">
        <v>0</v>
      </c>
      <c r="AB80" s="327">
        <v>0</v>
      </c>
      <c r="AC80" s="327">
        <v>0</v>
      </c>
      <c r="AD80" s="327">
        <v>0</v>
      </c>
      <c r="AE80" s="327">
        <v>3529</v>
      </c>
      <c r="AF80" s="327">
        <v>0</v>
      </c>
      <c r="AG80" s="327">
        <v>0</v>
      </c>
      <c r="AH80" s="327">
        <v>0</v>
      </c>
      <c r="AI80" s="327">
        <v>0</v>
      </c>
      <c r="AJ80" s="327">
        <v>0</v>
      </c>
      <c r="AK80" s="327">
        <v>2155</v>
      </c>
      <c r="AL80" s="327">
        <v>2842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695</v>
      </c>
      <c r="BC80" s="327">
        <v>0</v>
      </c>
      <c r="BD80" s="327">
        <v>0</v>
      </c>
      <c r="BE80" s="327">
        <v>2320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4175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1250</v>
      </c>
      <c r="BZ80" s="327">
        <v>0</v>
      </c>
      <c r="CA80" s="327">
        <v>0</v>
      </c>
      <c r="CB80" s="327">
        <v>0</v>
      </c>
      <c r="CC80" s="327">
        <v>0</v>
      </c>
      <c r="CD80" s="327">
        <v>0</v>
      </c>
      <c r="CE80" s="28">
        <f t="shared" si="16"/>
        <v>18672</v>
      </c>
    </row>
    <row r="81" spans="1:84" x14ac:dyDescent="0.35">
      <c r="A81" s="29" t="s">
        <v>283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66030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733012</v>
      </c>
      <c r="CD81" s="327">
        <v>0</v>
      </c>
      <c r="CE81" s="28">
        <f t="shared" si="16"/>
        <v>799042</v>
      </c>
    </row>
    <row r="82" spans="1:84" x14ac:dyDescent="0.35">
      <c r="A82" s="29" t="s">
        <v>284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1177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194</v>
      </c>
      <c r="AD82" s="327">
        <v>0</v>
      </c>
      <c r="AE82" s="327">
        <v>3553</v>
      </c>
      <c r="AF82" s="327">
        <v>0</v>
      </c>
      <c r="AG82" s="327">
        <v>0</v>
      </c>
      <c r="AH82" s="327">
        <v>0</v>
      </c>
      <c r="AI82" s="327">
        <v>0</v>
      </c>
      <c r="AJ82" s="327">
        <v>311</v>
      </c>
      <c r="AK82" s="327">
        <v>15106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8857</v>
      </c>
      <c r="BC82" s="327">
        <v>936</v>
      </c>
      <c r="BD82" s="327">
        <v>0</v>
      </c>
      <c r="BE82" s="327">
        <v>406868</v>
      </c>
      <c r="BF82" s="327">
        <v>0</v>
      </c>
      <c r="BG82" s="327">
        <v>30768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2010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99</v>
      </c>
      <c r="BU82" s="327">
        <v>0</v>
      </c>
      <c r="BV82" s="327">
        <v>600</v>
      </c>
      <c r="BW82" s="327">
        <v>0</v>
      </c>
      <c r="BX82" s="327">
        <v>0</v>
      </c>
      <c r="BY82" s="327">
        <v>3432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473911</v>
      </c>
    </row>
    <row r="83" spans="1:84" x14ac:dyDescent="0.35">
      <c r="A83" s="29" t="s">
        <v>285</v>
      </c>
      <c r="B83" s="16"/>
      <c r="C83" s="317">
        <v>0</v>
      </c>
      <c r="D83" s="317">
        <v>0</v>
      </c>
      <c r="E83" s="319">
        <v>0</v>
      </c>
      <c r="F83" s="319">
        <v>0</v>
      </c>
      <c r="G83" s="317">
        <v>4684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0</v>
      </c>
      <c r="Q83" s="319">
        <v>0</v>
      </c>
      <c r="R83" s="320">
        <v>0</v>
      </c>
      <c r="S83" s="319">
        <v>88801</v>
      </c>
      <c r="T83" s="317">
        <v>0</v>
      </c>
      <c r="U83" s="319">
        <v>0</v>
      </c>
      <c r="V83" s="319">
        <v>1250</v>
      </c>
      <c r="W83" s="317">
        <v>0</v>
      </c>
      <c r="X83" s="319">
        <v>0</v>
      </c>
      <c r="Y83" s="319">
        <v>14047</v>
      </c>
      <c r="Z83" s="319">
        <v>0</v>
      </c>
      <c r="AA83" s="319">
        <v>0</v>
      </c>
      <c r="AB83" s="319">
        <v>1002</v>
      </c>
      <c r="AC83" s="319">
        <v>705</v>
      </c>
      <c r="AD83" s="319">
        <v>0</v>
      </c>
      <c r="AE83" s="319">
        <v>4528</v>
      </c>
      <c r="AF83" s="319">
        <v>0</v>
      </c>
      <c r="AG83" s="319">
        <v>0</v>
      </c>
      <c r="AH83" s="319">
        <v>0</v>
      </c>
      <c r="AI83" s="319">
        <v>0</v>
      </c>
      <c r="AJ83" s="319">
        <v>9938</v>
      </c>
      <c r="AK83" s="319">
        <v>27605</v>
      </c>
      <c r="AL83" s="319">
        <v>1266</v>
      </c>
      <c r="AM83" s="319">
        <v>50959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0</v>
      </c>
      <c r="AW83" s="319">
        <v>0</v>
      </c>
      <c r="AX83" s="319">
        <v>0</v>
      </c>
      <c r="AY83" s="319">
        <v>86</v>
      </c>
      <c r="AZ83" s="319">
        <v>0</v>
      </c>
      <c r="BA83" s="319">
        <v>9149</v>
      </c>
      <c r="BB83" s="319">
        <v>3425</v>
      </c>
      <c r="BC83" s="319">
        <v>491</v>
      </c>
      <c r="BD83" s="319">
        <v>97</v>
      </c>
      <c r="BE83" s="319">
        <v>5582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0</v>
      </c>
      <c r="BN83" s="319">
        <v>9873</v>
      </c>
      <c r="BO83" s="319">
        <v>0</v>
      </c>
      <c r="BP83" s="319">
        <v>0</v>
      </c>
      <c r="BQ83" s="319">
        <v>0</v>
      </c>
      <c r="BR83" s="319">
        <v>0</v>
      </c>
      <c r="BS83" s="319">
        <v>0</v>
      </c>
      <c r="BT83" s="319">
        <v>2057</v>
      </c>
      <c r="BU83" s="319">
        <v>0</v>
      </c>
      <c r="BV83" s="319">
        <v>0</v>
      </c>
      <c r="BW83" s="319">
        <v>0</v>
      </c>
      <c r="BX83" s="319">
        <v>0</v>
      </c>
      <c r="BY83" s="319">
        <v>19328</v>
      </c>
      <c r="BZ83" s="319">
        <v>0</v>
      </c>
      <c r="CA83" s="319">
        <v>0</v>
      </c>
      <c r="CB83" s="319">
        <v>0</v>
      </c>
      <c r="CC83" s="319">
        <v>0</v>
      </c>
      <c r="CD83" s="327">
        <v>0</v>
      </c>
      <c r="CE83" s="28">
        <f t="shared" si="16"/>
        <v>254873</v>
      </c>
    </row>
    <row r="84" spans="1:84" x14ac:dyDescent="0.35">
      <c r="A84" s="35" t="s">
        <v>286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114261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165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4730791</v>
      </c>
      <c r="AF84" s="317">
        <v>0</v>
      </c>
      <c r="AG84" s="317">
        <v>0</v>
      </c>
      <c r="AH84" s="317">
        <v>0</v>
      </c>
      <c r="AI84" s="317">
        <v>0</v>
      </c>
      <c r="AJ84" s="317">
        <v>124467</v>
      </c>
      <c r="AK84" s="317">
        <v>5508341</v>
      </c>
      <c r="AL84" s="317">
        <v>958338</v>
      </c>
      <c r="AM84" s="317">
        <v>120276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174650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38097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180836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91</v>
      </c>
      <c r="CD84" s="327">
        <v>0</v>
      </c>
      <c r="CE84" s="28">
        <f t="shared" si="16"/>
        <v>11950313</v>
      </c>
    </row>
    <row r="85" spans="1:84" x14ac:dyDescent="0.35">
      <c r="A85" s="35" t="s">
        <v>287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16376235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106174</v>
      </c>
      <c r="T85" s="28">
        <f t="shared" si="17"/>
        <v>0</v>
      </c>
      <c r="U85" s="28">
        <f t="shared" si="17"/>
        <v>75234</v>
      </c>
      <c r="V85" s="28">
        <f t="shared" si="17"/>
        <v>700901</v>
      </c>
      <c r="W85" s="28">
        <f t="shared" si="17"/>
        <v>0</v>
      </c>
      <c r="X85" s="28">
        <f t="shared" si="17"/>
        <v>0</v>
      </c>
      <c r="Y85" s="28">
        <f t="shared" si="17"/>
        <v>14168</v>
      </c>
      <c r="Z85" s="28">
        <f t="shared" si="17"/>
        <v>0</v>
      </c>
      <c r="AA85" s="28">
        <f t="shared" si="17"/>
        <v>0</v>
      </c>
      <c r="AB85" s="28">
        <f t="shared" si="17"/>
        <v>1885577.24</v>
      </c>
      <c r="AC85" s="28">
        <f t="shared" si="17"/>
        <v>967745</v>
      </c>
      <c r="AD85" s="28">
        <f t="shared" si="17"/>
        <v>0</v>
      </c>
      <c r="AE85" s="28">
        <f t="shared" si="17"/>
        <v>13027671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662540</v>
      </c>
      <c r="AK85" s="28">
        <f t="shared" si="18"/>
        <v>4801314</v>
      </c>
      <c r="AL85" s="28">
        <f t="shared" si="18"/>
        <v>1225824</v>
      </c>
      <c r="AM85" s="28">
        <f t="shared" si="18"/>
        <v>568190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2547</v>
      </c>
      <c r="AX85" s="28">
        <f t="shared" si="18"/>
        <v>0</v>
      </c>
      <c r="AY85" s="28">
        <f t="shared" si="18"/>
        <v>1618926.4100000001</v>
      </c>
      <c r="AZ85" s="28">
        <f t="shared" si="18"/>
        <v>7082</v>
      </c>
      <c r="BA85" s="28">
        <f t="shared" si="18"/>
        <v>205099</v>
      </c>
      <c r="BB85" s="28">
        <f t="shared" si="18"/>
        <v>2545906</v>
      </c>
      <c r="BC85" s="28">
        <f t="shared" si="18"/>
        <v>197856</v>
      </c>
      <c r="BD85" s="28">
        <f t="shared" si="18"/>
        <v>60334</v>
      </c>
      <c r="BE85" s="28">
        <f t="shared" si="18"/>
        <v>4429298</v>
      </c>
      <c r="BF85" s="28">
        <f t="shared" si="18"/>
        <v>0</v>
      </c>
      <c r="BG85" s="28">
        <f t="shared" si="18"/>
        <v>213596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106</v>
      </c>
      <c r="BM85" s="28">
        <f t="shared" si="18"/>
        <v>0</v>
      </c>
      <c r="BN85" s="28">
        <f t="shared" si="18"/>
        <v>2072759.4699999997</v>
      </c>
      <c r="BO85" s="28">
        <f t="shared" ref="BO85:CD85" si="19">SUM(BO61:BO69)-BO84</f>
        <v>23145</v>
      </c>
      <c r="BP85" s="28">
        <f t="shared" si="19"/>
        <v>59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62685</v>
      </c>
      <c r="BU85" s="28">
        <f t="shared" si="19"/>
        <v>0</v>
      </c>
      <c r="BV85" s="28">
        <f t="shared" si="19"/>
        <v>1190</v>
      </c>
      <c r="BW85" s="28">
        <f t="shared" si="19"/>
        <v>403724.06</v>
      </c>
      <c r="BX85" s="28">
        <f t="shared" si="19"/>
        <v>0</v>
      </c>
      <c r="BY85" s="28">
        <f t="shared" si="19"/>
        <v>1846026</v>
      </c>
      <c r="BZ85" s="28">
        <f t="shared" si="19"/>
        <v>0</v>
      </c>
      <c r="CA85" s="28">
        <f t="shared" si="19"/>
        <v>1930119</v>
      </c>
      <c r="CB85" s="28">
        <f t="shared" si="19"/>
        <v>22505</v>
      </c>
      <c r="CC85" s="28">
        <f t="shared" si="19"/>
        <v>749530</v>
      </c>
      <c r="CD85" s="28">
        <f t="shared" si="19"/>
        <v>0</v>
      </c>
      <c r="CE85" s="28">
        <f t="shared" si="16"/>
        <v>56804066.179999992</v>
      </c>
    </row>
    <row r="86" spans="1:84" x14ac:dyDescent="0.35">
      <c r="A86" s="35" t="s">
        <v>288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289</v>
      </c>
      <c r="B87" s="16"/>
      <c r="C87" s="317">
        <v>0</v>
      </c>
      <c r="D87" s="317">
        <v>0</v>
      </c>
      <c r="E87" s="317">
        <v>0</v>
      </c>
      <c r="F87" s="317">
        <v>0</v>
      </c>
      <c r="G87" s="317">
        <v>36789542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0</v>
      </c>
      <c r="Q87" s="317">
        <v>0</v>
      </c>
      <c r="R87" s="317">
        <v>0</v>
      </c>
      <c r="S87" s="317">
        <v>13348</v>
      </c>
      <c r="T87" s="317">
        <v>0</v>
      </c>
      <c r="U87" s="317">
        <v>4517072</v>
      </c>
      <c r="V87" s="317">
        <v>0</v>
      </c>
      <c r="W87" s="317">
        <v>0</v>
      </c>
      <c r="X87" s="317">
        <v>0</v>
      </c>
      <c r="Y87" s="317">
        <v>396524</v>
      </c>
      <c r="Z87" s="317">
        <v>0</v>
      </c>
      <c r="AA87" s="317">
        <v>0</v>
      </c>
      <c r="AB87" s="317">
        <v>4662484</v>
      </c>
      <c r="AC87" s="317">
        <v>2096047</v>
      </c>
      <c r="AD87" s="317">
        <v>0</v>
      </c>
      <c r="AE87" s="317">
        <v>7607311</v>
      </c>
      <c r="AF87" s="317">
        <v>0</v>
      </c>
      <c r="AG87" s="317">
        <v>0</v>
      </c>
      <c r="AH87" s="317">
        <v>0</v>
      </c>
      <c r="AI87" s="317">
        <v>0</v>
      </c>
      <c r="AJ87" s="317">
        <v>0</v>
      </c>
      <c r="AK87" s="317">
        <v>8071261</v>
      </c>
      <c r="AL87" s="317">
        <v>2631385</v>
      </c>
      <c r="AM87" s="317">
        <v>991652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67776626</v>
      </c>
    </row>
    <row r="88" spans="1:84" x14ac:dyDescent="0.35">
      <c r="A88" s="22" t="s">
        <v>290</v>
      </c>
      <c r="B88" s="16"/>
      <c r="C88" s="317">
        <v>0</v>
      </c>
      <c r="D88" s="317">
        <v>0</v>
      </c>
      <c r="E88" s="317">
        <v>0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0</v>
      </c>
      <c r="Q88" s="317">
        <v>0</v>
      </c>
      <c r="R88" s="317">
        <v>0</v>
      </c>
      <c r="S88" s="317">
        <v>0</v>
      </c>
      <c r="T88" s="317">
        <v>0</v>
      </c>
      <c r="U88" s="317">
        <v>108</v>
      </c>
      <c r="V88" s="317">
        <v>3748539</v>
      </c>
      <c r="W88" s="317">
        <v>0</v>
      </c>
      <c r="X88" s="317">
        <v>0</v>
      </c>
      <c r="Y88" s="317">
        <v>0</v>
      </c>
      <c r="Z88" s="317">
        <v>0</v>
      </c>
      <c r="AA88" s="317">
        <v>0</v>
      </c>
      <c r="AB88" s="317">
        <v>0</v>
      </c>
      <c r="AC88" s="317">
        <v>0</v>
      </c>
      <c r="AD88" s="317">
        <v>0</v>
      </c>
      <c r="AE88" s="317">
        <v>25559497</v>
      </c>
      <c r="AF88" s="317">
        <v>0</v>
      </c>
      <c r="AG88" s="317">
        <v>0</v>
      </c>
      <c r="AH88" s="317">
        <v>0</v>
      </c>
      <c r="AI88" s="317">
        <v>0</v>
      </c>
      <c r="AJ88" s="317">
        <v>1008005</v>
      </c>
      <c r="AK88" s="317">
        <v>1947400</v>
      </c>
      <c r="AL88" s="317">
        <v>0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32263549</v>
      </c>
    </row>
    <row r="89" spans="1:84" x14ac:dyDescent="0.35">
      <c r="A89" s="22" t="s">
        <v>291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36789542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13348</v>
      </c>
      <c r="T89" s="28">
        <f t="shared" si="21"/>
        <v>0</v>
      </c>
      <c r="U89" s="28">
        <f t="shared" si="21"/>
        <v>4517180</v>
      </c>
      <c r="V89" s="28">
        <f t="shared" si="21"/>
        <v>3748539</v>
      </c>
      <c r="W89" s="28">
        <f t="shared" si="21"/>
        <v>0</v>
      </c>
      <c r="X89" s="28">
        <f t="shared" si="21"/>
        <v>0</v>
      </c>
      <c r="Y89" s="28">
        <f t="shared" si="21"/>
        <v>396524</v>
      </c>
      <c r="Z89" s="28">
        <f t="shared" si="21"/>
        <v>0</v>
      </c>
      <c r="AA89" s="28">
        <f t="shared" si="21"/>
        <v>0</v>
      </c>
      <c r="AB89" s="28">
        <f t="shared" si="21"/>
        <v>4662484</v>
      </c>
      <c r="AC89" s="28">
        <f t="shared" si="21"/>
        <v>2096047</v>
      </c>
      <c r="AD89" s="28">
        <f t="shared" si="21"/>
        <v>0</v>
      </c>
      <c r="AE89" s="28">
        <f t="shared" si="21"/>
        <v>33166808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1008005</v>
      </c>
      <c r="AK89" s="28">
        <f t="shared" si="21"/>
        <v>10018661</v>
      </c>
      <c r="AL89" s="28">
        <f t="shared" si="21"/>
        <v>2631385</v>
      </c>
      <c r="AM89" s="28">
        <f t="shared" si="21"/>
        <v>991652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100040175</v>
      </c>
    </row>
    <row r="90" spans="1:84" x14ac:dyDescent="0.35">
      <c r="A90" s="35" t="s">
        <v>292</v>
      </c>
      <c r="B90" s="28"/>
      <c r="C90" s="317">
        <v>0</v>
      </c>
      <c r="D90" s="317">
        <v>0</v>
      </c>
      <c r="E90" s="317">
        <v>0</v>
      </c>
      <c r="F90" s="317">
        <v>0</v>
      </c>
      <c r="G90" s="317">
        <v>30452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0</v>
      </c>
      <c r="Q90" s="317">
        <v>0</v>
      </c>
      <c r="R90" s="317">
        <v>0</v>
      </c>
      <c r="S90" s="317">
        <v>0</v>
      </c>
      <c r="T90" s="317">
        <v>0</v>
      </c>
      <c r="U90" s="317">
        <v>0</v>
      </c>
      <c r="V90" s="317">
        <v>1987</v>
      </c>
      <c r="W90" s="317">
        <v>0</v>
      </c>
      <c r="X90" s="317">
        <v>0</v>
      </c>
      <c r="Y90" s="317">
        <v>0</v>
      </c>
      <c r="Z90" s="317">
        <v>0</v>
      </c>
      <c r="AA90" s="317">
        <v>0</v>
      </c>
      <c r="AB90" s="317">
        <v>1057</v>
      </c>
      <c r="AC90" s="317">
        <v>362</v>
      </c>
      <c r="AD90" s="317">
        <v>0</v>
      </c>
      <c r="AE90" s="317">
        <v>18842</v>
      </c>
      <c r="AF90" s="317">
        <v>0</v>
      </c>
      <c r="AG90" s="317">
        <v>0</v>
      </c>
      <c r="AH90" s="317">
        <v>0</v>
      </c>
      <c r="AI90" s="317">
        <v>0</v>
      </c>
      <c r="AJ90" s="317">
        <v>254</v>
      </c>
      <c r="AK90" s="317">
        <v>0</v>
      </c>
      <c r="AL90" s="317">
        <v>0</v>
      </c>
      <c r="AM90" s="317">
        <v>135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7152</v>
      </c>
      <c r="AZ90" s="317">
        <v>0</v>
      </c>
      <c r="BA90" s="317">
        <v>645</v>
      </c>
      <c r="BB90" s="317">
        <v>1049</v>
      </c>
      <c r="BC90" s="317">
        <v>77</v>
      </c>
      <c r="BD90" s="317">
        <v>1274</v>
      </c>
      <c r="BE90" s="317">
        <v>15808</v>
      </c>
      <c r="BF90" s="317">
        <v>0</v>
      </c>
      <c r="BG90" s="317">
        <v>58</v>
      </c>
      <c r="BH90" s="317">
        <v>0</v>
      </c>
      <c r="BI90" s="317">
        <v>0</v>
      </c>
      <c r="BJ90" s="317">
        <v>0</v>
      </c>
      <c r="BK90" s="317">
        <v>0</v>
      </c>
      <c r="BL90" s="317">
        <v>0</v>
      </c>
      <c r="BM90" s="317">
        <v>0</v>
      </c>
      <c r="BN90" s="317">
        <v>4969</v>
      </c>
      <c r="BO90" s="317">
        <v>0</v>
      </c>
      <c r="BP90" s="317">
        <v>0</v>
      </c>
      <c r="BQ90" s="317">
        <v>0</v>
      </c>
      <c r="BR90" s="317">
        <v>0</v>
      </c>
      <c r="BS90" s="317">
        <v>0</v>
      </c>
      <c r="BT90" s="317">
        <v>488</v>
      </c>
      <c r="BU90" s="317">
        <v>0</v>
      </c>
      <c r="BV90" s="317">
        <v>0</v>
      </c>
      <c r="BW90" s="317">
        <v>106</v>
      </c>
      <c r="BX90" s="317">
        <v>0</v>
      </c>
      <c r="BY90" s="317">
        <v>1969</v>
      </c>
      <c r="BZ90" s="317">
        <v>0</v>
      </c>
      <c r="CA90" s="317">
        <v>510</v>
      </c>
      <c r="CB90" s="317">
        <v>0</v>
      </c>
      <c r="CC90" s="317">
        <v>0</v>
      </c>
      <c r="CD90" s="234" t="s">
        <v>248</v>
      </c>
      <c r="CE90" s="28">
        <f t="shared" si="20"/>
        <v>87194</v>
      </c>
      <c r="CF90" s="28">
        <f>BE59-CE90</f>
        <v>1</v>
      </c>
    </row>
    <row r="91" spans="1:84" x14ac:dyDescent="0.35">
      <c r="A91" s="22" t="s">
        <v>293</v>
      </c>
      <c r="B91" s="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294</v>
      </c>
      <c r="B92" s="16"/>
      <c r="C92" s="317">
        <v>0</v>
      </c>
      <c r="D92" s="317">
        <v>0</v>
      </c>
      <c r="E92" s="317">
        <v>0</v>
      </c>
      <c r="F92" s="317">
        <v>0</v>
      </c>
      <c r="G92" s="317">
        <v>9567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0</v>
      </c>
      <c r="Q92" s="317">
        <v>0</v>
      </c>
      <c r="R92" s="317">
        <v>0</v>
      </c>
      <c r="S92" s="317">
        <v>0</v>
      </c>
      <c r="T92" s="317">
        <v>0</v>
      </c>
      <c r="U92" s="317">
        <v>0</v>
      </c>
      <c r="V92" s="317">
        <v>624</v>
      </c>
      <c r="W92" s="317">
        <v>0</v>
      </c>
      <c r="X92" s="317">
        <v>0</v>
      </c>
      <c r="Y92" s="317">
        <v>0</v>
      </c>
      <c r="Z92" s="317">
        <v>0</v>
      </c>
      <c r="AA92" s="317">
        <v>0</v>
      </c>
      <c r="AB92" s="317">
        <v>332</v>
      </c>
      <c r="AC92" s="317">
        <v>114</v>
      </c>
      <c r="AD92" s="317">
        <v>0</v>
      </c>
      <c r="AE92" s="317">
        <v>5919</v>
      </c>
      <c r="AF92" s="317">
        <v>0</v>
      </c>
      <c r="AG92" s="317">
        <v>0</v>
      </c>
      <c r="AH92" s="317">
        <v>0</v>
      </c>
      <c r="AI92" s="317">
        <v>0</v>
      </c>
      <c r="AJ92" s="317">
        <v>80</v>
      </c>
      <c r="AK92" s="317">
        <v>0</v>
      </c>
      <c r="AL92" s="317">
        <v>0</v>
      </c>
      <c r="AM92" s="317">
        <v>42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203</v>
      </c>
      <c r="BB92" s="317">
        <v>329</v>
      </c>
      <c r="BC92" s="317">
        <v>24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0</v>
      </c>
      <c r="BT92" s="317">
        <v>153</v>
      </c>
      <c r="BU92" s="317">
        <v>0</v>
      </c>
      <c r="BV92" s="317">
        <v>0</v>
      </c>
      <c r="BW92" s="317">
        <v>33</v>
      </c>
      <c r="BX92" s="317">
        <v>0</v>
      </c>
      <c r="BY92" s="317">
        <v>619</v>
      </c>
      <c r="BZ92" s="317">
        <v>0</v>
      </c>
      <c r="CA92" s="317">
        <v>160</v>
      </c>
      <c r="CB92" s="317">
        <v>0</v>
      </c>
      <c r="CC92" s="25" t="s">
        <v>248</v>
      </c>
      <c r="CD92" s="25" t="s">
        <v>248</v>
      </c>
      <c r="CE92" s="28">
        <f t="shared" si="20"/>
        <v>18199</v>
      </c>
      <c r="CF92" s="16"/>
    </row>
    <row r="93" spans="1:84" x14ac:dyDescent="0.35">
      <c r="A93" s="22" t="s">
        <v>295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296</v>
      </c>
      <c r="B94" s="16"/>
      <c r="C94" s="321">
        <v>0</v>
      </c>
      <c r="D94" s="321">
        <v>0</v>
      </c>
      <c r="E94" s="321">
        <v>8.2799999999999994</v>
      </c>
      <c r="F94" s="321">
        <v>0</v>
      </c>
      <c r="G94" s="321">
        <v>24.12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0</v>
      </c>
      <c r="Q94" s="322">
        <v>0</v>
      </c>
      <c r="R94" s="322">
        <v>0</v>
      </c>
      <c r="S94" s="323">
        <v>0</v>
      </c>
      <c r="T94" s="323">
        <v>0</v>
      </c>
      <c r="U94" s="324">
        <v>0</v>
      </c>
      <c r="V94" s="322">
        <v>0</v>
      </c>
      <c r="W94" s="322">
        <v>0</v>
      </c>
      <c r="X94" s="322">
        <v>0</v>
      </c>
      <c r="Y94" s="322">
        <v>0</v>
      </c>
      <c r="Z94" s="322">
        <v>0</v>
      </c>
      <c r="AA94" s="322">
        <v>0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0</v>
      </c>
      <c r="AH94" s="322">
        <v>0</v>
      </c>
      <c r="AI94" s="322">
        <v>0</v>
      </c>
      <c r="AJ94" s="322">
        <v>0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32.4</v>
      </c>
      <c r="CF94" s="33"/>
    </row>
    <row r="95" spans="1:84" x14ac:dyDescent="0.35">
      <c r="A95" s="34" t="s">
        <v>297</v>
      </c>
      <c r="B95" s="34"/>
      <c r="C95" s="34"/>
      <c r="D95" s="34"/>
      <c r="E95" s="34"/>
    </row>
    <row r="96" spans="1:84" x14ac:dyDescent="0.35">
      <c r="A96" s="35" t="s">
        <v>298</v>
      </c>
      <c r="B96" s="36"/>
      <c r="C96" s="328" t="s">
        <v>1365</v>
      </c>
      <c r="D96" s="329" t="s">
        <v>5</v>
      </c>
      <c r="E96" s="330" t="s">
        <v>5</v>
      </c>
      <c r="F96" s="12"/>
    </row>
    <row r="97" spans="1:6" x14ac:dyDescent="0.35">
      <c r="A97" s="28" t="s">
        <v>300</v>
      </c>
      <c r="B97" s="36" t="s">
        <v>301</v>
      </c>
      <c r="C97" s="331">
        <v>157</v>
      </c>
      <c r="D97" s="329" t="s">
        <v>5</v>
      </c>
      <c r="E97" s="330" t="s">
        <v>5</v>
      </c>
      <c r="F97" s="12"/>
    </row>
    <row r="98" spans="1:6" x14ac:dyDescent="0.35">
      <c r="A98" s="28" t="s">
        <v>302</v>
      </c>
      <c r="B98" s="36" t="s">
        <v>301</v>
      </c>
      <c r="C98" s="332" t="s">
        <v>303</v>
      </c>
      <c r="D98" s="329" t="s">
        <v>5</v>
      </c>
      <c r="E98" s="330" t="s">
        <v>5</v>
      </c>
      <c r="F98" s="12"/>
    </row>
    <row r="99" spans="1:6" x14ac:dyDescent="0.35">
      <c r="A99" s="28" t="s">
        <v>304</v>
      </c>
      <c r="B99" s="36" t="s">
        <v>301</v>
      </c>
      <c r="C99" s="332" t="s">
        <v>305</v>
      </c>
      <c r="D99" s="329" t="s">
        <v>5</v>
      </c>
      <c r="E99" s="330" t="s">
        <v>5</v>
      </c>
      <c r="F99" s="12"/>
    </row>
    <row r="100" spans="1:6" x14ac:dyDescent="0.35">
      <c r="A100" s="28" t="s">
        <v>306</v>
      </c>
      <c r="B100" s="36" t="s">
        <v>301</v>
      </c>
      <c r="C100" s="332" t="s">
        <v>307</v>
      </c>
      <c r="D100" s="329" t="s">
        <v>5</v>
      </c>
      <c r="E100" s="330" t="s">
        <v>5</v>
      </c>
      <c r="F100" s="12"/>
    </row>
    <row r="101" spans="1:6" x14ac:dyDescent="0.35">
      <c r="A101" s="28" t="s">
        <v>308</v>
      </c>
      <c r="B101" s="36" t="s">
        <v>301</v>
      </c>
      <c r="C101" s="332" t="s">
        <v>309</v>
      </c>
      <c r="D101" s="329" t="s">
        <v>5</v>
      </c>
      <c r="E101" s="330" t="s">
        <v>5</v>
      </c>
      <c r="F101" s="12"/>
    </row>
    <row r="102" spans="1:6" x14ac:dyDescent="0.35">
      <c r="A102" s="28" t="s">
        <v>310</v>
      </c>
      <c r="B102" s="36" t="s">
        <v>301</v>
      </c>
      <c r="C102" s="333">
        <v>99202</v>
      </c>
      <c r="D102" s="329" t="s">
        <v>5</v>
      </c>
      <c r="E102" s="330" t="s">
        <v>5</v>
      </c>
      <c r="F102" s="12"/>
    </row>
    <row r="103" spans="1:6" x14ac:dyDescent="0.35">
      <c r="A103" s="28" t="s">
        <v>311</v>
      </c>
      <c r="B103" s="36" t="s">
        <v>301</v>
      </c>
      <c r="C103" s="332" t="s">
        <v>307</v>
      </c>
      <c r="D103" s="329" t="s">
        <v>5</v>
      </c>
      <c r="E103" s="330" t="s">
        <v>5</v>
      </c>
      <c r="F103" s="12"/>
    </row>
    <row r="104" spans="1:6" x14ac:dyDescent="0.35">
      <c r="A104" s="28" t="s">
        <v>312</v>
      </c>
      <c r="B104" s="36" t="s">
        <v>301</v>
      </c>
      <c r="C104" s="334" t="s">
        <v>313</v>
      </c>
      <c r="D104" s="329" t="s">
        <v>5</v>
      </c>
      <c r="E104" s="330" t="s">
        <v>5</v>
      </c>
      <c r="F104" s="12"/>
    </row>
    <row r="105" spans="1:6" x14ac:dyDescent="0.35">
      <c r="A105" s="28" t="s">
        <v>314</v>
      </c>
      <c r="B105" s="36" t="s">
        <v>301</v>
      </c>
      <c r="C105" s="334" t="s">
        <v>1366</v>
      </c>
      <c r="D105" s="329" t="s">
        <v>5</v>
      </c>
      <c r="E105" s="330" t="s">
        <v>5</v>
      </c>
      <c r="F105" s="12"/>
    </row>
    <row r="106" spans="1:6" x14ac:dyDescent="0.35">
      <c r="A106" s="28" t="s">
        <v>316</v>
      </c>
      <c r="B106" s="36" t="s">
        <v>301</v>
      </c>
      <c r="C106" s="332" t="s">
        <v>317</v>
      </c>
      <c r="D106" s="329" t="s">
        <v>5</v>
      </c>
      <c r="E106" s="330" t="s">
        <v>5</v>
      </c>
      <c r="F106" s="12"/>
    </row>
    <row r="107" spans="1:6" x14ac:dyDescent="0.35">
      <c r="A107" s="28" t="s">
        <v>318</v>
      </c>
      <c r="B107" s="36" t="s">
        <v>301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35">
      <c r="A108" s="28" t="s">
        <v>320</v>
      </c>
      <c r="B108" s="36" t="s">
        <v>301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35">
      <c r="A109" s="40" t="s">
        <v>322</v>
      </c>
      <c r="B109" s="36" t="s">
        <v>301</v>
      </c>
      <c r="C109" s="332" t="s">
        <v>1367</v>
      </c>
      <c r="D109" s="329" t="s">
        <v>5</v>
      </c>
      <c r="E109" s="330" t="s">
        <v>5</v>
      </c>
      <c r="F109" s="12"/>
    </row>
    <row r="110" spans="1:6" x14ac:dyDescent="0.35">
      <c r="A110" s="40" t="s">
        <v>324</v>
      </c>
      <c r="B110" s="36" t="s">
        <v>301</v>
      </c>
      <c r="C110" s="336" t="s">
        <v>1368</v>
      </c>
      <c r="D110" s="329" t="s">
        <v>5</v>
      </c>
      <c r="E110" s="330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301</v>
      </c>
      <c r="C113" s="337">
        <v>0</v>
      </c>
      <c r="D113" s="16"/>
      <c r="E113" s="16"/>
    </row>
    <row r="114" spans="1:5" x14ac:dyDescent="0.35">
      <c r="A114" s="16" t="s">
        <v>311</v>
      </c>
      <c r="B114" s="42" t="s">
        <v>301</v>
      </c>
      <c r="C114" s="337">
        <v>0</v>
      </c>
      <c r="D114" s="16"/>
      <c r="E114" s="16"/>
    </row>
    <row r="115" spans="1:5" x14ac:dyDescent="0.35">
      <c r="A115" s="16" t="s">
        <v>328</v>
      </c>
      <c r="B115" s="42" t="s">
        <v>301</v>
      </c>
      <c r="C115" s="337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301</v>
      </c>
      <c r="C117" s="337">
        <v>0</v>
      </c>
      <c r="D117" s="16"/>
      <c r="E117" s="16"/>
    </row>
    <row r="118" spans="1:5" x14ac:dyDescent="0.35">
      <c r="A118" s="16" t="s">
        <v>159</v>
      </c>
      <c r="B118" s="42" t="s">
        <v>301</v>
      </c>
      <c r="C118" s="338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301</v>
      </c>
      <c r="C120" s="337">
        <v>0</v>
      </c>
      <c r="D120" s="16"/>
      <c r="E120" s="16"/>
    </row>
    <row r="121" spans="1:5" x14ac:dyDescent="0.35">
      <c r="A121" s="16" t="s">
        <v>333</v>
      </c>
      <c r="B121" s="42" t="s">
        <v>301</v>
      </c>
      <c r="C121" s="337">
        <v>0</v>
      </c>
      <c r="D121" s="16"/>
      <c r="E121" s="16"/>
    </row>
    <row r="122" spans="1:5" x14ac:dyDescent="0.35">
      <c r="A122" s="16" t="s">
        <v>334</v>
      </c>
      <c r="B122" s="42" t="s">
        <v>301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301</v>
      </c>
      <c r="C127" s="337">
        <v>1205</v>
      </c>
      <c r="D127" s="339">
        <v>16385</v>
      </c>
      <c r="E127" s="16"/>
    </row>
    <row r="128" spans="1:5" x14ac:dyDescent="0.35">
      <c r="A128" s="16" t="s">
        <v>339</v>
      </c>
      <c r="B128" s="42" t="s">
        <v>301</v>
      </c>
      <c r="C128" s="337">
        <v>0</v>
      </c>
      <c r="D128" s="339">
        <v>0</v>
      </c>
      <c r="E128" s="16"/>
    </row>
    <row r="129" spans="1:5" x14ac:dyDescent="0.35">
      <c r="A129" s="16" t="s">
        <v>340</v>
      </c>
      <c r="B129" s="42" t="s">
        <v>301</v>
      </c>
      <c r="C129" s="337">
        <v>0</v>
      </c>
      <c r="D129" s="339">
        <v>0</v>
      </c>
      <c r="E129" s="16"/>
    </row>
    <row r="130" spans="1:5" x14ac:dyDescent="0.35">
      <c r="A130" s="16" t="s">
        <v>341</v>
      </c>
      <c r="B130" s="42" t="s">
        <v>301</v>
      </c>
      <c r="C130" s="337">
        <v>0</v>
      </c>
      <c r="D130" s="339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301</v>
      </c>
      <c r="C132" s="337">
        <v>0</v>
      </c>
      <c r="D132" s="16"/>
      <c r="E132" s="16"/>
    </row>
    <row r="133" spans="1:5" x14ac:dyDescent="0.35">
      <c r="A133" s="16" t="s">
        <v>344</v>
      </c>
      <c r="B133" s="42" t="s">
        <v>301</v>
      </c>
      <c r="C133" s="337">
        <v>0</v>
      </c>
      <c r="D133" s="16"/>
      <c r="E133" s="16"/>
    </row>
    <row r="134" spans="1:5" x14ac:dyDescent="0.35">
      <c r="A134" s="16" t="s">
        <v>345</v>
      </c>
      <c r="B134" s="42" t="s">
        <v>301</v>
      </c>
      <c r="C134" s="337">
        <v>0</v>
      </c>
      <c r="D134" s="16"/>
      <c r="E134" s="16"/>
    </row>
    <row r="135" spans="1:5" x14ac:dyDescent="0.35">
      <c r="A135" s="16" t="s">
        <v>346</v>
      </c>
      <c r="B135" s="42" t="s">
        <v>301</v>
      </c>
      <c r="C135" s="337">
        <v>0</v>
      </c>
      <c r="D135" s="16"/>
      <c r="E135" s="16"/>
    </row>
    <row r="136" spans="1:5" x14ac:dyDescent="0.35">
      <c r="A136" s="16" t="s">
        <v>347</v>
      </c>
      <c r="B136" s="42" t="s">
        <v>301</v>
      </c>
      <c r="C136" s="337">
        <v>0</v>
      </c>
      <c r="D136" s="16"/>
      <c r="E136" s="16"/>
    </row>
    <row r="137" spans="1:5" x14ac:dyDescent="0.35">
      <c r="A137" s="16" t="s">
        <v>348</v>
      </c>
      <c r="B137" s="42" t="s">
        <v>301</v>
      </c>
      <c r="C137" s="337">
        <v>72</v>
      </c>
      <c r="D137" s="16"/>
      <c r="E137" s="16"/>
    </row>
    <row r="138" spans="1:5" x14ac:dyDescent="0.35">
      <c r="A138" s="16" t="s">
        <v>123</v>
      </c>
      <c r="B138" s="42" t="s">
        <v>301</v>
      </c>
      <c r="C138" s="337">
        <v>0</v>
      </c>
      <c r="D138" s="16"/>
      <c r="E138" s="16"/>
    </row>
    <row r="139" spans="1:5" x14ac:dyDescent="0.35">
      <c r="A139" s="16" t="s">
        <v>349</v>
      </c>
      <c r="B139" s="42" t="s">
        <v>301</v>
      </c>
      <c r="C139" s="337">
        <v>0</v>
      </c>
      <c r="D139" s="16"/>
      <c r="E139" s="16"/>
    </row>
    <row r="140" spans="1:5" x14ac:dyDescent="0.35">
      <c r="A140" s="16" t="s">
        <v>350</v>
      </c>
      <c r="B140" s="42"/>
      <c r="C140" s="337">
        <v>0</v>
      </c>
      <c r="D140" s="16"/>
      <c r="E140" s="16"/>
    </row>
    <row r="141" spans="1:5" x14ac:dyDescent="0.35">
      <c r="A141" s="16" t="s">
        <v>340</v>
      </c>
      <c r="B141" s="42" t="s">
        <v>301</v>
      </c>
      <c r="C141" s="337">
        <v>0</v>
      </c>
      <c r="D141" s="16"/>
      <c r="E141" s="16"/>
    </row>
    <row r="142" spans="1:5" x14ac:dyDescent="0.35">
      <c r="A142" s="16" t="s">
        <v>351</v>
      </c>
      <c r="B142" s="42" t="s">
        <v>301</v>
      </c>
      <c r="C142" s="337">
        <v>0</v>
      </c>
      <c r="D142" s="16"/>
      <c r="E142" s="16"/>
    </row>
    <row r="143" spans="1:5" x14ac:dyDescent="0.35">
      <c r="A143" s="16" t="s">
        <v>352</v>
      </c>
      <c r="B143" s="16"/>
      <c r="C143" s="23">
        <v>72</v>
      </c>
      <c r="D143" s="16"/>
      <c r="E143" s="28">
        <f>SUM(C132:C142)</f>
        <v>72</v>
      </c>
    </row>
    <row r="144" spans="1:5" x14ac:dyDescent="0.35">
      <c r="A144" s="16" t="s">
        <v>353</v>
      </c>
      <c r="B144" s="42" t="s">
        <v>301</v>
      </c>
      <c r="C144" s="337">
        <v>102</v>
      </c>
      <c r="D144" s="16"/>
      <c r="E144" s="16"/>
    </row>
    <row r="145" spans="1:6" x14ac:dyDescent="0.35">
      <c r="A145" s="16" t="s">
        <v>354</v>
      </c>
      <c r="B145" s="42" t="s">
        <v>301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301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9">
        <v>555</v>
      </c>
      <c r="C154" s="339">
        <v>300</v>
      </c>
      <c r="D154" s="339">
        <v>350</v>
      </c>
      <c r="E154" s="28">
        <f>SUM(B154:D154)</f>
        <v>1205</v>
      </c>
    </row>
    <row r="155" spans="1:6" x14ac:dyDescent="0.35">
      <c r="A155" s="16" t="s">
        <v>242</v>
      </c>
      <c r="B155" s="339">
        <v>7542</v>
      </c>
      <c r="C155" s="339">
        <v>4084</v>
      </c>
      <c r="D155" s="339">
        <v>4759</v>
      </c>
      <c r="E155" s="28">
        <f>SUM(B155:D155)</f>
        <v>16385</v>
      </c>
    </row>
    <row r="156" spans="1:6" x14ac:dyDescent="0.35">
      <c r="A156" s="16" t="s">
        <v>360</v>
      </c>
      <c r="B156" s="339">
        <v>30721</v>
      </c>
      <c r="C156" s="339">
        <v>16637</v>
      </c>
      <c r="D156" s="339">
        <v>19387</v>
      </c>
      <c r="E156" s="28">
        <f>SUM(B156:D156)</f>
        <v>66745</v>
      </c>
    </row>
    <row r="157" spans="1:6" x14ac:dyDescent="0.35">
      <c r="A157" s="16" t="s">
        <v>289</v>
      </c>
      <c r="B157" s="339">
        <v>35457357</v>
      </c>
      <c r="C157" s="339">
        <v>16539666</v>
      </c>
      <c r="D157" s="339">
        <v>15779604</v>
      </c>
      <c r="E157" s="28">
        <f>SUM(B157:D157)</f>
        <v>67776627</v>
      </c>
      <c r="F157" s="14"/>
    </row>
    <row r="158" spans="1:6" x14ac:dyDescent="0.35">
      <c r="A158" s="16" t="s">
        <v>290</v>
      </c>
      <c r="B158" s="339">
        <v>10588474</v>
      </c>
      <c r="C158" s="339">
        <v>8396117</v>
      </c>
      <c r="D158" s="339">
        <v>13278958</v>
      </c>
      <c r="E158" s="28">
        <f>SUM(B158:D158)</f>
        <v>32263549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360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289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290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360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289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290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301</v>
      </c>
      <c r="C181" s="337">
        <v>2733761</v>
      </c>
      <c r="D181" s="16"/>
      <c r="E181" s="16"/>
    </row>
    <row r="182" spans="1:5" x14ac:dyDescent="0.35">
      <c r="A182" s="16" t="s">
        <v>370</v>
      </c>
      <c r="B182" s="42" t="s">
        <v>301</v>
      </c>
      <c r="C182" s="337"/>
      <c r="D182" s="16"/>
      <c r="E182" s="16"/>
    </row>
    <row r="183" spans="1:5" x14ac:dyDescent="0.35">
      <c r="A183" s="21" t="s">
        <v>371</v>
      </c>
      <c r="B183" s="42" t="s">
        <v>301</v>
      </c>
      <c r="C183" s="337">
        <v>68119</v>
      </c>
      <c r="D183" s="16"/>
      <c r="E183" s="16"/>
    </row>
    <row r="184" spans="1:5" x14ac:dyDescent="0.35">
      <c r="A184" s="16" t="s">
        <v>372</v>
      </c>
      <c r="B184" s="42" t="s">
        <v>301</v>
      </c>
      <c r="C184" s="337">
        <v>-1209</v>
      </c>
      <c r="D184" s="16"/>
      <c r="E184" s="16"/>
    </row>
    <row r="185" spans="1:5" x14ac:dyDescent="0.35">
      <c r="A185" s="16" t="s">
        <v>373</v>
      </c>
      <c r="B185" s="42" t="s">
        <v>301</v>
      </c>
      <c r="C185" s="337">
        <v>0</v>
      </c>
      <c r="D185" s="16"/>
      <c r="E185" s="16"/>
    </row>
    <row r="186" spans="1:5" x14ac:dyDescent="0.35">
      <c r="A186" s="16" t="s">
        <v>374</v>
      </c>
      <c r="B186" s="42" t="s">
        <v>301</v>
      </c>
      <c r="C186" s="337">
        <v>729926</v>
      </c>
      <c r="D186" s="16"/>
      <c r="E186" s="16"/>
    </row>
    <row r="187" spans="1:5" x14ac:dyDescent="0.35">
      <c r="A187" s="16" t="s">
        <v>375</v>
      </c>
      <c r="B187" s="42" t="s">
        <v>301</v>
      </c>
      <c r="C187" s="337">
        <v>-675277</v>
      </c>
      <c r="D187" s="16"/>
      <c r="E187" s="16"/>
    </row>
    <row r="188" spans="1:5" x14ac:dyDescent="0.35">
      <c r="A188" s="16" t="s">
        <v>375</v>
      </c>
      <c r="B188" s="42" t="s">
        <v>301</v>
      </c>
      <c r="C188" s="337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2855320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301</v>
      </c>
      <c r="C191" s="337">
        <v>723527</v>
      </c>
      <c r="D191" s="16"/>
      <c r="E191" s="16"/>
    </row>
    <row r="192" spans="1:5" x14ac:dyDescent="0.35">
      <c r="A192" s="16" t="s">
        <v>378</v>
      </c>
      <c r="B192" s="42" t="s">
        <v>301</v>
      </c>
      <c r="C192" s="337">
        <v>162815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886342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301</v>
      </c>
      <c r="C195" s="337">
        <v>0</v>
      </c>
      <c r="D195" s="16"/>
      <c r="E195" s="16"/>
    </row>
    <row r="196" spans="1:5" x14ac:dyDescent="0.35">
      <c r="A196" s="16" t="s">
        <v>381</v>
      </c>
      <c r="B196" s="42" t="s">
        <v>301</v>
      </c>
      <c r="C196" s="337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301</v>
      </c>
      <c r="C199" s="337">
        <v>0</v>
      </c>
      <c r="D199" s="16"/>
      <c r="E199" s="16"/>
    </row>
    <row r="200" spans="1:5" x14ac:dyDescent="0.35">
      <c r="A200" s="16" t="s">
        <v>384</v>
      </c>
      <c r="B200" s="42" t="s">
        <v>301</v>
      </c>
      <c r="C200" s="337">
        <v>81156</v>
      </c>
      <c r="D200" s="16"/>
      <c r="E200" s="16"/>
    </row>
    <row r="201" spans="1:5" x14ac:dyDescent="0.35">
      <c r="A201" s="16" t="s">
        <v>159</v>
      </c>
      <c r="B201" s="42" t="s">
        <v>301</v>
      </c>
      <c r="C201" s="337">
        <v>733012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814168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301</v>
      </c>
      <c r="C204" s="337">
        <v>0</v>
      </c>
      <c r="D204" s="16"/>
      <c r="E204" s="16"/>
    </row>
    <row r="205" spans="1:5" x14ac:dyDescent="0.35">
      <c r="A205" s="16" t="s">
        <v>387</v>
      </c>
      <c r="B205" s="42" t="s">
        <v>301</v>
      </c>
      <c r="C205" s="337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39">
        <v>622797</v>
      </c>
      <c r="C211" s="337">
        <v>0</v>
      </c>
      <c r="D211" s="339">
        <v>0</v>
      </c>
      <c r="E211" s="28">
        <f t="shared" ref="E211:E219" si="22">SUM(B211:C211)-D211</f>
        <v>622797</v>
      </c>
    </row>
    <row r="212" spans="1:5" x14ac:dyDescent="0.35">
      <c r="A212" s="16" t="s">
        <v>395</v>
      </c>
      <c r="B212" s="339">
        <v>48430</v>
      </c>
      <c r="C212" s="337">
        <v>-89837</v>
      </c>
      <c r="D212" s="339">
        <v>0</v>
      </c>
      <c r="E212" s="28">
        <f t="shared" si="22"/>
        <v>-41407</v>
      </c>
    </row>
    <row r="213" spans="1:5" x14ac:dyDescent="0.35">
      <c r="A213" s="16" t="s">
        <v>396</v>
      </c>
      <c r="B213" s="339">
        <v>39064671</v>
      </c>
      <c r="C213" s="337">
        <v>97535</v>
      </c>
      <c r="D213" s="339">
        <v>0</v>
      </c>
      <c r="E213" s="28">
        <f t="shared" si="22"/>
        <v>39162206</v>
      </c>
    </row>
    <row r="214" spans="1:5" x14ac:dyDescent="0.35">
      <c r="A214" s="16" t="s">
        <v>397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398</v>
      </c>
      <c r="B215" s="339">
        <v>943987</v>
      </c>
      <c r="C215" s="337">
        <v>0</v>
      </c>
      <c r="D215" s="339">
        <v>0</v>
      </c>
      <c r="E215" s="28">
        <f t="shared" si="22"/>
        <v>943987</v>
      </c>
    </row>
    <row r="216" spans="1:5" x14ac:dyDescent="0.35">
      <c r="A216" s="16" t="s">
        <v>399</v>
      </c>
      <c r="B216" s="339">
        <v>4537709</v>
      </c>
      <c r="C216" s="337">
        <v>45601</v>
      </c>
      <c r="D216" s="339">
        <v>0</v>
      </c>
      <c r="E216" s="28">
        <f t="shared" si="22"/>
        <v>4583310</v>
      </c>
    </row>
    <row r="217" spans="1:5" x14ac:dyDescent="0.35">
      <c r="A217" s="16" t="s">
        <v>400</v>
      </c>
      <c r="B217" s="339">
        <v>128072</v>
      </c>
      <c r="C217" s="337">
        <v>0</v>
      </c>
      <c r="D217" s="339">
        <v>0</v>
      </c>
      <c r="E217" s="28">
        <f t="shared" si="22"/>
        <v>128072</v>
      </c>
    </row>
    <row r="218" spans="1:5" x14ac:dyDescent="0.35">
      <c r="A218" s="16" t="s">
        <v>401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402</v>
      </c>
      <c r="B219" s="339">
        <v>161276</v>
      </c>
      <c r="C219" s="337">
        <v>-39025</v>
      </c>
      <c r="D219" s="339">
        <v>0</v>
      </c>
      <c r="E219" s="28">
        <f t="shared" si="22"/>
        <v>122251</v>
      </c>
    </row>
    <row r="220" spans="1:5" x14ac:dyDescent="0.35">
      <c r="A220" s="16" t="s">
        <v>230</v>
      </c>
      <c r="B220" s="28">
        <f>SUM(B211:B219)</f>
        <v>45506942</v>
      </c>
      <c r="C220" s="235">
        <f>SUM(C211:C219)</f>
        <v>14274</v>
      </c>
      <c r="D220" s="28">
        <f>SUM(D211:D219)</f>
        <v>0</v>
      </c>
      <c r="E220" s="28">
        <f>SUM(E211:E219)</f>
        <v>45521216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39">
        <v>501898</v>
      </c>
      <c r="C225" s="337">
        <v>71692</v>
      </c>
      <c r="D225" s="339">
        <v>0</v>
      </c>
      <c r="E225" s="28">
        <f t="shared" ref="E225:E232" si="23">SUM(B225:C225)-D225</f>
        <v>573590</v>
      </c>
    </row>
    <row r="226" spans="1:6" x14ac:dyDescent="0.35">
      <c r="A226" s="16" t="s">
        <v>396</v>
      </c>
      <c r="B226" s="339">
        <v>20373566</v>
      </c>
      <c r="C226" s="337">
        <v>1037638</v>
      </c>
      <c r="D226" s="339">
        <v>0</v>
      </c>
      <c r="E226" s="28">
        <f t="shared" si="23"/>
        <v>21411204</v>
      </c>
    </row>
    <row r="227" spans="1:6" x14ac:dyDescent="0.35">
      <c r="A227" s="16" t="s">
        <v>397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398</v>
      </c>
      <c r="B228" s="339">
        <v>743671</v>
      </c>
      <c r="C228" s="337">
        <v>26941</v>
      </c>
      <c r="D228" s="339">
        <v>0</v>
      </c>
      <c r="E228" s="28">
        <f t="shared" si="23"/>
        <v>770612</v>
      </c>
    </row>
    <row r="229" spans="1:6" x14ac:dyDescent="0.35">
      <c r="A229" s="16" t="s">
        <v>399</v>
      </c>
      <c r="B229" s="339">
        <v>4293047</v>
      </c>
      <c r="C229" s="337">
        <v>91670</v>
      </c>
      <c r="D229" s="339">
        <v>0</v>
      </c>
      <c r="E229" s="28">
        <f t="shared" si="23"/>
        <v>4384717</v>
      </c>
    </row>
    <row r="230" spans="1:6" x14ac:dyDescent="0.35">
      <c r="A230" s="16" t="s">
        <v>400</v>
      </c>
      <c r="B230" s="339">
        <v>-128072</v>
      </c>
      <c r="C230" s="337">
        <v>256144</v>
      </c>
      <c r="D230" s="339">
        <v>0</v>
      </c>
      <c r="E230" s="28">
        <f t="shared" si="23"/>
        <v>128072</v>
      </c>
    </row>
    <row r="231" spans="1:6" x14ac:dyDescent="0.35">
      <c r="A231" s="16" t="s">
        <v>401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402</v>
      </c>
      <c r="B232" s="339"/>
      <c r="C232" s="337"/>
      <c r="D232" s="339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25784110</v>
      </c>
      <c r="C233" s="235">
        <f>SUM(C224:C232)</f>
        <v>1484085</v>
      </c>
      <c r="D233" s="28">
        <f>SUM(D224:D232)</f>
        <v>0</v>
      </c>
      <c r="E233" s="28">
        <f>SUM(E224:E232)</f>
        <v>27268195</v>
      </c>
    </row>
    <row r="234" spans="1:6" x14ac:dyDescent="0.35">
      <c r="A234" s="16"/>
      <c r="B234" s="16"/>
      <c r="C234" s="23"/>
      <c r="D234" s="16"/>
      <c r="E234" s="16"/>
      <c r="F234" s="11">
        <f>E220-E233</f>
        <v>18253021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337">
        <v>-600128</v>
      </c>
      <c r="D237" s="36">
        <f>C237</f>
        <v>-600128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301</v>
      </c>
      <c r="C239" s="337">
        <v>20766485</v>
      </c>
      <c r="D239" s="16"/>
      <c r="E239" s="16"/>
    </row>
    <row r="240" spans="1:6" x14ac:dyDescent="0.35">
      <c r="A240" s="16" t="s">
        <v>408</v>
      </c>
      <c r="B240" s="42" t="s">
        <v>301</v>
      </c>
      <c r="C240" s="337">
        <v>19697651</v>
      </c>
      <c r="D240" s="16"/>
      <c r="E240" s="16"/>
    </row>
    <row r="241" spans="1:5" x14ac:dyDescent="0.35">
      <c r="A241" s="16" t="s">
        <v>409</v>
      </c>
      <c r="B241" s="42" t="s">
        <v>301</v>
      </c>
      <c r="C241" s="337">
        <v>4199784</v>
      </c>
      <c r="D241" s="16"/>
      <c r="E241" s="16"/>
    </row>
    <row r="242" spans="1:5" x14ac:dyDescent="0.35">
      <c r="A242" s="16" t="s">
        <v>410</v>
      </c>
      <c r="B242" s="42" t="s">
        <v>301</v>
      </c>
      <c r="C242" s="337">
        <v>2438676</v>
      </c>
      <c r="D242" s="16"/>
      <c r="E242" s="16"/>
    </row>
    <row r="243" spans="1:5" x14ac:dyDescent="0.35">
      <c r="A243" s="16" t="s">
        <v>411</v>
      </c>
      <c r="B243" s="42" t="s">
        <v>301</v>
      </c>
      <c r="C243" s="337">
        <v>8438992</v>
      </c>
      <c r="D243" s="16"/>
      <c r="E243" s="16"/>
    </row>
    <row r="244" spans="1:5" x14ac:dyDescent="0.35">
      <c r="A244" s="16" t="s">
        <v>412</v>
      </c>
      <c r="B244" s="42" t="s">
        <v>301</v>
      </c>
      <c r="C244" s="337">
        <v>258456.73999999993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55800044.740000002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301</v>
      </c>
      <c r="C247" s="337">
        <v>196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301</v>
      </c>
      <c r="C249" s="337">
        <v>746839</v>
      </c>
      <c r="D249" s="16"/>
      <c r="E249" s="16"/>
    </row>
    <row r="250" spans="1:5" x14ac:dyDescent="0.35">
      <c r="A250" s="22" t="s">
        <v>417</v>
      </c>
      <c r="B250" s="42" t="s">
        <v>301</v>
      </c>
      <c r="C250" s="337">
        <v>319701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1066540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301</v>
      </c>
      <c r="C254" s="337">
        <v>0</v>
      </c>
      <c r="D254" s="16"/>
      <c r="E254" s="16"/>
    </row>
    <row r="255" spans="1:5" x14ac:dyDescent="0.35">
      <c r="A255" s="16" t="s">
        <v>419</v>
      </c>
      <c r="B255" s="42" t="s">
        <v>301</v>
      </c>
      <c r="C255" s="337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56266456.740000002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301</v>
      </c>
      <c r="C266" s="337">
        <v>3279222</v>
      </c>
      <c r="D266" s="16"/>
      <c r="E266" s="16"/>
    </row>
    <row r="267" spans="1:5" x14ac:dyDescent="0.35">
      <c r="A267" s="16" t="s">
        <v>426</v>
      </c>
      <c r="B267" s="42" t="s">
        <v>301</v>
      </c>
      <c r="C267" s="337"/>
      <c r="D267" s="16"/>
      <c r="E267" s="16"/>
    </row>
    <row r="268" spans="1:5" x14ac:dyDescent="0.35">
      <c r="A268" s="16" t="s">
        <v>427</v>
      </c>
      <c r="B268" s="42" t="s">
        <v>301</v>
      </c>
      <c r="C268" s="337">
        <v>11056961</v>
      </c>
      <c r="D268" s="16"/>
      <c r="E268" s="16"/>
    </row>
    <row r="269" spans="1:5" x14ac:dyDescent="0.35">
      <c r="A269" s="16" t="s">
        <v>428</v>
      </c>
      <c r="B269" s="42" t="s">
        <v>301</v>
      </c>
      <c r="C269" s="337">
        <v>5715625</v>
      </c>
      <c r="D269" s="16"/>
      <c r="E269" s="16"/>
    </row>
    <row r="270" spans="1:5" x14ac:dyDescent="0.35">
      <c r="A270" s="16" t="s">
        <v>429</v>
      </c>
      <c r="B270" s="42" t="s">
        <v>301</v>
      </c>
      <c r="C270" s="337"/>
      <c r="D270" s="16"/>
      <c r="E270" s="16"/>
    </row>
    <row r="271" spans="1:5" x14ac:dyDescent="0.35">
      <c r="A271" s="16" t="s">
        <v>430</v>
      </c>
      <c r="B271" s="42" t="s">
        <v>301</v>
      </c>
      <c r="C271" s="337">
        <v>4267585</v>
      </c>
      <c r="D271" s="16"/>
      <c r="E271" s="16"/>
    </row>
    <row r="272" spans="1:5" x14ac:dyDescent="0.35">
      <c r="A272" s="16" t="s">
        <v>431</v>
      </c>
      <c r="B272" s="42" t="s">
        <v>301</v>
      </c>
      <c r="C272" s="337"/>
      <c r="D272" s="16"/>
      <c r="E272" s="16"/>
    </row>
    <row r="273" spans="1:5" x14ac:dyDescent="0.35">
      <c r="A273" s="16" t="s">
        <v>432</v>
      </c>
      <c r="B273" s="42" t="s">
        <v>301</v>
      </c>
      <c r="C273" s="337">
        <v>202566</v>
      </c>
      <c r="D273" s="16"/>
      <c r="E273" s="16"/>
    </row>
    <row r="274" spans="1:5" x14ac:dyDescent="0.35">
      <c r="A274" s="16" t="s">
        <v>433</v>
      </c>
      <c r="B274" s="42" t="s">
        <v>301</v>
      </c>
      <c r="C274" s="337">
        <v>-8106</v>
      </c>
      <c r="D274" s="16"/>
      <c r="E274" s="16"/>
    </row>
    <row r="275" spans="1:5" x14ac:dyDescent="0.35">
      <c r="A275" s="16" t="s">
        <v>434</v>
      </c>
      <c r="B275" s="42" t="s">
        <v>301</v>
      </c>
      <c r="C275" s="337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13082603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301</v>
      </c>
      <c r="C278" s="337">
        <v>0</v>
      </c>
      <c r="D278" s="16"/>
      <c r="E278" s="16"/>
    </row>
    <row r="279" spans="1:5" x14ac:dyDescent="0.35">
      <c r="A279" s="16" t="s">
        <v>426</v>
      </c>
      <c r="B279" s="42" t="s">
        <v>301</v>
      </c>
      <c r="C279" s="337">
        <v>0</v>
      </c>
      <c r="D279" s="16"/>
      <c r="E279" s="16"/>
    </row>
    <row r="280" spans="1:5" x14ac:dyDescent="0.35">
      <c r="A280" s="16" t="s">
        <v>437</v>
      </c>
      <c r="B280" s="42" t="s">
        <v>301</v>
      </c>
      <c r="C280" s="337">
        <v>6275647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6275647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301</v>
      </c>
      <c r="C283" s="337">
        <f>+[1]Template!D150</f>
        <v>46315058</v>
      </c>
      <c r="D283" s="16"/>
      <c r="E283" s="16"/>
    </row>
    <row r="284" spans="1:5" x14ac:dyDescent="0.35">
      <c r="A284" s="16" t="s">
        <v>395</v>
      </c>
      <c r="B284" s="42" t="s">
        <v>301</v>
      </c>
      <c r="C284" s="337">
        <f>+[1]Template!D153</f>
        <v>2156188</v>
      </c>
      <c r="D284" s="16"/>
      <c r="E284" s="16"/>
    </row>
    <row r="285" spans="1:5" x14ac:dyDescent="0.35">
      <c r="A285" s="16" t="s">
        <v>396</v>
      </c>
      <c r="B285" s="42" t="s">
        <v>301</v>
      </c>
      <c r="C285" s="337">
        <f>+[1]Template!D154</f>
        <v>376409935</v>
      </c>
      <c r="D285" s="16"/>
      <c r="E285" s="16"/>
    </row>
    <row r="286" spans="1:5" x14ac:dyDescent="0.35">
      <c r="A286" s="16" t="s">
        <v>440</v>
      </c>
      <c r="B286" s="42" t="s">
        <v>301</v>
      </c>
      <c r="C286" s="337">
        <f>+[1]Template!D157</f>
        <v>0</v>
      </c>
      <c r="D286" s="16"/>
      <c r="E286" s="16"/>
    </row>
    <row r="287" spans="1:5" x14ac:dyDescent="0.35">
      <c r="A287" s="16" t="s">
        <v>441</v>
      </c>
      <c r="B287" s="42" t="s">
        <v>301</v>
      </c>
      <c r="C287" s="337">
        <f>+[1]Template!D158</f>
        <v>2196708</v>
      </c>
      <c r="D287" s="16"/>
      <c r="E287" s="16"/>
    </row>
    <row r="288" spans="1:5" x14ac:dyDescent="0.35">
      <c r="A288" s="16" t="s">
        <v>442</v>
      </c>
      <c r="B288" s="42" t="s">
        <v>301</v>
      </c>
      <c r="C288" s="337">
        <f>+[1]Template!D159</f>
        <v>112081960</v>
      </c>
      <c r="D288" s="16"/>
      <c r="E288" s="16"/>
    </row>
    <row r="289" spans="1:5" x14ac:dyDescent="0.35">
      <c r="A289" s="16" t="s">
        <v>401</v>
      </c>
      <c r="B289" s="42" t="s">
        <v>301</v>
      </c>
      <c r="C289" s="337"/>
      <c r="D289" s="16"/>
      <c r="E289" s="16"/>
    </row>
    <row r="290" spans="1:5" x14ac:dyDescent="0.35">
      <c r="A290" s="16" t="s">
        <v>402</v>
      </c>
      <c r="B290" s="42" t="s">
        <v>301</v>
      </c>
      <c r="C290" s="337">
        <f>+[1]Template!D161</f>
        <v>4326321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543486170</v>
      </c>
      <c r="E291" s="16"/>
    </row>
    <row r="292" spans="1:5" x14ac:dyDescent="0.35">
      <c r="A292" s="16" t="s">
        <v>444</v>
      </c>
      <c r="B292" s="42" t="s">
        <v>301</v>
      </c>
      <c r="C292" s="337">
        <v>27268195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516217975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301</v>
      </c>
      <c r="C295" s="337">
        <v>0</v>
      </c>
      <c r="D295" s="16"/>
      <c r="E295" s="16"/>
    </row>
    <row r="296" spans="1:5" x14ac:dyDescent="0.35">
      <c r="A296" s="16" t="s">
        <v>448</v>
      </c>
      <c r="B296" s="42" t="s">
        <v>301</v>
      </c>
      <c r="C296" s="337">
        <v>0</v>
      </c>
      <c r="D296" s="16"/>
      <c r="E296" s="16"/>
    </row>
    <row r="297" spans="1:5" x14ac:dyDescent="0.35">
      <c r="A297" s="16" t="s">
        <v>449</v>
      </c>
      <c r="B297" s="42" t="s">
        <v>301</v>
      </c>
      <c r="C297" s="337">
        <v>0</v>
      </c>
      <c r="D297" s="16"/>
      <c r="E297" s="16"/>
    </row>
    <row r="298" spans="1:5" x14ac:dyDescent="0.35">
      <c r="A298" s="16" t="s">
        <v>437</v>
      </c>
      <c r="B298" s="42" t="s">
        <v>301</v>
      </c>
      <c r="C298" s="337">
        <v>308109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308109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301</v>
      </c>
      <c r="C302" s="337">
        <v>0</v>
      </c>
      <c r="D302" s="16"/>
      <c r="E302" s="16"/>
    </row>
    <row r="303" spans="1:5" x14ac:dyDescent="0.35">
      <c r="A303" s="16" t="s">
        <v>453</v>
      </c>
      <c r="B303" s="42" t="s">
        <v>301</v>
      </c>
      <c r="C303" s="337">
        <v>0</v>
      </c>
      <c r="D303" s="16"/>
      <c r="E303" s="16"/>
    </row>
    <row r="304" spans="1:5" x14ac:dyDescent="0.35">
      <c r="A304" s="16" t="s">
        <v>454</v>
      </c>
      <c r="B304" s="42" t="s">
        <v>301</v>
      </c>
      <c r="C304" s="337">
        <v>0</v>
      </c>
      <c r="D304" s="16"/>
      <c r="E304" s="16"/>
    </row>
    <row r="305" spans="1:6" x14ac:dyDescent="0.35">
      <c r="A305" s="16" t="s">
        <v>455</v>
      </c>
      <c r="B305" s="42" t="s">
        <v>301</v>
      </c>
      <c r="C305" s="337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535884334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535884334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301</v>
      </c>
      <c r="C314" s="337"/>
      <c r="D314" s="16"/>
      <c r="E314" s="16"/>
    </row>
    <row r="315" spans="1:6" x14ac:dyDescent="0.35">
      <c r="A315" s="16" t="s">
        <v>461</v>
      </c>
      <c r="B315" s="42" t="s">
        <v>301</v>
      </c>
      <c r="C315" s="337">
        <v>406644</v>
      </c>
      <c r="D315" s="16"/>
      <c r="E315" s="16"/>
    </row>
    <row r="316" spans="1:6" x14ac:dyDescent="0.35">
      <c r="A316" s="16" t="s">
        <v>462</v>
      </c>
      <c r="B316" s="42" t="s">
        <v>301</v>
      </c>
      <c r="C316" s="337">
        <v>1990174</v>
      </c>
      <c r="D316" s="16"/>
      <c r="E316" s="16"/>
    </row>
    <row r="317" spans="1:6" x14ac:dyDescent="0.35">
      <c r="A317" s="16" t="s">
        <v>463</v>
      </c>
      <c r="B317" s="42" t="s">
        <v>301</v>
      </c>
      <c r="C317" s="337"/>
      <c r="D317" s="16"/>
      <c r="E317" s="16"/>
    </row>
    <row r="318" spans="1:6" x14ac:dyDescent="0.35">
      <c r="A318" s="16" t="s">
        <v>464</v>
      </c>
      <c r="B318" s="42" t="s">
        <v>301</v>
      </c>
      <c r="C318" s="337"/>
      <c r="D318" s="16"/>
      <c r="E318" s="16"/>
    </row>
    <row r="319" spans="1:6" x14ac:dyDescent="0.35">
      <c r="A319" s="16" t="s">
        <v>465</v>
      </c>
      <c r="B319" s="42" t="s">
        <v>301</v>
      </c>
      <c r="C319" s="337"/>
      <c r="D319" s="16"/>
      <c r="E319" s="16"/>
    </row>
    <row r="320" spans="1:6" x14ac:dyDescent="0.35">
      <c r="A320" s="16" t="s">
        <v>466</v>
      </c>
      <c r="B320" s="42" t="s">
        <v>301</v>
      </c>
      <c r="C320" s="337"/>
      <c r="D320" s="16"/>
      <c r="E320" s="16"/>
    </row>
    <row r="321" spans="1:5" x14ac:dyDescent="0.35">
      <c r="A321" s="16" t="s">
        <v>467</v>
      </c>
      <c r="B321" s="42" t="s">
        <v>301</v>
      </c>
      <c r="C321" s="337"/>
      <c r="D321" s="16"/>
      <c r="E321" s="16"/>
    </row>
    <row r="322" spans="1:5" x14ac:dyDescent="0.35">
      <c r="A322" s="16" t="s">
        <v>468</v>
      </c>
      <c r="B322" s="42" t="s">
        <v>301</v>
      </c>
      <c r="C322" s="337">
        <v>144476</v>
      </c>
      <c r="D322" s="16"/>
      <c r="E322" s="16"/>
    </row>
    <row r="323" spans="1:5" x14ac:dyDescent="0.35">
      <c r="A323" s="16" t="s">
        <v>469</v>
      </c>
      <c r="B323" s="42" t="s">
        <v>301</v>
      </c>
      <c r="C323" s="337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2541294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301</v>
      </c>
      <c r="C326" s="337">
        <v>0</v>
      </c>
      <c r="D326" s="16"/>
      <c r="E326" s="16"/>
    </row>
    <row r="327" spans="1:5" x14ac:dyDescent="0.35">
      <c r="A327" s="16" t="s">
        <v>473</v>
      </c>
      <c r="B327" s="42" t="s">
        <v>301</v>
      </c>
      <c r="C327" s="337">
        <v>0</v>
      </c>
      <c r="D327" s="16"/>
      <c r="E327" s="16"/>
    </row>
    <row r="328" spans="1:5" x14ac:dyDescent="0.35">
      <c r="A328" s="16" t="s">
        <v>474</v>
      </c>
      <c r="B328" s="42" t="s">
        <v>301</v>
      </c>
      <c r="C328" s="337">
        <v>3333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3333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301</v>
      </c>
      <c r="C331" s="337">
        <v>0</v>
      </c>
      <c r="D331" s="16"/>
      <c r="E331" s="16"/>
    </row>
    <row r="332" spans="1:5" x14ac:dyDescent="0.35">
      <c r="A332" s="16" t="s">
        <v>478</v>
      </c>
      <c r="B332" s="42" t="s">
        <v>301</v>
      </c>
      <c r="C332" s="337">
        <v>0</v>
      </c>
      <c r="D332" s="16"/>
      <c r="E332" s="16"/>
    </row>
    <row r="333" spans="1:5" x14ac:dyDescent="0.35">
      <c r="A333" s="16" t="s">
        <v>479</v>
      </c>
      <c r="B333" s="42" t="s">
        <v>301</v>
      </c>
      <c r="C333" s="337">
        <v>0</v>
      </c>
      <c r="D333" s="16"/>
      <c r="E333" s="16"/>
    </row>
    <row r="334" spans="1:5" x14ac:dyDescent="0.35">
      <c r="A334" s="22" t="s">
        <v>480</v>
      </c>
      <c r="B334" s="42" t="s">
        <v>301</v>
      </c>
      <c r="C334" s="337">
        <v>0</v>
      </c>
      <c r="D334" s="16"/>
      <c r="E334" s="16"/>
    </row>
    <row r="335" spans="1:5" x14ac:dyDescent="0.35">
      <c r="A335" s="16" t="s">
        <v>481</v>
      </c>
      <c r="B335" s="42" t="s">
        <v>301</v>
      </c>
      <c r="C335" s="337">
        <v>0</v>
      </c>
      <c r="D335" s="16"/>
      <c r="E335" s="16"/>
    </row>
    <row r="336" spans="1:5" x14ac:dyDescent="0.35">
      <c r="A336" s="22" t="s">
        <v>482</v>
      </c>
      <c r="B336" s="42" t="s">
        <v>301</v>
      </c>
      <c r="C336" s="337">
        <v>0</v>
      </c>
      <c r="D336" s="16"/>
      <c r="E336" s="16"/>
    </row>
    <row r="337" spans="1:5" x14ac:dyDescent="0.35">
      <c r="A337" s="22" t="s">
        <v>483</v>
      </c>
      <c r="B337" s="42" t="s">
        <v>301</v>
      </c>
      <c r="C337" s="340">
        <v>0</v>
      </c>
      <c r="D337" s="16"/>
      <c r="E337" s="16"/>
    </row>
    <row r="338" spans="1:5" x14ac:dyDescent="0.35">
      <c r="A338" s="16" t="s">
        <v>484</v>
      </c>
      <c r="B338" s="42" t="s">
        <v>301</v>
      </c>
      <c r="C338" s="337">
        <v>148000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148000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148000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301</v>
      </c>
      <c r="C343" s="341">
        <v>35226753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301</v>
      </c>
      <c r="C345" s="338">
        <v>0</v>
      </c>
      <c r="D345" s="16"/>
      <c r="E345" s="16"/>
    </row>
    <row r="346" spans="1:5" x14ac:dyDescent="0.35">
      <c r="A346" s="16" t="s">
        <v>489</v>
      </c>
      <c r="B346" s="42" t="s">
        <v>301</v>
      </c>
      <c r="C346" s="338">
        <v>0</v>
      </c>
      <c r="D346" s="16"/>
      <c r="E346" s="16"/>
    </row>
    <row r="347" spans="1:5" x14ac:dyDescent="0.35">
      <c r="A347" s="16" t="s">
        <v>490</v>
      </c>
      <c r="B347" s="42" t="s">
        <v>301</v>
      </c>
      <c r="C347" s="338">
        <v>0</v>
      </c>
      <c r="D347" s="16"/>
      <c r="E347" s="16"/>
    </row>
    <row r="348" spans="1:5" x14ac:dyDescent="0.35">
      <c r="A348" s="16" t="s">
        <v>491</v>
      </c>
      <c r="B348" s="42" t="s">
        <v>301</v>
      </c>
      <c r="C348" s="338">
        <v>0</v>
      </c>
      <c r="D348" s="16"/>
      <c r="E348" s="16"/>
    </row>
    <row r="349" spans="1:5" x14ac:dyDescent="0.35">
      <c r="A349" s="16" t="s">
        <v>492</v>
      </c>
      <c r="B349" s="42" t="s">
        <v>301</v>
      </c>
      <c r="C349" s="338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37919380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535884334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301</v>
      </c>
      <c r="C358" s="338">
        <f>+[1]Template!D46+[1]Template!D48+[1]Template!D50</f>
        <v>483365176</v>
      </c>
      <c r="D358" s="16"/>
      <c r="E358" s="16"/>
    </row>
    <row r="359" spans="1:5" x14ac:dyDescent="0.35">
      <c r="A359" s="16" t="s">
        <v>498</v>
      </c>
      <c r="B359" s="42" t="s">
        <v>301</v>
      </c>
      <c r="C359" s="338">
        <f>+[1]Template!D47+[1]Template!D49+[1]Template!D51</f>
        <v>558216304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1041581480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7">
        <v>-600128</v>
      </c>
      <c r="D362" s="16"/>
      <c r="E362" s="41"/>
    </row>
    <row r="363" spans="1:5" x14ac:dyDescent="0.35">
      <c r="A363" s="16" t="s">
        <v>501</v>
      </c>
      <c r="B363" s="42" t="s">
        <v>301</v>
      </c>
      <c r="C363" s="337">
        <v>55800045</v>
      </c>
      <c r="D363" s="16"/>
      <c r="E363" s="16"/>
    </row>
    <row r="364" spans="1:5" x14ac:dyDescent="0.35">
      <c r="A364" s="16" t="s">
        <v>502</v>
      </c>
      <c r="B364" s="42" t="s">
        <v>301</v>
      </c>
      <c r="C364" s="337">
        <v>1066541</v>
      </c>
      <c r="D364" s="16"/>
      <c r="E364" s="16"/>
    </row>
    <row r="365" spans="1:5" x14ac:dyDescent="0.35">
      <c r="A365" s="16" t="s">
        <v>503</v>
      </c>
      <c r="B365" s="42" t="s">
        <v>301</v>
      </c>
      <c r="C365" s="337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56266458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985315022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301</v>
      </c>
      <c r="C370" s="337">
        <v>75783</v>
      </c>
      <c r="D370" s="28">
        <v>0</v>
      </c>
      <c r="E370" s="28"/>
    </row>
    <row r="371" spans="1:6" x14ac:dyDescent="0.35">
      <c r="A371" s="55" t="s">
        <v>508</v>
      </c>
      <c r="B371" s="36" t="s">
        <v>301</v>
      </c>
      <c r="C371" s="337">
        <v>196394</v>
      </c>
      <c r="D371" s="28">
        <v>0</v>
      </c>
      <c r="E371" s="28"/>
    </row>
    <row r="372" spans="1:6" x14ac:dyDescent="0.35">
      <c r="A372" s="55" t="s">
        <v>509</v>
      </c>
      <c r="B372" s="36" t="s">
        <v>301</v>
      </c>
      <c r="C372" s="337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301</v>
      </c>
      <c r="C373" s="337"/>
      <c r="D373" s="28">
        <v>0</v>
      </c>
      <c r="E373" s="28"/>
    </row>
    <row r="374" spans="1:6" x14ac:dyDescent="0.35">
      <c r="A374" s="55" t="s">
        <v>511</v>
      </c>
      <c r="B374" s="36" t="s">
        <v>301</v>
      </c>
      <c r="C374" s="337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301</v>
      </c>
      <c r="C375" s="337">
        <v>38097</v>
      </c>
      <c r="D375" s="28">
        <v>0</v>
      </c>
      <c r="E375" s="28"/>
    </row>
    <row r="376" spans="1:6" x14ac:dyDescent="0.35">
      <c r="A376" s="55" t="s">
        <v>513</v>
      </c>
      <c r="B376" s="36" t="s">
        <v>301</v>
      </c>
      <c r="C376" s="337"/>
      <c r="D376" s="28">
        <v>0</v>
      </c>
      <c r="E376" s="28"/>
    </row>
    <row r="377" spans="1:6" x14ac:dyDescent="0.35">
      <c r="A377" s="55" t="s">
        <v>514</v>
      </c>
      <c r="B377" s="36" t="s">
        <v>301</v>
      </c>
      <c r="C377" s="337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301</v>
      </c>
      <c r="C378" s="337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301</v>
      </c>
      <c r="C379" s="337">
        <v>174650</v>
      </c>
      <c r="D379" s="28">
        <v>0</v>
      </c>
      <c r="E379" s="28"/>
    </row>
    <row r="380" spans="1:6" x14ac:dyDescent="0.35">
      <c r="A380" s="55" t="s">
        <v>517</v>
      </c>
      <c r="B380" s="36" t="s">
        <v>301</v>
      </c>
      <c r="C380" s="342">
        <v>11737564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12222488</v>
      </c>
      <c r="E381" s="28"/>
      <c r="F381" s="56"/>
    </row>
    <row r="382" spans="1:6" x14ac:dyDescent="0.35">
      <c r="A382" s="52" t="s">
        <v>519</v>
      </c>
      <c r="B382" s="42" t="s">
        <v>301</v>
      </c>
      <c r="C382" s="337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12222488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997537510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301</v>
      </c>
      <c r="C389" s="337">
        <v>36561217</v>
      </c>
      <c r="D389" s="16"/>
      <c r="E389" s="16"/>
    </row>
    <row r="390" spans="1:5" x14ac:dyDescent="0.35">
      <c r="A390" s="16" t="s">
        <v>11</v>
      </c>
      <c r="B390" s="42" t="s">
        <v>301</v>
      </c>
      <c r="C390" s="337">
        <v>2855320</v>
      </c>
      <c r="D390" s="16"/>
      <c r="E390" s="16"/>
    </row>
    <row r="391" spans="1:5" x14ac:dyDescent="0.35">
      <c r="A391" s="16" t="s">
        <v>266</v>
      </c>
      <c r="B391" s="42" t="s">
        <v>301</v>
      </c>
      <c r="C391" s="337">
        <v>408232</v>
      </c>
      <c r="D391" s="16"/>
      <c r="E391" s="16"/>
    </row>
    <row r="392" spans="1:5" x14ac:dyDescent="0.35">
      <c r="A392" s="16" t="s">
        <v>524</v>
      </c>
      <c r="B392" s="42" t="s">
        <v>301</v>
      </c>
      <c r="C392" s="337">
        <v>1461564</v>
      </c>
      <c r="D392" s="16"/>
      <c r="E392" s="16"/>
    </row>
    <row r="393" spans="1:5" x14ac:dyDescent="0.35">
      <c r="A393" s="16" t="s">
        <v>525</v>
      </c>
      <c r="B393" s="42" t="s">
        <v>301</v>
      </c>
      <c r="C393" s="337"/>
      <c r="D393" s="16"/>
      <c r="E393" s="16"/>
    </row>
    <row r="394" spans="1:5" x14ac:dyDescent="0.35">
      <c r="A394" s="16" t="s">
        <v>526</v>
      </c>
      <c r="B394" s="42" t="s">
        <v>301</v>
      </c>
      <c r="C394" s="337">
        <v>3141525</v>
      </c>
      <c r="D394" s="16"/>
      <c r="E394" s="16"/>
    </row>
    <row r="395" spans="1:5" x14ac:dyDescent="0.35">
      <c r="A395" s="16" t="s">
        <v>16</v>
      </c>
      <c r="B395" s="42" t="s">
        <v>301</v>
      </c>
      <c r="C395" s="337">
        <v>1265497</v>
      </c>
      <c r="D395" s="16"/>
      <c r="E395" s="16"/>
    </row>
    <row r="396" spans="1:5" x14ac:dyDescent="0.35">
      <c r="A396" s="16" t="s">
        <v>527</v>
      </c>
      <c r="B396" s="42" t="s">
        <v>301</v>
      </c>
      <c r="C396" s="337">
        <v>886342</v>
      </c>
      <c r="D396" s="16"/>
      <c r="E396" s="16"/>
    </row>
    <row r="397" spans="1:5" x14ac:dyDescent="0.35">
      <c r="A397" s="16" t="s">
        <v>528</v>
      </c>
      <c r="B397" s="42" t="s">
        <v>301</v>
      </c>
      <c r="C397" s="337"/>
      <c r="D397" s="16"/>
      <c r="E397" s="16"/>
    </row>
    <row r="398" spans="1:5" x14ac:dyDescent="0.35">
      <c r="A398" s="16" t="s">
        <v>529</v>
      </c>
      <c r="B398" s="42" t="s">
        <v>301</v>
      </c>
      <c r="C398" s="337"/>
      <c r="D398" s="16"/>
      <c r="E398" s="16"/>
    </row>
    <row r="399" spans="1:5" x14ac:dyDescent="0.35">
      <c r="A399" s="16" t="s">
        <v>530</v>
      </c>
      <c r="B399" s="42" t="s">
        <v>301</v>
      </c>
      <c r="C399" s="337">
        <v>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272</v>
      </c>
      <c r="B401" s="36" t="s">
        <v>301</v>
      </c>
      <c r="C401" s="337">
        <v>178</v>
      </c>
      <c r="D401" s="28">
        <v>0</v>
      </c>
      <c r="E401" s="28"/>
    </row>
    <row r="402" spans="1:9" x14ac:dyDescent="0.35">
      <c r="A402" s="29" t="s">
        <v>273</v>
      </c>
      <c r="B402" s="36" t="s">
        <v>301</v>
      </c>
      <c r="C402" s="337">
        <v>4025902</v>
      </c>
      <c r="D402" s="28">
        <v>0</v>
      </c>
      <c r="E402" s="28"/>
    </row>
    <row r="403" spans="1:9" x14ac:dyDescent="0.35">
      <c r="A403" s="29" t="s">
        <v>532</v>
      </c>
      <c r="B403" s="36" t="s">
        <v>301</v>
      </c>
      <c r="C403" s="337">
        <v>29731</v>
      </c>
      <c r="D403" s="28">
        <v>0</v>
      </c>
      <c r="E403" s="28"/>
    </row>
    <row r="404" spans="1:9" x14ac:dyDescent="0.35">
      <c r="A404" s="29" t="s">
        <v>275</v>
      </c>
      <c r="B404" s="36" t="s">
        <v>301</v>
      </c>
      <c r="C404" s="337">
        <v>0</v>
      </c>
      <c r="D404" s="28">
        <v>0</v>
      </c>
      <c r="E404" s="28"/>
    </row>
    <row r="405" spans="1:9" x14ac:dyDescent="0.35">
      <c r="A405" s="29" t="s">
        <v>276</v>
      </c>
      <c r="B405" s="36" t="s">
        <v>301</v>
      </c>
      <c r="C405" s="337">
        <v>0</v>
      </c>
      <c r="D405" s="28">
        <v>0</v>
      </c>
      <c r="E405" s="28"/>
    </row>
    <row r="406" spans="1:9" x14ac:dyDescent="0.35">
      <c r="A406" s="29" t="s">
        <v>277</v>
      </c>
      <c r="B406" s="36" t="s">
        <v>301</v>
      </c>
      <c r="C406" s="337">
        <v>1105</v>
      </c>
      <c r="D406" s="28">
        <v>0</v>
      </c>
      <c r="E406" s="28"/>
    </row>
    <row r="407" spans="1:9" x14ac:dyDescent="0.35">
      <c r="A407" s="29" t="s">
        <v>278</v>
      </c>
      <c r="B407" s="36" t="s">
        <v>301</v>
      </c>
      <c r="C407" s="337"/>
      <c r="D407" s="28">
        <v>0</v>
      </c>
      <c r="E407" s="28"/>
    </row>
    <row r="408" spans="1:9" x14ac:dyDescent="0.35">
      <c r="A408" s="29" t="s">
        <v>279</v>
      </c>
      <c r="B408" s="36" t="s">
        <v>301</v>
      </c>
      <c r="C408" s="337">
        <v>493076</v>
      </c>
      <c r="D408" s="28">
        <v>0</v>
      </c>
      <c r="E408" s="28"/>
    </row>
    <row r="409" spans="1:9" x14ac:dyDescent="0.35">
      <c r="A409" s="29" t="s">
        <v>280</v>
      </c>
      <c r="B409" s="36" t="s">
        <v>301</v>
      </c>
      <c r="C409" s="337">
        <v>15837799</v>
      </c>
      <c r="D409" s="28">
        <v>0</v>
      </c>
      <c r="E409" s="28"/>
    </row>
    <row r="410" spans="1:9" x14ac:dyDescent="0.35">
      <c r="A410" s="29" t="s">
        <v>281</v>
      </c>
      <c r="B410" s="36" t="s">
        <v>301</v>
      </c>
      <c r="C410" s="337">
        <v>240388</v>
      </c>
      <c r="D410" s="28">
        <v>0</v>
      </c>
      <c r="E410" s="28"/>
    </row>
    <row r="411" spans="1:9" x14ac:dyDescent="0.35">
      <c r="A411" s="29" t="s">
        <v>282</v>
      </c>
      <c r="B411" s="36" t="s">
        <v>301</v>
      </c>
      <c r="C411" s="337">
        <v>18672</v>
      </c>
      <c r="D411" s="28">
        <v>0</v>
      </c>
      <c r="E411" s="28"/>
    </row>
    <row r="412" spans="1:9" x14ac:dyDescent="0.35">
      <c r="A412" s="29" t="s">
        <v>283</v>
      </c>
      <c r="B412" s="36" t="s">
        <v>301</v>
      </c>
      <c r="C412" s="337">
        <v>799042</v>
      </c>
      <c r="D412" s="28">
        <v>0</v>
      </c>
      <c r="E412" s="28"/>
    </row>
    <row r="413" spans="1:9" x14ac:dyDescent="0.35">
      <c r="A413" s="29" t="s">
        <v>284</v>
      </c>
      <c r="B413" s="36" t="s">
        <v>301</v>
      </c>
      <c r="C413" s="337">
        <v>473911</v>
      </c>
      <c r="D413" s="28">
        <v>0</v>
      </c>
      <c r="E413" s="28"/>
    </row>
    <row r="414" spans="1:9" x14ac:dyDescent="0.35">
      <c r="A414" s="29" t="s">
        <v>285</v>
      </c>
      <c r="B414" s="36" t="s">
        <v>301</v>
      </c>
      <c r="C414" s="342">
        <v>254872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22174676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68754373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928783137</v>
      </c>
      <c r="E417" s="28"/>
    </row>
    <row r="418" spans="1:13" x14ac:dyDescent="0.35">
      <c r="A418" s="28" t="s">
        <v>536</v>
      </c>
      <c r="B418" s="16"/>
      <c r="C418" s="342">
        <v>166921</v>
      </c>
      <c r="D418" s="28">
        <v>0</v>
      </c>
      <c r="E418" s="28"/>
    </row>
    <row r="419" spans="1:13" x14ac:dyDescent="0.35">
      <c r="A419" s="55" t="s">
        <v>537</v>
      </c>
      <c r="B419" s="42" t="s">
        <v>301</v>
      </c>
      <c r="C419" s="337">
        <v>177600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344521</v>
      </c>
      <c r="E420" s="28"/>
      <c r="F420" s="11">
        <f>D420-C399</f>
        <v>344521</v>
      </c>
    </row>
    <row r="421" spans="1:13" x14ac:dyDescent="0.35">
      <c r="A421" s="28" t="s">
        <v>539</v>
      </c>
      <c r="B421" s="16"/>
      <c r="C421" s="23"/>
      <c r="D421" s="28">
        <f>D417+D420</f>
        <v>929127658</v>
      </c>
      <c r="E421" s="28"/>
      <c r="F421" s="59"/>
    </row>
    <row r="422" spans="1:13" x14ac:dyDescent="0.35">
      <c r="A422" s="28" t="s">
        <v>540</v>
      </c>
      <c r="B422" s="42" t="s">
        <v>301</v>
      </c>
      <c r="C422" s="337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301</v>
      </c>
      <c r="C423" s="337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929127658</v>
      </c>
      <c r="E424" s="16"/>
    </row>
    <row r="426" spans="1:13" ht="28.5" customHeight="1" x14ac:dyDescent="0.35">
      <c r="A426" s="353" t="s">
        <v>1371</v>
      </c>
      <c r="B426" s="353"/>
      <c r="C426" s="353"/>
      <c r="D426" s="353"/>
      <c r="E426" s="35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71386</v>
      </c>
      <c r="E612" s="229">
        <f>SUM(C624:D647)+SUM(C668:D713)</f>
        <v>53433705.676379956</v>
      </c>
      <c r="F612" s="229">
        <f>CE64-(AX64+BD64+BE64+BG64+BJ64+BN64+BP64+BQ64+CB64+CC64+CD64)</f>
        <v>1237480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390.03000000000003</v>
      </c>
      <c r="I612" s="227">
        <f>CE92-(AX92+AY92+AZ92+BD92+BE92+BF92+BG92+BJ92+BN92+BO92+BP92+BQ92+BR92+CB92+CC92+CD92)</f>
        <v>18199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100040175</v>
      </c>
      <c r="L612" s="233">
        <f>CE94-(AW94+AX94+AY94+AZ94+BA94+BB94+BC94+BD94+BE94+BF94+BG94+BH94+BI94+BJ94+BK94+BL94+BM94+BN94+BO94+BP94+BQ94+BR94+BS94+BT94+BU94+BV94+BW94+BX94+BY94+BZ94+CA94+CB94+CC94+CD94)</f>
        <v>32.4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4429298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4429298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213596</v>
      </c>
      <c r="D618" s="227">
        <f>(D615/D612)*BG90</f>
        <v>3598.7348219538844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2072759.4699999997</v>
      </c>
      <c r="D619" s="227">
        <f>(D615/D612)*BN90</f>
        <v>308312.29879808362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749530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59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22505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3370360.5036200373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60334</v>
      </c>
      <c r="D624" s="227">
        <f>(D615/D612)*BD90</f>
        <v>79048.071778780155</v>
      </c>
      <c r="E624" s="229">
        <f>(E623/E612)*SUM(C624:D624)</f>
        <v>8791.6011755028176</v>
      </c>
      <c r="F624" s="229">
        <f>SUM(C624:E624)</f>
        <v>148173.67295428296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1618926.4100000001</v>
      </c>
      <c r="D625" s="227">
        <f>(D615/D612)*AY90</f>
        <v>443761.23183817556</v>
      </c>
      <c r="E625" s="229">
        <f>(E623/E612)*SUM(C625:D625)</f>
        <v>130105.16248790939</v>
      </c>
      <c r="F625" s="229">
        <f>(F624/F612)*AY64</f>
        <v>8362.997392942867</v>
      </c>
      <c r="G625" s="227">
        <f>SUM(C625:F625)</f>
        <v>2201155.8017190276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23145</v>
      </c>
      <c r="D627" s="227">
        <f>(D615/D612)*BO90</f>
        <v>0</v>
      </c>
      <c r="E627" s="229">
        <f>(E623/E612)*SUM(C627:D627)</f>
        <v>1459.8836608625531</v>
      </c>
      <c r="F627" s="229">
        <f>(F624/F612)*BO64</f>
        <v>0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7082</v>
      </c>
      <c r="D628" s="227">
        <f>(D615/D612)*AZ90</f>
        <v>0</v>
      </c>
      <c r="E628" s="229">
        <f>(E623/E612)*SUM(C628:D628)</f>
        <v>446.70106226954425</v>
      </c>
      <c r="F628" s="229">
        <f>(F624/F612)*AZ64</f>
        <v>421.23911614989129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205099</v>
      </c>
      <c r="D630" s="227">
        <f>(D615/D612)*BA90</f>
        <v>40020.413106211301</v>
      </c>
      <c r="E630" s="229">
        <f>(E623/E612)*SUM(C630:D630)</f>
        <v>15461.042391617033</v>
      </c>
      <c r="F630" s="229">
        <f>(F624/F612)*BA64</f>
        <v>5711.3941447508996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2547</v>
      </c>
      <c r="D631" s="227">
        <f>(D615/D612)*AW90</f>
        <v>0</v>
      </c>
      <c r="E631" s="229">
        <f>(E623/E612)*SUM(C631:D631)</f>
        <v>160.65343202492647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2545906</v>
      </c>
      <c r="D632" s="227">
        <f>(D615/D612)*BB90</f>
        <v>65087.462555683182</v>
      </c>
      <c r="E632" s="229">
        <f>(E623/E612)*SUM(C632:D632)</f>
        <v>164689.85502717583</v>
      </c>
      <c r="F632" s="229">
        <f>(F624/F612)*BB64</f>
        <v>729.92428995160242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197856</v>
      </c>
      <c r="D633" s="227">
        <f>(D615/D612)*BC90</f>
        <v>4777.6307119042949</v>
      </c>
      <c r="E633" s="229">
        <f>(E623/E612)*SUM(C633:D633)</f>
        <v>12781.228196913611</v>
      </c>
      <c r="F633" s="229">
        <f>(F624/F612)*BC64</f>
        <v>530.08117316531229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106</v>
      </c>
      <c r="D637" s="227">
        <f>(D615/D612)*BL90</f>
        <v>0</v>
      </c>
      <c r="E637" s="229">
        <f>(E623/E612)*SUM(C637:D637)</f>
        <v>6.6860085569855539</v>
      </c>
      <c r="F637" s="229">
        <f>(F624/F612)*BL64</f>
        <v>7.9027236116807345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62685</v>
      </c>
      <c r="D640" s="227">
        <f>(D615/D612)*BT90</f>
        <v>30279.01022609475</v>
      </c>
      <c r="E640" s="229">
        <f>(E623/E612)*SUM(C640:D640)</f>
        <v>5863.7563005977545</v>
      </c>
      <c r="F640" s="229">
        <f>(F624/F612)*BT64</f>
        <v>0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1190</v>
      </c>
      <c r="D642" s="227">
        <f>(D615/D612)*BV90</f>
        <v>0</v>
      </c>
      <c r="E642" s="229">
        <f>(E623/E612)*SUM(C642:D642)</f>
        <v>75.059907385026492</v>
      </c>
      <c r="F642" s="229">
        <f>(F624/F612)*BV64</f>
        <v>50.050582873977987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403724.06</v>
      </c>
      <c r="D643" s="227">
        <f>(D615/D612)*BW90</f>
        <v>6576.9981228812367</v>
      </c>
      <c r="E643" s="229">
        <f>(E623/E612)*SUM(C643:D643)</f>
        <v>25879.96590141331</v>
      </c>
      <c r="F643" s="229">
        <f>(F624/F612)*BW64</f>
        <v>15.446232513739616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1846026</v>
      </c>
      <c r="D645" s="227">
        <f>(D615/D612)*BY90</f>
        <v>122170.84249012411</v>
      </c>
      <c r="E645" s="229">
        <f>(E623/E612)*SUM(C645:D645)</f>
        <v>124145.10312000866</v>
      </c>
      <c r="F645" s="229">
        <f>(F624/F612)*BY64</f>
        <v>764.52864031184072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1930119</v>
      </c>
      <c r="D647" s="227">
        <f>(D615/D612)*CA90</f>
        <v>31644.04757235312</v>
      </c>
      <c r="E647" s="229">
        <f>(E623/E612)*SUM(C647:D647)</f>
        <v>123739.28795138501</v>
      </c>
      <c r="F647" s="229">
        <f>(F624/F612)*CA64</f>
        <v>131.71206019467891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16392492.939999999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0</v>
      </c>
      <c r="D670" s="227">
        <f>(D615/D612)*E90</f>
        <v>0</v>
      </c>
      <c r="E670" s="229">
        <f>(E623/E612)*SUM(C670:D670)</f>
        <v>0</v>
      </c>
      <c r="F670" s="229">
        <f>(F624/F612)*E64</f>
        <v>0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16376235</v>
      </c>
      <c r="D672" s="227">
        <f>(D615/D612)*G90</f>
        <v>1889459.8758299947</v>
      </c>
      <c r="E672" s="229">
        <f>(E623/E612)*SUM(C672:D672)</f>
        <v>1152118.7947083635</v>
      </c>
      <c r="F672" s="229">
        <f>(F624/F612)*G64</f>
        <v>51812.171809963547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0</v>
      </c>
      <c r="D681" s="227">
        <f>(D615/D612)*P90</f>
        <v>0</v>
      </c>
      <c r="E681" s="229">
        <f>(E623/E612)*SUM(C681:D681)</f>
        <v>0</v>
      </c>
      <c r="F681" s="229">
        <f>(F624/F612)*P64</f>
        <v>0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0</v>
      </c>
      <c r="D683" s="227">
        <f>(D615/D612)*R90</f>
        <v>0</v>
      </c>
      <c r="E683" s="229">
        <f>(E623/E612)*SUM(C683:D683)</f>
        <v>0</v>
      </c>
      <c r="F683" s="229">
        <f>(F624/F612)*R64</f>
        <v>0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106174</v>
      </c>
      <c r="D684" s="227">
        <f>(D615/D612)*S90</f>
        <v>0</v>
      </c>
      <c r="E684" s="229">
        <f>(E623/E612)*SUM(C684:D684)</f>
        <v>6696.9837031073976</v>
      </c>
      <c r="F684" s="229">
        <f>(F624/F612)*S64</f>
        <v>1858.2176928738381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75234</v>
      </c>
      <c r="D686" s="227">
        <f>(D615/D612)*U90</f>
        <v>0</v>
      </c>
      <c r="E686" s="229">
        <f>(E623/E612)*SUM(C686:D686)</f>
        <v>4745.4261110967091</v>
      </c>
      <c r="F686" s="229">
        <f>(F624/F612)*U64</f>
        <v>111.71577469239584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700901</v>
      </c>
      <c r="D687" s="227">
        <f>(D615/D612)*V90</f>
        <v>123287.69122797187</v>
      </c>
      <c r="E687" s="229">
        <f>(E623/E612)*SUM(C687:D687)</f>
        <v>51986.157001140979</v>
      </c>
      <c r="F687" s="229">
        <f>(F624/F612)*V64</f>
        <v>1728.3017062272686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14168</v>
      </c>
      <c r="D690" s="227">
        <f>(D615/D612)*Y90</f>
        <v>0</v>
      </c>
      <c r="E690" s="229">
        <f>(E623/E612)*SUM(C690:D690)</f>
        <v>893.65442674878602</v>
      </c>
      <c r="F690" s="229">
        <f>(F624/F612)*Y64</f>
        <v>0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1885577.24</v>
      </c>
      <c r="D693" s="227">
        <f>(D615/D612)*AB90</f>
        <v>65583.839772504405</v>
      </c>
      <c r="E693" s="229">
        <f>(E623/E612)*SUM(C693:D693)</f>
        <v>123070.56297562394</v>
      </c>
      <c r="F693" s="229">
        <f>(F624/F612)*AB64</f>
        <v>55711.567221145284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967745</v>
      </c>
      <c r="D694" s="227">
        <f>(D615/D612)*AC90</f>
        <v>22461.069061160451</v>
      </c>
      <c r="E694" s="229">
        <f>(E623/E612)*SUM(C694:D694)</f>
        <v>62457.794820018367</v>
      </c>
      <c r="F694" s="229">
        <f>(F624/F612)*AC64</f>
        <v>4772.7661085090012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13027671</v>
      </c>
      <c r="D696" s="227">
        <f>(D615/D612)*AE90</f>
        <v>1169092.4399181912</v>
      </c>
      <c r="E696" s="229">
        <f>(E623/E612)*SUM(C696:D696)</f>
        <v>895468.69661125168</v>
      </c>
      <c r="F696" s="229">
        <f>(F624/F612)*AE64</f>
        <v>9822.247281663369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0</v>
      </c>
      <c r="D698" s="227">
        <f>(D615/D612)*AG90</f>
        <v>0</v>
      </c>
      <c r="E698" s="229">
        <f>(E623/E612)*SUM(C698:D698)</f>
        <v>0</v>
      </c>
      <c r="F698" s="229">
        <f>(F624/F612)*AG64</f>
        <v>0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662540</v>
      </c>
      <c r="D701" s="227">
        <f>(D615/D612)*AJ90</f>
        <v>15759.976634073908</v>
      </c>
      <c r="E701" s="229">
        <f>(E623/E612)*SUM(C701:D701)</f>
        <v>42784.145735646409</v>
      </c>
      <c r="F701" s="229">
        <f>(F624/F612)*AJ64</f>
        <v>23.947647308123436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4801314</v>
      </c>
      <c r="D702" s="227">
        <f>(D615/D612)*AK90</f>
        <v>0</v>
      </c>
      <c r="E702" s="229">
        <f>(E623/E612)*SUM(C702:D702)</f>
        <v>302845.53291296732</v>
      </c>
      <c r="F702" s="229">
        <f>(F624/F612)*AK64</f>
        <v>3269.213072268471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1225824</v>
      </c>
      <c r="D703" s="227">
        <f>(D615/D612)*AL90</f>
        <v>0</v>
      </c>
      <c r="E703" s="229">
        <f>(E623/E612)*SUM(C703:D703)</f>
        <v>77319.525975077922</v>
      </c>
      <c r="F703" s="229">
        <f>(F624/F612)*AL64</f>
        <v>896.71965345268211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568190</v>
      </c>
      <c r="D704" s="227">
        <f>(D615/D612)*AM90</f>
        <v>8376.3655338581793</v>
      </c>
      <c r="E704" s="229">
        <f>(E623/E612)*SUM(C704:D704)</f>
        <v>36367.242015372038</v>
      </c>
      <c r="F704" s="229">
        <f>(F624/F612)*AM64</f>
        <v>1441.5286297124903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56804066.179999992</v>
      </c>
      <c r="D715" s="211">
        <f>SUM(D616:D647)+SUM(D668:D713)</f>
        <v>4429298</v>
      </c>
      <c r="E715" s="211">
        <f>SUM(E624:E647)+SUM(E668:E713)</f>
        <v>3370360.5036200378</v>
      </c>
      <c r="F715" s="211">
        <f>SUM(F625:F648)+SUM(F668:F713)</f>
        <v>148173.67295428299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56804066.179999992</v>
      </c>
      <c r="D716" s="211">
        <f>D615</f>
        <v>4429298</v>
      </c>
      <c r="E716" s="211">
        <f>E623</f>
        <v>3370360.5036200373</v>
      </c>
      <c r="F716" s="211">
        <f>F624</f>
        <v>148173.67295428296</v>
      </c>
      <c r="G716" s="211">
        <f>G625</f>
        <v>2201155.8017190276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16392492.939999999</v>
      </c>
      <c r="N716" s="221" t="s">
        <v>698</v>
      </c>
    </row>
  </sheetData>
  <sheetProtection algorithmName="SHA-512" hashValue="fzLzh0Wsi4jtNvnVCsu5ukHcDW6aaCbZq+lx4/AxqplFDHP0NpqasHJduskmBoMYThKabkkJtzkU02Ws+kbyng==" saltValue="pGngx5sJjUMaZztHdT8of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538A-9714-4BB1-8130-0A6C3C28E173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St. Luke's Rehabilitation Institute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3279222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11056961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5715625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4267585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202566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-8106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13082603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6275647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6275647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46315058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2156188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376409935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2196708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112081960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4326321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27268195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516217975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308109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308109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535884334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St. Luke's Rehabilitation Institute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406644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1990174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144476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2541294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3333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3333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148000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148000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148000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35226753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35226753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535884334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St. Luke's Rehabilitation Institute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483365176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558216304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1041581480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-600128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55800045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1066541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56266458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985315022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75783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196394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38097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0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174650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11737564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12222488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997537510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36561217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2855320</v>
      </c>
    </row>
    <row r="143" spans="1:3" ht="20.149999999999999" customHeight="1" x14ac:dyDescent="0.35">
      <c r="A143" s="183">
        <v>23</v>
      </c>
      <c r="B143" s="185" t="s">
        <v>266</v>
      </c>
      <c r="C143" s="198">
        <f>data!C391</f>
        <v>408232</v>
      </c>
    </row>
    <row r="144" spans="1:3" ht="20.149999999999999" customHeight="1" x14ac:dyDescent="0.35">
      <c r="A144" s="183">
        <v>24</v>
      </c>
      <c r="B144" s="185" t="s">
        <v>267</v>
      </c>
      <c r="C144" s="198">
        <f>data!C392</f>
        <v>1461564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3141525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1265497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886342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271</v>
      </c>
      <c r="C152" s="198"/>
    </row>
    <row r="153" spans="1:3" ht="20.149999999999999" customHeight="1" x14ac:dyDescent="0.35">
      <c r="A153" s="204" t="s">
        <v>979</v>
      </c>
      <c r="B153" s="202" t="s">
        <v>272</v>
      </c>
      <c r="C153" s="198">
        <f>data!C401</f>
        <v>178</v>
      </c>
    </row>
    <row r="154" spans="1:3" ht="20.149999999999999" customHeight="1" x14ac:dyDescent="0.35">
      <c r="A154" s="204" t="s">
        <v>980</v>
      </c>
      <c r="B154" s="202" t="s">
        <v>273</v>
      </c>
      <c r="C154" s="198">
        <f>data!C402</f>
        <v>4025902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29731</v>
      </c>
    </row>
    <row r="156" spans="1:3" ht="20.149999999999999" customHeight="1" x14ac:dyDescent="0.35">
      <c r="A156" s="204" t="s">
        <v>983</v>
      </c>
      <c r="B156" s="202" t="s">
        <v>275</v>
      </c>
      <c r="C156" s="198">
        <f>data!C404</f>
        <v>0</v>
      </c>
    </row>
    <row r="157" spans="1:3" ht="20.149999999999999" customHeight="1" x14ac:dyDescent="0.35">
      <c r="A157" s="204" t="s">
        <v>984</v>
      </c>
      <c r="B157" s="202" t="s">
        <v>276</v>
      </c>
      <c r="C157" s="198">
        <f>data!C405</f>
        <v>0</v>
      </c>
    </row>
    <row r="158" spans="1:3" ht="20.149999999999999" customHeight="1" x14ac:dyDescent="0.35">
      <c r="A158" s="204" t="s">
        <v>985</v>
      </c>
      <c r="B158" s="202" t="s">
        <v>277</v>
      </c>
      <c r="C158" s="198">
        <f>data!C406</f>
        <v>1105</v>
      </c>
    </row>
    <row r="159" spans="1:3" ht="20.149999999999999" customHeight="1" x14ac:dyDescent="0.35">
      <c r="A159" s="204" t="s">
        <v>986</v>
      </c>
      <c r="B159" s="202" t="s">
        <v>278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279</v>
      </c>
      <c r="C160" s="198">
        <f>data!C408</f>
        <v>493076</v>
      </c>
    </row>
    <row r="161" spans="1:3" ht="20.149999999999999" customHeight="1" x14ac:dyDescent="0.35">
      <c r="A161" s="204" t="s">
        <v>988</v>
      </c>
      <c r="B161" s="202" t="s">
        <v>280</v>
      </c>
      <c r="C161" s="198">
        <f>data!C409</f>
        <v>15837799</v>
      </c>
    </row>
    <row r="162" spans="1:3" ht="20.149999999999999" customHeight="1" x14ac:dyDescent="0.35">
      <c r="A162" s="204" t="s">
        <v>989</v>
      </c>
      <c r="B162" s="202" t="s">
        <v>281</v>
      </c>
      <c r="C162" s="198">
        <f>data!C410</f>
        <v>240388</v>
      </c>
    </row>
    <row r="163" spans="1:3" ht="20.149999999999999" customHeight="1" x14ac:dyDescent="0.35">
      <c r="A163" s="204" t="s">
        <v>990</v>
      </c>
      <c r="B163" s="202" t="s">
        <v>282</v>
      </c>
      <c r="C163" s="198">
        <f>data!C411</f>
        <v>18672</v>
      </c>
    </row>
    <row r="164" spans="1:3" ht="20.149999999999999" customHeight="1" x14ac:dyDescent="0.35">
      <c r="A164" s="204" t="s">
        <v>991</v>
      </c>
      <c r="B164" s="202" t="s">
        <v>283</v>
      </c>
      <c r="C164" s="198">
        <f>data!C412</f>
        <v>799042</v>
      </c>
    </row>
    <row r="165" spans="1:3" ht="20.149999999999999" customHeight="1" x14ac:dyDescent="0.35">
      <c r="A165" s="204" t="s">
        <v>992</v>
      </c>
      <c r="B165" s="202" t="s">
        <v>284</v>
      </c>
      <c r="C165" s="198">
        <f>data!C413</f>
        <v>473911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254872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68754373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928783137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344521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929127658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929127658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B1F0-2DBE-44A4-A6C2-0E26980D435A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St. Luke's Rehabilitation Institute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0</v>
      </c>
      <c r="F9" s="290">
        <f>data!F59</f>
        <v>0</v>
      </c>
      <c r="G9" s="290">
        <f>data!G59</f>
        <v>16387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264</v>
      </c>
      <c r="C10" s="297">
        <f>data!C60</f>
        <v>0</v>
      </c>
      <c r="D10" s="297">
        <f>data!D60</f>
        <v>0</v>
      </c>
      <c r="E10" s="297">
        <f>data!E60</f>
        <v>0</v>
      </c>
      <c r="F10" s="297">
        <f>data!F60</f>
        <v>0</v>
      </c>
      <c r="G10" s="297">
        <f>data!G60</f>
        <v>108.91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265</v>
      </c>
      <c r="C11" s="290">
        <f>data!C61</f>
        <v>0</v>
      </c>
      <c r="D11" s="290">
        <f>data!D61</f>
        <v>0</v>
      </c>
      <c r="E11" s="290">
        <f>data!E61</f>
        <v>0</v>
      </c>
      <c r="F11" s="290">
        <f>data!F61</f>
        <v>0</v>
      </c>
      <c r="G11" s="290">
        <f>data!G61</f>
        <v>7862623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0</v>
      </c>
      <c r="D12" s="290">
        <f>data!D62</f>
        <v>0</v>
      </c>
      <c r="E12" s="290">
        <f>data!E62</f>
        <v>0</v>
      </c>
      <c r="F12" s="290">
        <f>data!F62</f>
        <v>0</v>
      </c>
      <c r="G12" s="290">
        <f>data!G62</f>
        <v>725486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266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267</v>
      </c>
      <c r="C14" s="290">
        <f>data!C64</f>
        <v>0</v>
      </c>
      <c r="D14" s="290">
        <f>data!D64</f>
        <v>0</v>
      </c>
      <c r="E14" s="290">
        <f>data!E64</f>
        <v>0</v>
      </c>
      <c r="F14" s="290">
        <f>data!F64</f>
        <v>0</v>
      </c>
      <c r="G14" s="290">
        <f>data!G64</f>
        <v>432712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0</v>
      </c>
      <c r="D16" s="290">
        <f>data!D66</f>
        <v>0</v>
      </c>
      <c r="E16" s="290">
        <f>data!E66</f>
        <v>0</v>
      </c>
      <c r="F16" s="290">
        <f>data!F66</f>
        <v>0</v>
      </c>
      <c r="G16" s="290">
        <f>data!G66</f>
        <v>121712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0</v>
      </c>
      <c r="F17" s="290">
        <f>data!F67</f>
        <v>0</v>
      </c>
      <c r="G17" s="290">
        <f>data!G67</f>
        <v>89825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37239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0</v>
      </c>
      <c r="D19" s="290">
        <f>data!D69</f>
        <v>0</v>
      </c>
      <c r="E19" s="290">
        <f>data!E69</f>
        <v>0</v>
      </c>
      <c r="F19" s="290">
        <f>data!F69</f>
        <v>0</v>
      </c>
      <c r="G19" s="290">
        <f>data!G69</f>
        <v>7220899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286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-114261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0</v>
      </c>
      <c r="D21" s="290">
        <f>data!D85</f>
        <v>0</v>
      </c>
      <c r="E21" s="290">
        <f>data!E85</f>
        <v>0</v>
      </c>
      <c r="F21" s="290">
        <f>data!F85</f>
        <v>0</v>
      </c>
      <c r="G21" s="290">
        <f>data!G85</f>
        <v>16376235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288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0</v>
      </c>
      <c r="D24" s="290">
        <f>data!D87</f>
        <v>0</v>
      </c>
      <c r="E24" s="290">
        <f>data!E87</f>
        <v>0</v>
      </c>
      <c r="F24" s="290">
        <f>data!F87</f>
        <v>0</v>
      </c>
      <c r="G24" s="290">
        <f>data!G87</f>
        <v>36789542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0</v>
      </c>
      <c r="D25" s="290">
        <f>data!D88</f>
        <v>0</v>
      </c>
      <c r="E25" s="290">
        <f>data!E88</f>
        <v>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0</v>
      </c>
      <c r="D26" s="290">
        <f>data!D89</f>
        <v>0</v>
      </c>
      <c r="E26" s="290">
        <f>data!E89</f>
        <v>0</v>
      </c>
      <c r="F26" s="290">
        <f>data!F89</f>
        <v>0</v>
      </c>
      <c r="G26" s="290">
        <f>data!G89</f>
        <v>36789542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0</v>
      </c>
      <c r="D28" s="290">
        <f>data!D90</f>
        <v>0</v>
      </c>
      <c r="E28" s="290">
        <f>data!E90</f>
        <v>0</v>
      </c>
      <c r="F28" s="290">
        <f>data!F90</f>
        <v>0</v>
      </c>
      <c r="G28" s="290">
        <f>data!G90</f>
        <v>30452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0</v>
      </c>
      <c r="D30" s="290">
        <f>data!D92</f>
        <v>0</v>
      </c>
      <c r="E30" s="290">
        <f>data!E92</f>
        <v>0</v>
      </c>
      <c r="F30" s="290">
        <f>data!F92</f>
        <v>0</v>
      </c>
      <c r="G30" s="290">
        <f>data!G92</f>
        <v>9567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296</v>
      </c>
      <c r="C32" s="297">
        <f>data!C94</f>
        <v>0</v>
      </c>
      <c r="D32" s="297">
        <f>data!D94</f>
        <v>0</v>
      </c>
      <c r="E32" s="297">
        <f>data!E94</f>
        <v>8.2799999999999994</v>
      </c>
      <c r="F32" s="297">
        <f>data!F94</f>
        <v>0</v>
      </c>
      <c r="G32" s="297">
        <f>data!G94</f>
        <v>24.12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St. Luke's Rehabilitation Institute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264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0</v>
      </c>
    </row>
    <row r="43" spans="1:9" customFormat="1" ht="20.149999999999999" customHeight="1" x14ac:dyDescent="0.35">
      <c r="A43" s="289">
        <v>6</v>
      </c>
      <c r="B43" s="290" t="s">
        <v>265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0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0</v>
      </c>
    </row>
    <row r="45" spans="1:9" customFormat="1" ht="20.149999999999999" customHeight="1" x14ac:dyDescent="0.35">
      <c r="A45" s="289">
        <v>8</v>
      </c>
      <c r="B45" s="290" t="s">
        <v>266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49999999999999" customHeight="1" x14ac:dyDescent="0.35">
      <c r="A46" s="289">
        <v>9</v>
      </c>
      <c r="B46" s="290" t="s">
        <v>267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0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0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0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0</v>
      </c>
    </row>
    <row r="52" spans="1:11" customFormat="1" ht="20.149999999999999" customHeight="1" x14ac:dyDescent="0.35">
      <c r="A52" s="289">
        <v>15</v>
      </c>
      <c r="B52" s="290" t="s">
        <v>286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0</v>
      </c>
    </row>
    <row r="54" spans="1:11" customFormat="1" ht="20.149999999999999" customHeight="1" x14ac:dyDescent="0.35">
      <c r="A54" s="289">
        <v>17</v>
      </c>
      <c r="B54" s="290" t="s">
        <v>288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0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0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0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0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0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296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0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St. Luke's Rehabilitation Institute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264</v>
      </c>
      <c r="C74" s="297">
        <f>data!Q60</f>
        <v>0</v>
      </c>
      <c r="D74" s="297">
        <f>data!R60</f>
        <v>0</v>
      </c>
      <c r="E74" s="297">
        <f>data!S60</f>
        <v>0</v>
      </c>
      <c r="F74" s="297">
        <f>data!T60</f>
        <v>0</v>
      </c>
      <c r="G74" s="297">
        <f>data!U60</f>
        <v>0</v>
      </c>
      <c r="H74" s="297">
        <f>data!V60</f>
        <v>5.53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265</v>
      </c>
      <c r="C75" s="290">
        <f>data!Q61</f>
        <v>0</v>
      </c>
      <c r="D75" s="290">
        <f>data!R61</f>
        <v>0</v>
      </c>
      <c r="E75" s="290">
        <f>data!S61</f>
        <v>0</v>
      </c>
      <c r="F75" s="290">
        <f>data!T61</f>
        <v>0</v>
      </c>
      <c r="G75" s="290">
        <f>data!U61</f>
        <v>0</v>
      </c>
      <c r="H75" s="290">
        <f>data!V61</f>
        <v>430578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0</v>
      </c>
      <c r="D76" s="290">
        <f>data!R62</f>
        <v>0</v>
      </c>
      <c r="E76" s="290">
        <f>data!S62</f>
        <v>0</v>
      </c>
      <c r="F76" s="290">
        <f>data!T62</f>
        <v>0</v>
      </c>
      <c r="G76" s="290">
        <f>data!U62</f>
        <v>0</v>
      </c>
      <c r="H76" s="290">
        <f>data!V62</f>
        <v>50637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266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0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267</v>
      </c>
      <c r="C78" s="290">
        <f>data!Q64</f>
        <v>0</v>
      </c>
      <c r="D78" s="290">
        <f>data!R64</f>
        <v>0</v>
      </c>
      <c r="E78" s="290">
        <f>data!S64</f>
        <v>15519</v>
      </c>
      <c r="F78" s="290">
        <f>data!T64</f>
        <v>0</v>
      </c>
      <c r="G78" s="290">
        <f>data!U64</f>
        <v>933</v>
      </c>
      <c r="H78" s="290">
        <f>data!V64</f>
        <v>14434</v>
      </c>
      <c r="I78" s="290">
        <f>data!W64</f>
        <v>0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0</v>
      </c>
      <c r="D80" s="290">
        <f>data!R66</f>
        <v>0</v>
      </c>
      <c r="E80" s="290">
        <f>data!S66</f>
        <v>1724</v>
      </c>
      <c r="F80" s="290">
        <f>data!T66</f>
        <v>0</v>
      </c>
      <c r="G80" s="290">
        <f>data!U66</f>
        <v>72666</v>
      </c>
      <c r="H80" s="290">
        <f>data!V66</f>
        <v>7949</v>
      </c>
      <c r="I80" s="290">
        <f>data!W66</f>
        <v>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0</v>
      </c>
      <c r="H81" s="290">
        <f>data!V67</f>
        <v>0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4804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0</v>
      </c>
      <c r="D83" s="290">
        <f>data!R69</f>
        <v>0</v>
      </c>
      <c r="E83" s="290">
        <f>data!S69</f>
        <v>88931</v>
      </c>
      <c r="F83" s="290">
        <f>data!T69</f>
        <v>0</v>
      </c>
      <c r="G83" s="290">
        <f>data!U69</f>
        <v>1635</v>
      </c>
      <c r="H83" s="290">
        <f>data!V69</f>
        <v>192664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286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-165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0</v>
      </c>
      <c r="D85" s="290">
        <f>data!R85</f>
        <v>0</v>
      </c>
      <c r="E85" s="290">
        <f>data!S85</f>
        <v>106174</v>
      </c>
      <c r="F85" s="290">
        <f>data!T85</f>
        <v>0</v>
      </c>
      <c r="G85" s="290">
        <f>data!U85</f>
        <v>75234</v>
      </c>
      <c r="H85" s="290">
        <f>data!V85</f>
        <v>700901</v>
      </c>
      <c r="I85" s="290">
        <f>data!W85</f>
        <v>0</v>
      </c>
    </row>
    <row r="86" spans="1:9" customFormat="1" ht="20.149999999999999" customHeight="1" x14ac:dyDescent="0.35">
      <c r="A86" s="289">
        <v>17</v>
      </c>
      <c r="B86" s="290" t="s">
        <v>288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0</v>
      </c>
      <c r="D88" s="290">
        <f>data!R87</f>
        <v>0</v>
      </c>
      <c r="E88" s="290">
        <f>data!S87</f>
        <v>13348</v>
      </c>
      <c r="F88" s="290">
        <f>data!T87</f>
        <v>0</v>
      </c>
      <c r="G88" s="290">
        <f>data!U87</f>
        <v>4517072</v>
      </c>
      <c r="H88" s="290">
        <f>data!V87</f>
        <v>0</v>
      </c>
      <c r="I88" s="290">
        <f>data!W87</f>
        <v>0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0</v>
      </c>
      <c r="D89" s="290">
        <f>data!R88</f>
        <v>0</v>
      </c>
      <c r="E89" s="290">
        <f>data!S88</f>
        <v>0</v>
      </c>
      <c r="F89" s="290">
        <f>data!T88</f>
        <v>0</v>
      </c>
      <c r="G89" s="290">
        <f>data!U88</f>
        <v>108</v>
      </c>
      <c r="H89" s="290">
        <f>data!V88</f>
        <v>3748539</v>
      </c>
      <c r="I89" s="290">
        <f>data!W88</f>
        <v>0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0</v>
      </c>
      <c r="D90" s="290">
        <f>data!R89</f>
        <v>0</v>
      </c>
      <c r="E90" s="290">
        <f>data!S89</f>
        <v>13348</v>
      </c>
      <c r="F90" s="290">
        <f>data!T89</f>
        <v>0</v>
      </c>
      <c r="G90" s="290">
        <f>data!U89</f>
        <v>4517180</v>
      </c>
      <c r="H90" s="290">
        <f>data!V89</f>
        <v>3748539</v>
      </c>
      <c r="I90" s="290">
        <f>data!W89</f>
        <v>0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0</v>
      </c>
      <c r="D92" s="290">
        <f>data!R90</f>
        <v>0</v>
      </c>
      <c r="E92" s="290">
        <f>data!S90</f>
        <v>0</v>
      </c>
      <c r="F92" s="290">
        <f>data!T90</f>
        <v>0</v>
      </c>
      <c r="G92" s="290">
        <f>data!U90</f>
        <v>0</v>
      </c>
      <c r="H92" s="290">
        <f>data!V90</f>
        <v>1987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0</v>
      </c>
      <c r="D94" s="290">
        <f>data!R92</f>
        <v>0</v>
      </c>
      <c r="E94" s="290">
        <f>data!S92</f>
        <v>0</v>
      </c>
      <c r="F94" s="290">
        <f>data!T92</f>
        <v>0</v>
      </c>
      <c r="G94" s="290">
        <f>data!U92</f>
        <v>0</v>
      </c>
      <c r="H94" s="290">
        <f>data!V92</f>
        <v>624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296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St. Luke's Rehabilitation Institute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264</v>
      </c>
      <c r="C106" s="297">
        <f>data!X60</f>
        <v>0</v>
      </c>
      <c r="D106" s="297">
        <f>data!Y60</f>
        <v>0</v>
      </c>
      <c r="E106" s="297">
        <f>data!Z60</f>
        <v>0</v>
      </c>
      <c r="F106" s="297">
        <f>data!AA60</f>
        <v>0</v>
      </c>
      <c r="G106" s="297">
        <f>data!AB60</f>
        <v>6.64</v>
      </c>
      <c r="H106" s="297">
        <f>data!AC60</f>
        <v>6.32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265</v>
      </c>
      <c r="C107" s="290">
        <f>data!X61</f>
        <v>0</v>
      </c>
      <c r="D107" s="290">
        <f>data!Y61</f>
        <v>0</v>
      </c>
      <c r="E107" s="290">
        <f>data!Z61</f>
        <v>0</v>
      </c>
      <c r="F107" s="290">
        <f>data!AA61</f>
        <v>0</v>
      </c>
      <c r="G107" s="290">
        <f>data!AB61</f>
        <v>830173</v>
      </c>
      <c r="H107" s="290">
        <f>data!AC61</f>
        <v>584056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0</v>
      </c>
      <c r="E108" s="290">
        <f>data!Z62</f>
        <v>0</v>
      </c>
      <c r="F108" s="290">
        <f>data!AA62</f>
        <v>0</v>
      </c>
      <c r="G108" s="290">
        <f>data!AB62</f>
        <v>86360</v>
      </c>
      <c r="H108" s="290">
        <f>data!AC62</f>
        <v>73634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266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1561.24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267</v>
      </c>
      <c r="C110" s="290">
        <f>data!X64</f>
        <v>0</v>
      </c>
      <c r="D110" s="290">
        <f>data!Y64</f>
        <v>0</v>
      </c>
      <c r="E110" s="290">
        <f>data!Z64</f>
        <v>0</v>
      </c>
      <c r="F110" s="290">
        <f>data!AA64</f>
        <v>0</v>
      </c>
      <c r="G110" s="290">
        <f>data!AB64</f>
        <v>465278</v>
      </c>
      <c r="H110" s="290">
        <f>data!AC64</f>
        <v>39860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0</v>
      </c>
      <c r="D112" s="290">
        <f>data!Y66</f>
        <v>121</v>
      </c>
      <c r="E112" s="290">
        <f>data!Z66</f>
        <v>0</v>
      </c>
      <c r="F112" s="290">
        <f>data!AA66</f>
        <v>0</v>
      </c>
      <c r="G112" s="290">
        <f>data!AB66</f>
        <v>1725</v>
      </c>
      <c r="H112" s="290">
        <f>data!AC66</f>
        <v>1831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0</v>
      </c>
      <c r="D113" s="290">
        <f>data!Y67</f>
        <v>0</v>
      </c>
      <c r="E113" s="290">
        <f>data!Z67</f>
        <v>0</v>
      </c>
      <c r="F113" s="290">
        <f>data!AA67</f>
        <v>0</v>
      </c>
      <c r="G113" s="290">
        <f>data!AB67</f>
        <v>0</v>
      </c>
      <c r="H113" s="290">
        <f>data!AC67</f>
        <v>1277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108233</v>
      </c>
      <c r="H114" s="290">
        <f>data!AC68</f>
        <v>13183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0</v>
      </c>
      <c r="D115" s="290">
        <f>data!Y69</f>
        <v>14047</v>
      </c>
      <c r="E115" s="290">
        <f>data!Z69</f>
        <v>0</v>
      </c>
      <c r="F115" s="290">
        <f>data!AA69</f>
        <v>0</v>
      </c>
      <c r="G115" s="290">
        <f>data!AB69</f>
        <v>392247</v>
      </c>
      <c r="H115" s="290">
        <f>data!AC69</f>
        <v>253904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286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0</v>
      </c>
      <c r="D117" s="290">
        <f>data!Y85</f>
        <v>14168</v>
      </c>
      <c r="E117" s="290">
        <f>data!Z85</f>
        <v>0</v>
      </c>
      <c r="F117" s="290">
        <f>data!AA85</f>
        <v>0</v>
      </c>
      <c r="G117" s="290">
        <f>data!AB85</f>
        <v>1885577.24</v>
      </c>
      <c r="H117" s="290">
        <f>data!AC85</f>
        <v>967745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288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0</v>
      </c>
      <c r="D120" s="290">
        <f>data!Y87</f>
        <v>396524</v>
      </c>
      <c r="E120" s="290">
        <f>data!Z87</f>
        <v>0</v>
      </c>
      <c r="F120" s="290">
        <f>data!AA87</f>
        <v>0</v>
      </c>
      <c r="G120" s="290">
        <f>data!AB87</f>
        <v>4662484</v>
      </c>
      <c r="H120" s="290">
        <f>data!AC87</f>
        <v>2096047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0</v>
      </c>
      <c r="D121" s="290">
        <f>data!Y88</f>
        <v>0</v>
      </c>
      <c r="E121" s="290">
        <f>data!Z88</f>
        <v>0</v>
      </c>
      <c r="F121" s="290">
        <f>data!AA88</f>
        <v>0</v>
      </c>
      <c r="G121" s="290">
        <f>data!AB88</f>
        <v>0</v>
      </c>
      <c r="H121" s="290">
        <f>data!AC88</f>
        <v>0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0</v>
      </c>
      <c r="D122" s="290">
        <f>data!Y89</f>
        <v>396524</v>
      </c>
      <c r="E122" s="290">
        <f>data!Z89</f>
        <v>0</v>
      </c>
      <c r="F122" s="290">
        <f>data!AA89</f>
        <v>0</v>
      </c>
      <c r="G122" s="290">
        <f>data!AB89</f>
        <v>4662484</v>
      </c>
      <c r="H122" s="290">
        <f>data!AC89</f>
        <v>2096047</v>
      </c>
      <c r="I122" s="290">
        <f>data!AD89</f>
        <v>0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0</v>
      </c>
      <c r="D124" s="290">
        <f>data!Y90</f>
        <v>0</v>
      </c>
      <c r="E124" s="290">
        <f>data!Z90</f>
        <v>0</v>
      </c>
      <c r="F124" s="290">
        <f>data!AA90</f>
        <v>0</v>
      </c>
      <c r="G124" s="290">
        <f>data!AB90</f>
        <v>1057</v>
      </c>
      <c r="H124" s="290">
        <f>data!AC90</f>
        <v>362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0</v>
      </c>
      <c r="D126" s="290">
        <f>data!Y92</f>
        <v>0</v>
      </c>
      <c r="E126" s="290">
        <f>data!Z92</f>
        <v>0</v>
      </c>
      <c r="F126" s="290">
        <f>data!AA92</f>
        <v>0</v>
      </c>
      <c r="G126" s="290">
        <f>data!AB92</f>
        <v>332</v>
      </c>
      <c r="H126" s="290">
        <f>data!AC92</f>
        <v>114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296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St. Luke's Rehabilitation Institute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264</v>
      </c>
      <c r="C138" s="297">
        <f>data!AE60</f>
        <v>135.79</v>
      </c>
      <c r="D138" s="297">
        <f>data!AF60</f>
        <v>0</v>
      </c>
      <c r="E138" s="297">
        <f>data!AG60</f>
        <v>0</v>
      </c>
      <c r="F138" s="297">
        <f>data!AH60</f>
        <v>0</v>
      </c>
      <c r="G138" s="297">
        <f>data!AI60</f>
        <v>0</v>
      </c>
      <c r="H138" s="297">
        <f>data!AJ60</f>
        <v>4.72</v>
      </c>
      <c r="I138" s="297">
        <f>data!AK60</f>
        <v>74.010000000000005</v>
      </c>
    </row>
    <row r="139" spans="1:14" customFormat="1" ht="20.149999999999999" customHeight="1" x14ac:dyDescent="0.35">
      <c r="A139" s="289">
        <v>6</v>
      </c>
      <c r="B139" s="290" t="s">
        <v>265</v>
      </c>
      <c r="C139" s="290">
        <f>data!AE61</f>
        <v>11009136</v>
      </c>
      <c r="D139" s="290">
        <f>data!AF61</f>
        <v>0</v>
      </c>
      <c r="E139" s="290">
        <f>data!AG61</f>
        <v>0</v>
      </c>
      <c r="F139" s="290">
        <f>data!AH61</f>
        <v>0</v>
      </c>
      <c r="G139" s="290">
        <f>data!AI61</f>
        <v>0</v>
      </c>
      <c r="H139" s="290">
        <f>data!AJ61</f>
        <v>439037</v>
      </c>
      <c r="I139" s="290">
        <f>data!AK61</f>
        <v>6583007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1134188</v>
      </c>
      <c r="D140" s="290">
        <f>data!AF62</f>
        <v>0</v>
      </c>
      <c r="E140" s="290">
        <f>data!AG62</f>
        <v>0</v>
      </c>
      <c r="F140" s="290">
        <f>data!AH62</f>
        <v>0</v>
      </c>
      <c r="G140" s="290">
        <f>data!AI62</f>
        <v>0</v>
      </c>
      <c r="H140" s="290">
        <f>data!AJ62</f>
        <v>46077</v>
      </c>
      <c r="I140" s="290">
        <f>data!AK62</f>
        <v>705606</v>
      </c>
    </row>
    <row r="141" spans="1:14" customFormat="1" ht="20.149999999999999" customHeight="1" x14ac:dyDescent="0.35">
      <c r="A141" s="289">
        <v>8</v>
      </c>
      <c r="B141" s="290" t="s">
        <v>266</v>
      </c>
      <c r="C141" s="290">
        <f>data!AE63</f>
        <v>0</v>
      </c>
      <c r="D141" s="290">
        <f>data!AF63</f>
        <v>0</v>
      </c>
      <c r="E141" s="290">
        <f>data!AG63</f>
        <v>0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267</v>
      </c>
      <c r="C142" s="290">
        <f>data!AE64</f>
        <v>82031</v>
      </c>
      <c r="D142" s="290">
        <f>data!AF64</f>
        <v>0</v>
      </c>
      <c r="E142" s="290">
        <f>data!AG64</f>
        <v>0</v>
      </c>
      <c r="F142" s="290">
        <f>data!AH64</f>
        <v>0</v>
      </c>
      <c r="G142" s="290">
        <f>data!AI64</f>
        <v>0</v>
      </c>
      <c r="H142" s="290">
        <f>data!AJ64</f>
        <v>200</v>
      </c>
      <c r="I142" s="290">
        <f>data!AK64</f>
        <v>27303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63658</v>
      </c>
      <c r="D144" s="290">
        <f>data!AF66</f>
        <v>0</v>
      </c>
      <c r="E144" s="290">
        <f>data!AG66</f>
        <v>0</v>
      </c>
      <c r="F144" s="290">
        <f>data!AH66</f>
        <v>0</v>
      </c>
      <c r="G144" s="290">
        <f>data!AI66</f>
        <v>0</v>
      </c>
      <c r="H144" s="290">
        <f>data!AJ66</f>
        <v>11</v>
      </c>
      <c r="I144" s="290">
        <f>data!AK66</f>
        <v>10715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43160</v>
      </c>
      <c r="D145" s="290">
        <f>data!AF67</f>
        <v>0</v>
      </c>
      <c r="E145" s="290">
        <f>data!AG67</f>
        <v>0</v>
      </c>
      <c r="F145" s="290">
        <f>data!AH67</f>
        <v>0</v>
      </c>
      <c r="G145" s="290">
        <f>data!AI67</f>
        <v>0</v>
      </c>
      <c r="H145" s="290">
        <f>data!AJ67</f>
        <v>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611623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81064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4814666</v>
      </c>
      <c r="D147" s="290">
        <f>data!AF69</f>
        <v>0</v>
      </c>
      <c r="E147" s="290">
        <f>data!AG69</f>
        <v>0</v>
      </c>
      <c r="F147" s="290">
        <f>data!AH69</f>
        <v>0</v>
      </c>
      <c r="G147" s="290">
        <f>data!AI69</f>
        <v>0</v>
      </c>
      <c r="H147" s="290">
        <f>data!AJ69</f>
        <v>301682</v>
      </c>
      <c r="I147" s="290">
        <f>data!AK69</f>
        <v>2901960</v>
      </c>
    </row>
    <row r="148" spans="1:9" customFormat="1" ht="20.149999999999999" customHeight="1" x14ac:dyDescent="0.35">
      <c r="A148" s="289">
        <v>15</v>
      </c>
      <c r="B148" s="290" t="s">
        <v>286</v>
      </c>
      <c r="C148" s="290">
        <f>-data!AE84</f>
        <v>-4730791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-124467</v>
      </c>
      <c r="I148" s="290">
        <f>-data!AK84</f>
        <v>-5508341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13027671</v>
      </c>
      <c r="D149" s="290">
        <f>data!AF85</f>
        <v>0</v>
      </c>
      <c r="E149" s="290">
        <f>data!AG85</f>
        <v>0</v>
      </c>
      <c r="F149" s="290">
        <f>data!AH85</f>
        <v>0</v>
      </c>
      <c r="G149" s="290">
        <f>data!AI85</f>
        <v>0</v>
      </c>
      <c r="H149" s="290">
        <f>data!AJ85</f>
        <v>662540</v>
      </c>
      <c r="I149" s="290">
        <f>data!AK85</f>
        <v>4801314</v>
      </c>
    </row>
    <row r="150" spans="1:9" customFormat="1" ht="20.149999999999999" customHeight="1" x14ac:dyDescent="0.35">
      <c r="A150" s="289">
        <v>17</v>
      </c>
      <c r="B150" s="290" t="s">
        <v>288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7607311</v>
      </c>
      <c r="D152" s="290">
        <f>data!AF87</f>
        <v>0</v>
      </c>
      <c r="E152" s="290">
        <f>data!AG87</f>
        <v>0</v>
      </c>
      <c r="F152" s="290">
        <f>data!AH87</f>
        <v>0</v>
      </c>
      <c r="G152" s="290">
        <f>data!AI87</f>
        <v>0</v>
      </c>
      <c r="H152" s="290">
        <f>data!AJ87</f>
        <v>0</v>
      </c>
      <c r="I152" s="290">
        <f>data!AK87</f>
        <v>8071261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25559497</v>
      </c>
      <c r="D153" s="290">
        <f>data!AF88</f>
        <v>0</v>
      </c>
      <c r="E153" s="290">
        <f>data!AG88</f>
        <v>0</v>
      </c>
      <c r="F153" s="290">
        <f>data!AH88</f>
        <v>0</v>
      </c>
      <c r="G153" s="290">
        <f>data!AI88</f>
        <v>0</v>
      </c>
      <c r="H153" s="290">
        <f>data!AJ88</f>
        <v>1008005</v>
      </c>
      <c r="I153" s="290">
        <f>data!AK88</f>
        <v>1947400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33166808</v>
      </c>
      <c r="D154" s="290">
        <f>data!AF89</f>
        <v>0</v>
      </c>
      <c r="E154" s="290">
        <f>data!AG89</f>
        <v>0</v>
      </c>
      <c r="F154" s="290">
        <f>data!AH89</f>
        <v>0</v>
      </c>
      <c r="G154" s="290">
        <f>data!AI89</f>
        <v>0</v>
      </c>
      <c r="H154" s="290">
        <f>data!AJ89</f>
        <v>1008005</v>
      </c>
      <c r="I154" s="290">
        <f>data!AK89</f>
        <v>10018661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18842</v>
      </c>
      <c r="D156" s="290">
        <f>data!AF90</f>
        <v>0</v>
      </c>
      <c r="E156" s="290">
        <f>data!AG90</f>
        <v>0</v>
      </c>
      <c r="F156" s="290">
        <f>data!AH90</f>
        <v>0</v>
      </c>
      <c r="G156" s="290">
        <f>data!AI90</f>
        <v>0</v>
      </c>
      <c r="H156" s="290">
        <f>data!AJ90</f>
        <v>254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5919</v>
      </c>
      <c r="D158" s="290">
        <f>data!AF92</f>
        <v>0</v>
      </c>
      <c r="E158" s="290">
        <f>data!AG92</f>
        <v>0</v>
      </c>
      <c r="F158" s="290">
        <f>data!AH92</f>
        <v>0</v>
      </c>
      <c r="G158" s="290">
        <f>data!AI92</f>
        <v>0</v>
      </c>
      <c r="H158" s="290">
        <f>data!AJ92</f>
        <v>80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296</v>
      </c>
      <c r="C160" s="297">
        <f>data!AE94</f>
        <v>0</v>
      </c>
      <c r="D160" s="297">
        <f>data!AF94</f>
        <v>0</v>
      </c>
      <c r="E160" s="297">
        <f>data!AG94</f>
        <v>0</v>
      </c>
      <c r="F160" s="297">
        <f>data!AH94</f>
        <v>0</v>
      </c>
      <c r="G160" s="297">
        <f>data!AI94</f>
        <v>0</v>
      </c>
      <c r="H160" s="297">
        <f>data!AJ94</f>
        <v>0</v>
      </c>
      <c r="I160" s="297">
        <f>data!AK94</f>
        <v>0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St. Luke's Rehabilitation Institute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264</v>
      </c>
      <c r="C170" s="297">
        <f>data!AL60</f>
        <v>13.63</v>
      </c>
      <c r="D170" s="297">
        <f>data!AM60</f>
        <v>5.23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265</v>
      </c>
      <c r="C171" s="290">
        <f>data!AL61</f>
        <v>1416398</v>
      </c>
      <c r="D171" s="290">
        <f>data!AM61</f>
        <v>399989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142070</v>
      </c>
      <c r="D172" s="290">
        <f>data!AM62</f>
        <v>41424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266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267</v>
      </c>
      <c r="C174" s="290">
        <f>data!AL64</f>
        <v>7489</v>
      </c>
      <c r="D174" s="290">
        <f>data!AM64</f>
        <v>12039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534</v>
      </c>
      <c r="D176" s="290">
        <f>data!AM66</f>
        <v>6832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617671</v>
      </c>
      <c r="D179" s="290">
        <f>data!AM69</f>
        <v>228182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286</v>
      </c>
      <c r="C180" s="290">
        <f>-data!AL84</f>
        <v>-958338</v>
      </c>
      <c r="D180" s="290">
        <f>-data!AM84</f>
        <v>-120276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1225824</v>
      </c>
      <c r="D181" s="290">
        <f>data!AM85</f>
        <v>568190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288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2631385</v>
      </c>
      <c r="D184" s="290">
        <f>data!AM87</f>
        <v>991652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2631385</v>
      </c>
      <c r="D186" s="290">
        <f>data!AM89</f>
        <v>991652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0</v>
      </c>
      <c r="D188" s="290">
        <f>data!AM90</f>
        <v>135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0</v>
      </c>
      <c r="D190" s="290">
        <f>data!AM92</f>
        <v>42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296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St. Luke's Rehabilitation Institute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264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16.86</v>
      </c>
    </row>
    <row r="203" spans="1:9" customFormat="1" ht="20.149999999999999" customHeight="1" x14ac:dyDescent="0.35">
      <c r="A203" s="289">
        <v>6</v>
      </c>
      <c r="B203" s="290" t="s">
        <v>265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771118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2121</v>
      </c>
      <c r="H204" s="290">
        <f>data!AX62</f>
        <v>0</v>
      </c>
      <c r="I204" s="290">
        <f>data!AY62</f>
        <v>73904</v>
      </c>
    </row>
    <row r="205" spans="1:9" customFormat="1" ht="20.149999999999999" customHeight="1" x14ac:dyDescent="0.35">
      <c r="A205" s="289">
        <v>8</v>
      </c>
      <c r="B205" s="290" t="s">
        <v>266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1622.41</v>
      </c>
    </row>
    <row r="206" spans="1:9" customFormat="1" ht="20.149999999999999" customHeight="1" x14ac:dyDescent="0.35">
      <c r="A206" s="289">
        <v>9</v>
      </c>
      <c r="B206" s="290" t="s">
        <v>267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69844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480143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426</v>
      </c>
      <c r="H209" s="290">
        <f>data!AX67</f>
        <v>0</v>
      </c>
      <c r="I209" s="290">
        <f>data!AY67</f>
        <v>12877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384068</v>
      </c>
    </row>
    <row r="212" spans="1:9" customFormat="1" ht="20.149999999999999" customHeight="1" x14ac:dyDescent="0.35">
      <c r="A212" s="289">
        <v>15</v>
      </c>
      <c r="B212" s="290" t="s">
        <v>286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-174650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2547</v>
      </c>
      <c r="H213" s="290">
        <f>data!AX85</f>
        <v>0</v>
      </c>
      <c r="I213" s="290">
        <f>data!AY85</f>
        <v>1618926.4100000001</v>
      </c>
    </row>
    <row r="214" spans="1:9" customFormat="1" ht="20.149999999999999" customHeight="1" x14ac:dyDescent="0.35">
      <c r="A214" s="289">
        <v>17</v>
      </c>
      <c r="B214" s="290" t="s">
        <v>288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7152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296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St. Luke's Rehabilitation Institute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87195</v>
      </c>
      <c r="I233" s="302"/>
    </row>
    <row r="234" spans="1:9" customFormat="1" ht="20.149999999999999" customHeight="1" x14ac:dyDescent="0.35">
      <c r="A234" s="289">
        <v>5</v>
      </c>
      <c r="B234" s="290" t="s">
        <v>264</v>
      </c>
      <c r="C234" s="297">
        <f>data!AZ60</f>
        <v>0.06</v>
      </c>
      <c r="D234" s="297">
        <f>data!BA60</f>
        <v>0.77</v>
      </c>
      <c r="E234" s="297">
        <f>data!BB60</f>
        <v>16.88</v>
      </c>
      <c r="F234" s="297">
        <f>data!BC60</f>
        <v>1.85</v>
      </c>
      <c r="G234" s="297">
        <f>data!BD60</f>
        <v>0</v>
      </c>
      <c r="H234" s="297">
        <f>data!BE60</f>
        <v>30.66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265</v>
      </c>
      <c r="C235" s="290">
        <f>data!AZ61</f>
        <v>2482</v>
      </c>
      <c r="D235" s="290">
        <f>data!BA61</f>
        <v>35381</v>
      </c>
      <c r="E235" s="290">
        <f>data!BB61</f>
        <v>1645381</v>
      </c>
      <c r="F235" s="290">
        <f>data!BC61</f>
        <v>92695</v>
      </c>
      <c r="G235" s="290">
        <f>data!BD61</f>
        <v>0</v>
      </c>
      <c r="H235" s="290">
        <f>data!BE61</f>
        <v>1711245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2577</v>
      </c>
      <c r="E236" s="290">
        <f>data!BB62</f>
        <v>164669</v>
      </c>
      <c r="F236" s="290">
        <f>data!BC62</f>
        <v>9541</v>
      </c>
      <c r="G236" s="290">
        <f>data!BD62</f>
        <v>0</v>
      </c>
      <c r="H236" s="290">
        <f>data!BE62</f>
        <v>175087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266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267</v>
      </c>
      <c r="C238" s="290">
        <f>data!AZ64</f>
        <v>3518</v>
      </c>
      <c r="D238" s="290">
        <f>data!BA64</f>
        <v>47699</v>
      </c>
      <c r="E238" s="290">
        <f>data!BB64</f>
        <v>6096</v>
      </c>
      <c r="F238" s="290">
        <f>data!BC64</f>
        <v>4427</v>
      </c>
      <c r="G238" s="290">
        <f>data!BD64</f>
        <v>52673</v>
      </c>
      <c r="H238" s="290">
        <f>data!BE64</f>
        <v>99594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7</v>
      </c>
      <c r="D240" s="290">
        <f>data!BA66</f>
        <v>94928</v>
      </c>
      <c r="E240" s="290">
        <f>data!BB66</f>
        <v>4027</v>
      </c>
      <c r="F240" s="290">
        <f>data!BC66</f>
        <v>43302</v>
      </c>
      <c r="G240" s="290">
        <f>data!BD66</f>
        <v>5277</v>
      </c>
      <c r="H240" s="290">
        <f>data!BE66</f>
        <v>246100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698522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20801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1075</v>
      </c>
      <c r="D243" s="290">
        <f>data!BA69</f>
        <v>24514</v>
      </c>
      <c r="E243" s="290">
        <f>data!BB69</f>
        <v>725733</v>
      </c>
      <c r="F243" s="290">
        <f>data!BC69</f>
        <v>47891</v>
      </c>
      <c r="G243" s="290">
        <f>data!BD69</f>
        <v>2384</v>
      </c>
      <c r="H243" s="290">
        <f>data!BE69</f>
        <v>1516046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286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-38097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7082</v>
      </c>
      <c r="D245" s="290">
        <f>data!BA85</f>
        <v>205099</v>
      </c>
      <c r="E245" s="290">
        <f>data!BB85</f>
        <v>2545906</v>
      </c>
      <c r="F245" s="290">
        <f>data!BC85</f>
        <v>197856</v>
      </c>
      <c r="G245" s="290">
        <f>data!BD85</f>
        <v>60334</v>
      </c>
      <c r="H245" s="290">
        <f>data!BE85</f>
        <v>4429298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288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0</v>
      </c>
      <c r="D252" s="306">
        <f>data!BA90</f>
        <v>645</v>
      </c>
      <c r="E252" s="306">
        <f>data!BB90</f>
        <v>1049</v>
      </c>
      <c r="F252" s="306">
        <f>data!BC90</f>
        <v>77</v>
      </c>
      <c r="G252" s="306">
        <f>data!BD90</f>
        <v>1274</v>
      </c>
      <c r="H252" s="306">
        <f>data!BE90</f>
        <v>15808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203</v>
      </c>
      <c r="E254" s="306">
        <f>data!BB92</f>
        <v>329</v>
      </c>
      <c r="F254" s="306">
        <f>data!BC92</f>
        <v>24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296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St. Luke's Rehabilitation Institute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264</v>
      </c>
      <c r="C266" s="297">
        <f>data!BG60</f>
        <v>1.57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265</v>
      </c>
      <c r="C267" s="290">
        <f>data!BG61</f>
        <v>71604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-244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7614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266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267</v>
      </c>
      <c r="C270" s="290">
        <f>data!BG64</f>
        <v>2204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66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70388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390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61786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-106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286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213596</v>
      </c>
      <c r="D277" s="290">
        <f>data!BH85</f>
        <v>0</v>
      </c>
      <c r="E277" s="290">
        <f>data!BI85</f>
        <v>0</v>
      </c>
      <c r="F277" s="290">
        <f>data!BJ85</f>
        <v>0</v>
      </c>
      <c r="G277" s="290">
        <f>data!BK85</f>
        <v>0</v>
      </c>
      <c r="H277" s="290">
        <f>data!BL85</f>
        <v>106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288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58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0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296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St. Luke's Rehabilitation Institute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264</v>
      </c>
      <c r="C298" s="297">
        <f>data!BN60</f>
        <v>12.2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</v>
      </c>
      <c r="I298" s="297">
        <f>data!BT60</f>
        <v>0.75</v>
      </c>
    </row>
    <row r="299" spans="1:9" customFormat="1" ht="20.149999999999999" customHeight="1" x14ac:dyDescent="0.35">
      <c r="A299" s="289">
        <v>6</v>
      </c>
      <c r="B299" s="290" t="s">
        <v>265</v>
      </c>
      <c r="C299" s="290">
        <f>data!BN61</f>
        <v>1595289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0</v>
      </c>
      <c r="I299" s="290">
        <f>data!BT61</f>
        <v>38068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-719320</v>
      </c>
      <c r="D300" s="290">
        <f>data!BO62</f>
        <v>21450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0</v>
      </c>
      <c r="I300" s="290">
        <f>data!BT62</f>
        <v>5970</v>
      </c>
    </row>
    <row r="301" spans="1:9" customFormat="1" ht="20.149999999999999" customHeight="1" x14ac:dyDescent="0.35">
      <c r="A301" s="289">
        <v>8</v>
      </c>
      <c r="B301" s="290" t="s">
        <v>266</v>
      </c>
      <c r="C301" s="290">
        <f>data!BN63</f>
        <v>1452.47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267</v>
      </c>
      <c r="C302" s="290">
        <f>data!BN64</f>
        <v>63691</v>
      </c>
      <c r="D302" s="290">
        <f>data!BO64</f>
        <v>0</v>
      </c>
      <c r="E302" s="290">
        <f>data!BP64</f>
        <v>59</v>
      </c>
      <c r="F302" s="290">
        <f>data!BQ64</f>
        <v>0</v>
      </c>
      <c r="G302" s="290">
        <f>data!BR64</f>
        <v>0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-23638</v>
      </c>
      <c r="D304" s="290">
        <f>data!BO66</f>
        <v>1695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419410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9396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907315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0</v>
      </c>
      <c r="I307" s="290">
        <f>data!BT69</f>
        <v>18647</v>
      </c>
    </row>
    <row r="308" spans="1:9" customFormat="1" ht="20.149999999999999" customHeight="1" x14ac:dyDescent="0.35">
      <c r="A308" s="289">
        <v>15</v>
      </c>
      <c r="B308" s="290" t="s">
        <v>286</v>
      </c>
      <c r="C308" s="290">
        <f>-data!BN84</f>
        <v>-180836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2072759.4699999997</v>
      </c>
      <c r="D309" s="290">
        <f>data!BO85</f>
        <v>23145</v>
      </c>
      <c r="E309" s="290">
        <f>data!BP85</f>
        <v>59</v>
      </c>
      <c r="F309" s="290">
        <f>data!BQ85</f>
        <v>0</v>
      </c>
      <c r="G309" s="290">
        <f>data!BR85</f>
        <v>0</v>
      </c>
      <c r="H309" s="290">
        <f>data!BS85</f>
        <v>0</v>
      </c>
      <c r="I309" s="290">
        <f>data!BT85</f>
        <v>62685</v>
      </c>
    </row>
    <row r="310" spans="1:9" customFormat="1" ht="20.149999999999999" customHeight="1" x14ac:dyDescent="0.35">
      <c r="A310" s="289">
        <v>17</v>
      </c>
      <c r="B310" s="290" t="s">
        <v>288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4969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488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0</v>
      </c>
      <c r="I318" s="306">
        <f>data!BT92</f>
        <v>153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296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St. Luke's Rehabilitation Institute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264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9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265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873560</v>
      </c>
      <c r="H331" s="309">
        <f>data!BZ61</f>
        <v>0</v>
      </c>
      <c r="I331" s="309">
        <f>data!CA61</f>
        <v>165815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172</v>
      </c>
      <c r="E332" s="309">
        <f>data!BW62</f>
        <v>0</v>
      </c>
      <c r="F332" s="309">
        <f>data!BX62</f>
        <v>0</v>
      </c>
      <c r="G332" s="309">
        <f>data!BY62</f>
        <v>94964</v>
      </c>
      <c r="H332" s="309">
        <f>data!BZ62</f>
        <v>0</v>
      </c>
      <c r="I332" s="309">
        <f>data!CA62</f>
        <v>11088</v>
      </c>
    </row>
    <row r="333" spans="1:9" customFormat="1" ht="20.149999999999999" customHeight="1" x14ac:dyDescent="0.35">
      <c r="A333" s="289">
        <v>8</v>
      </c>
      <c r="B333" s="290" t="s">
        <v>266</v>
      </c>
      <c r="C333" s="309">
        <f>data!BU63</f>
        <v>0</v>
      </c>
      <c r="D333" s="309">
        <f>data!BV63</f>
        <v>0</v>
      </c>
      <c r="E333" s="309">
        <f>data!BW63</f>
        <v>403595.06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267</v>
      </c>
      <c r="C334" s="309">
        <f>data!BU64</f>
        <v>0</v>
      </c>
      <c r="D334" s="309">
        <f>data!BV64</f>
        <v>418</v>
      </c>
      <c r="E334" s="309">
        <f>data!BW64</f>
        <v>129</v>
      </c>
      <c r="F334" s="309">
        <f>data!BX64</f>
        <v>0</v>
      </c>
      <c r="G334" s="309">
        <f>data!BY64</f>
        <v>6385</v>
      </c>
      <c r="H334" s="309">
        <f>data!BZ64</f>
        <v>0</v>
      </c>
      <c r="I334" s="309">
        <f>data!CA64</f>
        <v>1100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0</v>
      </c>
      <c r="G336" s="309">
        <f>data!BY66</f>
        <v>221591</v>
      </c>
      <c r="H336" s="309">
        <f>data!BZ66</f>
        <v>0</v>
      </c>
      <c r="I336" s="309">
        <f>data!CA66</f>
        <v>1680287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0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600</v>
      </c>
      <c r="E339" s="309">
        <f>data!BW69</f>
        <v>0</v>
      </c>
      <c r="F339" s="309">
        <f>data!BX69</f>
        <v>0</v>
      </c>
      <c r="G339" s="309">
        <f>data!BY69</f>
        <v>649526</v>
      </c>
      <c r="H339" s="309">
        <f>data!BZ69</f>
        <v>0</v>
      </c>
      <c r="I339" s="309">
        <f>data!CA69</f>
        <v>71829</v>
      </c>
    </row>
    <row r="340" spans="1:9" customFormat="1" ht="20.149999999999999" customHeight="1" x14ac:dyDescent="0.35">
      <c r="A340" s="289">
        <v>15</v>
      </c>
      <c r="B340" s="290" t="s">
        <v>286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0</v>
      </c>
      <c r="D341" s="290">
        <f>data!BV85</f>
        <v>1190</v>
      </c>
      <c r="E341" s="290">
        <f>data!BW85</f>
        <v>403724.06</v>
      </c>
      <c r="F341" s="290">
        <f>data!BX85</f>
        <v>0</v>
      </c>
      <c r="G341" s="290">
        <f>data!BY85</f>
        <v>1846026</v>
      </c>
      <c r="H341" s="290">
        <f>data!BZ85</f>
        <v>0</v>
      </c>
      <c r="I341" s="290">
        <f>data!CA85</f>
        <v>1930119</v>
      </c>
    </row>
    <row r="342" spans="1:9" customFormat="1" ht="20.149999999999999" customHeight="1" x14ac:dyDescent="0.35">
      <c r="A342" s="289">
        <v>17</v>
      </c>
      <c r="B342" s="290" t="s">
        <v>288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0</v>
      </c>
      <c r="E348" s="306">
        <f>data!BW90</f>
        <v>106</v>
      </c>
      <c r="F348" s="306">
        <f>data!BX90</f>
        <v>0</v>
      </c>
      <c r="G348" s="306">
        <f>data!BY90</f>
        <v>1969</v>
      </c>
      <c r="H348" s="306">
        <f>data!BZ90</f>
        <v>0</v>
      </c>
      <c r="I348" s="306">
        <f>data!CA90</f>
        <v>510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0</v>
      </c>
      <c r="E350" s="306">
        <f>data!BW92</f>
        <v>33</v>
      </c>
      <c r="F350" s="306">
        <f>data!BX92</f>
        <v>0</v>
      </c>
      <c r="G350" s="306">
        <f>data!BY92</f>
        <v>619</v>
      </c>
      <c r="H350" s="306">
        <f>data!BZ92</f>
        <v>0</v>
      </c>
      <c r="I350" s="306">
        <f>data!CA92</f>
        <v>160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296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St. Luke's Rehabilitation Institute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264</v>
      </c>
      <c r="C362" s="297">
        <f>data!CB60</f>
        <v>0</v>
      </c>
      <c r="D362" s="297">
        <f>data!CC60</f>
        <v>0.03</v>
      </c>
      <c r="E362" s="312"/>
      <c r="F362" s="300"/>
      <c r="G362" s="300"/>
      <c r="H362" s="300"/>
      <c r="I362" s="313">
        <f>data!CE60</f>
        <v>451.41</v>
      </c>
    </row>
    <row r="363" spans="1:9" customFormat="1" ht="20.149999999999999" customHeight="1" x14ac:dyDescent="0.35">
      <c r="A363" s="289">
        <v>6</v>
      </c>
      <c r="B363" s="290" t="s">
        <v>265</v>
      </c>
      <c r="C363" s="309">
        <f>data!CB61</f>
        <v>601</v>
      </c>
      <c r="D363" s="309">
        <f>data!CC61</f>
        <v>3227</v>
      </c>
      <c r="E363" s="314"/>
      <c r="F363" s="314"/>
      <c r="G363" s="314"/>
      <c r="H363" s="314"/>
      <c r="I363" s="309">
        <f>data!CE61</f>
        <v>36561219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0</v>
      </c>
      <c r="E364" s="314"/>
      <c r="F364" s="314"/>
      <c r="G364" s="314"/>
      <c r="H364" s="314"/>
      <c r="I364" s="309">
        <f>data!CE62</f>
        <v>2855319</v>
      </c>
    </row>
    <row r="365" spans="1:9" customFormat="1" ht="20.149999999999999" customHeight="1" x14ac:dyDescent="0.35">
      <c r="A365" s="289">
        <v>8</v>
      </c>
      <c r="B365" s="290" t="s">
        <v>266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408231.18</v>
      </c>
    </row>
    <row r="366" spans="1:9" customFormat="1" ht="20.149999999999999" customHeight="1" x14ac:dyDescent="0.35">
      <c r="A366" s="289">
        <v>9</v>
      </c>
      <c r="B366" s="290" t="s">
        <v>267</v>
      </c>
      <c r="C366" s="309">
        <f>data!CB64</f>
        <v>980</v>
      </c>
      <c r="D366" s="309">
        <f>data!CC64</f>
        <v>4883</v>
      </c>
      <c r="E366" s="314"/>
      <c r="F366" s="314"/>
      <c r="G366" s="314"/>
      <c r="H366" s="314"/>
      <c r="I366" s="309">
        <f>data!CE64</f>
        <v>1461564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20664</v>
      </c>
      <c r="D368" s="309">
        <f>data!CC66</f>
        <v>6888</v>
      </c>
      <c r="E368" s="314"/>
      <c r="F368" s="314"/>
      <c r="G368" s="314"/>
      <c r="H368" s="314"/>
      <c r="I368" s="309">
        <f>data!CE66</f>
        <v>3141527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1265497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886343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260</v>
      </c>
      <c r="D371" s="309">
        <f>data!CC69</f>
        <v>734623</v>
      </c>
      <c r="E371" s="309">
        <f>data!CD69</f>
        <v>0</v>
      </c>
      <c r="F371" s="314"/>
      <c r="G371" s="314"/>
      <c r="H371" s="314"/>
      <c r="I371" s="309">
        <f>data!CE69</f>
        <v>22174679</v>
      </c>
    </row>
    <row r="372" spans="1:9" customFormat="1" ht="20.149999999999999" customHeight="1" x14ac:dyDescent="0.35">
      <c r="A372" s="289">
        <v>15</v>
      </c>
      <c r="B372" s="290" t="s">
        <v>286</v>
      </c>
      <c r="C372" s="290">
        <f>-data!CB84</f>
        <v>0</v>
      </c>
      <c r="D372" s="290">
        <f>-data!CC84</f>
        <v>-91</v>
      </c>
      <c r="E372" s="290">
        <f>-data!CD84</f>
        <v>0</v>
      </c>
      <c r="F372" s="300"/>
      <c r="G372" s="300"/>
      <c r="H372" s="300"/>
      <c r="I372" s="290">
        <f>-data!CE84</f>
        <v>-11950313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22505</v>
      </c>
      <c r="D373" s="309">
        <f>data!CC85</f>
        <v>749530</v>
      </c>
      <c r="E373" s="309">
        <f>data!CD85</f>
        <v>0</v>
      </c>
      <c r="F373" s="314"/>
      <c r="G373" s="314"/>
      <c r="H373" s="314"/>
      <c r="I373" s="290">
        <f>data!CE85</f>
        <v>56804066.179999992</v>
      </c>
    </row>
    <row r="374" spans="1:9" customFormat="1" ht="20.149999999999999" customHeight="1" x14ac:dyDescent="0.35">
      <c r="A374" s="289">
        <v>17</v>
      </c>
      <c r="B374" s="290" t="s">
        <v>288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67776626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32263549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100040175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87194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18199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296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32.4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A3E2-9A0C-41BE-B040-B80F4D2AE859}">
  <sheetPr syncVertical="1" syncRef="A23" transitionEvaluation="1" transitionEntry="1" codeName="Sheet12">
    <tabColor rgb="FF92D050"/>
    <pageSetUpPr autoPageBreaks="0" fitToPage="1"/>
  </sheetPr>
  <dimension ref="A1:CF717"/>
  <sheetViews>
    <sheetView topLeftCell="A23" zoomScale="90" zoomScaleNormal="9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3631474</v>
      </c>
      <c r="C47" s="20">
        <v>0</v>
      </c>
      <c r="D47" s="20">
        <v>0</v>
      </c>
      <c r="E47" s="20">
        <v>0</v>
      </c>
      <c r="F47" s="20">
        <v>0</v>
      </c>
      <c r="G47" s="20">
        <v>605337.52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25681.63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63126.549999999996</v>
      </c>
      <c r="AC47" s="20">
        <v>47530.16</v>
      </c>
      <c r="AD47" s="20">
        <v>0</v>
      </c>
      <c r="AE47" s="20">
        <v>869779.23</v>
      </c>
      <c r="AF47" s="20">
        <v>0</v>
      </c>
      <c r="AG47" s="20">
        <v>0</v>
      </c>
      <c r="AH47" s="20">
        <v>0</v>
      </c>
      <c r="AI47" s="20">
        <v>0</v>
      </c>
      <c r="AJ47" s="20">
        <v>51434.93</v>
      </c>
      <c r="AK47" s="20">
        <v>505644.48</v>
      </c>
      <c r="AL47" s="20">
        <v>114929.38</v>
      </c>
      <c r="AM47" s="20">
        <v>27735.039999999997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11353.68</v>
      </c>
      <c r="AX47" s="20">
        <v>0</v>
      </c>
      <c r="AY47" s="20">
        <v>91366.86</v>
      </c>
      <c r="AZ47" s="20">
        <v>0</v>
      </c>
      <c r="BA47" s="20">
        <v>2139.14</v>
      </c>
      <c r="BB47" s="20">
        <v>132610.19</v>
      </c>
      <c r="BC47" s="20">
        <v>5459.15</v>
      </c>
      <c r="BD47" s="20">
        <v>0</v>
      </c>
      <c r="BE47" s="20">
        <v>155200.15000000002</v>
      </c>
      <c r="BF47" s="20">
        <v>0</v>
      </c>
      <c r="BG47" s="20">
        <v>6669.74</v>
      </c>
      <c r="BH47" s="20">
        <v>366.7</v>
      </c>
      <c r="BI47" s="20">
        <v>0</v>
      </c>
      <c r="BJ47" s="20">
        <v>0</v>
      </c>
      <c r="BK47" s="20">
        <v>0</v>
      </c>
      <c r="BL47" s="20">
        <v>54212.51</v>
      </c>
      <c r="BM47" s="20">
        <v>0</v>
      </c>
      <c r="BN47" s="20">
        <v>155775.66</v>
      </c>
      <c r="BO47" s="20">
        <v>611805.68999999994</v>
      </c>
      <c r="BP47" s="20">
        <v>0</v>
      </c>
      <c r="BQ47" s="20">
        <v>0</v>
      </c>
      <c r="BR47" s="20">
        <v>0</v>
      </c>
      <c r="BS47" s="20">
        <v>0</v>
      </c>
      <c r="BT47" s="20">
        <v>6589.54</v>
      </c>
      <c r="BU47" s="20">
        <v>0</v>
      </c>
      <c r="BV47" s="20">
        <v>0</v>
      </c>
      <c r="BW47" s="20">
        <v>0</v>
      </c>
      <c r="BX47" s="20">
        <v>0</v>
      </c>
      <c r="BY47" s="20">
        <v>86395.489999999991</v>
      </c>
      <c r="BZ47" s="20">
        <v>0</v>
      </c>
      <c r="CA47" s="20">
        <v>0</v>
      </c>
      <c r="CB47" s="20">
        <v>294.22000000000003</v>
      </c>
      <c r="CC47" s="20">
        <v>36.35</v>
      </c>
      <c r="CD47" s="16"/>
      <c r="CE47" s="28">
        <v>3631473.99</v>
      </c>
    </row>
    <row r="48" spans="1:83" x14ac:dyDescent="0.35">
      <c r="A48" s="28" t="s">
        <v>232</v>
      </c>
      <c r="B48" s="242">
        <v>9.9999997764825821E-3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1058</v>
      </c>
      <c r="CE48" s="28" t="s">
        <v>1058</v>
      </c>
    </row>
    <row r="49" spans="1:84" x14ac:dyDescent="0.35">
      <c r="A49" s="16" t="s">
        <v>233</v>
      </c>
      <c r="B49" s="28">
        <v>3631474.01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234</v>
      </c>
      <c r="B51" s="20">
        <v>1297064</v>
      </c>
      <c r="C51" s="20">
        <v>0</v>
      </c>
      <c r="D51" s="20">
        <v>0</v>
      </c>
      <c r="E51" s="20">
        <v>0</v>
      </c>
      <c r="F51" s="20">
        <v>0</v>
      </c>
      <c r="G51" s="20">
        <v>92017.18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7814.03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1276.83</v>
      </c>
      <c r="AD51" s="20">
        <v>0</v>
      </c>
      <c r="AE51" s="20">
        <v>39670.67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10269.89</v>
      </c>
      <c r="AL51" s="20">
        <v>3126.37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1021.7</v>
      </c>
      <c r="AX51" s="20">
        <v>0</v>
      </c>
      <c r="AY51" s="20">
        <v>19458.7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747588.04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374820.2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1297063.6100000001</v>
      </c>
    </row>
    <row r="52" spans="1:84" x14ac:dyDescent="0.35">
      <c r="A52" s="35" t="s">
        <v>235</v>
      </c>
      <c r="B52" s="243">
        <v>0.38999999989755452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1058</v>
      </c>
      <c r="CE52" s="28" t="s">
        <v>1058</v>
      </c>
    </row>
    <row r="53" spans="1:84" x14ac:dyDescent="0.35">
      <c r="A53" s="16" t="s">
        <v>233</v>
      </c>
      <c r="B53" s="28">
        <v>1297064.3899999999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4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15784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87194.559999999998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11" t="s">
        <v>262</v>
      </c>
    </row>
    <row r="60" spans="1:84" x14ac:dyDescent="0.35">
      <c r="A60" s="217" t="s">
        <v>264</v>
      </c>
      <c r="B60" s="218"/>
      <c r="C60" s="245">
        <v>0</v>
      </c>
      <c r="D60" s="245">
        <v>0</v>
      </c>
      <c r="E60" s="245">
        <v>0</v>
      </c>
      <c r="F60" s="245">
        <v>0</v>
      </c>
      <c r="G60" s="245">
        <v>111.31988461538462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0</v>
      </c>
      <c r="Q60" s="246">
        <v>0</v>
      </c>
      <c r="R60" s="246">
        <v>0</v>
      </c>
      <c r="S60" s="247">
        <v>0</v>
      </c>
      <c r="T60" s="247">
        <v>0</v>
      </c>
      <c r="U60" s="248">
        <v>0</v>
      </c>
      <c r="V60" s="246">
        <v>-0.16901923076923075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7">
        <v>7.1573798076923074</v>
      </c>
      <c r="AC60" s="246">
        <v>5.991365384615384</v>
      </c>
      <c r="AD60" s="246">
        <v>0</v>
      </c>
      <c r="AE60" s="246">
        <v>121.16862980769228</v>
      </c>
      <c r="AF60" s="246">
        <v>0</v>
      </c>
      <c r="AG60" s="246">
        <v>0</v>
      </c>
      <c r="AH60" s="246">
        <v>0</v>
      </c>
      <c r="AI60" s="246">
        <v>0</v>
      </c>
      <c r="AJ60" s="246">
        <v>5.4866538461538461</v>
      </c>
      <c r="AK60" s="246">
        <v>66.802153846153857</v>
      </c>
      <c r="AL60" s="246">
        <v>13.725019230769233</v>
      </c>
      <c r="AM60" s="246">
        <v>4.5970288461538455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0.65659615384615388</v>
      </c>
      <c r="AX60" s="247">
        <v>0</v>
      </c>
      <c r="AY60" s="246">
        <v>18.67170673076923</v>
      </c>
      <c r="AZ60" s="246">
        <v>0</v>
      </c>
      <c r="BA60" s="247">
        <v>0.72605288461538464</v>
      </c>
      <c r="BB60" s="247">
        <v>17.525913461538458</v>
      </c>
      <c r="BC60" s="247">
        <v>1.639028846153846</v>
      </c>
      <c r="BD60" s="247">
        <v>0</v>
      </c>
      <c r="BE60" s="246">
        <v>31.012307692307694</v>
      </c>
      <c r="BF60" s="247">
        <v>0</v>
      </c>
      <c r="BG60" s="247">
        <v>1.5439278846153845</v>
      </c>
      <c r="BH60" s="247">
        <v>4.7875000000000001E-2</v>
      </c>
      <c r="BI60" s="247">
        <v>0</v>
      </c>
      <c r="BJ60" s="247">
        <v>0</v>
      </c>
      <c r="BK60" s="247">
        <v>0</v>
      </c>
      <c r="BL60" s="247">
        <v>15.495197115384617</v>
      </c>
      <c r="BM60" s="247">
        <v>0</v>
      </c>
      <c r="BN60" s="247">
        <v>15.125225961538463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1.2020048076923078</v>
      </c>
      <c r="BU60" s="247">
        <v>0</v>
      </c>
      <c r="BV60" s="247">
        <v>0</v>
      </c>
      <c r="BW60" s="247">
        <v>2.9783653846153845E-2</v>
      </c>
      <c r="BX60" s="247">
        <v>0</v>
      </c>
      <c r="BY60" s="247">
        <v>11.059009615384616</v>
      </c>
      <c r="BZ60" s="247">
        <v>0</v>
      </c>
      <c r="CA60" s="247">
        <v>0</v>
      </c>
      <c r="CB60" s="247">
        <v>4.4572115384615384E-2</v>
      </c>
      <c r="CC60" s="247">
        <v>7.5721153846153846E-3</v>
      </c>
      <c r="CD60" s="219" t="s">
        <v>248</v>
      </c>
      <c r="CE60" s="237">
        <v>450.86587019230768</v>
      </c>
      <c r="CF60" s="210">
        <v>450.85417788461501</v>
      </c>
    </row>
    <row r="61" spans="1:84" s="210" customFormat="1" x14ac:dyDescent="0.35">
      <c r="A61" s="35" t="s">
        <v>265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9697820.1600000001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49">
        <v>0</v>
      </c>
      <c r="T61" s="249">
        <v>0</v>
      </c>
      <c r="U61" s="27">
        <v>0</v>
      </c>
      <c r="V61" s="26">
        <v>313292.67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50">
        <v>819601.57</v>
      </c>
      <c r="AC61" s="26">
        <v>578037.53</v>
      </c>
      <c r="AD61" s="26">
        <v>0</v>
      </c>
      <c r="AE61" s="26">
        <v>9728479.9600000009</v>
      </c>
      <c r="AF61" s="26">
        <v>0</v>
      </c>
      <c r="AG61" s="26">
        <v>0</v>
      </c>
      <c r="AH61" s="26">
        <v>0</v>
      </c>
      <c r="AI61" s="26">
        <v>0</v>
      </c>
      <c r="AJ61" s="26">
        <v>633000.17000000004</v>
      </c>
      <c r="AK61" s="26">
        <v>5806350.6700000009</v>
      </c>
      <c r="AL61" s="26">
        <v>1355943.49</v>
      </c>
      <c r="AM61" s="26">
        <v>304615.59999999998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119609.23</v>
      </c>
      <c r="AX61" s="249">
        <v>0</v>
      </c>
      <c r="AY61" s="26">
        <v>876005.99</v>
      </c>
      <c r="AZ61" s="26">
        <v>0</v>
      </c>
      <c r="BA61" s="249">
        <v>30483.02</v>
      </c>
      <c r="BB61" s="249">
        <v>1536448.0899999999</v>
      </c>
      <c r="BC61" s="249">
        <v>68011.070000000007</v>
      </c>
      <c r="BD61" s="249">
        <v>0</v>
      </c>
      <c r="BE61" s="26">
        <v>1762251.39</v>
      </c>
      <c r="BF61" s="249">
        <v>0</v>
      </c>
      <c r="BG61" s="249">
        <v>76813.320000000007</v>
      </c>
      <c r="BH61" s="249">
        <v>4900.8500000000004</v>
      </c>
      <c r="BI61" s="249">
        <v>0</v>
      </c>
      <c r="BJ61" s="249">
        <v>0</v>
      </c>
      <c r="BK61" s="249">
        <v>0</v>
      </c>
      <c r="BL61" s="249">
        <v>651439.09</v>
      </c>
      <c r="BM61" s="249">
        <v>0</v>
      </c>
      <c r="BN61" s="249">
        <v>2156556.44</v>
      </c>
      <c r="BO61" s="249">
        <v>0</v>
      </c>
      <c r="BP61" s="249">
        <v>0</v>
      </c>
      <c r="BQ61" s="249">
        <v>0</v>
      </c>
      <c r="BR61" s="249">
        <v>0</v>
      </c>
      <c r="BS61" s="249">
        <v>0</v>
      </c>
      <c r="BT61" s="249">
        <v>93135</v>
      </c>
      <c r="BU61" s="249">
        <v>0</v>
      </c>
      <c r="BV61" s="249">
        <v>0</v>
      </c>
      <c r="BW61" s="249">
        <v>1690.3600000000001</v>
      </c>
      <c r="BX61" s="249">
        <v>0</v>
      </c>
      <c r="BY61" s="249">
        <v>966249.85</v>
      </c>
      <c r="BZ61" s="249">
        <v>0</v>
      </c>
      <c r="CA61" s="249">
        <v>0</v>
      </c>
      <c r="CB61" s="249">
        <v>3943.5600000000004</v>
      </c>
      <c r="CC61" s="249">
        <v>877.71</v>
      </c>
      <c r="CD61" s="25" t="s">
        <v>248</v>
      </c>
      <c r="CE61" s="28">
        <v>37585556.790000007</v>
      </c>
      <c r="CF61" s="11">
        <v>37585557</v>
      </c>
    </row>
    <row r="62" spans="1:84" x14ac:dyDescent="0.3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605338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25682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63127</v>
      </c>
      <c r="AC62" s="28">
        <v>47530</v>
      </c>
      <c r="AD62" s="28">
        <v>0</v>
      </c>
      <c r="AE62" s="28">
        <v>869779</v>
      </c>
      <c r="AF62" s="28">
        <v>0</v>
      </c>
      <c r="AG62" s="28">
        <v>0</v>
      </c>
      <c r="AH62" s="28">
        <v>0</v>
      </c>
      <c r="AI62" s="28">
        <v>0</v>
      </c>
      <c r="AJ62" s="28">
        <v>51435</v>
      </c>
      <c r="AK62" s="28">
        <v>505644</v>
      </c>
      <c r="AL62" s="28">
        <v>114929</v>
      </c>
      <c r="AM62" s="28">
        <v>27735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11354</v>
      </c>
      <c r="AX62" s="28">
        <v>0</v>
      </c>
      <c r="AY62" s="28">
        <v>91367</v>
      </c>
      <c r="AZ62" s="28">
        <v>0</v>
      </c>
      <c r="BA62" s="28">
        <v>2139</v>
      </c>
      <c r="BB62" s="28">
        <v>132610</v>
      </c>
      <c r="BC62" s="28">
        <v>5459</v>
      </c>
      <c r="BD62" s="28">
        <v>0</v>
      </c>
      <c r="BE62" s="28">
        <v>155200</v>
      </c>
      <c r="BF62" s="28">
        <v>0</v>
      </c>
      <c r="BG62" s="28">
        <v>6670</v>
      </c>
      <c r="BH62" s="28">
        <v>367</v>
      </c>
      <c r="BI62" s="28">
        <v>0</v>
      </c>
      <c r="BJ62" s="28">
        <v>0</v>
      </c>
      <c r="BK62" s="28">
        <v>0</v>
      </c>
      <c r="BL62" s="28">
        <v>54213</v>
      </c>
      <c r="BM62" s="28">
        <v>0</v>
      </c>
      <c r="BN62" s="28">
        <v>155776</v>
      </c>
      <c r="BO62" s="28">
        <v>611806</v>
      </c>
      <c r="BP62" s="28">
        <v>0</v>
      </c>
      <c r="BQ62" s="28">
        <v>0</v>
      </c>
      <c r="BR62" s="28">
        <v>0</v>
      </c>
      <c r="BS62" s="28">
        <v>0</v>
      </c>
      <c r="BT62" s="28">
        <v>6590</v>
      </c>
      <c r="BU62" s="28">
        <v>0</v>
      </c>
      <c r="BV62" s="28">
        <v>0</v>
      </c>
      <c r="BW62" s="28">
        <v>0</v>
      </c>
      <c r="BX62" s="28">
        <v>0</v>
      </c>
      <c r="BY62" s="28">
        <v>86395</v>
      </c>
      <c r="BZ62" s="28">
        <v>0</v>
      </c>
      <c r="CA62" s="28">
        <v>0</v>
      </c>
      <c r="CB62" s="28">
        <v>294</v>
      </c>
      <c r="CC62" s="28">
        <v>36</v>
      </c>
      <c r="CD62" s="25" t="s">
        <v>248</v>
      </c>
      <c r="CE62" s="28">
        <v>3631475</v>
      </c>
      <c r="CF62" s="11">
        <v>3631474</v>
      </c>
    </row>
    <row r="63" spans="1:84" x14ac:dyDescent="0.35">
      <c r="A63" s="35" t="s">
        <v>266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0</v>
      </c>
      <c r="V63" s="26">
        <v>0</v>
      </c>
      <c r="W63" s="26">
        <v>0</v>
      </c>
      <c r="X63" s="26">
        <v>0</v>
      </c>
      <c r="Y63" s="26">
        <v>169.66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2335.02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-1217.8599999999999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19061.43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408782.75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429131</v>
      </c>
      <c r="CF63" s="11">
        <v>429131</v>
      </c>
    </row>
    <row r="64" spans="1:84" x14ac:dyDescent="0.35">
      <c r="A64" s="35" t="s">
        <v>267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408658.67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9">
        <v>-76347.199999999997</v>
      </c>
      <c r="T64" s="249">
        <v>0</v>
      </c>
      <c r="U64" s="27">
        <v>0</v>
      </c>
      <c r="V64" s="26">
        <v>9072.8900000000012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50">
        <v>454988.23</v>
      </c>
      <c r="AC64" s="26">
        <v>30658.12</v>
      </c>
      <c r="AD64" s="26">
        <v>0</v>
      </c>
      <c r="AE64" s="26">
        <v>148269.15</v>
      </c>
      <c r="AF64" s="26">
        <v>0</v>
      </c>
      <c r="AG64" s="26">
        <v>0</v>
      </c>
      <c r="AH64" s="26">
        <v>0</v>
      </c>
      <c r="AI64" s="26">
        <v>0</v>
      </c>
      <c r="AJ64" s="26">
        <v>1532.67</v>
      </c>
      <c r="AK64" s="26">
        <v>38528.97</v>
      </c>
      <c r="AL64" s="26">
        <v>7783.0899999999992</v>
      </c>
      <c r="AM64" s="26">
        <v>2378.2599999999998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44370.69</v>
      </c>
      <c r="AZ64" s="26">
        <v>0</v>
      </c>
      <c r="BA64" s="249">
        <v>1510.56</v>
      </c>
      <c r="BB64" s="249">
        <v>3298.33</v>
      </c>
      <c r="BC64" s="249">
        <v>1638.69</v>
      </c>
      <c r="BD64" s="249">
        <v>18039.63</v>
      </c>
      <c r="BE64" s="26">
        <v>94140.12</v>
      </c>
      <c r="BF64" s="249">
        <v>0</v>
      </c>
      <c r="BG64" s="249">
        <v>7691.630000000001</v>
      </c>
      <c r="BH64" s="249">
        <v>0</v>
      </c>
      <c r="BI64" s="249">
        <v>0</v>
      </c>
      <c r="BJ64" s="249">
        <v>0</v>
      </c>
      <c r="BK64" s="249">
        <v>0</v>
      </c>
      <c r="BL64" s="249">
        <v>2556.6</v>
      </c>
      <c r="BM64" s="249">
        <v>0</v>
      </c>
      <c r="BN64" s="249">
        <v>32743.779999999995</v>
      </c>
      <c r="BO64" s="249">
        <v>0</v>
      </c>
      <c r="BP64" s="249">
        <v>306.10000000000002</v>
      </c>
      <c r="BQ64" s="249">
        <v>0</v>
      </c>
      <c r="BR64" s="249">
        <v>0</v>
      </c>
      <c r="BS64" s="249">
        <v>0</v>
      </c>
      <c r="BT64" s="249">
        <v>0</v>
      </c>
      <c r="BU64" s="249">
        <v>0</v>
      </c>
      <c r="BV64" s="249">
        <v>174.02</v>
      </c>
      <c r="BW64" s="249">
        <v>0</v>
      </c>
      <c r="BX64" s="249">
        <v>0</v>
      </c>
      <c r="BY64" s="249">
        <v>4763.82</v>
      </c>
      <c r="BZ64" s="249">
        <v>0</v>
      </c>
      <c r="CA64" s="249">
        <v>56.4</v>
      </c>
      <c r="CB64" s="249">
        <v>276.95999999999998</v>
      </c>
      <c r="CC64" s="249">
        <v>1185.18</v>
      </c>
      <c r="CD64" s="25" t="s">
        <v>248</v>
      </c>
      <c r="CE64" s="28">
        <v>1238275.3600000001</v>
      </c>
      <c r="CF64" s="11">
        <v>1238275</v>
      </c>
    </row>
    <row r="65" spans="1:84" x14ac:dyDescent="0.35">
      <c r="A65" s="35" t="s">
        <v>268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730.81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366.64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338.7</v>
      </c>
      <c r="AD65" s="26">
        <v>0</v>
      </c>
      <c r="AE65" s="26">
        <v>-6473.91</v>
      </c>
      <c r="AF65" s="26">
        <v>0</v>
      </c>
      <c r="AG65" s="26">
        <v>0</v>
      </c>
      <c r="AH65" s="26">
        <v>0</v>
      </c>
      <c r="AI65" s="26">
        <v>0</v>
      </c>
      <c r="AJ65" s="26">
        <v>666</v>
      </c>
      <c r="AK65" s="26">
        <v>16944.620000000003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7251.29</v>
      </c>
      <c r="BC65" s="249">
        <v>511.9</v>
      </c>
      <c r="BD65" s="249">
        <v>0</v>
      </c>
      <c r="BE65" s="26">
        <v>409416.66999999993</v>
      </c>
      <c r="BF65" s="249">
        <v>0</v>
      </c>
      <c r="BG65" s="249">
        <v>25395.919999999998</v>
      </c>
      <c r="BH65" s="249">
        <v>0</v>
      </c>
      <c r="BI65" s="249">
        <v>0</v>
      </c>
      <c r="BJ65" s="249">
        <v>0</v>
      </c>
      <c r="BK65" s="249">
        <v>0</v>
      </c>
      <c r="BL65" s="249">
        <v>651.54</v>
      </c>
      <c r="BM65" s="249">
        <v>0</v>
      </c>
      <c r="BN65" s="249">
        <v>34808.519999999997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650</v>
      </c>
      <c r="BW65" s="249">
        <v>0</v>
      </c>
      <c r="BX65" s="249">
        <v>0</v>
      </c>
      <c r="BY65" s="249">
        <v>2469.2300000000005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493727.92999999988</v>
      </c>
      <c r="CF65" s="11">
        <v>493728</v>
      </c>
    </row>
    <row r="66" spans="1:84" x14ac:dyDescent="0.35">
      <c r="A66" s="35" t="s">
        <v>269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90678.21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49">
        <v>853.2</v>
      </c>
      <c r="T66" s="249">
        <v>0</v>
      </c>
      <c r="U66" s="27">
        <v>154820.78</v>
      </c>
      <c r="V66" s="26">
        <v>3602.5</v>
      </c>
      <c r="W66" s="26">
        <v>0</v>
      </c>
      <c r="X66" s="26">
        <v>0</v>
      </c>
      <c r="Y66" s="26">
        <v>1350.82</v>
      </c>
      <c r="Z66" s="26">
        <v>0</v>
      </c>
      <c r="AA66" s="26">
        <v>0</v>
      </c>
      <c r="AB66" s="250">
        <v>8833.39</v>
      </c>
      <c r="AC66" s="26">
        <v>281.64999999999998</v>
      </c>
      <c r="AD66" s="26">
        <v>0</v>
      </c>
      <c r="AE66" s="26">
        <v>83139.7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21187.899999999998</v>
      </c>
      <c r="AL66" s="26">
        <v>803.02</v>
      </c>
      <c r="AM66" s="26">
        <v>1239.04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497698.77999999997</v>
      </c>
      <c r="AZ66" s="26">
        <v>0</v>
      </c>
      <c r="BA66" s="249">
        <v>147290.48000000001</v>
      </c>
      <c r="BB66" s="249">
        <v>7572.079999999999</v>
      </c>
      <c r="BC66" s="249">
        <v>42114.45</v>
      </c>
      <c r="BD66" s="249">
        <v>8080.9</v>
      </c>
      <c r="BE66" s="26">
        <v>452591.61000000004</v>
      </c>
      <c r="BF66" s="249">
        <v>0</v>
      </c>
      <c r="BG66" s="249">
        <v>11120.61</v>
      </c>
      <c r="BH66" s="249">
        <v>0</v>
      </c>
      <c r="BI66" s="249">
        <v>0</v>
      </c>
      <c r="BJ66" s="249">
        <v>0</v>
      </c>
      <c r="BK66" s="249">
        <v>0</v>
      </c>
      <c r="BL66" s="249">
        <v>5176.29</v>
      </c>
      <c r="BM66" s="249">
        <v>0</v>
      </c>
      <c r="BN66" s="249">
        <v>741116.45</v>
      </c>
      <c r="BO66" s="249">
        <v>690</v>
      </c>
      <c r="BP66" s="249">
        <v>0</v>
      </c>
      <c r="BQ66" s="249">
        <v>0</v>
      </c>
      <c r="BR66" s="249">
        <v>0</v>
      </c>
      <c r="BS66" s="249">
        <v>0</v>
      </c>
      <c r="BT66" s="249">
        <v>0</v>
      </c>
      <c r="BU66" s="249">
        <v>0</v>
      </c>
      <c r="BV66" s="249">
        <v>-573.78</v>
      </c>
      <c r="BW66" s="249">
        <v>514297.18000000005</v>
      </c>
      <c r="BX66" s="249">
        <v>0</v>
      </c>
      <c r="BY66" s="249">
        <v>138270.54999999999</v>
      </c>
      <c r="BZ66" s="249">
        <v>0</v>
      </c>
      <c r="CA66" s="249">
        <v>652521.29999999993</v>
      </c>
      <c r="CB66" s="249">
        <v>13775.68</v>
      </c>
      <c r="CC66" s="249">
        <v>0</v>
      </c>
      <c r="CD66" s="25" t="s">
        <v>248</v>
      </c>
      <c r="CE66" s="28">
        <v>3598532.7900000005</v>
      </c>
      <c r="CF66" s="11">
        <v>3598533</v>
      </c>
    </row>
    <row r="67" spans="1:84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92017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7814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1277</v>
      </c>
      <c r="AD67" s="28">
        <v>0</v>
      </c>
      <c r="AE67" s="28">
        <v>39671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10270</v>
      </c>
      <c r="AL67" s="28">
        <v>3126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1022</v>
      </c>
      <c r="AX67" s="28">
        <v>0</v>
      </c>
      <c r="AY67" s="28">
        <v>19459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747588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374820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1297064</v>
      </c>
      <c r="CF67" s="11">
        <v>1297064</v>
      </c>
    </row>
    <row r="68" spans="1:84" x14ac:dyDescent="0.35">
      <c r="A68" s="35" t="s">
        <v>270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52823.68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8616.5</v>
      </c>
      <c r="AC68" s="26">
        <v>11054.2</v>
      </c>
      <c r="AD68" s="26">
        <v>0</v>
      </c>
      <c r="AE68" s="26">
        <v>656973.24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77159.88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7719.04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7430.7</v>
      </c>
      <c r="BM68" s="249">
        <v>0</v>
      </c>
      <c r="BN68" s="249">
        <v>177284.35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999061.59</v>
      </c>
      <c r="CF68" s="11">
        <v>999062</v>
      </c>
    </row>
    <row r="69" spans="1:84" x14ac:dyDescent="0.35">
      <c r="A69" s="35" t="s">
        <v>271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30340.640000000007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51900.86</v>
      </c>
      <c r="T69" s="28">
        <v>0</v>
      </c>
      <c r="U69" s="28">
        <v>0</v>
      </c>
      <c r="V69" s="28">
        <v>1121.5900000000001</v>
      </c>
      <c r="W69" s="28">
        <v>0</v>
      </c>
      <c r="X69" s="28">
        <v>0</v>
      </c>
      <c r="Y69" s="28">
        <v>19063.93</v>
      </c>
      <c r="Z69" s="28">
        <v>0</v>
      </c>
      <c r="AA69" s="28">
        <v>0</v>
      </c>
      <c r="AB69" s="28">
        <v>395.81</v>
      </c>
      <c r="AC69" s="28">
        <v>996.27</v>
      </c>
      <c r="AD69" s="28">
        <v>0</v>
      </c>
      <c r="AE69" s="28">
        <v>91563.31</v>
      </c>
      <c r="AF69" s="28">
        <v>0</v>
      </c>
      <c r="AG69" s="28">
        <v>0</v>
      </c>
      <c r="AH69" s="28">
        <v>0</v>
      </c>
      <c r="AI69" s="28">
        <v>0</v>
      </c>
      <c r="AJ69" s="28">
        <v>8317.7899999999991</v>
      </c>
      <c r="AK69" s="28">
        <v>32666.109999999997</v>
      </c>
      <c r="AL69" s="28">
        <v>8607.619999999999</v>
      </c>
      <c r="AM69" s="28">
        <v>14945.039999999997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2732.29</v>
      </c>
      <c r="AZ69" s="28">
        <v>0</v>
      </c>
      <c r="BA69" s="28">
        <v>0</v>
      </c>
      <c r="BB69" s="28">
        <v>1479</v>
      </c>
      <c r="BC69" s="28">
        <v>320.5</v>
      </c>
      <c r="BD69" s="28">
        <v>242.11</v>
      </c>
      <c r="BE69" s="28">
        <v>34414.799999999996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207214.2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1165.4000000000001</v>
      </c>
      <c r="BU69" s="28">
        <v>0</v>
      </c>
      <c r="BV69" s="28">
        <v>0</v>
      </c>
      <c r="BW69" s="28">
        <v>0</v>
      </c>
      <c r="BX69" s="28">
        <v>0</v>
      </c>
      <c r="BY69" s="28">
        <v>10983.61</v>
      </c>
      <c r="BZ69" s="28">
        <v>0</v>
      </c>
      <c r="CA69" s="28">
        <v>0</v>
      </c>
      <c r="CB69" s="28">
        <v>15025.68</v>
      </c>
      <c r="CC69" s="28">
        <v>-209657.56000000006</v>
      </c>
      <c r="CD69" s="28">
        <v>982933.56</v>
      </c>
      <c r="CE69" s="28">
        <v>1306772.56</v>
      </c>
    </row>
    <row r="70" spans="1:84" x14ac:dyDescent="0.35">
      <c r="A70" s="29" t="s">
        <v>272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4" x14ac:dyDescent="0.35">
      <c r="A71" s="29" t="s">
        <v>273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4" x14ac:dyDescent="0.35">
      <c r="A72" s="29" t="s">
        <v>274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4" x14ac:dyDescent="0.35">
      <c r="A73" s="29" t="s">
        <v>275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4" x14ac:dyDescent="0.35">
      <c r="A74" s="29" t="s">
        <v>276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4" x14ac:dyDescent="0.35">
      <c r="A75" s="29" t="s">
        <v>277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4" x14ac:dyDescent="0.35">
      <c r="A76" s="29" t="s">
        <v>278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4" x14ac:dyDescent="0.35">
      <c r="A77" s="29" t="s">
        <v>279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4" x14ac:dyDescent="0.35">
      <c r="A78" s="29" t="s">
        <v>280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4" x14ac:dyDescent="0.35">
      <c r="A79" s="29" t="s">
        <v>281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4" x14ac:dyDescent="0.35">
      <c r="A80" s="29" t="s">
        <v>282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283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284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285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30340.640000000007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51900.86</v>
      </c>
      <c r="T83" s="20">
        <v>0</v>
      </c>
      <c r="U83" s="26">
        <v>0</v>
      </c>
      <c r="V83" s="26">
        <v>1121.5900000000001</v>
      </c>
      <c r="W83" s="20">
        <v>0</v>
      </c>
      <c r="X83" s="26">
        <v>0</v>
      </c>
      <c r="Y83" s="26">
        <v>19063.93</v>
      </c>
      <c r="Z83" s="26">
        <v>0</v>
      </c>
      <c r="AA83" s="26">
        <v>0</v>
      </c>
      <c r="AB83" s="26">
        <v>395.81</v>
      </c>
      <c r="AC83" s="26">
        <v>996.27</v>
      </c>
      <c r="AD83" s="26">
        <v>0</v>
      </c>
      <c r="AE83" s="26">
        <v>91563.31</v>
      </c>
      <c r="AF83" s="26">
        <v>0</v>
      </c>
      <c r="AG83" s="26">
        <v>0</v>
      </c>
      <c r="AH83" s="26">
        <v>0</v>
      </c>
      <c r="AI83" s="26">
        <v>0</v>
      </c>
      <c r="AJ83" s="26">
        <v>8317.7899999999991</v>
      </c>
      <c r="AK83" s="26">
        <v>32666.109999999997</v>
      </c>
      <c r="AL83" s="26">
        <v>8607.619999999999</v>
      </c>
      <c r="AM83" s="26">
        <v>14945.039999999997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2732.29</v>
      </c>
      <c r="AZ83" s="26">
        <v>0</v>
      </c>
      <c r="BA83" s="26">
        <v>0</v>
      </c>
      <c r="BB83" s="26">
        <v>1479</v>
      </c>
      <c r="BC83" s="26">
        <v>320.5</v>
      </c>
      <c r="BD83" s="26">
        <v>242.11</v>
      </c>
      <c r="BE83" s="26">
        <v>34414.799999999996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207214.2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1165.4000000000001</v>
      </c>
      <c r="BU83" s="26">
        <v>0</v>
      </c>
      <c r="BV83" s="26">
        <v>0</v>
      </c>
      <c r="BW83" s="26">
        <v>0</v>
      </c>
      <c r="BX83" s="26">
        <v>0</v>
      </c>
      <c r="BY83" s="26">
        <v>10983.61</v>
      </c>
      <c r="BZ83" s="26">
        <v>0</v>
      </c>
      <c r="CA83" s="26">
        <v>0</v>
      </c>
      <c r="CB83" s="26">
        <v>15025.68</v>
      </c>
      <c r="CC83" s="26">
        <v>-209657.56000000006</v>
      </c>
      <c r="CD83" s="31">
        <v>982933.56</v>
      </c>
      <c r="CE83" s="28">
        <v>1306772.56</v>
      </c>
    </row>
    <row r="84" spans="1:84" x14ac:dyDescent="0.35">
      <c r="A84" s="35" t="s">
        <v>286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154979.74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12455.56</v>
      </c>
      <c r="AD84" s="20">
        <v>0</v>
      </c>
      <c r="AE84" s="20">
        <v>4670146.8100000005</v>
      </c>
      <c r="AF84" s="20">
        <v>0</v>
      </c>
      <c r="AG84" s="20">
        <v>0</v>
      </c>
      <c r="AH84" s="20">
        <v>0</v>
      </c>
      <c r="AI84" s="20">
        <v>0</v>
      </c>
      <c r="AJ84" s="20">
        <v>323674.44</v>
      </c>
      <c r="AK84" s="20">
        <v>5280309.66</v>
      </c>
      <c r="AL84" s="20">
        <v>963623.72</v>
      </c>
      <c r="AM84" s="20">
        <v>97566.56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149013.12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104514.79999999999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339812.98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-193.54</v>
      </c>
      <c r="CD84" s="31">
        <v>0</v>
      </c>
      <c r="CE84" s="28">
        <v>12095903.850000003</v>
      </c>
    </row>
    <row r="85" spans="1:84" x14ac:dyDescent="0.35">
      <c r="A85" s="35" t="s">
        <v>287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10823427.430000002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-23226.5</v>
      </c>
      <c r="T85" s="28">
        <v>0</v>
      </c>
      <c r="U85" s="28">
        <v>154820.78</v>
      </c>
      <c r="V85" s="28">
        <v>360585.65</v>
      </c>
      <c r="W85" s="28">
        <v>0</v>
      </c>
      <c r="X85" s="28">
        <v>0</v>
      </c>
      <c r="Y85" s="28">
        <v>20584.41</v>
      </c>
      <c r="Z85" s="28">
        <v>0</v>
      </c>
      <c r="AA85" s="28">
        <v>0</v>
      </c>
      <c r="AB85" s="28">
        <v>1355562.4999999998</v>
      </c>
      <c r="AC85" s="28">
        <v>657717.90999999992</v>
      </c>
      <c r="AD85" s="28">
        <v>0</v>
      </c>
      <c r="AE85" s="28">
        <v>6941254.6400000006</v>
      </c>
      <c r="AF85" s="28">
        <v>0</v>
      </c>
      <c r="AG85" s="28">
        <v>0</v>
      </c>
      <c r="AH85" s="28">
        <v>0</v>
      </c>
      <c r="AI85" s="28">
        <v>0</v>
      </c>
      <c r="AJ85" s="28">
        <v>371277.19000000012</v>
      </c>
      <c r="AK85" s="28">
        <v>1228442.4900000012</v>
      </c>
      <c r="AL85" s="28">
        <v>527568.50000000023</v>
      </c>
      <c r="AM85" s="28">
        <v>253346.37999999995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131985.22999999998</v>
      </c>
      <c r="AX85" s="28">
        <v>0</v>
      </c>
      <c r="AY85" s="28">
        <v>1384955.65</v>
      </c>
      <c r="AZ85" s="28">
        <v>0</v>
      </c>
      <c r="BA85" s="28">
        <v>181423.06</v>
      </c>
      <c r="BB85" s="28">
        <v>1688658.79</v>
      </c>
      <c r="BC85" s="28">
        <v>118055.61</v>
      </c>
      <c r="BD85" s="28">
        <v>26362.639999999999</v>
      </c>
      <c r="BE85" s="28">
        <v>3558806.8299999996</v>
      </c>
      <c r="BF85" s="28">
        <v>0</v>
      </c>
      <c r="BG85" s="28">
        <v>127691.48000000001</v>
      </c>
      <c r="BH85" s="28">
        <v>4049.9900000000007</v>
      </c>
      <c r="BI85" s="28">
        <v>0</v>
      </c>
      <c r="BJ85" s="28">
        <v>0</v>
      </c>
      <c r="BK85" s="28">
        <v>0</v>
      </c>
      <c r="BL85" s="28">
        <v>721467.22</v>
      </c>
      <c r="BM85" s="28">
        <v>0</v>
      </c>
      <c r="BN85" s="28">
        <v>3559568.1900000004</v>
      </c>
      <c r="BO85" s="28">
        <v>612496</v>
      </c>
      <c r="BP85" s="28">
        <v>306.10000000000002</v>
      </c>
      <c r="BQ85" s="28">
        <v>0</v>
      </c>
      <c r="BR85" s="28">
        <v>0</v>
      </c>
      <c r="BS85" s="28">
        <v>0</v>
      </c>
      <c r="BT85" s="28">
        <v>100890.4</v>
      </c>
      <c r="BU85" s="28">
        <v>0</v>
      </c>
      <c r="BV85" s="28">
        <v>250.24</v>
      </c>
      <c r="BW85" s="28">
        <v>924770.29</v>
      </c>
      <c r="BX85" s="28">
        <v>0</v>
      </c>
      <c r="BY85" s="28">
        <v>1209132.0600000003</v>
      </c>
      <c r="BZ85" s="28">
        <v>0</v>
      </c>
      <c r="CA85" s="28">
        <v>652577.69999999995</v>
      </c>
      <c r="CB85" s="28">
        <v>33315.880000000005</v>
      </c>
      <c r="CC85" s="28">
        <v>-207365.13000000003</v>
      </c>
      <c r="CD85" s="28">
        <v>982933.56</v>
      </c>
      <c r="CE85" s="28">
        <v>38483693.170000002</v>
      </c>
    </row>
    <row r="86" spans="1:84" x14ac:dyDescent="0.35">
      <c r="A86" s="35" t="s">
        <v>288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289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32483317.210000001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5542</v>
      </c>
      <c r="T87" s="20">
        <v>0</v>
      </c>
      <c r="U87" s="20">
        <v>4467989.6199999992</v>
      </c>
      <c r="V87" s="20">
        <v>0</v>
      </c>
      <c r="W87" s="20">
        <v>0</v>
      </c>
      <c r="X87" s="20">
        <v>0</v>
      </c>
      <c r="Y87" s="20">
        <v>512162.19999999995</v>
      </c>
      <c r="Z87" s="20">
        <v>0</v>
      </c>
      <c r="AA87" s="20">
        <v>0</v>
      </c>
      <c r="AB87" s="20">
        <v>4051410.89</v>
      </c>
      <c r="AC87" s="20">
        <v>2476447</v>
      </c>
      <c r="AD87" s="20">
        <v>0</v>
      </c>
      <c r="AE87" s="20">
        <v>6839746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7400397</v>
      </c>
      <c r="AL87" s="20">
        <v>2594619</v>
      </c>
      <c r="AM87" s="20">
        <v>1194692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62026322.920000002</v>
      </c>
    </row>
    <row r="88" spans="1:84" x14ac:dyDescent="0.35">
      <c r="A88" s="22" t="s">
        <v>290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453</v>
      </c>
      <c r="V88" s="20">
        <v>3611134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80.5</v>
      </c>
      <c r="AC88" s="20">
        <v>0</v>
      </c>
      <c r="AD88" s="20">
        <v>0</v>
      </c>
      <c r="AE88" s="20">
        <v>20902526</v>
      </c>
      <c r="AF88" s="20">
        <v>0</v>
      </c>
      <c r="AG88" s="20">
        <v>0</v>
      </c>
      <c r="AH88" s="20">
        <v>0</v>
      </c>
      <c r="AI88" s="20">
        <v>0</v>
      </c>
      <c r="AJ88" s="20">
        <v>963245</v>
      </c>
      <c r="AK88" s="20">
        <v>1617934.8</v>
      </c>
      <c r="AL88" s="20">
        <v>840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27096213.300000001</v>
      </c>
    </row>
    <row r="89" spans="1:84" x14ac:dyDescent="0.35">
      <c r="A89" s="22" t="s">
        <v>291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32483317.210000001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5542</v>
      </c>
      <c r="T89" s="28">
        <v>0</v>
      </c>
      <c r="U89" s="28">
        <v>4468442.6199999992</v>
      </c>
      <c r="V89" s="28">
        <v>3611134</v>
      </c>
      <c r="W89" s="28">
        <v>0</v>
      </c>
      <c r="X89" s="28">
        <v>0</v>
      </c>
      <c r="Y89" s="28">
        <v>512162.19999999995</v>
      </c>
      <c r="Z89" s="28">
        <v>0</v>
      </c>
      <c r="AA89" s="28">
        <v>0</v>
      </c>
      <c r="AB89" s="28">
        <v>4051491.39</v>
      </c>
      <c r="AC89" s="28">
        <v>2476447</v>
      </c>
      <c r="AD89" s="28">
        <v>0</v>
      </c>
      <c r="AE89" s="28">
        <v>27742272</v>
      </c>
      <c r="AF89" s="28">
        <v>0</v>
      </c>
      <c r="AG89" s="28">
        <v>0</v>
      </c>
      <c r="AH89" s="28">
        <v>0</v>
      </c>
      <c r="AI89" s="28">
        <v>0</v>
      </c>
      <c r="AJ89" s="28">
        <v>963245</v>
      </c>
      <c r="AK89" s="28">
        <v>9018331.8000000007</v>
      </c>
      <c r="AL89" s="28">
        <v>2595459</v>
      </c>
      <c r="AM89" s="28">
        <v>1194692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89122536.219999999</v>
      </c>
    </row>
    <row r="90" spans="1:84" x14ac:dyDescent="0.35">
      <c r="A90" s="35" t="s">
        <v>292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30452.220000000012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1987.2399999999996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1057.1200000000001</v>
      </c>
      <c r="AC90" s="20">
        <v>361.68</v>
      </c>
      <c r="AD90" s="20">
        <v>0</v>
      </c>
      <c r="AE90" s="20">
        <v>18841.759999999995</v>
      </c>
      <c r="AF90" s="20">
        <v>0</v>
      </c>
      <c r="AG90" s="20">
        <v>0</v>
      </c>
      <c r="AH90" s="20">
        <v>0</v>
      </c>
      <c r="AI90" s="20">
        <v>0</v>
      </c>
      <c r="AJ90" s="20">
        <v>253.76</v>
      </c>
      <c r="AK90" s="20">
        <v>0</v>
      </c>
      <c r="AL90" s="20">
        <v>0</v>
      </c>
      <c r="AM90" s="20">
        <v>135.33000000000001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7151.5000000000018</v>
      </c>
      <c r="AZ90" s="20">
        <v>0</v>
      </c>
      <c r="BA90" s="20">
        <v>645.39</v>
      </c>
      <c r="BB90" s="20">
        <v>1048.8499999999999</v>
      </c>
      <c r="BC90" s="20">
        <v>77.260000000000005</v>
      </c>
      <c r="BD90" s="20">
        <v>1273.8399999999999</v>
      </c>
      <c r="BE90" s="20">
        <v>15807.599999999999</v>
      </c>
      <c r="BF90" s="20">
        <v>0</v>
      </c>
      <c r="BG90" s="20">
        <v>57.83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4969.41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488.23</v>
      </c>
      <c r="BU90" s="20">
        <v>0</v>
      </c>
      <c r="BV90" s="20">
        <v>0</v>
      </c>
      <c r="BW90" s="20">
        <v>106.24</v>
      </c>
      <c r="BX90" s="20">
        <v>0</v>
      </c>
      <c r="BY90" s="20">
        <v>1969.1799999999998</v>
      </c>
      <c r="BZ90" s="20">
        <v>0</v>
      </c>
      <c r="CA90" s="20">
        <v>510.12</v>
      </c>
      <c r="CB90" s="20">
        <v>0</v>
      </c>
      <c r="CC90" s="20">
        <v>0</v>
      </c>
      <c r="CD90" s="234" t="s">
        <v>248</v>
      </c>
      <c r="CE90" s="28">
        <v>87194.559999999998</v>
      </c>
      <c r="CF90" s="28">
        <v>0</v>
      </c>
    </row>
    <row r="91" spans="1:84" x14ac:dyDescent="0.35">
      <c r="A91" s="22" t="s">
        <v>293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294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10236.282782249264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667.99565339397304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355.34287006895846</v>
      </c>
      <c r="AC92" s="20">
        <v>121.57598876810664</v>
      </c>
      <c r="AD92" s="20">
        <v>0</v>
      </c>
      <c r="AE92" s="20">
        <v>6333.5147150280927</v>
      </c>
      <c r="AF92" s="20">
        <v>0</v>
      </c>
      <c r="AG92" s="20">
        <v>0</v>
      </c>
      <c r="AH92" s="20">
        <v>0</v>
      </c>
      <c r="AI92" s="20">
        <v>0</v>
      </c>
      <c r="AJ92" s="20">
        <v>85.299499308213726</v>
      </c>
      <c r="AK92" s="20">
        <v>0</v>
      </c>
      <c r="AL92" s="20">
        <v>0</v>
      </c>
      <c r="AM92" s="20">
        <v>45.490153063447998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216.94295341475433</v>
      </c>
      <c r="BB92" s="20">
        <v>352.56297229437246</v>
      </c>
      <c r="BC92" s="20">
        <v>25.970363006591239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0</v>
      </c>
      <c r="BT92" s="20">
        <v>164.11481142516232</v>
      </c>
      <c r="BU92" s="20">
        <v>0</v>
      </c>
      <c r="BV92" s="20">
        <v>0</v>
      </c>
      <c r="BW92" s="20">
        <v>35.711770202177753</v>
      </c>
      <c r="BX92" s="20">
        <v>0</v>
      </c>
      <c r="BY92" s="20">
        <v>661.9249213735352</v>
      </c>
      <c r="BZ92" s="20">
        <v>0</v>
      </c>
      <c r="CA92" s="20">
        <v>171.47296889622473</v>
      </c>
      <c r="CB92" s="20">
        <v>0</v>
      </c>
      <c r="CC92" s="25" t="s">
        <v>248</v>
      </c>
      <c r="CD92" s="25" t="s">
        <v>248</v>
      </c>
      <c r="CE92" s="28">
        <v>19474.202422492879</v>
      </c>
      <c r="CF92" s="16"/>
    </row>
    <row r="93" spans="1:84" x14ac:dyDescent="0.35">
      <c r="A93" s="22" t="s">
        <v>295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296</v>
      </c>
      <c r="B94" s="16"/>
      <c r="C94" s="245">
        <v>0</v>
      </c>
      <c r="D94" s="245">
        <v>0</v>
      </c>
      <c r="E94" s="245">
        <v>6.3347884615384604</v>
      </c>
      <c r="F94" s="245">
        <v>0</v>
      </c>
      <c r="G94" s="245">
        <v>33.821538461538466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0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0</v>
      </c>
      <c r="AK94" s="246">
        <v>1.8028846153846155E-3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40.158129807692312</v>
      </c>
      <c r="CF94" s="33"/>
    </row>
    <row r="95" spans="1:84" x14ac:dyDescent="0.35">
      <c r="A95" s="34" t="s">
        <v>297</v>
      </c>
      <c r="B95" s="34"/>
      <c r="C95" s="34"/>
      <c r="D95" s="34"/>
      <c r="E95" s="34"/>
    </row>
    <row r="96" spans="1:84" x14ac:dyDescent="0.35">
      <c r="A96" s="35" t="s">
        <v>298</v>
      </c>
      <c r="B96" s="36"/>
      <c r="C96" s="253" t="s">
        <v>299</v>
      </c>
      <c r="D96" s="38"/>
      <c r="E96" s="39"/>
      <c r="F96" s="12"/>
    </row>
    <row r="97" spans="1:6" x14ac:dyDescent="0.35">
      <c r="A97" s="28" t="s">
        <v>300</v>
      </c>
      <c r="B97" s="36" t="s">
        <v>301</v>
      </c>
      <c r="C97" s="254">
        <v>157</v>
      </c>
      <c r="D97" s="38"/>
      <c r="E97" s="39"/>
      <c r="F97" s="12"/>
    </row>
    <row r="98" spans="1:6" x14ac:dyDescent="0.35">
      <c r="A98" s="28" t="s">
        <v>302</v>
      </c>
      <c r="B98" s="36" t="s">
        <v>301</v>
      </c>
      <c r="C98" s="3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301</v>
      </c>
      <c r="C99" s="37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301</v>
      </c>
      <c r="C100" s="3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301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301</v>
      </c>
      <c r="C102" s="255">
        <v>99202</v>
      </c>
      <c r="D102" s="38"/>
      <c r="E102" s="39"/>
      <c r="F102" s="12"/>
    </row>
    <row r="103" spans="1:6" x14ac:dyDescent="0.35">
      <c r="A103" s="28" t="s">
        <v>311</v>
      </c>
      <c r="B103" s="36" t="s">
        <v>301</v>
      </c>
      <c r="C103" s="37" t="s">
        <v>307</v>
      </c>
      <c r="D103" s="38"/>
      <c r="E103" s="39"/>
      <c r="F103" s="12"/>
    </row>
    <row r="104" spans="1:6" x14ac:dyDescent="0.35">
      <c r="A104" s="28" t="s">
        <v>312</v>
      </c>
      <c r="B104" s="36" t="s">
        <v>301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301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301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301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301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301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301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301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301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301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301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301</v>
      </c>
      <c r="C118" s="213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301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301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301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301</v>
      </c>
      <c r="C127" s="43">
        <v>1093</v>
      </c>
      <c r="D127" s="46">
        <v>15784</v>
      </c>
      <c r="E127" s="16"/>
    </row>
    <row r="128" spans="1:5" x14ac:dyDescent="0.35">
      <c r="A128" s="16" t="s">
        <v>339</v>
      </c>
      <c r="B128" s="42" t="s">
        <v>301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301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301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301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301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301</v>
      </c>
      <c r="C134" s="43">
        <v>0</v>
      </c>
      <c r="D134" s="16"/>
      <c r="E134" s="16"/>
    </row>
    <row r="135" spans="1:5" x14ac:dyDescent="0.35">
      <c r="A135" s="16" t="s">
        <v>346</v>
      </c>
      <c r="B135" s="42" t="s">
        <v>301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301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301</v>
      </c>
      <c r="C137" s="43">
        <v>72</v>
      </c>
      <c r="D137" s="16"/>
      <c r="E137" s="16"/>
    </row>
    <row r="138" spans="1:5" x14ac:dyDescent="0.35">
      <c r="A138" s="16" t="s">
        <v>123</v>
      </c>
      <c r="B138" s="42" t="s">
        <v>301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301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301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301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>
        <v>72</v>
      </c>
      <c r="D143" s="16"/>
      <c r="E143" s="28">
        <v>72</v>
      </c>
    </row>
    <row r="144" spans="1:5" x14ac:dyDescent="0.35">
      <c r="A144" s="16" t="s">
        <v>353</v>
      </c>
      <c r="B144" s="42" t="s">
        <v>301</v>
      </c>
      <c r="C144" s="43">
        <v>102</v>
      </c>
      <c r="D144" s="16"/>
      <c r="E144" s="16"/>
    </row>
    <row r="145" spans="1:6" x14ac:dyDescent="0.35">
      <c r="A145" s="16" t="s">
        <v>354</v>
      </c>
      <c r="B145" s="42" t="s">
        <v>301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301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463</v>
      </c>
      <c r="C154" s="46">
        <v>272</v>
      </c>
      <c r="D154" s="46">
        <v>358</v>
      </c>
      <c r="E154" s="28">
        <v>1093</v>
      </c>
    </row>
    <row r="155" spans="1:6" x14ac:dyDescent="0.35">
      <c r="A155" s="16" t="s">
        <v>242</v>
      </c>
      <c r="B155" s="46">
        <v>6688</v>
      </c>
      <c r="C155" s="46">
        <v>3932</v>
      </c>
      <c r="D155" s="46">
        <v>5164</v>
      </c>
      <c r="E155" s="28">
        <v>15784</v>
      </c>
    </row>
    <row r="156" spans="1:6" x14ac:dyDescent="0.35">
      <c r="A156" s="16" t="s">
        <v>360</v>
      </c>
      <c r="B156" s="46">
        <v>27170</v>
      </c>
      <c r="C156" s="46">
        <v>15974</v>
      </c>
      <c r="D156" s="46">
        <v>20981</v>
      </c>
      <c r="E156" s="28">
        <v>64125</v>
      </c>
    </row>
    <row r="157" spans="1:6" x14ac:dyDescent="0.35">
      <c r="A157" s="16" t="s">
        <v>289</v>
      </c>
      <c r="B157" s="46">
        <v>29348164</v>
      </c>
      <c r="C157" s="46">
        <v>15521222</v>
      </c>
      <c r="D157" s="46">
        <v>17156936</v>
      </c>
      <c r="E157" s="28">
        <v>62026322</v>
      </c>
      <c r="F157" s="14"/>
    </row>
    <row r="158" spans="1:6" x14ac:dyDescent="0.35">
      <c r="A158" s="16" t="s">
        <v>290</v>
      </c>
      <c r="B158" s="46">
        <v>8413182</v>
      </c>
      <c r="C158" s="46">
        <v>6679844</v>
      </c>
      <c r="D158" s="46">
        <v>12003187</v>
      </c>
      <c r="E158" s="28">
        <v>27096213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289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290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289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290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301</v>
      </c>
      <c r="C181" s="43">
        <v>2507458</v>
      </c>
      <c r="D181" s="16"/>
      <c r="E181" s="16"/>
    </row>
    <row r="182" spans="1:5" x14ac:dyDescent="0.35">
      <c r="A182" s="16" t="s">
        <v>370</v>
      </c>
      <c r="B182" s="42" t="s">
        <v>301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301</v>
      </c>
      <c r="C183" s="43">
        <v>-34296</v>
      </c>
      <c r="D183" s="16"/>
      <c r="E183" s="16"/>
    </row>
    <row r="184" spans="1:5" x14ac:dyDescent="0.35">
      <c r="A184" s="16" t="s">
        <v>372</v>
      </c>
      <c r="B184" s="42" t="s">
        <v>301</v>
      </c>
      <c r="C184" s="43">
        <v>2751</v>
      </c>
      <c r="D184" s="16"/>
      <c r="E184" s="16"/>
    </row>
    <row r="185" spans="1:5" x14ac:dyDescent="0.35">
      <c r="A185" s="16" t="s">
        <v>373</v>
      </c>
      <c r="B185" s="42" t="s">
        <v>301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301</v>
      </c>
      <c r="C186" s="43">
        <v>596541</v>
      </c>
      <c r="D186" s="16"/>
      <c r="E186" s="16"/>
    </row>
    <row r="187" spans="1:5" x14ac:dyDescent="0.35">
      <c r="A187" s="16" t="s">
        <v>375</v>
      </c>
      <c r="B187" s="42" t="s">
        <v>301</v>
      </c>
      <c r="C187" s="43">
        <v>559020</v>
      </c>
      <c r="D187" s="16"/>
      <c r="E187" s="16"/>
    </row>
    <row r="188" spans="1:5" x14ac:dyDescent="0.35">
      <c r="A188" s="16" t="s">
        <v>375</v>
      </c>
      <c r="B188" s="42" t="s">
        <v>301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3631474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301</v>
      </c>
      <c r="C191" s="43">
        <v>946877</v>
      </c>
      <c r="D191" s="16"/>
      <c r="E191" s="16"/>
    </row>
    <row r="192" spans="1:5" x14ac:dyDescent="0.35">
      <c r="A192" s="16" t="s">
        <v>378</v>
      </c>
      <c r="B192" s="42" t="s">
        <v>301</v>
      </c>
      <c r="C192" s="43">
        <v>52185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999062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301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301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301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301</v>
      </c>
      <c r="C200" s="43">
        <v>209657</v>
      </c>
      <c r="D200" s="16"/>
      <c r="E200" s="16"/>
    </row>
    <row r="201" spans="1:5" x14ac:dyDescent="0.35">
      <c r="A201" s="16" t="s">
        <v>159</v>
      </c>
      <c r="B201" s="42" t="s">
        <v>301</v>
      </c>
      <c r="C201" s="43">
        <v>773276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982933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301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301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622796.66</v>
      </c>
      <c r="C211" s="43">
        <v>0</v>
      </c>
      <c r="D211" s="46">
        <v>0</v>
      </c>
      <c r="E211" s="28">
        <v>622796.66</v>
      </c>
    </row>
    <row r="212" spans="1:5" x14ac:dyDescent="0.35">
      <c r="A212" s="16" t="s">
        <v>395</v>
      </c>
      <c r="B212" s="46">
        <v>48430.219999999972</v>
      </c>
      <c r="C212" s="43">
        <v>0</v>
      </c>
      <c r="D212" s="46">
        <v>0</v>
      </c>
      <c r="E212" s="28">
        <v>48430.219999999972</v>
      </c>
    </row>
    <row r="213" spans="1:5" x14ac:dyDescent="0.35">
      <c r="A213" s="16" t="s">
        <v>396</v>
      </c>
      <c r="B213" s="46">
        <v>39064670.780000001</v>
      </c>
      <c r="C213" s="43">
        <v>238207</v>
      </c>
      <c r="D213" s="46">
        <v>0</v>
      </c>
      <c r="E213" s="28">
        <v>39302877.780000001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943987.1</v>
      </c>
      <c r="C215" s="43">
        <v>0</v>
      </c>
      <c r="D215" s="46">
        <v>0</v>
      </c>
      <c r="E215" s="28">
        <v>943987.1</v>
      </c>
    </row>
    <row r="216" spans="1:5" x14ac:dyDescent="0.35">
      <c r="A216" s="16" t="s">
        <v>399</v>
      </c>
      <c r="B216" s="46">
        <v>4614782.49</v>
      </c>
      <c r="C216" s="43">
        <v>-77073.849999999627</v>
      </c>
      <c r="D216" s="46">
        <v>0</v>
      </c>
      <c r="E216" s="28">
        <v>4537708.6400000006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18202.05</v>
      </c>
      <c r="C219" s="43">
        <v>8516318</v>
      </c>
      <c r="D219" s="46">
        <v>2783220</v>
      </c>
      <c r="E219" s="28">
        <v>5751300.0500000007</v>
      </c>
    </row>
    <row r="220" spans="1:5" x14ac:dyDescent="0.35">
      <c r="A220" s="16" t="s">
        <v>230</v>
      </c>
      <c r="B220" s="28">
        <v>45312869.300000004</v>
      </c>
      <c r="C220" s="235">
        <v>8677451.1500000004</v>
      </c>
      <c r="D220" s="28">
        <v>2783220</v>
      </c>
      <c r="E220" s="28">
        <v>51207100.450000003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394024.33999999997</v>
      </c>
      <c r="C225" s="43">
        <v>107873.85000000003</v>
      </c>
      <c r="D225" s="46">
        <v>0</v>
      </c>
      <c r="E225" s="28">
        <v>501898.19</v>
      </c>
    </row>
    <row r="226" spans="1:6" x14ac:dyDescent="0.35">
      <c r="A226" s="16" t="s">
        <v>396</v>
      </c>
      <c r="B226" s="46">
        <v>19379950.52</v>
      </c>
      <c r="C226" s="43">
        <v>865543.76000000094</v>
      </c>
      <c r="D226" s="46">
        <v>-128071.88</v>
      </c>
      <c r="E226" s="28">
        <v>20373566.16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716686.67</v>
      </c>
      <c r="C228" s="43">
        <v>26983.959999999963</v>
      </c>
      <c r="D228" s="46">
        <v>0</v>
      </c>
      <c r="E228" s="28">
        <v>743670.63</v>
      </c>
    </row>
    <row r="229" spans="1:6" x14ac:dyDescent="0.35">
      <c r="A229" s="16" t="s">
        <v>399</v>
      </c>
      <c r="B229" s="46">
        <v>4124457.33</v>
      </c>
      <c r="C229" s="43">
        <v>296662.4299999997</v>
      </c>
      <c r="D229" s="46">
        <v>0</v>
      </c>
      <c r="E229" s="28">
        <v>4421119.76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24615118.859999999</v>
      </c>
      <c r="C233" s="235">
        <v>1297064.0000000007</v>
      </c>
      <c r="D233" s="28">
        <v>-128071.88</v>
      </c>
      <c r="E233" s="28">
        <v>26040254.740000002</v>
      </c>
    </row>
    <row r="234" spans="1:6" x14ac:dyDescent="0.35">
      <c r="A234" s="16"/>
      <c r="B234" s="16"/>
      <c r="C234" s="23"/>
      <c r="D234" s="16"/>
      <c r="E234" s="16"/>
      <c r="F234" s="11">
        <v>25166845.710000001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43">
        <v>1287313</v>
      </c>
      <c r="D237" s="36">
        <v>1287313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301</v>
      </c>
      <c r="C239" s="43">
        <v>19054276</v>
      </c>
      <c r="D239" s="16"/>
      <c r="E239" s="16"/>
    </row>
    <row r="240" spans="1:6" x14ac:dyDescent="0.35">
      <c r="A240" s="16" t="s">
        <v>408</v>
      </c>
      <c r="B240" s="42" t="s">
        <v>301</v>
      </c>
      <c r="C240" s="43">
        <v>14806428</v>
      </c>
      <c r="D240" s="16"/>
      <c r="E240" s="16"/>
    </row>
    <row r="241" spans="1:5" x14ac:dyDescent="0.35">
      <c r="A241" s="16" t="s">
        <v>409</v>
      </c>
      <c r="B241" s="42" t="s">
        <v>301</v>
      </c>
      <c r="C241" s="43">
        <v>4171618</v>
      </c>
      <c r="D241" s="16"/>
      <c r="E241" s="16"/>
    </row>
    <row r="242" spans="1:5" x14ac:dyDescent="0.35">
      <c r="A242" s="16" t="s">
        <v>410</v>
      </c>
      <c r="B242" s="42" t="s">
        <v>301</v>
      </c>
      <c r="C242" s="43">
        <v>3376450</v>
      </c>
      <c r="D242" s="16"/>
      <c r="E242" s="16"/>
    </row>
    <row r="243" spans="1:5" x14ac:dyDescent="0.35">
      <c r="A243" s="16" t="s">
        <v>411</v>
      </c>
      <c r="B243" s="42" t="s">
        <v>301</v>
      </c>
      <c r="C243" s="43">
        <v>7485235</v>
      </c>
      <c r="D243" s="16"/>
      <c r="E243" s="16"/>
    </row>
    <row r="244" spans="1:5" x14ac:dyDescent="0.35">
      <c r="A244" s="16" t="s">
        <v>412</v>
      </c>
      <c r="B244" s="42" t="s">
        <v>301</v>
      </c>
      <c r="C244" s="43">
        <v>-5896.4499999997352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48888110.549999997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301</v>
      </c>
      <c r="C247" s="43">
        <v>188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301</v>
      </c>
      <c r="C249" s="43">
        <v>868943</v>
      </c>
      <c r="D249" s="16"/>
      <c r="E249" s="16"/>
    </row>
    <row r="250" spans="1:5" x14ac:dyDescent="0.35">
      <c r="A250" s="22" t="s">
        <v>417</v>
      </c>
      <c r="B250" s="42" t="s">
        <v>301</v>
      </c>
      <c r="C250" s="43">
        <v>80117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949060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301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301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51124483.549999997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301</v>
      </c>
      <c r="C266" s="43">
        <v>2545198</v>
      </c>
      <c r="D266" s="16"/>
      <c r="E266" s="16"/>
    </row>
    <row r="267" spans="1:5" x14ac:dyDescent="0.35">
      <c r="A267" s="16" t="s">
        <v>426</v>
      </c>
      <c r="B267" s="42" t="s">
        <v>301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301</v>
      </c>
      <c r="C268" s="43">
        <v>15247494</v>
      </c>
      <c r="D268" s="16"/>
      <c r="E268" s="16"/>
    </row>
    <row r="269" spans="1:5" x14ac:dyDescent="0.35">
      <c r="A269" s="16" t="s">
        <v>428</v>
      </c>
      <c r="B269" s="42" t="s">
        <v>301</v>
      </c>
      <c r="C269" s="43">
        <v>10707844</v>
      </c>
      <c r="D269" s="16"/>
      <c r="E269" s="16"/>
    </row>
    <row r="270" spans="1:5" x14ac:dyDescent="0.35">
      <c r="A270" s="16" t="s">
        <v>429</v>
      </c>
      <c r="B270" s="42" t="s">
        <v>301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301</v>
      </c>
      <c r="C271" s="43">
        <v>4312774</v>
      </c>
      <c r="D271" s="16"/>
      <c r="E271" s="16"/>
    </row>
    <row r="272" spans="1:5" x14ac:dyDescent="0.35">
      <c r="A272" s="16" t="s">
        <v>431</v>
      </c>
      <c r="B272" s="42" t="s">
        <v>301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301</v>
      </c>
      <c r="C273" s="43">
        <v>226760</v>
      </c>
      <c r="D273" s="16"/>
      <c r="E273" s="16"/>
    </row>
    <row r="274" spans="1:5" x14ac:dyDescent="0.35">
      <c r="A274" s="16" t="s">
        <v>433</v>
      </c>
      <c r="B274" s="42" t="s">
        <v>301</v>
      </c>
      <c r="C274" s="43">
        <v>-8106</v>
      </c>
      <c r="D274" s="16"/>
      <c r="E274" s="16"/>
    </row>
    <row r="275" spans="1:5" x14ac:dyDescent="0.35">
      <c r="A275" s="16" t="s">
        <v>434</v>
      </c>
      <c r="B275" s="42" t="s">
        <v>301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11616276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301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301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301</v>
      </c>
      <c r="C280" s="43">
        <v>6171213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6171213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301</v>
      </c>
      <c r="C283" s="43">
        <v>622797</v>
      </c>
      <c r="D283" s="16"/>
      <c r="E283" s="16"/>
    </row>
    <row r="284" spans="1:5" x14ac:dyDescent="0.35">
      <c r="A284" s="16" t="s">
        <v>395</v>
      </c>
      <c r="B284" s="42" t="s">
        <v>301</v>
      </c>
      <c r="C284" s="43">
        <v>48430</v>
      </c>
      <c r="D284" s="16"/>
      <c r="E284" s="16"/>
    </row>
    <row r="285" spans="1:5" x14ac:dyDescent="0.35">
      <c r="A285" s="16" t="s">
        <v>396</v>
      </c>
      <c r="B285" s="42" t="s">
        <v>301</v>
      </c>
      <c r="C285" s="43">
        <v>39064671</v>
      </c>
      <c r="D285" s="16"/>
      <c r="E285" s="16"/>
    </row>
    <row r="286" spans="1:5" x14ac:dyDescent="0.35">
      <c r="A286" s="16" t="s">
        <v>440</v>
      </c>
      <c r="B286" s="42" t="s">
        <v>301</v>
      </c>
      <c r="C286" s="43">
        <v>128072</v>
      </c>
      <c r="D286" s="16"/>
      <c r="E286" s="16"/>
    </row>
    <row r="287" spans="1:5" x14ac:dyDescent="0.35">
      <c r="A287" s="16" t="s">
        <v>441</v>
      </c>
      <c r="B287" s="42" t="s">
        <v>301</v>
      </c>
      <c r="C287" s="43">
        <v>943987</v>
      </c>
      <c r="D287" s="16"/>
      <c r="E287" s="16"/>
    </row>
    <row r="288" spans="1:5" x14ac:dyDescent="0.35">
      <c r="A288" s="16" t="s">
        <v>442</v>
      </c>
      <c r="B288" s="42" t="s">
        <v>301</v>
      </c>
      <c r="C288" s="43">
        <v>4537709</v>
      </c>
      <c r="D288" s="16"/>
      <c r="E288" s="16"/>
    </row>
    <row r="289" spans="1:5" x14ac:dyDescent="0.35">
      <c r="A289" s="16" t="s">
        <v>401</v>
      </c>
      <c r="B289" s="42" t="s">
        <v>301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301</v>
      </c>
      <c r="C290" s="43">
        <v>161276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45506942</v>
      </c>
      <c r="E291" s="16"/>
    </row>
    <row r="292" spans="1:5" x14ac:dyDescent="0.35">
      <c r="A292" s="16" t="s">
        <v>444</v>
      </c>
      <c r="B292" s="42" t="s">
        <v>301</v>
      </c>
      <c r="C292" s="43">
        <v>26040255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19466687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301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301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301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301</v>
      </c>
      <c r="C298" s="43">
        <v>288964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288964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301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301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301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301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37543140</v>
      </c>
      <c r="E308" s="16"/>
    </row>
    <row r="309" spans="1:6" x14ac:dyDescent="0.35">
      <c r="A309" s="16"/>
      <c r="B309" s="16"/>
      <c r="C309" s="23"/>
      <c r="D309" s="16"/>
      <c r="E309" s="16"/>
      <c r="F309" s="11">
        <v>37543140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301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301</v>
      </c>
      <c r="C315" s="43">
        <v>450345</v>
      </c>
      <c r="D315" s="16"/>
      <c r="E315" s="16"/>
    </row>
    <row r="316" spans="1:6" x14ac:dyDescent="0.35">
      <c r="A316" s="16" t="s">
        <v>462</v>
      </c>
      <c r="B316" s="42" t="s">
        <v>301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301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301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301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301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301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301</v>
      </c>
      <c r="C322" s="43">
        <v>283835</v>
      </c>
      <c r="D322" s="16"/>
      <c r="E322" s="16"/>
    </row>
    <row r="323" spans="1:5" x14ac:dyDescent="0.35">
      <c r="A323" s="16" t="s">
        <v>469</v>
      </c>
      <c r="B323" s="42" t="s">
        <v>301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6083867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301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301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301</v>
      </c>
      <c r="C328" s="43">
        <v>3333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3333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301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301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301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301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301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301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301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301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301</v>
      </c>
      <c r="C343" s="257">
        <v>31927950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301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301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301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301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301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45808208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37543140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301</v>
      </c>
      <c r="C358" s="213">
        <v>62026322</v>
      </c>
      <c r="D358" s="16"/>
      <c r="E358" s="16"/>
    </row>
    <row r="359" spans="1:5" x14ac:dyDescent="0.35">
      <c r="A359" s="16" t="s">
        <v>498</v>
      </c>
      <c r="B359" s="42" t="s">
        <v>301</v>
      </c>
      <c r="C359" s="213">
        <v>27096213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89122535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1287313</v>
      </c>
      <c r="D362" s="16"/>
      <c r="E362" s="41"/>
    </row>
    <row r="363" spans="1:5" x14ac:dyDescent="0.35">
      <c r="A363" s="16" t="s">
        <v>501</v>
      </c>
      <c r="B363" s="42" t="s">
        <v>301</v>
      </c>
      <c r="C363" s="43">
        <v>48888110.549999997</v>
      </c>
      <c r="D363" s="16"/>
      <c r="E363" s="16"/>
    </row>
    <row r="364" spans="1:5" x14ac:dyDescent="0.35">
      <c r="A364" s="16" t="s">
        <v>502</v>
      </c>
      <c r="B364" s="42" t="s">
        <v>301</v>
      </c>
      <c r="C364" s="43">
        <v>949060</v>
      </c>
      <c r="D364" s="16"/>
      <c r="E364" s="16"/>
    </row>
    <row r="365" spans="1:5" x14ac:dyDescent="0.35">
      <c r="A365" s="16" t="s">
        <v>503</v>
      </c>
      <c r="B365" s="42" t="s">
        <v>301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51124483.549999997</v>
      </c>
      <c r="E366" s="16"/>
    </row>
    <row r="367" spans="1:5" x14ac:dyDescent="0.35">
      <c r="A367" s="16" t="s">
        <v>504</v>
      </c>
      <c r="B367" s="16"/>
      <c r="C367" s="23"/>
      <c r="D367" s="28">
        <v>37998051.450000003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301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301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301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301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301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301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301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301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301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301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301</v>
      </c>
      <c r="C380" s="214">
        <v>12095904</v>
      </c>
      <c r="D380" s="28">
        <v>0</v>
      </c>
      <c r="E380" s="215" t="s">
        <v>1059</v>
      </c>
      <c r="F380" s="56"/>
    </row>
    <row r="381" spans="1:6" x14ac:dyDescent="0.35">
      <c r="A381" s="57" t="s">
        <v>518</v>
      </c>
      <c r="B381" s="42"/>
      <c r="C381" s="42"/>
      <c r="D381" s="28">
        <v>12095904</v>
      </c>
      <c r="E381" s="28"/>
      <c r="F381" s="56"/>
    </row>
    <row r="382" spans="1:6" x14ac:dyDescent="0.35">
      <c r="A382" s="52" t="s">
        <v>519</v>
      </c>
      <c r="B382" s="42" t="s">
        <v>301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12095904</v>
      </c>
      <c r="E383" s="16"/>
    </row>
    <row r="384" spans="1:6" x14ac:dyDescent="0.35">
      <c r="A384" s="16" t="s">
        <v>521</v>
      </c>
      <c r="B384" s="16"/>
      <c r="C384" s="23"/>
      <c r="D384" s="28">
        <v>50093955.450000003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301</v>
      </c>
      <c r="C389" s="43">
        <v>37585557</v>
      </c>
      <c r="D389" s="16"/>
      <c r="E389" s="16"/>
    </row>
    <row r="390" spans="1:5" x14ac:dyDescent="0.35">
      <c r="A390" s="16" t="s">
        <v>11</v>
      </c>
      <c r="B390" s="42" t="s">
        <v>301</v>
      </c>
      <c r="C390" s="43">
        <v>3631474</v>
      </c>
      <c r="D390" s="16"/>
      <c r="E390" s="16"/>
    </row>
    <row r="391" spans="1:5" x14ac:dyDescent="0.35">
      <c r="A391" s="16" t="s">
        <v>266</v>
      </c>
      <c r="B391" s="42" t="s">
        <v>301</v>
      </c>
      <c r="C391" s="43">
        <v>429131</v>
      </c>
      <c r="D391" s="16"/>
      <c r="E391" s="16"/>
    </row>
    <row r="392" spans="1:5" x14ac:dyDescent="0.35">
      <c r="A392" s="16" t="s">
        <v>524</v>
      </c>
      <c r="B392" s="42" t="s">
        <v>301</v>
      </c>
      <c r="C392" s="43">
        <v>1238275</v>
      </c>
      <c r="D392" s="16"/>
      <c r="E392" s="16"/>
    </row>
    <row r="393" spans="1:5" x14ac:dyDescent="0.35">
      <c r="A393" s="16" t="s">
        <v>525</v>
      </c>
      <c r="B393" s="42" t="s">
        <v>301</v>
      </c>
      <c r="C393" s="43">
        <v>493728</v>
      </c>
      <c r="D393" s="16"/>
      <c r="E393" s="16"/>
    </row>
    <row r="394" spans="1:5" x14ac:dyDescent="0.35">
      <c r="A394" s="16" t="s">
        <v>526</v>
      </c>
      <c r="B394" s="42" t="s">
        <v>301</v>
      </c>
      <c r="C394" s="43">
        <v>3598533</v>
      </c>
      <c r="D394" s="16"/>
      <c r="E394" s="16"/>
    </row>
    <row r="395" spans="1:5" x14ac:dyDescent="0.35">
      <c r="A395" s="16" t="s">
        <v>16</v>
      </c>
      <c r="B395" s="42" t="s">
        <v>301</v>
      </c>
      <c r="C395" s="43">
        <v>1297064</v>
      </c>
      <c r="D395" s="16"/>
      <c r="E395" s="16"/>
    </row>
    <row r="396" spans="1:5" x14ac:dyDescent="0.35">
      <c r="A396" s="16" t="s">
        <v>527</v>
      </c>
      <c r="B396" s="42" t="s">
        <v>301</v>
      </c>
      <c r="C396" s="43">
        <v>999062</v>
      </c>
      <c r="D396" s="16"/>
      <c r="E396" s="16"/>
    </row>
    <row r="397" spans="1:5" x14ac:dyDescent="0.35">
      <c r="A397" s="16" t="s">
        <v>528</v>
      </c>
      <c r="B397" s="42" t="s">
        <v>301</v>
      </c>
      <c r="C397" s="43">
        <v>0</v>
      </c>
      <c r="D397" s="16"/>
      <c r="E397" s="16"/>
    </row>
    <row r="398" spans="1:5" x14ac:dyDescent="0.35">
      <c r="A398" s="16" t="s">
        <v>529</v>
      </c>
      <c r="B398" s="42" t="s">
        <v>301</v>
      </c>
      <c r="C398" s="43">
        <v>982933</v>
      </c>
      <c r="D398" s="16"/>
      <c r="E398" s="16"/>
    </row>
    <row r="399" spans="1:5" x14ac:dyDescent="0.35">
      <c r="A399" s="16" t="s">
        <v>530</v>
      </c>
      <c r="B399" s="42" t="s">
        <v>301</v>
      </c>
      <c r="C399" s="43">
        <v>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272</v>
      </c>
      <c r="B401" s="36" t="s">
        <v>301</v>
      </c>
      <c r="C401" s="238">
        <v>0</v>
      </c>
      <c r="D401" s="28">
        <v>0</v>
      </c>
      <c r="E401" s="28"/>
    </row>
    <row r="402" spans="1:9" x14ac:dyDescent="0.35">
      <c r="A402" s="29" t="s">
        <v>273</v>
      </c>
      <c r="B402" s="36" t="s">
        <v>301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301</v>
      </c>
      <c r="C403" s="238">
        <v>0</v>
      </c>
      <c r="D403" s="28">
        <v>0</v>
      </c>
      <c r="E403" s="28"/>
    </row>
    <row r="404" spans="1:9" x14ac:dyDescent="0.35">
      <c r="A404" s="29" t="s">
        <v>275</v>
      </c>
      <c r="B404" s="36" t="s">
        <v>301</v>
      </c>
      <c r="C404" s="238">
        <v>0</v>
      </c>
      <c r="D404" s="28">
        <v>0</v>
      </c>
      <c r="E404" s="28"/>
    </row>
    <row r="405" spans="1:9" x14ac:dyDescent="0.35">
      <c r="A405" s="29" t="s">
        <v>276</v>
      </c>
      <c r="B405" s="36" t="s">
        <v>301</v>
      </c>
      <c r="C405" s="238">
        <v>0</v>
      </c>
      <c r="D405" s="28">
        <v>0</v>
      </c>
      <c r="E405" s="28"/>
    </row>
    <row r="406" spans="1:9" x14ac:dyDescent="0.35">
      <c r="A406" s="29" t="s">
        <v>277</v>
      </c>
      <c r="B406" s="36" t="s">
        <v>301</v>
      </c>
      <c r="C406" s="238">
        <v>0</v>
      </c>
      <c r="D406" s="28">
        <v>0</v>
      </c>
      <c r="E406" s="28"/>
    </row>
    <row r="407" spans="1:9" x14ac:dyDescent="0.35">
      <c r="A407" s="29" t="s">
        <v>278</v>
      </c>
      <c r="B407" s="36" t="s">
        <v>301</v>
      </c>
      <c r="C407" s="238">
        <v>0</v>
      </c>
      <c r="D407" s="28">
        <v>0</v>
      </c>
      <c r="E407" s="28"/>
    </row>
    <row r="408" spans="1:9" x14ac:dyDescent="0.35">
      <c r="A408" s="29" t="s">
        <v>279</v>
      </c>
      <c r="B408" s="36" t="s">
        <v>301</v>
      </c>
      <c r="C408" s="238">
        <v>0</v>
      </c>
      <c r="D408" s="28">
        <v>0</v>
      </c>
      <c r="E408" s="28"/>
    </row>
    <row r="409" spans="1:9" x14ac:dyDescent="0.35">
      <c r="A409" s="29" t="s">
        <v>280</v>
      </c>
      <c r="B409" s="36" t="s">
        <v>301</v>
      </c>
      <c r="C409" s="238">
        <v>0</v>
      </c>
      <c r="D409" s="28">
        <v>0</v>
      </c>
      <c r="E409" s="28"/>
    </row>
    <row r="410" spans="1:9" x14ac:dyDescent="0.35">
      <c r="A410" s="29" t="s">
        <v>281</v>
      </c>
      <c r="B410" s="36" t="s">
        <v>301</v>
      </c>
      <c r="C410" s="238">
        <v>0</v>
      </c>
      <c r="D410" s="28">
        <v>0</v>
      </c>
      <c r="E410" s="28"/>
    </row>
    <row r="411" spans="1:9" x14ac:dyDescent="0.35">
      <c r="A411" s="29" t="s">
        <v>282</v>
      </c>
      <c r="B411" s="36" t="s">
        <v>301</v>
      </c>
      <c r="C411" s="238">
        <v>0</v>
      </c>
      <c r="D411" s="28">
        <v>0</v>
      </c>
      <c r="E411" s="28"/>
    </row>
    <row r="412" spans="1:9" x14ac:dyDescent="0.35">
      <c r="A412" s="29" t="s">
        <v>283</v>
      </c>
      <c r="B412" s="36" t="s">
        <v>301</v>
      </c>
      <c r="C412" s="238">
        <v>0</v>
      </c>
      <c r="D412" s="28">
        <v>0</v>
      </c>
      <c r="E412" s="28"/>
    </row>
    <row r="413" spans="1:9" x14ac:dyDescent="0.35">
      <c r="A413" s="29" t="s">
        <v>284</v>
      </c>
      <c r="B413" s="36" t="s">
        <v>301</v>
      </c>
      <c r="C413" s="238">
        <v>0</v>
      </c>
      <c r="D413" s="28">
        <v>0</v>
      </c>
      <c r="E413" s="28"/>
    </row>
    <row r="414" spans="1:9" x14ac:dyDescent="0.35">
      <c r="A414" s="29" t="s">
        <v>285</v>
      </c>
      <c r="B414" s="36" t="s">
        <v>301</v>
      </c>
      <c r="C414" s="214">
        <v>323839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323839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50579596</v>
      </c>
      <c r="E416" s="28"/>
    </row>
    <row r="417" spans="1:13" x14ac:dyDescent="0.35">
      <c r="A417" s="28" t="s">
        <v>535</v>
      </c>
      <c r="B417" s="16"/>
      <c r="C417" s="23"/>
      <c r="D417" s="28">
        <v>-485640.54999999702</v>
      </c>
      <c r="E417" s="28"/>
    </row>
    <row r="418" spans="1:13" x14ac:dyDescent="0.35">
      <c r="A418" s="28" t="s">
        <v>536</v>
      </c>
      <c r="B418" s="16"/>
      <c r="C418" s="214">
        <v>-2948</v>
      </c>
      <c r="D418" s="28">
        <v>0</v>
      </c>
      <c r="E418" s="28"/>
    </row>
    <row r="419" spans="1:13" x14ac:dyDescent="0.35">
      <c r="A419" s="55" t="s">
        <v>537</v>
      </c>
      <c r="B419" s="42" t="s">
        <v>301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-2948</v>
      </c>
      <c r="E420" s="28"/>
      <c r="F420" s="11">
        <v>-2948</v>
      </c>
    </row>
    <row r="421" spans="1:13" x14ac:dyDescent="0.35">
      <c r="A421" s="28" t="s">
        <v>539</v>
      </c>
      <c r="B421" s="16"/>
      <c r="C421" s="23"/>
      <c r="D421" s="28">
        <v>-488588.54999999702</v>
      </c>
      <c r="E421" s="28"/>
      <c r="F421" s="59"/>
    </row>
    <row r="422" spans="1:13" x14ac:dyDescent="0.35">
      <c r="A422" s="28" t="s">
        <v>540</v>
      </c>
      <c r="B422" s="42" t="s">
        <v>301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301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-488588.54999999702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24106.819999999949</v>
      </c>
      <c r="G613" s="227">
        <f>CE92-(AX92+AY92+BD92+BE92+BG92+BJ92+BN92+BP92+BQ92+CB92+CC92+CD92)</f>
        <v>19474.202422492879</v>
      </c>
      <c r="H613" s="232">
        <f>CE61-(AX61+AY61+AZ61+BD61+BE61+BG61+BJ61+BN61+BO61+BP61+BQ61+BR61+CB61+CC61+CD61)</f>
        <v>32709108.380000006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40.158129807692312</v>
      </c>
      <c r="K613" s="227">
        <f>CE90-(AW90+AX90+AY90+AZ90+BA90+BB90+BC90+BD90+BE90+BF90+BG90+BH90+BI90+BJ90+BK90+BL90+BM90+BN90+BO90+BP90+BQ90+BR90+BS90+BT90+BU90+BV90+BW90+BX90+CB90+CC90+CD90)</f>
        <v>55568.409999999989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-982933.56</v>
      </c>
      <c r="D616" s="227">
        <f>SUM(C615:C616)</f>
        <v>-982933.56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-982933.56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-982933.56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-982933.56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-982933.56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EB30-9F17-4D5C-A11E-B7A4984454B9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157</v>
      </c>
      <c r="C2" s="11" t="str">
        <f>SUBSTITUTE(LEFT(data!C98,49),",","")</f>
        <v>St. Luke's Rehabilitation Institute</v>
      </c>
      <c r="D2" s="11" t="str">
        <f>LEFT(data!C99, 49)</f>
        <v>711 S Cowley Street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99202</v>
      </c>
      <c r="H2" s="11" t="str">
        <f>LEFT(data!C103, 100)</f>
        <v>Spokane</v>
      </c>
      <c r="I2" s="11" t="str">
        <f>LEFT(data!C104, 49)</f>
        <v>Joel Gilbertson</v>
      </c>
      <c r="J2" s="11" t="str">
        <f>LEFT(data!C105, 49)</f>
        <v>Melissa Damm</v>
      </c>
      <c r="K2" s="11" t="str">
        <f>LEFT(data!C107, 49)</f>
        <v>509-473-6000</v>
      </c>
      <c r="L2" s="11" t="str">
        <f>LEFT(data!C108, 49)</f>
        <v>509-392-5688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6D6B-59A2-420F-B3A8-8B651CD61CB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157</v>
      </c>
      <c r="B2" s="209" t="str">
        <f>RIGHT(data!C96,4)</f>
        <v>2023</v>
      </c>
      <c r="C2" s="12" t="s">
        <v>1158</v>
      </c>
      <c r="D2" s="208">
        <f>ROUND(N(data!C181),0)</f>
        <v>2733761</v>
      </c>
      <c r="E2" s="208">
        <f>ROUND(N(data!C182),0)</f>
        <v>0</v>
      </c>
      <c r="F2" s="208">
        <f>ROUND(N(data!C183),0)</f>
        <v>68119</v>
      </c>
      <c r="G2" s="208">
        <f>ROUND(N(data!C184),0)</f>
        <v>-1209</v>
      </c>
      <c r="H2" s="208">
        <f>ROUND(N(data!C185),0)</f>
        <v>0</v>
      </c>
      <c r="I2" s="208">
        <f>ROUND(N(data!C186),0)</f>
        <v>729926</v>
      </c>
      <c r="J2" s="208">
        <f>ROUND(N(data!C187)+N(data!C188),0)</f>
        <v>-675277</v>
      </c>
      <c r="K2" s="208">
        <f>ROUND(N(data!C191),0)</f>
        <v>723527</v>
      </c>
      <c r="L2" s="208">
        <f>ROUND(N(data!C192),0)</f>
        <v>162815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81156</v>
      </c>
      <c r="Q2" s="208">
        <f>ROUND(N(data!C201),0)</f>
        <v>733012</v>
      </c>
      <c r="R2" s="208">
        <f>ROUND(N(data!C204),0)</f>
        <v>0</v>
      </c>
      <c r="S2" s="208">
        <f>ROUND(N(data!C205),0)</f>
        <v>0</v>
      </c>
      <c r="T2" s="208">
        <f>ROUND(N(data!B211),0)</f>
        <v>622797</v>
      </c>
      <c r="U2" s="208">
        <f>ROUND(N(data!C211),0)</f>
        <v>0</v>
      </c>
      <c r="V2" s="208">
        <f>ROUND(N(data!D211),0)</f>
        <v>0</v>
      </c>
      <c r="W2" s="208">
        <f>ROUND(N(data!B212),0)</f>
        <v>48430</v>
      </c>
      <c r="X2" s="208">
        <f>ROUND(N(data!C212),0)</f>
        <v>-89837</v>
      </c>
      <c r="Y2" s="208">
        <f>ROUND(N(data!D212),0)</f>
        <v>0</v>
      </c>
      <c r="Z2" s="208">
        <f>ROUND(N(data!B213),0)</f>
        <v>39064671</v>
      </c>
      <c r="AA2" s="208">
        <f>ROUND(N(data!C213),0)</f>
        <v>97535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943987</v>
      </c>
      <c r="AG2" s="208">
        <f>ROUND(N(data!C215),0)</f>
        <v>0</v>
      </c>
      <c r="AH2" s="208">
        <f>ROUND(N(data!D215),0)</f>
        <v>0</v>
      </c>
      <c r="AI2" s="208">
        <f>ROUND(N(data!B216),0)</f>
        <v>4537709</v>
      </c>
      <c r="AJ2" s="208">
        <f>ROUND(N(data!C216),0)</f>
        <v>45601</v>
      </c>
      <c r="AK2" s="208">
        <f>ROUND(N(data!D216),0)</f>
        <v>0</v>
      </c>
      <c r="AL2" s="208">
        <f>ROUND(N(data!B217),0)</f>
        <v>128072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161276</v>
      </c>
      <c r="AS2" s="208">
        <f>ROUND(N(data!C219),0)</f>
        <v>-39025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501898</v>
      </c>
      <c r="AY2" s="208">
        <f>ROUND(N(data!C225),0)</f>
        <v>71692</v>
      </c>
      <c r="AZ2" s="208">
        <f>ROUND(N(data!D225),0)</f>
        <v>0</v>
      </c>
      <c r="BA2" s="208">
        <f>ROUND(N(data!B226),0)</f>
        <v>20373566</v>
      </c>
      <c r="BB2" s="208">
        <f>ROUND(N(data!C226),0)</f>
        <v>1037638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743671</v>
      </c>
      <c r="BH2" s="208">
        <f>ROUND(N(data!C228),0)</f>
        <v>26941</v>
      </c>
      <c r="BI2" s="208">
        <f>ROUND(N(data!D228),0)</f>
        <v>0</v>
      </c>
      <c r="BJ2" s="208">
        <f>ROUND(N(data!B229),0)</f>
        <v>4293047</v>
      </c>
      <c r="BK2" s="208">
        <f>ROUND(N(data!C229),0)</f>
        <v>91670</v>
      </c>
      <c r="BL2" s="208">
        <f>ROUND(N(data!D229),0)</f>
        <v>0</v>
      </c>
      <c r="BM2" s="208">
        <f>ROUND(N(data!B230),0)</f>
        <v>-128072</v>
      </c>
      <c r="BN2" s="208">
        <f>ROUND(N(data!C230),0)</f>
        <v>256144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20766485</v>
      </c>
      <c r="BW2" s="208">
        <f>ROUND(N(data!C240),0)</f>
        <v>19697651</v>
      </c>
      <c r="BX2" s="208">
        <f>ROUND(N(data!C241),0)</f>
        <v>4199784</v>
      </c>
      <c r="BY2" s="208">
        <f>ROUND(N(data!C242),0)</f>
        <v>2438676</v>
      </c>
      <c r="BZ2" s="208">
        <f>ROUND(N(data!C243),0)</f>
        <v>8438992</v>
      </c>
      <c r="CA2" s="208">
        <f>ROUND(N(data!C244),0)</f>
        <v>258457</v>
      </c>
      <c r="CB2" s="208">
        <f>ROUND(N(data!C247),0)</f>
        <v>196</v>
      </c>
      <c r="CC2" s="208">
        <f>ROUND(N(data!C249),0)</f>
        <v>746839</v>
      </c>
      <c r="CD2" s="208">
        <f>ROUND(N(data!C250),0)</f>
        <v>319701</v>
      </c>
      <c r="CE2" s="208">
        <f>ROUND(N(data!C254)+N(data!C255),0)</f>
        <v>0</v>
      </c>
      <c r="CF2" s="208">
        <f>ROUND(N(data!D237),0)</f>
        <v>-600128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195A-15CB-4170-A875-6CB3CCE0EB13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157</v>
      </c>
      <c r="B2" s="12" t="str">
        <f>RIGHT(data!C96,4)</f>
        <v>2023</v>
      </c>
      <c r="C2" s="12" t="s">
        <v>1158</v>
      </c>
      <c r="D2" s="207">
        <f>ROUND(N(data!C127),0)</f>
        <v>1205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16385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72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102</v>
      </c>
      <c r="X2" s="207">
        <f>ROUND(N(data!C145),0)</f>
        <v>0</v>
      </c>
      <c r="Y2" s="207">
        <f>ROUND(N(data!B154),0)</f>
        <v>555</v>
      </c>
      <c r="Z2" s="207">
        <f>ROUND(N(data!B155),0)</f>
        <v>7542</v>
      </c>
      <c r="AA2" s="207">
        <f>ROUND(N(data!B156),0)</f>
        <v>30721</v>
      </c>
      <c r="AB2" s="207">
        <f>ROUND(N(data!B157),0)</f>
        <v>35457357</v>
      </c>
      <c r="AC2" s="207">
        <f>ROUND(N(data!B158),0)</f>
        <v>10588474</v>
      </c>
      <c r="AD2" s="207">
        <f>ROUND(N(data!C154),0)</f>
        <v>300</v>
      </c>
      <c r="AE2" s="207">
        <f>ROUND(N(data!C155),0)</f>
        <v>4084</v>
      </c>
      <c r="AF2" s="207">
        <f>ROUND(N(data!C156),0)</f>
        <v>16637</v>
      </c>
      <c r="AG2" s="207">
        <f>ROUND(N(data!C157),0)</f>
        <v>16539666</v>
      </c>
      <c r="AH2" s="207">
        <f>ROUND(N(data!C158),0)</f>
        <v>8396117</v>
      </c>
      <c r="AI2" s="207">
        <f>ROUND(N(data!D154),0)</f>
        <v>350</v>
      </c>
      <c r="AJ2" s="207">
        <f>ROUND(N(data!D155),0)</f>
        <v>4759</v>
      </c>
      <c r="AK2" s="207">
        <f>ROUND(N(data!D156),0)</f>
        <v>19387</v>
      </c>
      <c r="AL2" s="207">
        <f>ROUND(N(data!D157),0)</f>
        <v>15779604</v>
      </c>
      <c r="AM2" s="207">
        <f>ROUND(N(data!D158),0)</f>
        <v>13278958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D95F-DBB3-45CB-976D-2B3CC4D42F87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157</v>
      </c>
      <c r="B2" s="209" t="str">
        <f>RIGHT(data!C96,4)</f>
        <v>2023</v>
      </c>
      <c r="C2" s="12" t="s">
        <v>1158</v>
      </c>
      <c r="D2" s="207">
        <f>ROUND(N(data!C181),0)</f>
        <v>2733761</v>
      </c>
      <c r="E2" s="207">
        <f>ROUND(N(data!C267),0)</f>
        <v>0</v>
      </c>
      <c r="F2" s="207">
        <f>ROUND(N(data!C268),0)</f>
        <v>11056961</v>
      </c>
      <c r="G2" s="207">
        <f>ROUND(N(data!C269),0)</f>
        <v>5715625</v>
      </c>
      <c r="H2" s="207">
        <f>ROUND(N(data!C270),0)</f>
        <v>0</v>
      </c>
      <c r="I2" s="207">
        <f>ROUND(N(data!C271),0)</f>
        <v>4267585</v>
      </c>
      <c r="J2" s="207">
        <f>ROUND(N(data!C272),0)</f>
        <v>0</v>
      </c>
      <c r="K2" s="207">
        <f>ROUND(N(data!C273),0)</f>
        <v>202566</v>
      </c>
      <c r="L2" s="207">
        <f>ROUND(N(data!C274),0)</f>
        <v>-8106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6275647</v>
      </c>
      <c r="Q2" s="207">
        <f>ROUND(N(data!C283),0)</f>
        <v>46315058</v>
      </c>
      <c r="R2" s="207">
        <f>ROUND(N(data!C284),0)</f>
        <v>2156188</v>
      </c>
      <c r="S2" s="207">
        <f>ROUND(N(data!C285),0)</f>
        <v>376409935</v>
      </c>
      <c r="T2" s="207">
        <f>ROUND(N(data!C286),0)</f>
        <v>0</v>
      </c>
      <c r="U2" s="207">
        <f>ROUND(N(data!C287),0)</f>
        <v>2196708</v>
      </c>
      <c r="V2" s="207">
        <f>ROUND(N(data!C288),0)</f>
        <v>112081960</v>
      </c>
      <c r="W2" s="207">
        <f>ROUND(N(data!C289),0)</f>
        <v>0</v>
      </c>
      <c r="X2" s="207">
        <f>ROUND(N(data!C290),0)</f>
        <v>4326321</v>
      </c>
      <c r="Y2" s="207">
        <f>ROUND(N(data!C291),0)</f>
        <v>0</v>
      </c>
      <c r="Z2" s="207">
        <f>ROUND(N(data!C292),0)</f>
        <v>27268195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308109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406644</v>
      </c>
      <c r="AK2" s="207">
        <f>ROUND(N(data!C316),0)</f>
        <v>1990174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144476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3333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148000</v>
      </c>
      <c r="BD2" s="207">
        <f>ROUND(N(data!C339),0)</f>
        <v>0</v>
      </c>
      <c r="BE2" s="207">
        <f>ROUND(N(data!C343),0)</f>
        <v>35226753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451.41</v>
      </c>
      <c r="BL2" s="207">
        <f>ROUND(N(data!C358),0)</f>
        <v>483365176</v>
      </c>
      <c r="BM2" s="207">
        <f>ROUND(N(data!C359),0)</f>
        <v>558216304</v>
      </c>
      <c r="BN2" s="207">
        <f>ROUND(N(data!C363),0)</f>
        <v>55800045</v>
      </c>
      <c r="BO2" s="207">
        <f>ROUND(N(data!C364),0)</f>
        <v>1066541</v>
      </c>
      <c r="BP2" s="207">
        <f>ROUND(N(data!C365),0)</f>
        <v>0</v>
      </c>
      <c r="BQ2" s="207">
        <f>ROUND(N(data!D381),0)</f>
        <v>12222488</v>
      </c>
      <c r="BR2" s="207">
        <f>ROUND(N(data!C370),0)</f>
        <v>75783</v>
      </c>
      <c r="BS2" s="207">
        <f>ROUND(N(data!C371),0)</f>
        <v>196394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38097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174650</v>
      </c>
      <c r="CB2" s="207">
        <f>ROUND(N(data!C380),0)</f>
        <v>11737564</v>
      </c>
      <c r="CC2" s="207">
        <f>ROUND(N(data!C382),0)</f>
        <v>0</v>
      </c>
      <c r="CD2" s="207">
        <f>ROUND(N(data!C389),0)</f>
        <v>36561217</v>
      </c>
      <c r="CE2" s="207">
        <f>ROUND(N(data!C390),0)</f>
        <v>2855320</v>
      </c>
      <c r="CF2" s="207">
        <f>ROUND(N(data!C391),0)</f>
        <v>408232</v>
      </c>
      <c r="CG2" s="207">
        <f>ROUND(N(data!C392),0)</f>
        <v>1461564</v>
      </c>
      <c r="CH2" s="207">
        <f>ROUND(N(data!C393),0)</f>
        <v>0</v>
      </c>
      <c r="CI2" s="207">
        <f>ROUND(N(data!C394),0)</f>
        <v>3141525</v>
      </c>
      <c r="CJ2" s="207">
        <f>ROUND(N(data!C395),0)</f>
        <v>1265497</v>
      </c>
      <c r="CK2" s="207">
        <f>ROUND(N(data!C396),0)</f>
        <v>886342</v>
      </c>
      <c r="CL2" s="207">
        <f>ROUND(N(data!C397),0)</f>
        <v>0</v>
      </c>
      <c r="CM2" s="207">
        <f>ROUND(N(data!C398),0)</f>
        <v>0</v>
      </c>
      <c r="CN2" s="207">
        <f>ROUND(N(data!C399),0)</f>
        <v>0</v>
      </c>
      <c r="CO2" s="207">
        <f>ROUND(N(data!C362),0)</f>
        <v>-600128</v>
      </c>
      <c r="CP2" s="207">
        <f>ROUND(N(data!D415),0)</f>
        <v>22174676</v>
      </c>
      <c r="CQ2" s="61">
        <f>ROUND(N(data!C401),0)</f>
        <v>178</v>
      </c>
      <c r="CR2" s="61">
        <f>ROUND(N(data!C402),0)</f>
        <v>4025902</v>
      </c>
      <c r="CS2" s="61">
        <f>ROUND(N(data!C403),0)</f>
        <v>29731</v>
      </c>
      <c r="CT2" s="61">
        <f>ROUND(N(data!C404),0)</f>
        <v>0</v>
      </c>
      <c r="CU2" s="61">
        <f>ROUND(N(data!C405),0)</f>
        <v>0</v>
      </c>
      <c r="CV2" s="61">
        <f>ROUND(N(data!C406),0)</f>
        <v>1105</v>
      </c>
      <c r="CW2" s="61">
        <f>ROUND(N(data!C407),0)</f>
        <v>0</v>
      </c>
      <c r="CX2" s="61">
        <f>ROUND(N(data!C408),0)</f>
        <v>493076</v>
      </c>
      <c r="CY2" s="61">
        <f>ROUND(N(data!C409),0)</f>
        <v>15837799</v>
      </c>
      <c r="CZ2" s="61">
        <f>ROUND(N(data!C410),0)</f>
        <v>240388</v>
      </c>
      <c r="DA2" s="61">
        <f>ROUND(N(data!C411),0)</f>
        <v>18672</v>
      </c>
      <c r="DB2" s="61">
        <f>ROUND(N(data!C412),0)</f>
        <v>799042</v>
      </c>
      <c r="DC2" s="61">
        <f>ROUND(N(data!C413),0)</f>
        <v>473911</v>
      </c>
      <c r="DD2" s="61">
        <f>ROUND(N(data!C414),0)</f>
        <v>254872</v>
      </c>
      <c r="DE2" s="61">
        <f>ROUND(N(data!C419),0)</f>
        <v>177600</v>
      </c>
      <c r="DF2" s="207">
        <f>ROUND(N(data!D420),0)</f>
        <v>344521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4AEB-D3CD-4A6A-AFB3-8B77B48D0CBF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157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0</v>
      </c>
      <c r="F2" s="315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5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157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157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0</v>
      </c>
      <c r="F4" s="315">
        <f>ROUND(N(data!E60), 2)</f>
        <v>0</v>
      </c>
      <c r="G4" s="207">
        <f>ROUND(N(data!E61), 0)</f>
        <v>0</v>
      </c>
      <c r="H4" s="207">
        <f>ROUND(N(data!E62), 0)</f>
        <v>0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0</v>
      </c>
      <c r="M4" s="207">
        <f>ROUND(N(data!E67), 0)</f>
        <v>0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0</v>
      </c>
      <c r="AF4" s="207">
        <f>ROUND(N(data!E87), 0)</f>
        <v>0</v>
      </c>
      <c r="AG4" s="207">
        <f>ROUND(N(data!E90), 0)</f>
        <v>0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15">
        <f>ROUND(N(data!E94), 2)</f>
        <v>8.2799999999999994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157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157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16387</v>
      </c>
      <c r="F6" s="315">
        <f>ROUND(N(data!G60), 2)</f>
        <v>108.91</v>
      </c>
      <c r="G6" s="207">
        <f>ROUND(N(data!G61), 0)</f>
        <v>7862623</v>
      </c>
      <c r="H6" s="207">
        <f>ROUND(N(data!G62), 0)</f>
        <v>725486</v>
      </c>
      <c r="I6" s="207">
        <f>ROUND(N(data!G63), 0)</f>
        <v>0</v>
      </c>
      <c r="J6" s="207">
        <f>ROUND(N(data!G64), 0)</f>
        <v>432712</v>
      </c>
      <c r="K6" s="207">
        <f>ROUND(N(data!G65), 0)</f>
        <v>0</v>
      </c>
      <c r="L6" s="207">
        <f>ROUND(N(data!G66), 0)</f>
        <v>121712</v>
      </c>
      <c r="M6" s="207">
        <f>ROUND(N(data!G67), 0)</f>
        <v>89825</v>
      </c>
      <c r="N6" s="207">
        <f>ROUND(N(data!G68), 0)</f>
        <v>37239</v>
      </c>
      <c r="O6" s="207">
        <f>ROUND(N(data!G69), 0)</f>
        <v>7220899</v>
      </c>
      <c r="P6" s="207">
        <f>ROUND(N(data!G70), 0)</f>
        <v>48</v>
      </c>
      <c r="Q6" s="207">
        <f>ROUND(N(data!G71), 0)</f>
        <v>3696503</v>
      </c>
      <c r="R6" s="207">
        <f>ROUND(N(data!G72), 0)</f>
        <v>4840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14518</v>
      </c>
      <c r="X6" s="207">
        <f>ROUND(N(data!G78), 0)</f>
        <v>3405976</v>
      </c>
      <c r="Y6" s="207">
        <f>ROUND(N(data!G79), 0)</f>
        <v>91697</v>
      </c>
      <c r="Z6" s="207">
        <f>ROUND(N(data!G80), 0)</f>
        <v>1456</v>
      </c>
      <c r="AA6" s="207">
        <f>ROUND(N(data!G81), 0)</f>
        <v>0</v>
      </c>
      <c r="AB6" s="207">
        <f>ROUND(N(data!G82), 0)</f>
        <v>1177</v>
      </c>
      <c r="AC6" s="207">
        <f>ROUND(N(data!G83), 0)</f>
        <v>4684</v>
      </c>
      <c r="AD6" s="207">
        <f>ROUND(N(data!G84), 0)</f>
        <v>114261</v>
      </c>
      <c r="AE6" s="207">
        <f>ROUND(N(data!G89), 0)</f>
        <v>36789542</v>
      </c>
      <c r="AF6" s="207">
        <f>ROUND(N(data!G87), 0)</f>
        <v>36789542</v>
      </c>
      <c r="AG6" s="207">
        <f>ROUND(N(data!G90), 0)</f>
        <v>30452</v>
      </c>
      <c r="AH6" s="207">
        <f>ROUND(N(data!G91), 0)</f>
        <v>0</v>
      </c>
      <c r="AI6" s="207">
        <f>ROUND(N(data!G92), 0)</f>
        <v>9567</v>
      </c>
      <c r="AJ6" s="207">
        <f>ROUND(N(data!G93), 0)</f>
        <v>0</v>
      </c>
      <c r="AK6" s="315">
        <f>ROUND(N(data!G94), 2)</f>
        <v>24.12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157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157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157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157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157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157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157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157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157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15">
        <f>ROUND(N(data!P60), 2)</f>
        <v>0</v>
      </c>
      <c r="G15" s="207">
        <f>ROUND(N(data!P61), 0)</f>
        <v>0</v>
      </c>
      <c r="H15" s="207">
        <f>ROUND(N(data!P62), 0)</f>
        <v>0</v>
      </c>
      <c r="I15" s="207">
        <f>ROUND(N(data!P63), 0)</f>
        <v>0</v>
      </c>
      <c r="J15" s="207">
        <f>ROUND(N(data!P64), 0)</f>
        <v>0</v>
      </c>
      <c r="K15" s="207">
        <f>ROUND(N(data!P65), 0)</f>
        <v>0</v>
      </c>
      <c r="L15" s="207">
        <f>ROUND(N(data!P66), 0)</f>
        <v>0</v>
      </c>
      <c r="M15" s="207">
        <f>ROUND(N(data!P67), 0)</f>
        <v>0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0</v>
      </c>
      <c r="AF15" s="207">
        <f>ROUND(N(data!P87), 0)</f>
        <v>0</v>
      </c>
      <c r="AG15" s="207">
        <f>ROUND(N(data!P90), 0)</f>
        <v>0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15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157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15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5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157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157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15519</v>
      </c>
      <c r="K18" s="207">
        <f>ROUND(N(data!S65), 0)</f>
        <v>0</v>
      </c>
      <c r="L18" s="207">
        <f>ROUND(N(data!S66), 0)</f>
        <v>1724</v>
      </c>
      <c r="M18" s="207">
        <f>ROUND(N(data!S67), 0)</f>
        <v>0</v>
      </c>
      <c r="N18" s="207">
        <f>ROUND(N(data!S68), 0)</f>
        <v>0</v>
      </c>
      <c r="O18" s="207">
        <f>ROUND(N(data!S69), 0)</f>
        <v>88931</v>
      </c>
      <c r="P18" s="207">
        <f>ROUND(N(data!S70), 0)</f>
        <v>130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88801</v>
      </c>
      <c r="AD18" s="207">
        <f>ROUND(N(data!S84), 0)</f>
        <v>0</v>
      </c>
      <c r="AE18" s="207">
        <f>ROUND(N(data!S89), 0)</f>
        <v>13348</v>
      </c>
      <c r="AF18" s="207">
        <f>ROUND(N(data!S87), 0)</f>
        <v>13348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157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157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15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933</v>
      </c>
      <c r="K20" s="207">
        <f>ROUND(N(data!U65), 0)</f>
        <v>0</v>
      </c>
      <c r="L20" s="207">
        <f>ROUND(N(data!U66), 0)</f>
        <v>72666</v>
      </c>
      <c r="M20" s="207">
        <f>ROUND(N(data!U67), 0)</f>
        <v>0</v>
      </c>
      <c r="N20" s="207">
        <f>ROUND(N(data!U68), 0)</f>
        <v>0</v>
      </c>
      <c r="O20" s="207">
        <f>ROUND(N(data!U69), 0)</f>
        <v>1635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1635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4517180</v>
      </c>
      <c r="AF20" s="207">
        <f>ROUND(N(data!U87), 0)</f>
        <v>4517072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157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15">
        <f>ROUND(N(data!V60), 2)</f>
        <v>5.53</v>
      </c>
      <c r="G21" s="207">
        <f>ROUND(N(data!V61), 0)</f>
        <v>430578</v>
      </c>
      <c r="H21" s="207">
        <f>ROUND(N(data!V62), 0)</f>
        <v>50637</v>
      </c>
      <c r="I21" s="207">
        <f>ROUND(N(data!V63), 0)</f>
        <v>0</v>
      </c>
      <c r="J21" s="207">
        <f>ROUND(N(data!V64), 0)</f>
        <v>14434</v>
      </c>
      <c r="K21" s="207">
        <f>ROUND(N(data!V65), 0)</f>
        <v>0</v>
      </c>
      <c r="L21" s="207">
        <f>ROUND(N(data!V66), 0)</f>
        <v>7949</v>
      </c>
      <c r="M21" s="207">
        <f>ROUND(N(data!V67), 0)</f>
        <v>0</v>
      </c>
      <c r="N21" s="207">
        <f>ROUND(N(data!V68), 0)</f>
        <v>4804</v>
      </c>
      <c r="O21" s="207">
        <f>ROUND(N(data!V69), 0)</f>
        <v>192664</v>
      </c>
      <c r="P21" s="207">
        <f>ROUND(N(data!V70), 0)</f>
        <v>0</v>
      </c>
      <c r="Q21" s="207">
        <f>ROUND(N(data!V71), 0)</f>
        <v>0</v>
      </c>
      <c r="R21" s="207">
        <f>ROUND(N(data!V72), 0)</f>
        <v>335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4309</v>
      </c>
      <c r="X21" s="207">
        <f>ROUND(N(data!V78), 0)</f>
        <v>186520</v>
      </c>
      <c r="Y21" s="207">
        <f>ROUND(N(data!V79), 0)</f>
        <v>0</v>
      </c>
      <c r="Z21" s="207">
        <f>ROUND(N(data!V80), 0)</f>
        <v>250</v>
      </c>
      <c r="AA21" s="207">
        <f>ROUND(N(data!V81), 0)</f>
        <v>0</v>
      </c>
      <c r="AB21" s="207">
        <f>ROUND(N(data!V82), 0)</f>
        <v>0</v>
      </c>
      <c r="AC21" s="207">
        <f>ROUND(N(data!V83), 0)</f>
        <v>1250</v>
      </c>
      <c r="AD21" s="207">
        <f>ROUND(N(data!V84), 0)</f>
        <v>165</v>
      </c>
      <c r="AE21" s="207">
        <f>ROUND(N(data!V89), 0)</f>
        <v>3748539</v>
      </c>
      <c r="AF21" s="207">
        <f>ROUND(N(data!V87), 0)</f>
        <v>0</v>
      </c>
      <c r="AG21" s="207">
        <f>ROUND(N(data!V90), 0)</f>
        <v>1987</v>
      </c>
      <c r="AH21" s="207">
        <f>ROUND(N(data!V91), 0)</f>
        <v>0</v>
      </c>
      <c r="AI21" s="207">
        <f>ROUND(N(data!V92), 0)</f>
        <v>624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157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157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15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157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15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121</v>
      </c>
      <c r="M24" s="207">
        <f>ROUND(N(data!Y67), 0)</f>
        <v>0</v>
      </c>
      <c r="N24" s="207">
        <f>ROUND(N(data!Y68), 0)</f>
        <v>0</v>
      </c>
      <c r="O24" s="207">
        <f>ROUND(N(data!Y69), 0)</f>
        <v>14047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14047</v>
      </c>
      <c r="AD24" s="207">
        <f>ROUND(N(data!Y84), 0)</f>
        <v>0</v>
      </c>
      <c r="AE24" s="207">
        <f>ROUND(N(data!Y89), 0)</f>
        <v>396524</v>
      </c>
      <c r="AF24" s="207">
        <f>ROUND(N(data!Y87), 0)</f>
        <v>396524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157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157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15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157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15">
        <f>ROUND(N(data!AB60), 2)</f>
        <v>6.64</v>
      </c>
      <c r="G27" s="207">
        <f>ROUND(N(data!AB61), 0)</f>
        <v>830173</v>
      </c>
      <c r="H27" s="207">
        <f>ROUND(N(data!AB62), 0)</f>
        <v>86360</v>
      </c>
      <c r="I27" s="207">
        <f>ROUND(N(data!AB63), 0)</f>
        <v>1561</v>
      </c>
      <c r="J27" s="207">
        <f>ROUND(N(data!AB64), 0)</f>
        <v>465278</v>
      </c>
      <c r="K27" s="207">
        <f>ROUND(N(data!AB65), 0)</f>
        <v>0</v>
      </c>
      <c r="L27" s="207">
        <f>ROUND(N(data!AB66), 0)</f>
        <v>1725</v>
      </c>
      <c r="M27" s="207">
        <f>ROUND(N(data!AB67), 0)</f>
        <v>0</v>
      </c>
      <c r="N27" s="207">
        <f>ROUND(N(data!AB68), 0)</f>
        <v>108233</v>
      </c>
      <c r="O27" s="207">
        <f>ROUND(N(data!AB69), 0)</f>
        <v>392247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31626</v>
      </c>
      <c r="X27" s="207">
        <f>ROUND(N(data!AB78), 0)</f>
        <v>359619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1002</v>
      </c>
      <c r="AD27" s="207">
        <f>ROUND(N(data!AB84), 0)</f>
        <v>0</v>
      </c>
      <c r="AE27" s="207">
        <f>ROUND(N(data!AB89), 0)</f>
        <v>4662484</v>
      </c>
      <c r="AF27" s="207">
        <f>ROUND(N(data!AB87), 0)</f>
        <v>4662484</v>
      </c>
      <c r="AG27" s="207">
        <f>ROUND(N(data!AB90), 0)</f>
        <v>1057</v>
      </c>
      <c r="AH27" s="207">
        <f>ROUND(N(data!AB91), 0)</f>
        <v>0</v>
      </c>
      <c r="AI27" s="207">
        <f>ROUND(N(data!AB92), 0)</f>
        <v>332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157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15">
        <f>ROUND(N(data!AC60), 2)</f>
        <v>6.32</v>
      </c>
      <c r="G28" s="207">
        <f>ROUND(N(data!AC61), 0)</f>
        <v>584056</v>
      </c>
      <c r="H28" s="207">
        <f>ROUND(N(data!AC62), 0)</f>
        <v>73634</v>
      </c>
      <c r="I28" s="207">
        <f>ROUND(N(data!AC63), 0)</f>
        <v>0</v>
      </c>
      <c r="J28" s="207">
        <f>ROUND(N(data!AC64), 0)</f>
        <v>39860</v>
      </c>
      <c r="K28" s="207">
        <f>ROUND(N(data!AC65), 0)</f>
        <v>0</v>
      </c>
      <c r="L28" s="207">
        <f>ROUND(N(data!AC66), 0)</f>
        <v>1831</v>
      </c>
      <c r="M28" s="207">
        <f>ROUND(N(data!AC67), 0)</f>
        <v>1277</v>
      </c>
      <c r="N28" s="207">
        <f>ROUND(N(data!AC68), 0)</f>
        <v>13183</v>
      </c>
      <c r="O28" s="207">
        <f>ROUND(N(data!AC69), 0)</f>
        <v>253904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253005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194</v>
      </c>
      <c r="AC28" s="207">
        <f>ROUND(N(data!AC83), 0)</f>
        <v>705</v>
      </c>
      <c r="AD28" s="207">
        <f>ROUND(N(data!AC84), 0)</f>
        <v>0</v>
      </c>
      <c r="AE28" s="207">
        <f>ROUND(N(data!AC89), 0)</f>
        <v>2096047</v>
      </c>
      <c r="AF28" s="207">
        <f>ROUND(N(data!AC87), 0)</f>
        <v>2096047</v>
      </c>
      <c r="AG28" s="207">
        <f>ROUND(N(data!AC90), 0)</f>
        <v>362</v>
      </c>
      <c r="AH28" s="207">
        <f>ROUND(N(data!AC91), 0)</f>
        <v>0</v>
      </c>
      <c r="AI28" s="207">
        <f>ROUND(N(data!AC92), 0)</f>
        <v>114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157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157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15">
        <f>ROUND(N(data!AE60), 2)</f>
        <v>135.79</v>
      </c>
      <c r="G30" s="207">
        <f>ROUND(N(data!AE61), 0)</f>
        <v>11009136</v>
      </c>
      <c r="H30" s="207">
        <f>ROUND(N(data!AE62), 0)</f>
        <v>1134188</v>
      </c>
      <c r="I30" s="207">
        <f>ROUND(N(data!AE63), 0)</f>
        <v>0</v>
      </c>
      <c r="J30" s="207">
        <f>ROUND(N(data!AE64), 0)</f>
        <v>82031</v>
      </c>
      <c r="K30" s="207">
        <f>ROUND(N(data!AE65), 0)</f>
        <v>0</v>
      </c>
      <c r="L30" s="207">
        <f>ROUND(N(data!AE66), 0)</f>
        <v>63658</v>
      </c>
      <c r="M30" s="207">
        <f>ROUND(N(data!AE67), 0)</f>
        <v>43160</v>
      </c>
      <c r="N30" s="207">
        <f>ROUND(N(data!AE68), 0)</f>
        <v>611623</v>
      </c>
      <c r="O30" s="207">
        <f>ROUND(N(data!AE69), 0)</f>
        <v>4814666</v>
      </c>
      <c r="P30" s="207">
        <f>ROUND(N(data!AE70), 0)</f>
        <v>0</v>
      </c>
      <c r="Q30" s="207">
        <f>ROUND(N(data!AE71), 0)</f>
        <v>0</v>
      </c>
      <c r="R30" s="207">
        <f>ROUND(N(data!AE72), 0)</f>
        <v>150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29710</v>
      </c>
      <c r="X30" s="207">
        <f>ROUND(N(data!AE78), 0)</f>
        <v>4769001</v>
      </c>
      <c r="Y30" s="207">
        <f>ROUND(N(data!AE79), 0)</f>
        <v>4195</v>
      </c>
      <c r="Z30" s="207">
        <f>ROUND(N(data!AE80), 0)</f>
        <v>3529</v>
      </c>
      <c r="AA30" s="207">
        <f>ROUND(N(data!AE81), 0)</f>
        <v>0</v>
      </c>
      <c r="AB30" s="207">
        <f>ROUND(N(data!AE82), 0)</f>
        <v>3553</v>
      </c>
      <c r="AC30" s="207">
        <f>ROUND(N(data!AE83), 0)</f>
        <v>4528</v>
      </c>
      <c r="AD30" s="207">
        <f>ROUND(N(data!AE84), 0)</f>
        <v>4730791</v>
      </c>
      <c r="AE30" s="207">
        <f>ROUND(N(data!AE89), 0)</f>
        <v>33166808</v>
      </c>
      <c r="AF30" s="207">
        <f>ROUND(N(data!AE87), 0)</f>
        <v>7607311</v>
      </c>
      <c r="AG30" s="207">
        <f>ROUND(N(data!AE90), 0)</f>
        <v>18842</v>
      </c>
      <c r="AH30" s="207">
        <f>ROUND(N(data!AE91), 0)</f>
        <v>0</v>
      </c>
      <c r="AI30" s="207">
        <f>ROUND(N(data!AE92), 0)</f>
        <v>5919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157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157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15">
        <f>ROUND(N(data!AG60), 2)</f>
        <v>0</v>
      </c>
      <c r="G32" s="207">
        <f>ROUND(N(data!AG61), 0)</f>
        <v>0</v>
      </c>
      <c r="H32" s="207">
        <f>ROUND(N(data!AG62), 0)</f>
        <v>0</v>
      </c>
      <c r="I32" s="207">
        <f>ROUND(N(data!AG63), 0)</f>
        <v>0</v>
      </c>
      <c r="J32" s="207">
        <f>ROUND(N(data!AG64), 0)</f>
        <v>0</v>
      </c>
      <c r="K32" s="207">
        <f>ROUND(N(data!AG65), 0)</f>
        <v>0</v>
      </c>
      <c r="L32" s="207">
        <f>ROUND(N(data!AG66), 0)</f>
        <v>0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0</v>
      </c>
      <c r="AF32" s="207">
        <f>ROUND(N(data!AG87), 0)</f>
        <v>0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15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157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157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157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15">
        <f>ROUND(N(data!AJ60), 2)</f>
        <v>4.72</v>
      </c>
      <c r="G35" s="207">
        <f>ROUND(N(data!AJ61), 0)</f>
        <v>439037</v>
      </c>
      <c r="H35" s="207">
        <f>ROUND(N(data!AJ62), 0)</f>
        <v>46077</v>
      </c>
      <c r="I35" s="207">
        <f>ROUND(N(data!AJ63), 0)</f>
        <v>0</v>
      </c>
      <c r="J35" s="207">
        <f>ROUND(N(data!AJ64), 0)</f>
        <v>200</v>
      </c>
      <c r="K35" s="207">
        <f>ROUND(N(data!AJ65), 0)</f>
        <v>0</v>
      </c>
      <c r="L35" s="207">
        <f>ROUND(N(data!AJ66), 0)</f>
        <v>11</v>
      </c>
      <c r="M35" s="207">
        <f>ROUND(N(data!AJ67), 0)</f>
        <v>0</v>
      </c>
      <c r="N35" s="207">
        <f>ROUND(N(data!AJ68), 0)</f>
        <v>0</v>
      </c>
      <c r="O35" s="207">
        <f>ROUND(N(data!AJ69), 0)</f>
        <v>301682</v>
      </c>
      <c r="P35" s="207">
        <f>ROUND(N(data!AJ70), 0)</f>
        <v>0</v>
      </c>
      <c r="Q35" s="207">
        <f>ROUND(N(data!AJ71), 0)</f>
        <v>101248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190185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311</v>
      </c>
      <c r="AC35" s="207">
        <f>ROUND(N(data!AJ83), 0)</f>
        <v>9938</v>
      </c>
      <c r="AD35" s="207">
        <f>ROUND(N(data!AJ84), 0)</f>
        <v>124467</v>
      </c>
      <c r="AE35" s="207">
        <f>ROUND(N(data!AJ89), 0)</f>
        <v>1008005</v>
      </c>
      <c r="AF35" s="207">
        <f>ROUND(N(data!AJ87), 0)</f>
        <v>0</v>
      </c>
      <c r="AG35" s="207">
        <f>ROUND(N(data!AJ90), 0)</f>
        <v>254</v>
      </c>
      <c r="AH35" s="207">
        <f>ROUND(N(data!AJ91), 0)</f>
        <v>0</v>
      </c>
      <c r="AI35" s="207">
        <f>ROUND(N(data!AJ92), 0)</f>
        <v>80</v>
      </c>
      <c r="AJ35" s="207">
        <f>ROUND(N(data!AJ93), 0)</f>
        <v>0</v>
      </c>
      <c r="AK35" s="315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157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15">
        <f>ROUND(N(data!AK60), 2)</f>
        <v>74.010000000000005</v>
      </c>
      <c r="G36" s="207">
        <f>ROUND(N(data!AK61), 0)</f>
        <v>6583007</v>
      </c>
      <c r="H36" s="207">
        <f>ROUND(N(data!AK62), 0)</f>
        <v>705606</v>
      </c>
      <c r="I36" s="207">
        <f>ROUND(N(data!AK63), 0)</f>
        <v>0</v>
      </c>
      <c r="J36" s="207">
        <f>ROUND(N(data!AK64), 0)</f>
        <v>27303</v>
      </c>
      <c r="K36" s="207">
        <f>ROUND(N(data!AK65), 0)</f>
        <v>0</v>
      </c>
      <c r="L36" s="207">
        <f>ROUND(N(data!AK66), 0)</f>
        <v>10715</v>
      </c>
      <c r="M36" s="207">
        <f>ROUND(N(data!AK67), 0)</f>
        <v>0</v>
      </c>
      <c r="N36" s="207">
        <f>ROUND(N(data!AK68), 0)</f>
        <v>81064</v>
      </c>
      <c r="O36" s="207">
        <f>ROUND(N(data!AK69), 0)</f>
        <v>2901960</v>
      </c>
      <c r="P36" s="207">
        <f>ROUND(N(data!AK70), 0)</f>
        <v>0</v>
      </c>
      <c r="Q36" s="207">
        <f>ROUND(N(data!AK71), 0)</f>
        <v>0</v>
      </c>
      <c r="R36" s="207">
        <f>ROUND(N(data!AK72), 0)</f>
        <v>122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2616</v>
      </c>
      <c r="X36" s="207">
        <f>ROUND(N(data!AK78), 0)</f>
        <v>2851665</v>
      </c>
      <c r="Y36" s="207">
        <f>ROUND(N(data!AK79), 0)</f>
        <v>2691</v>
      </c>
      <c r="Z36" s="207">
        <f>ROUND(N(data!AK80), 0)</f>
        <v>2155</v>
      </c>
      <c r="AA36" s="207">
        <f>ROUND(N(data!AK81), 0)</f>
        <v>0</v>
      </c>
      <c r="AB36" s="207">
        <f>ROUND(N(data!AK82), 0)</f>
        <v>15106</v>
      </c>
      <c r="AC36" s="207">
        <f>ROUND(N(data!AK83), 0)</f>
        <v>27605</v>
      </c>
      <c r="AD36" s="207">
        <f>ROUND(N(data!AK84), 0)</f>
        <v>5508341</v>
      </c>
      <c r="AE36" s="207">
        <f>ROUND(N(data!AK89), 0)</f>
        <v>10018661</v>
      </c>
      <c r="AF36" s="207">
        <f>ROUND(N(data!AK87), 0)</f>
        <v>8071261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157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15">
        <f>ROUND(N(data!AL60), 2)</f>
        <v>13.63</v>
      </c>
      <c r="G37" s="207">
        <f>ROUND(N(data!AL61), 0)</f>
        <v>1416398</v>
      </c>
      <c r="H37" s="207">
        <f>ROUND(N(data!AL62), 0)</f>
        <v>142070</v>
      </c>
      <c r="I37" s="207">
        <f>ROUND(N(data!AL63), 0)</f>
        <v>0</v>
      </c>
      <c r="J37" s="207">
        <f>ROUND(N(data!AL64), 0)</f>
        <v>7489</v>
      </c>
      <c r="K37" s="207">
        <f>ROUND(N(data!AL65), 0)</f>
        <v>0</v>
      </c>
      <c r="L37" s="207">
        <f>ROUND(N(data!AL66), 0)</f>
        <v>534</v>
      </c>
      <c r="M37" s="207">
        <f>ROUND(N(data!AL67), 0)</f>
        <v>0</v>
      </c>
      <c r="N37" s="207">
        <f>ROUND(N(data!AL68), 0)</f>
        <v>0</v>
      </c>
      <c r="O37" s="207">
        <f>ROUND(N(data!AL69), 0)</f>
        <v>617671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613563</v>
      </c>
      <c r="Y37" s="207">
        <f>ROUND(N(data!AL79), 0)</f>
        <v>0</v>
      </c>
      <c r="Z37" s="207">
        <f>ROUND(N(data!AL80), 0)</f>
        <v>2842</v>
      </c>
      <c r="AA37" s="207">
        <f>ROUND(N(data!AL81), 0)</f>
        <v>0</v>
      </c>
      <c r="AB37" s="207">
        <f>ROUND(N(data!AL82), 0)</f>
        <v>0</v>
      </c>
      <c r="AC37" s="207">
        <f>ROUND(N(data!AL83), 0)</f>
        <v>1266</v>
      </c>
      <c r="AD37" s="207">
        <f>ROUND(N(data!AL84), 0)</f>
        <v>958338</v>
      </c>
      <c r="AE37" s="207">
        <f>ROUND(N(data!AL89), 0)</f>
        <v>2631385</v>
      </c>
      <c r="AF37" s="207">
        <f>ROUND(N(data!AL87), 0)</f>
        <v>2631385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157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15">
        <f>ROUND(N(data!AM60), 2)</f>
        <v>5.23</v>
      </c>
      <c r="G38" s="207">
        <f>ROUND(N(data!AM61), 0)</f>
        <v>399989</v>
      </c>
      <c r="H38" s="207">
        <f>ROUND(N(data!AM62), 0)</f>
        <v>41424</v>
      </c>
      <c r="I38" s="207">
        <f>ROUND(N(data!AM63), 0)</f>
        <v>0</v>
      </c>
      <c r="J38" s="207">
        <f>ROUND(N(data!AM64), 0)</f>
        <v>12039</v>
      </c>
      <c r="K38" s="207">
        <f>ROUND(N(data!AM65), 0)</f>
        <v>0</v>
      </c>
      <c r="L38" s="207">
        <f>ROUND(N(data!AM66), 0)</f>
        <v>6832</v>
      </c>
      <c r="M38" s="207">
        <f>ROUND(N(data!AM67), 0)</f>
        <v>0</v>
      </c>
      <c r="N38" s="207">
        <f>ROUND(N(data!AM68), 0)</f>
        <v>0</v>
      </c>
      <c r="O38" s="207">
        <f>ROUND(N(data!AM69), 0)</f>
        <v>228182</v>
      </c>
      <c r="P38" s="207">
        <f>ROUND(N(data!AM70), 0)</f>
        <v>0</v>
      </c>
      <c r="Q38" s="207">
        <f>ROUND(N(data!AM71), 0)</f>
        <v>0</v>
      </c>
      <c r="R38" s="207">
        <f>ROUND(N(data!AM72), 0)</f>
        <v>382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3571</v>
      </c>
      <c r="X38" s="207">
        <f>ROUND(N(data!AM78), 0)</f>
        <v>173270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50959</v>
      </c>
      <c r="AD38" s="207">
        <f>ROUND(N(data!AM84), 0)</f>
        <v>120276</v>
      </c>
      <c r="AE38" s="207">
        <f>ROUND(N(data!AM89), 0)</f>
        <v>991652</v>
      </c>
      <c r="AF38" s="207">
        <f>ROUND(N(data!AM87), 0)</f>
        <v>991652</v>
      </c>
      <c r="AG38" s="207">
        <f>ROUND(N(data!AM90), 0)</f>
        <v>135</v>
      </c>
      <c r="AH38" s="207">
        <f>ROUND(N(data!AM91), 0)</f>
        <v>0</v>
      </c>
      <c r="AI38" s="207">
        <f>ROUND(N(data!AM92), 0)</f>
        <v>42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157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157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157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157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157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157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157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157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157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157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2121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426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157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157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0</v>
      </c>
      <c r="F50" s="315">
        <f>ROUND(N(data!AY60), 2)</f>
        <v>16.86</v>
      </c>
      <c r="G50" s="207">
        <f>ROUND(N(data!AY61), 0)</f>
        <v>771118</v>
      </c>
      <c r="H50" s="207">
        <f>ROUND(N(data!AY62), 0)</f>
        <v>73904</v>
      </c>
      <c r="I50" s="207">
        <f>ROUND(N(data!AY63), 0)</f>
        <v>1622</v>
      </c>
      <c r="J50" s="207">
        <f>ROUND(N(data!AY64), 0)</f>
        <v>69844</v>
      </c>
      <c r="K50" s="207">
        <f>ROUND(N(data!AY65), 0)</f>
        <v>0</v>
      </c>
      <c r="L50" s="207">
        <f>ROUND(N(data!AY66), 0)</f>
        <v>480143</v>
      </c>
      <c r="M50" s="207">
        <f>ROUND(N(data!AY67), 0)</f>
        <v>12877</v>
      </c>
      <c r="N50" s="207">
        <f>ROUND(N(data!AY68), 0)</f>
        <v>0</v>
      </c>
      <c r="O50" s="207">
        <f>ROUND(N(data!AY69), 0)</f>
        <v>384068</v>
      </c>
      <c r="P50" s="207">
        <f>ROUND(N(data!AY70), 0)</f>
        <v>0</v>
      </c>
      <c r="Q50" s="207">
        <f>ROUND(N(data!AY71), 0)</f>
        <v>43813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5005</v>
      </c>
      <c r="X50" s="207">
        <f>ROUND(N(data!AY78), 0)</f>
        <v>334037</v>
      </c>
      <c r="Y50" s="207">
        <f>ROUND(N(data!AY79), 0)</f>
        <v>1127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86</v>
      </c>
      <c r="AD50" s="207">
        <f>ROUND(N(data!AY84), 0)</f>
        <v>174650</v>
      </c>
      <c r="AE50" s="207">
        <f>ROUND(N(data!AY89), 0)</f>
        <v>0</v>
      </c>
      <c r="AF50" s="207">
        <f>ROUND(N(data!AY87), 0)</f>
        <v>0</v>
      </c>
      <c r="AG50" s="207">
        <f>ROUND(N(data!AY90), 0)</f>
        <v>7152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157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15">
        <f>ROUND(N(data!AZ60), 2)</f>
        <v>0.06</v>
      </c>
      <c r="G51" s="207">
        <f>ROUND(N(data!AZ61), 0)</f>
        <v>2482</v>
      </c>
      <c r="H51" s="207">
        <f>ROUND(N(data!AZ62), 0)</f>
        <v>0</v>
      </c>
      <c r="I51" s="207">
        <f>ROUND(N(data!AZ63), 0)</f>
        <v>0</v>
      </c>
      <c r="J51" s="207">
        <f>ROUND(N(data!AZ64), 0)</f>
        <v>3518</v>
      </c>
      <c r="K51" s="207">
        <f>ROUND(N(data!AZ65), 0)</f>
        <v>0</v>
      </c>
      <c r="L51" s="207">
        <f>ROUND(N(data!AZ66), 0)</f>
        <v>7</v>
      </c>
      <c r="M51" s="207">
        <f>ROUND(N(data!AZ67), 0)</f>
        <v>0</v>
      </c>
      <c r="N51" s="207">
        <f>ROUND(N(data!AZ68), 0)</f>
        <v>0</v>
      </c>
      <c r="O51" s="207">
        <f>ROUND(N(data!AZ69), 0)</f>
        <v>1075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1075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157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15">
        <f>ROUND(N(data!BA60), 2)</f>
        <v>0.77</v>
      </c>
      <c r="G52" s="207">
        <f>ROUND(N(data!BA61), 0)</f>
        <v>35381</v>
      </c>
      <c r="H52" s="207">
        <f>ROUND(N(data!BA62), 0)</f>
        <v>2577</v>
      </c>
      <c r="I52" s="207">
        <f>ROUND(N(data!BA63), 0)</f>
        <v>0</v>
      </c>
      <c r="J52" s="207">
        <f>ROUND(N(data!BA64), 0)</f>
        <v>47699</v>
      </c>
      <c r="K52" s="207">
        <f>ROUND(N(data!BA65), 0)</f>
        <v>0</v>
      </c>
      <c r="L52" s="207">
        <f>ROUND(N(data!BA66), 0)</f>
        <v>94928</v>
      </c>
      <c r="M52" s="207">
        <f>ROUND(N(data!BA67), 0)</f>
        <v>0</v>
      </c>
      <c r="N52" s="207">
        <f>ROUND(N(data!BA68), 0)</f>
        <v>0</v>
      </c>
      <c r="O52" s="207">
        <f>ROUND(N(data!BA69), 0)</f>
        <v>24514</v>
      </c>
      <c r="P52" s="207">
        <f>ROUND(N(data!BA70), 0)</f>
        <v>0</v>
      </c>
      <c r="Q52" s="207">
        <f>ROUND(N(data!BA71), 0)</f>
        <v>38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15327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9149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645</v>
      </c>
      <c r="AH52" s="207">
        <f>ROUND(N(data!BA91), 0)</f>
        <v>0</v>
      </c>
      <c r="AI52" s="207">
        <f>ROUND(N(data!BA92), 0)</f>
        <v>203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157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15">
        <f>ROUND(N(data!BB60), 2)</f>
        <v>16.88</v>
      </c>
      <c r="G53" s="207">
        <f>ROUND(N(data!BB61), 0)</f>
        <v>1645381</v>
      </c>
      <c r="H53" s="207">
        <f>ROUND(N(data!BB62), 0)</f>
        <v>164669</v>
      </c>
      <c r="I53" s="207">
        <f>ROUND(N(data!BB63), 0)</f>
        <v>0</v>
      </c>
      <c r="J53" s="207">
        <f>ROUND(N(data!BB64), 0)</f>
        <v>6096</v>
      </c>
      <c r="K53" s="207">
        <f>ROUND(N(data!BB65), 0)</f>
        <v>0</v>
      </c>
      <c r="L53" s="207">
        <f>ROUND(N(data!BB66), 0)</f>
        <v>4027</v>
      </c>
      <c r="M53" s="207">
        <f>ROUND(N(data!BB67), 0)</f>
        <v>0</v>
      </c>
      <c r="N53" s="207">
        <f>ROUND(N(data!BB68), 0)</f>
        <v>0</v>
      </c>
      <c r="O53" s="207">
        <f>ROUND(N(data!BB69), 0)</f>
        <v>725733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712756</v>
      </c>
      <c r="Y53" s="207">
        <f>ROUND(N(data!BB79), 0)</f>
        <v>0</v>
      </c>
      <c r="Z53" s="207">
        <f>ROUND(N(data!BB80), 0)</f>
        <v>695</v>
      </c>
      <c r="AA53" s="207">
        <f>ROUND(N(data!BB81), 0)</f>
        <v>0</v>
      </c>
      <c r="AB53" s="207">
        <f>ROUND(N(data!BB82), 0)</f>
        <v>8857</v>
      </c>
      <c r="AC53" s="207">
        <f>ROUND(N(data!BB83), 0)</f>
        <v>3425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1049</v>
      </c>
      <c r="AH53" s="207">
        <f>ROUND(N(data!BB91), 0)</f>
        <v>0</v>
      </c>
      <c r="AI53" s="207">
        <f>ROUND(N(data!BB92), 0)</f>
        <v>329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157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15">
        <f>ROUND(N(data!BC60), 2)</f>
        <v>1.85</v>
      </c>
      <c r="G54" s="207">
        <f>ROUND(N(data!BC61), 0)</f>
        <v>92695</v>
      </c>
      <c r="H54" s="207">
        <f>ROUND(N(data!BC62), 0)</f>
        <v>9541</v>
      </c>
      <c r="I54" s="207">
        <f>ROUND(N(data!BC63), 0)</f>
        <v>0</v>
      </c>
      <c r="J54" s="207">
        <f>ROUND(N(data!BC64), 0)</f>
        <v>4427</v>
      </c>
      <c r="K54" s="207">
        <f>ROUND(N(data!BC65), 0)</f>
        <v>0</v>
      </c>
      <c r="L54" s="207">
        <f>ROUND(N(data!BC66), 0)</f>
        <v>43302</v>
      </c>
      <c r="M54" s="207">
        <f>ROUND(N(data!BC67), 0)</f>
        <v>0</v>
      </c>
      <c r="N54" s="207">
        <f>ROUND(N(data!BC68), 0)</f>
        <v>0</v>
      </c>
      <c r="O54" s="207">
        <f>ROUND(N(data!BC69), 0)</f>
        <v>47891</v>
      </c>
      <c r="P54" s="207">
        <f>ROUND(N(data!BC70), 0)</f>
        <v>0</v>
      </c>
      <c r="Q54" s="207">
        <f>ROUND(N(data!BC71), 0)</f>
        <v>0</v>
      </c>
      <c r="R54" s="207">
        <f>ROUND(N(data!BC72), 0)</f>
        <v>120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6190</v>
      </c>
      <c r="X54" s="207">
        <f>ROUND(N(data!BC78), 0)</f>
        <v>40154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936</v>
      </c>
      <c r="AC54" s="207">
        <f>ROUND(N(data!BC83), 0)</f>
        <v>491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77</v>
      </c>
      <c r="AH54" s="207">
        <f>ROUND(N(data!BC91), 0)</f>
        <v>0</v>
      </c>
      <c r="AI54" s="207">
        <f>ROUND(N(data!BC92), 0)</f>
        <v>24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157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52673</v>
      </c>
      <c r="K55" s="207">
        <f>ROUND(N(data!BD65), 0)</f>
        <v>0</v>
      </c>
      <c r="L55" s="207">
        <f>ROUND(N(data!BD66), 0)</f>
        <v>5277</v>
      </c>
      <c r="M55" s="207">
        <f>ROUND(N(data!BD67), 0)</f>
        <v>0</v>
      </c>
      <c r="N55" s="207">
        <f>ROUND(N(data!BD68), 0)</f>
        <v>0</v>
      </c>
      <c r="O55" s="207">
        <f>ROUND(N(data!BD69), 0)</f>
        <v>2384</v>
      </c>
      <c r="P55" s="207">
        <f>ROUND(N(data!BD70), 0)</f>
        <v>0</v>
      </c>
      <c r="Q55" s="207">
        <f>ROUND(N(data!BD71), 0)</f>
        <v>0</v>
      </c>
      <c r="R55" s="207">
        <f>ROUND(N(data!BD72), 0)</f>
        <v>122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2165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97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1274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157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87195</v>
      </c>
      <c r="F56" s="315">
        <f>ROUND(N(data!BE60), 2)</f>
        <v>30.66</v>
      </c>
      <c r="G56" s="207">
        <f>ROUND(N(data!BE61), 0)</f>
        <v>1711245</v>
      </c>
      <c r="H56" s="207">
        <f>ROUND(N(data!BE62), 0)</f>
        <v>175087</v>
      </c>
      <c r="I56" s="207">
        <f>ROUND(N(data!BE63), 0)</f>
        <v>0</v>
      </c>
      <c r="J56" s="207">
        <f>ROUND(N(data!BE64), 0)</f>
        <v>99594</v>
      </c>
      <c r="K56" s="207">
        <f>ROUND(N(data!BE65), 0)</f>
        <v>0</v>
      </c>
      <c r="L56" s="207">
        <f>ROUND(N(data!BE66), 0)</f>
        <v>246100</v>
      </c>
      <c r="M56" s="207">
        <f>ROUND(N(data!BE67), 0)</f>
        <v>698522</v>
      </c>
      <c r="N56" s="207">
        <f>ROUND(N(data!BE68), 0)</f>
        <v>20801</v>
      </c>
      <c r="O56" s="207">
        <f>ROUND(N(data!BE69), 0)</f>
        <v>1516046</v>
      </c>
      <c r="P56" s="207">
        <f>ROUND(N(data!BE70), 0)</f>
        <v>0</v>
      </c>
      <c r="Q56" s="207">
        <f>ROUND(N(data!BE71), 0)</f>
        <v>42198</v>
      </c>
      <c r="R56" s="207">
        <f>ROUND(N(data!BE72), 0)</f>
        <v>392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317399</v>
      </c>
      <c r="X56" s="207">
        <f>ROUND(N(data!BE78), 0)</f>
        <v>741287</v>
      </c>
      <c r="Y56" s="207">
        <f>ROUND(N(data!BE79), 0)</f>
        <v>0</v>
      </c>
      <c r="Z56" s="207">
        <f>ROUND(N(data!BE80), 0)</f>
        <v>2320</v>
      </c>
      <c r="AA56" s="207">
        <f>ROUND(N(data!BE81), 0)</f>
        <v>0</v>
      </c>
      <c r="AB56" s="207">
        <f>ROUND(N(data!BE82), 0)</f>
        <v>406868</v>
      </c>
      <c r="AC56" s="207">
        <f>ROUND(N(data!BE83), 0)</f>
        <v>5582</v>
      </c>
      <c r="AD56" s="207">
        <f>ROUND(N(data!BE84), 0)</f>
        <v>38097</v>
      </c>
      <c r="AE56" s="207">
        <f>ROUND(N(data!BE89), 0)</f>
        <v>0</v>
      </c>
      <c r="AF56" s="207">
        <f>ROUND(N(data!BE87), 0)</f>
        <v>0</v>
      </c>
      <c r="AG56" s="207">
        <f>ROUND(N(data!BE90), 0)</f>
        <v>15808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157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157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15">
        <f>ROUND(N(data!BG60), 2)</f>
        <v>1.57</v>
      </c>
      <c r="G58" s="207">
        <f>ROUND(N(data!BG61), 0)</f>
        <v>71604</v>
      </c>
      <c r="H58" s="207">
        <f>ROUND(N(data!BG62), 0)</f>
        <v>7614</v>
      </c>
      <c r="I58" s="207">
        <f>ROUND(N(data!BG63), 0)</f>
        <v>0</v>
      </c>
      <c r="J58" s="207">
        <f>ROUND(N(data!BG64), 0)</f>
        <v>2204</v>
      </c>
      <c r="K58" s="207">
        <f>ROUND(N(data!BG65), 0)</f>
        <v>0</v>
      </c>
      <c r="L58" s="207">
        <f>ROUND(N(data!BG66), 0)</f>
        <v>70388</v>
      </c>
      <c r="M58" s="207">
        <f>ROUND(N(data!BG67), 0)</f>
        <v>0</v>
      </c>
      <c r="N58" s="207">
        <f>ROUND(N(data!BG68), 0)</f>
        <v>0</v>
      </c>
      <c r="O58" s="207">
        <f>ROUND(N(data!BG69), 0)</f>
        <v>61786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31018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30768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58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157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157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157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157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157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15">
        <f>ROUND(N(data!BL60), 2)</f>
        <v>0</v>
      </c>
      <c r="G63" s="207">
        <f>ROUND(N(data!BL61), 0)</f>
        <v>-244</v>
      </c>
      <c r="H63" s="207">
        <f>ROUND(N(data!BL62), 0)</f>
        <v>0</v>
      </c>
      <c r="I63" s="207">
        <f>ROUND(N(data!BL63), 0)</f>
        <v>0</v>
      </c>
      <c r="J63" s="207">
        <f>ROUND(N(data!BL64), 0)</f>
        <v>66</v>
      </c>
      <c r="K63" s="207">
        <f>ROUND(N(data!BL65), 0)</f>
        <v>0</v>
      </c>
      <c r="L63" s="207">
        <f>ROUND(N(data!BL66), 0)</f>
        <v>390</v>
      </c>
      <c r="M63" s="207">
        <f>ROUND(N(data!BL67), 0)</f>
        <v>0</v>
      </c>
      <c r="N63" s="207">
        <f>ROUND(N(data!BL68), 0)</f>
        <v>0</v>
      </c>
      <c r="O63" s="207">
        <f>ROUND(N(data!BL69), 0)</f>
        <v>-106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-106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157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157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15">
        <f>ROUND(N(data!BN60), 2)</f>
        <v>12.2</v>
      </c>
      <c r="G65" s="207">
        <f>ROUND(N(data!BN61), 0)</f>
        <v>1595289</v>
      </c>
      <c r="H65" s="207">
        <f>ROUND(N(data!BN62), 0)</f>
        <v>-719320</v>
      </c>
      <c r="I65" s="207">
        <f>ROUND(N(data!BN63), 0)</f>
        <v>1452</v>
      </c>
      <c r="J65" s="207">
        <f>ROUND(N(data!BN64), 0)</f>
        <v>63691</v>
      </c>
      <c r="K65" s="207">
        <f>ROUND(N(data!BN65), 0)</f>
        <v>0</v>
      </c>
      <c r="L65" s="207">
        <f>ROUND(N(data!BN66), 0)</f>
        <v>-23638</v>
      </c>
      <c r="M65" s="207">
        <f>ROUND(N(data!BN67), 0)</f>
        <v>419410</v>
      </c>
      <c r="N65" s="207">
        <f>ROUND(N(data!BN68), 0)</f>
        <v>9396</v>
      </c>
      <c r="O65" s="207">
        <f>ROUND(N(data!BN69), 0)</f>
        <v>907315</v>
      </c>
      <c r="P65" s="207">
        <f>ROUND(N(data!BN70), 0)</f>
        <v>0</v>
      </c>
      <c r="Q65" s="207">
        <f>ROUND(N(data!BN71), 0)</f>
        <v>0</v>
      </c>
      <c r="R65" s="207">
        <f>ROUND(N(data!BN72), 0)</f>
        <v>23269</v>
      </c>
      <c r="S65" s="207">
        <f>ROUND(N(data!BN73), 0)</f>
        <v>0</v>
      </c>
      <c r="T65" s="207">
        <f>ROUND(N(data!BN74), 0)</f>
        <v>0</v>
      </c>
      <c r="U65" s="207">
        <f>ROUND(N(data!BN75), 0)</f>
        <v>1105</v>
      </c>
      <c r="V65" s="207">
        <f>ROUND(N(data!BN76), 0)</f>
        <v>0</v>
      </c>
      <c r="W65" s="207">
        <f>ROUND(N(data!BN77), 0)</f>
        <v>74119</v>
      </c>
      <c r="X65" s="207">
        <f>ROUND(N(data!BN78), 0)</f>
        <v>691056</v>
      </c>
      <c r="Y65" s="207">
        <f>ROUND(N(data!BN79), 0)</f>
        <v>35678</v>
      </c>
      <c r="Z65" s="207">
        <f>ROUND(N(data!BN80), 0)</f>
        <v>4175</v>
      </c>
      <c r="AA65" s="207">
        <f>ROUND(N(data!BN81), 0)</f>
        <v>66030</v>
      </c>
      <c r="AB65" s="207">
        <f>ROUND(N(data!BN82), 0)</f>
        <v>2010</v>
      </c>
      <c r="AC65" s="207">
        <f>ROUND(N(data!BN83), 0)</f>
        <v>9873</v>
      </c>
      <c r="AD65" s="207">
        <f>ROUND(N(data!BN84), 0)</f>
        <v>180836</v>
      </c>
      <c r="AE65" s="207">
        <f>ROUND(N(data!BN89), 0)</f>
        <v>0</v>
      </c>
      <c r="AF65" s="207">
        <f>ROUND(N(data!BN87), 0)</f>
        <v>0</v>
      </c>
      <c r="AG65" s="207">
        <f>ROUND(N(data!BN90), 0)</f>
        <v>4969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157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21450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1695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157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59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157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157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157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157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15">
        <f>ROUND(N(data!BT60), 2)</f>
        <v>0.75</v>
      </c>
      <c r="G71" s="207">
        <f>ROUND(N(data!BT61), 0)</f>
        <v>38068</v>
      </c>
      <c r="H71" s="207">
        <f>ROUND(N(data!BT62), 0)</f>
        <v>5970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18647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16491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99</v>
      </c>
      <c r="AC71" s="207">
        <f>ROUND(N(data!BT83), 0)</f>
        <v>2057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488</v>
      </c>
      <c r="AH71" s="207">
        <f>ROUND(N(data!BT91), 0)</f>
        <v>0</v>
      </c>
      <c r="AI71" s="207">
        <f>ROUND(N(data!BT92), 0)</f>
        <v>153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157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157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172</v>
      </c>
      <c r="I73" s="207">
        <f>ROUND(N(data!BV63), 0)</f>
        <v>0</v>
      </c>
      <c r="J73" s="207">
        <f>ROUND(N(data!BV64), 0)</f>
        <v>418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600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600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157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403595</v>
      </c>
      <c r="J74" s="207">
        <f>ROUND(N(data!BW64), 0)</f>
        <v>129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106</v>
      </c>
      <c r="AH74" s="207">
        <f>ROUND(N(data!BW91), 0)</f>
        <v>0</v>
      </c>
      <c r="AI74" s="207">
        <f>ROUND(N(data!BW92), 0)</f>
        <v>33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157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157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15">
        <f>ROUND(N(data!BY60), 2)</f>
        <v>9</v>
      </c>
      <c r="G76" s="207">
        <f>ROUND(N(data!BY61), 0)</f>
        <v>873560</v>
      </c>
      <c r="H76" s="207">
        <f>ROUND(N(data!BY62), 0)</f>
        <v>94964</v>
      </c>
      <c r="I76" s="207">
        <f>ROUND(N(data!BY63), 0)</f>
        <v>0</v>
      </c>
      <c r="J76" s="207">
        <f>ROUND(N(data!BY64), 0)</f>
        <v>6385</v>
      </c>
      <c r="K76" s="207">
        <f>ROUND(N(data!BY65), 0)</f>
        <v>0</v>
      </c>
      <c r="L76" s="207">
        <f>ROUND(N(data!BY66), 0)</f>
        <v>221591</v>
      </c>
      <c r="M76" s="207">
        <f>ROUND(N(data!BY67), 0)</f>
        <v>0</v>
      </c>
      <c r="N76" s="207">
        <f>ROUND(N(data!BY68), 0)</f>
        <v>0</v>
      </c>
      <c r="O76" s="207">
        <f>ROUND(N(data!BY69), 0)</f>
        <v>649526</v>
      </c>
      <c r="P76" s="207">
        <f>ROUND(N(data!BY70), 0)</f>
        <v>0</v>
      </c>
      <c r="Q76" s="207">
        <f>ROUND(N(data!BY71), 0)</f>
        <v>142102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378414</v>
      </c>
      <c r="Y76" s="207">
        <f>ROUND(N(data!BY79), 0)</f>
        <v>105000</v>
      </c>
      <c r="Z76" s="207">
        <f>ROUND(N(data!BY80), 0)</f>
        <v>1250</v>
      </c>
      <c r="AA76" s="207">
        <f>ROUND(N(data!BY81), 0)</f>
        <v>0</v>
      </c>
      <c r="AB76" s="207">
        <f>ROUND(N(data!BY82), 0)</f>
        <v>3432</v>
      </c>
      <c r="AC76" s="207">
        <f>ROUND(N(data!BY83), 0)</f>
        <v>19328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1969</v>
      </c>
      <c r="AH76" s="207">
        <f>ROUND(N(data!BY91), 0)</f>
        <v>0</v>
      </c>
      <c r="AI76" s="207">
        <f>ROUND(N(data!BY92), 0)</f>
        <v>619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157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157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15">
        <f>ROUND(N(data!CA60), 2)</f>
        <v>0</v>
      </c>
      <c r="G78" s="207">
        <f>ROUND(N(data!CA61), 0)</f>
        <v>165815</v>
      </c>
      <c r="H78" s="207">
        <f>ROUND(N(data!CA62), 0)</f>
        <v>11088</v>
      </c>
      <c r="I78" s="207">
        <f>ROUND(N(data!CA63), 0)</f>
        <v>0</v>
      </c>
      <c r="J78" s="207">
        <f>ROUND(N(data!CA64), 0)</f>
        <v>1100</v>
      </c>
      <c r="K78" s="207">
        <f>ROUND(N(data!CA65), 0)</f>
        <v>0</v>
      </c>
      <c r="L78" s="207">
        <f>ROUND(N(data!CA66), 0)</f>
        <v>1680287</v>
      </c>
      <c r="M78" s="207">
        <f>ROUND(N(data!CA67), 0)</f>
        <v>0</v>
      </c>
      <c r="N78" s="207">
        <f>ROUND(N(data!CA68), 0)</f>
        <v>0</v>
      </c>
      <c r="O78" s="207">
        <f>ROUND(N(data!CA69), 0)</f>
        <v>71829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71829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510</v>
      </c>
      <c r="AH78" s="207">
        <f>ROUND(N(data!CA91), 0)</f>
        <v>0</v>
      </c>
      <c r="AI78" s="207">
        <f>ROUND(N(data!CA92), 0)</f>
        <v>160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157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15">
        <f>ROUND(N(data!CB60), 2)</f>
        <v>0</v>
      </c>
      <c r="G79" s="207">
        <f>ROUND(N(data!CB61), 0)</f>
        <v>601</v>
      </c>
      <c r="H79" s="207">
        <f>ROUND(N(data!CB62), 0)</f>
        <v>0</v>
      </c>
      <c r="I79" s="207">
        <f>ROUND(N(data!CB63), 0)</f>
        <v>0</v>
      </c>
      <c r="J79" s="207">
        <f>ROUND(N(data!CB64), 0)</f>
        <v>980</v>
      </c>
      <c r="K79" s="207">
        <f>ROUND(N(data!CB65), 0)</f>
        <v>0</v>
      </c>
      <c r="L79" s="207">
        <f>ROUND(N(data!CB66), 0)</f>
        <v>20664</v>
      </c>
      <c r="M79" s="207">
        <f>ROUND(N(data!CB67), 0)</f>
        <v>0</v>
      </c>
      <c r="N79" s="207">
        <f>ROUND(N(data!CB68), 0)</f>
        <v>0</v>
      </c>
      <c r="O79" s="207">
        <f>ROUND(N(data!CB69), 0)</f>
        <v>260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260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157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15">
        <f>ROUND(N(data!CC60), 2)</f>
        <v>0.03</v>
      </c>
      <c r="G80" s="207">
        <f>ROUND(N(data!CC61), 0)</f>
        <v>3227</v>
      </c>
      <c r="H80" s="207">
        <f>ROUND(N(data!CC62), 0)</f>
        <v>0</v>
      </c>
      <c r="I80" s="207">
        <f>ROUND(N(data!CC63), 0)</f>
        <v>0</v>
      </c>
      <c r="J80" s="207">
        <f>ROUND(N(data!CC64), 0)</f>
        <v>4883</v>
      </c>
      <c r="K80" s="207">
        <f>ROUND(N(data!CC65), 0)</f>
        <v>0</v>
      </c>
      <c r="L80" s="207">
        <f>ROUND(N(data!CC66), 0)</f>
        <v>6888</v>
      </c>
      <c r="M80" s="207">
        <f>ROUND(N(data!CC67), 0)</f>
        <v>0</v>
      </c>
      <c r="N80" s="207">
        <f>ROUND(N(data!CC68), 0)</f>
        <v>0</v>
      </c>
      <c r="O80" s="207">
        <f>ROUND(N(data!CC69), 0)</f>
        <v>734623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213</v>
      </c>
      <c r="X80" s="207">
        <f>ROUND(N(data!CC78), 0)</f>
        <v>1398</v>
      </c>
      <c r="Y80" s="207">
        <f>ROUND(N(data!CC79), 0)</f>
        <v>0</v>
      </c>
      <c r="Z80" s="207">
        <f>ROUND(N(data!CC80), 0)</f>
        <v>0</v>
      </c>
      <c r="AA80" s="207">
        <f>ROUND(N(data!CC81), 0)</f>
        <v>733012</v>
      </c>
      <c r="AB80" s="207">
        <f>ROUND(N(data!CC82), 0)</f>
        <v>0</v>
      </c>
      <c r="AC80" s="207">
        <f>ROUND(N(data!CC83), 0)</f>
        <v>0</v>
      </c>
      <c r="AD80" s="207">
        <f>ROUND(N(data!CC84), 0)</f>
        <v>91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7A66-DC38-45C3-84A1-1799C55E1F41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St. Luke's Rehabilitation Institute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H-157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711 S Cowley Street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Spokane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A865-43A1-4A51-A63A-2E3546764725}">
  <sheetPr codeName="Sheet9">
    <tabColor rgb="FF92D050"/>
  </sheetPr>
  <dimension ref="A2:M94"/>
  <sheetViews>
    <sheetView topLeftCell="A34" zoomScaleNormal="100" workbookViewId="0">
      <selection activeCell="I69" sqref="I6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>
        <f>data!C97</f>
        <v>157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0</v>
      </c>
      <c r="C17" s="240">
        <f>data!E85</f>
        <v>0</v>
      </c>
      <c r="D17" s="240">
        <f>ROUND(N('Prior Year'!E59), 0)</f>
        <v>0</v>
      </c>
      <c r="E17" s="1">
        <f>data!E59</f>
        <v>0</v>
      </c>
      <c r="F17" s="216" t="str">
        <f t="shared" si="0"/>
        <v/>
      </c>
      <c r="G17" s="216" t="str">
        <f t="shared" si="1"/>
        <v/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10823427</v>
      </c>
      <c r="C19" s="240">
        <f>data!G85</f>
        <v>16376235</v>
      </c>
      <c r="D19" s="240">
        <f>ROUND(N('Prior Year'!G59), 0)</f>
        <v>15784</v>
      </c>
      <c r="E19" s="1">
        <f>data!G59</f>
        <v>16387</v>
      </c>
      <c r="F19" s="216">
        <f t="shared" si="0"/>
        <v>685.72142676127726</v>
      </c>
      <c r="G19" s="216">
        <f t="shared" si="1"/>
        <v>999.34307682919382</v>
      </c>
      <c r="H19" s="6">
        <f t="shared" si="2"/>
        <v>0.45736014338822573</v>
      </c>
      <c r="I19" s="240" t="str">
        <f t="shared" si="3"/>
        <v>Please provide explanation for the fluctuation noted here</v>
      </c>
      <c r="M19" s="7"/>
    </row>
    <row r="20" spans="1:13" x14ac:dyDescent="0.35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0</v>
      </c>
      <c r="C28" s="240">
        <f>data!P85</f>
        <v>0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0</v>
      </c>
      <c r="C30" s="240">
        <f>data!R85</f>
        <v>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-23227</v>
      </c>
      <c r="C31" s="240">
        <f>data!S85</f>
        <v>106174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0</v>
      </c>
      <c r="C32" s="240">
        <f>data!T85</f>
        <v>0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154821</v>
      </c>
      <c r="C33" s="240">
        <f>data!U85</f>
        <v>75234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360586</v>
      </c>
      <c r="C34" s="240">
        <f>data!V85</f>
        <v>700901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20584</v>
      </c>
      <c r="C37" s="240">
        <f>data!Y85</f>
        <v>14168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1355563</v>
      </c>
      <c r="C40" s="240">
        <f>data!AB85</f>
        <v>1885577.24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657718</v>
      </c>
      <c r="C41" s="240">
        <f>data!AC85</f>
        <v>967745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6941255</v>
      </c>
      <c r="C43" s="240">
        <f>data!AE85</f>
        <v>13027671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0</v>
      </c>
      <c r="C45" s="240">
        <f>data!AG85</f>
        <v>0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371277</v>
      </c>
      <c r="C48" s="240">
        <f>data!AJ85</f>
        <v>662540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1228442</v>
      </c>
      <c r="C49" s="240">
        <f>data!AK85</f>
        <v>4801314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527569</v>
      </c>
      <c r="C50" s="240">
        <f>data!AL85</f>
        <v>1225824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253346</v>
      </c>
      <c r="C51" s="240">
        <f>data!AM85</f>
        <v>568190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0</v>
      </c>
      <c r="C60" s="240">
        <f>data!AV85</f>
        <v>0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131985</v>
      </c>
      <c r="C61" s="240">
        <f>data!AW85</f>
        <v>2547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1384956</v>
      </c>
      <c r="C63" s="240">
        <f>data!AY85</f>
        <v>1618926.4100000001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0</v>
      </c>
      <c r="C64" s="240">
        <f>data!AZ85</f>
        <v>7082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181423</v>
      </c>
      <c r="C65" s="240">
        <f>data!BA85</f>
        <v>205099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1688659</v>
      </c>
      <c r="C66" s="240">
        <f>data!BB85</f>
        <v>2545906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118056</v>
      </c>
      <c r="C67" s="240">
        <f>data!BC85</f>
        <v>197856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26363</v>
      </c>
      <c r="C68" s="240">
        <f>data!BD85</f>
        <v>60334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3558807</v>
      </c>
      <c r="C69" s="240">
        <f>data!BE85</f>
        <v>4429298</v>
      </c>
      <c r="D69" s="240">
        <f>ROUND(N('Prior Year'!BE59), 0)</f>
        <v>87195</v>
      </c>
      <c r="E69" s="1">
        <f>data!BE59</f>
        <v>87195</v>
      </c>
      <c r="F69" s="216">
        <f>IF(B69=0,"",IF(D69=0,"",B69/D69))</f>
        <v>40.814347152933081</v>
      </c>
      <c r="G69" s="216">
        <f t="shared" si="5"/>
        <v>50.797614542118239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127691</v>
      </c>
      <c r="C71" s="240">
        <f>data!BG85</f>
        <v>213596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4050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0</v>
      </c>
      <c r="C74" s="240">
        <f>data!BJ85</f>
        <v>0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0</v>
      </c>
      <c r="C75" s="240">
        <f>data!BK85</f>
        <v>0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721467</v>
      </c>
      <c r="C76" s="240">
        <f>data!BL85</f>
        <v>106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3559568</v>
      </c>
      <c r="C78" s="240">
        <f>data!BN85</f>
        <v>2072759.4699999997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612496</v>
      </c>
      <c r="C79" s="240">
        <f>data!BO85</f>
        <v>23145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306</v>
      </c>
      <c r="C80" s="240">
        <f>data!BP85</f>
        <v>59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0</v>
      </c>
      <c r="C83" s="240">
        <f>data!BS85</f>
        <v>0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100890</v>
      </c>
      <c r="C84" s="240">
        <f>data!BT85</f>
        <v>62685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250</v>
      </c>
      <c r="C86" s="240">
        <f>data!BV85</f>
        <v>1190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924770</v>
      </c>
      <c r="C87" s="240">
        <f>data!BW85</f>
        <v>403724.06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1209132</v>
      </c>
      <c r="C89" s="240">
        <f>data!BY85</f>
        <v>1846026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652578</v>
      </c>
      <c r="C91" s="240">
        <f>data!CA85</f>
        <v>1930119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33316</v>
      </c>
      <c r="C92" s="240">
        <f>data!CB85</f>
        <v>22505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-207365</v>
      </c>
      <c r="C93" s="240">
        <f>data!CC85</f>
        <v>749530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982934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7E0C-99C1-4407-8726-4CFD8248B2ED}">
  <sheetPr>
    <tabColor rgb="FF92D050"/>
  </sheetPr>
  <dimension ref="A1:D36"/>
  <sheetViews>
    <sheetView topLeftCell="A35" workbookViewId="0"/>
  </sheetViews>
  <sheetFormatPr defaultRowHeight="12.5" x14ac:dyDescent="0.25"/>
  <sheetData>
    <row r="1" spans="1:4" ht="14.5" x14ac:dyDescent="0.35">
      <c r="A1" s="262" t="s">
        <v>817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818</v>
      </c>
      <c r="B3" s="261"/>
      <c r="C3" s="261"/>
      <c r="D3" s="261"/>
    </row>
    <row r="4" spans="1:4" ht="14.5" x14ac:dyDescent="0.35">
      <c r="A4" s="261" t="s">
        <v>819</v>
      </c>
      <c r="B4" s="261"/>
      <c r="C4" s="261"/>
      <c r="D4" s="261"/>
    </row>
    <row r="5" spans="1:4" ht="14.5" x14ac:dyDescent="0.35">
      <c r="A5" s="261" t="s">
        <v>820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821</v>
      </c>
      <c r="B7" s="261"/>
      <c r="C7" s="261"/>
      <c r="D7" s="261"/>
    </row>
    <row r="8" spans="1:4" ht="14.5" x14ac:dyDescent="0.35">
      <c r="A8" s="261" t="s">
        <v>822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823</v>
      </c>
      <c r="B11" s="261"/>
      <c r="C11" s="261"/>
      <c r="D11" s="261">
        <f>N(data!C380)</f>
        <v>11737564</v>
      </c>
    </row>
    <row r="12" spans="1:4" ht="14.5" x14ac:dyDescent="0.35">
      <c r="A12" s="263" t="s">
        <v>824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825</v>
      </c>
      <c r="B14" s="261"/>
      <c r="C14" s="261"/>
      <c r="D14" s="263" t="s">
        <v>826</v>
      </c>
    </row>
    <row r="15" spans="1:4" ht="14.5" x14ac:dyDescent="0.35">
      <c r="A15" s="261" t="s">
        <v>827</v>
      </c>
      <c r="B15" s="261"/>
      <c r="C15" s="261"/>
      <c r="D15" s="261"/>
    </row>
    <row r="16" spans="1:4" ht="14.5" x14ac:dyDescent="0.35">
      <c r="A16" s="261" t="s">
        <v>827</v>
      </c>
      <c r="B16" s="261"/>
      <c r="C16" s="261"/>
      <c r="D16" s="261"/>
    </row>
    <row r="17" spans="1:4" ht="14.5" x14ac:dyDescent="0.35">
      <c r="A17" s="261" t="s">
        <v>827</v>
      </c>
      <c r="B17" s="261"/>
      <c r="C17" s="261"/>
      <c r="D17" s="261"/>
    </row>
    <row r="18" spans="1:4" ht="14.5" x14ac:dyDescent="0.35">
      <c r="A18" s="261" t="s">
        <v>827</v>
      </c>
      <c r="B18" s="261"/>
      <c r="C18" s="261"/>
      <c r="D18" s="261"/>
    </row>
    <row r="19" spans="1:4" ht="14.5" x14ac:dyDescent="0.35">
      <c r="A19" s="261" t="s">
        <v>827</v>
      </c>
      <c r="B19" s="261"/>
      <c r="C19" s="261"/>
      <c r="D19" s="261"/>
    </row>
    <row r="20" spans="1:4" ht="14.5" x14ac:dyDescent="0.35">
      <c r="A20" s="261" t="s">
        <v>827</v>
      </c>
      <c r="B20" s="261"/>
      <c r="C20" s="261"/>
      <c r="D20" s="261"/>
    </row>
    <row r="21" spans="1:4" ht="14.5" x14ac:dyDescent="0.35">
      <c r="A21" s="261" t="s">
        <v>827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828</v>
      </c>
      <c r="B25" s="261"/>
      <c r="C25" s="261"/>
      <c r="D25" s="261">
        <f>N(data!C414)</f>
        <v>254872</v>
      </c>
    </row>
    <row r="26" spans="1:4" ht="14.5" x14ac:dyDescent="0.35">
      <c r="A26" s="263" t="s">
        <v>824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825</v>
      </c>
      <c r="B28" s="261"/>
      <c r="C28" s="261"/>
      <c r="D28" s="263" t="s">
        <v>826</v>
      </c>
    </row>
    <row r="29" spans="1:4" ht="14.5" x14ac:dyDescent="0.35">
      <c r="A29" s="261" t="s">
        <v>829</v>
      </c>
      <c r="B29" s="261"/>
      <c r="C29" s="261"/>
      <c r="D29" s="261"/>
    </row>
    <row r="30" spans="1:4" ht="14.5" x14ac:dyDescent="0.35">
      <c r="A30" s="261" t="s">
        <v>829</v>
      </c>
      <c r="B30" s="261"/>
      <c r="C30" s="261"/>
      <c r="D30" s="261"/>
    </row>
    <row r="31" spans="1:4" ht="14.5" x14ac:dyDescent="0.35">
      <c r="A31" s="261" t="s">
        <v>829</v>
      </c>
      <c r="B31" s="261"/>
      <c r="C31" s="261"/>
      <c r="D31" s="261"/>
    </row>
    <row r="32" spans="1:4" ht="14.5" x14ac:dyDescent="0.35">
      <c r="A32" s="261" t="s">
        <v>829</v>
      </c>
      <c r="B32" s="261"/>
      <c r="C32" s="261"/>
      <c r="D32" s="261"/>
    </row>
    <row r="33" spans="1:4" ht="14.5" x14ac:dyDescent="0.35">
      <c r="A33" s="261" t="s">
        <v>829</v>
      </c>
      <c r="B33" s="261"/>
      <c r="C33" s="261"/>
      <c r="D33" s="261"/>
    </row>
    <row r="34" spans="1:4" ht="14.5" x14ac:dyDescent="0.35">
      <c r="A34" s="261" t="s">
        <v>829</v>
      </c>
      <c r="B34" s="261"/>
      <c r="C34" s="261"/>
      <c r="D34" s="261"/>
    </row>
    <row r="35" spans="1:4" ht="14.5" x14ac:dyDescent="0.35">
      <c r="A35" s="261" t="s">
        <v>829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BCB3-D3A4-472B-B73E-FA9DB6AFD93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H-157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St. Luke's Rehabilitation Institute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99202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Spokane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Joel Gilbertson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Melissa Damm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509-473-6000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509-392-5688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/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 xml:space="preserve"> X</v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1205</v>
      </c>
      <c r="G23" s="76">
        <f>data!D127</f>
        <v>16385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0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0</v>
      </c>
      <c r="E34" s="73" t="s">
        <v>352</v>
      </c>
      <c r="F34" s="76"/>
      <c r="G34" s="76">
        <f>data!E143</f>
        <v>72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72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102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301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7EF5-B177-42B6-B120-E76F504151D5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St. Luke's Rehabilitation Institute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555</v>
      </c>
      <c r="C7" s="136">
        <f>data!B155</f>
        <v>7542</v>
      </c>
      <c r="D7" s="136">
        <f>data!B156</f>
        <v>30721</v>
      </c>
      <c r="E7" s="136">
        <f>data!B157</f>
        <v>35457357</v>
      </c>
      <c r="F7" s="136">
        <f>data!B158</f>
        <v>10588474</v>
      </c>
      <c r="G7" s="136">
        <f>data!B157+data!B158</f>
        <v>46045831</v>
      </c>
    </row>
    <row r="8" spans="1:7" ht="20.149999999999999" customHeight="1" x14ac:dyDescent="0.35">
      <c r="A8" s="72" t="s">
        <v>359</v>
      </c>
      <c r="B8" s="136">
        <f>data!C154</f>
        <v>300</v>
      </c>
      <c r="C8" s="136">
        <f>data!C155</f>
        <v>4084</v>
      </c>
      <c r="D8" s="136">
        <f>data!C156</f>
        <v>16637</v>
      </c>
      <c r="E8" s="136">
        <f>data!C157</f>
        <v>16539666</v>
      </c>
      <c r="F8" s="136">
        <f>data!C158</f>
        <v>8396117</v>
      </c>
      <c r="G8" s="136">
        <f>data!C157+data!C158</f>
        <v>24935783</v>
      </c>
    </row>
    <row r="9" spans="1:7" ht="20.149999999999999" customHeight="1" x14ac:dyDescent="0.35">
      <c r="A9" s="72" t="s">
        <v>862</v>
      </c>
      <c r="B9" s="136">
        <f>data!D154</f>
        <v>350</v>
      </c>
      <c r="C9" s="136">
        <f>data!D155</f>
        <v>4759</v>
      </c>
      <c r="D9" s="136">
        <f>data!D156</f>
        <v>19387</v>
      </c>
      <c r="E9" s="136">
        <f>data!D157</f>
        <v>15779604</v>
      </c>
      <c r="F9" s="136">
        <f>data!D158</f>
        <v>13278958</v>
      </c>
      <c r="G9" s="136">
        <f>data!D157+data!D158</f>
        <v>29058562</v>
      </c>
    </row>
    <row r="10" spans="1:7" ht="20.149999999999999" customHeight="1" x14ac:dyDescent="0.35">
      <c r="A10" s="87" t="s">
        <v>230</v>
      </c>
      <c r="B10" s="136">
        <f>data!E154</f>
        <v>1205</v>
      </c>
      <c r="C10" s="136">
        <f>data!E155</f>
        <v>16385</v>
      </c>
      <c r="D10" s="136">
        <f>data!E156</f>
        <v>66745</v>
      </c>
      <c r="E10" s="136">
        <f>data!E157</f>
        <v>67776627</v>
      </c>
      <c r="F10" s="136">
        <f>data!E158</f>
        <v>32263549</v>
      </c>
      <c r="G10" s="136">
        <f>E10+F10</f>
        <v>100040176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C99C-B594-4BC3-8BB6-381C8CC47B81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St. Luke's Rehabilitation Institute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2733761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68119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-1209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729926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-675277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2855320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723527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162815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886342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81156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733012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814168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DDF4-9AAE-4EAC-8342-44F19D752EEE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St. Luke's Rehabilitation Institute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622797</v>
      </c>
      <c r="D7" s="76">
        <f>data!C211</f>
        <v>0</v>
      </c>
      <c r="E7" s="76">
        <f>data!D211</f>
        <v>0</v>
      </c>
      <c r="F7" s="76">
        <f>data!E211</f>
        <v>622797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48430</v>
      </c>
      <c r="D8" s="76">
        <f>data!C212</f>
        <v>-89837</v>
      </c>
      <c r="E8" s="76">
        <f>data!D212</f>
        <v>0</v>
      </c>
      <c r="F8" s="76">
        <f>data!E212</f>
        <v>-41407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39064671</v>
      </c>
      <c r="D9" s="76">
        <f>data!C213</f>
        <v>97535</v>
      </c>
      <c r="E9" s="76">
        <f>data!D213</f>
        <v>0</v>
      </c>
      <c r="F9" s="76">
        <f>data!E213</f>
        <v>39162206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943987</v>
      </c>
      <c r="D11" s="76">
        <f>data!C215</f>
        <v>0</v>
      </c>
      <c r="E11" s="76">
        <f>data!D215</f>
        <v>0</v>
      </c>
      <c r="F11" s="76">
        <f>data!E215</f>
        <v>943987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4537709</v>
      </c>
      <c r="D12" s="76">
        <f>data!C216</f>
        <v>45601</v>
      </c>
      <c r="E12" s="76">
        <f>data!D216</f>
        <v>0</v>
      </c>
      <c r="F12" s="76">
        <f>data!E216</f>
        <v>4583310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128072</v>
      </c>
      <c r="D13" s="76">
        <f>data!C217</f>
        <v>0</v>
      </c>
      <c r="E13" s="76">
        <f>data!D217</f>
        <v>0</v>
      </c>
      <c r="F13" s="76">
        <f>data!E217</f>
        <v>128072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161276</v>
      </c>
      <c r="D15" s="76">
        <f>data!C219</f>
        <v>-39025</v>
      </c>
      <c r="E15" s="76">
        <f>data!D219</f>
        <v>0</v>
      </c>
      <c r="F15" s="76">
        <f>data!E219</f>
        <v>122251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45506942</v>
      </c>
      <c r="D16" s="76">
        <f>data!C220</f>
        <v>14274</v>
      </c>
      <c r="E16" s="76">
        <f>data!D220</f>
        <v>0</v>
      </c>
      <c r="F16" s="76">
        <f>data!E220</f>
        <v>45521216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501898</v>
      </c>
      <c r="D24" s="76">
        <f>data!C225</f>
        <v>71692</v>
      </c>
      <c r="E24" s="76">
        <f>data!D225</f>
        <v>0</v>
      </c>
      <c r="F24" s="76">
        <f>data!E225</f>
        <v>573590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20373566</v>
      </c>
      <c r="D25" s="76">
        <f>data!C226</f>
        <v>1037638</v>
      </c>
      <c r="E25" s="76">
        <f>data!D226</f>
        <v>0</v>
      </c>
      <c r="F25" s="76">
        <f>data!E226</f>
        <v>21411204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743671</v>
      </c>
      <c r="D27" s="76">
        <f>data!C228</f>
        <v>26941</v>
      </c>
      <c r="E27" s="76">
        <f>data!D228</f>
        <v>0</v>
      </c>
      <c r="F27" s="76">
        <f>data!E228</f>
        <v>770612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4293047</v>
      </c>
      <c r="D28" s="76">
        <f>data!C229</f>
        <v>91670</v>
      </c>
      <c r="E28" s="76">
        <f>data!D229</f>
        <v>0</v>
      </c>
      <c r="F28" s="76">
        <f>data!E229</f>
        <v>4384717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-128072</v>
      </c>
      <c r="D29" s="76">
        <f>data!C230</f>
        <v>256144</v>
      </c>
      <c r="E29" s="76">
        <f>data!D230</f>
        <v>0</v>
      </c>
      <c r="F29" s="76">
        <f>data!E230</f>
        <v>128072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25784110</v>
      </c>
      <c r="D32" s="76">
        <f>data!C233</f>
        <v>1484085</v>
      </c>
      <c r="E32" s="76">
        <f>data!D233</f>
        <v>0</v>
      </c>
      <c r="F32" s="76">
        <f>data!E233</f>
        <v>27268195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775F-5DC0-4312-B96C-F1A1C92B133B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St. Luke's Rehabilitation Institute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-600128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20766485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19697651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4199784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2438676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8438992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258456.73999999993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55800044.740000002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196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746839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319701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1066540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