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C65838BE-266B-4C30-A47A-620D089D4CDD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D675" i="25"/>
  <c r="M675" i="25" s="1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D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H65" i="15" s="1"/>
  <c r="I65" i="15" s="1"/>
  <c r="F64" i="15"/>
  <c r="E64" i="15"/>
  <c r="D64" i="15"/>
  <c r="B64" i="15"/>
  <c r="H64" i="15" s="1"/>
  <c r="I64" i="15" s="1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E58" i="15"/>
  <c r="D58" i="15"/>
  <c r="B58" i="15"/>
  <c r="F58" i="15" s="1"/>
  <c r="H57" i="15"/>
  <c r="I57" i="15" s="1"/>
  <c r="E57" i="15"/>
  <c r="D57" i="15"/>
  <c r="B57" i="15"/>
  <c r="F57" i="15" s="1"/>
  <c r="E56" i="15"/>
  <c r="D56" i="15"/>
  <c r="B56" i="15"/>
  <c r="F56" i="15" s="1"/>
  <c r="H55" i="15"/>
  <c r="I55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H52" i="15"/>
  <c r="I52" i="15" s="1"/>
  <c r="E52" i="15"/>
  <c r="D52" i="15"/>
  <c r="B52" i="15"/>
  <c r="F52" i="15" s="1"/>
  <c r="H51" i="15"/>
  <c r="I51" i="15" s="1"/>
  <c r="E51" i="15"/>
  <c r="D51" i="15"/>
  <c r="B51" i="15"/>
  <c r="F51" i="15" s="1"/>
  <c r="E50" i="15"/>
  <c r="D50" i="15"/>
  <c r="B50" i="15"/>
  <c r="F50" i="15" s="1"/>
  <c r="E49" i="15"/>
  <c r="D49" i="15"/>
  <c r="B49" i="15"/>
  <c r="E48" i="15"/>
  <c r="D48" i="15"/>
  <c r="B48" i="15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H44" i="15"/>
  <c r="I44" i="15" s="1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F26" i="15" s="1"/>
  <c r="B26" i="15"/>
  <c r="F25" i="15"/>
  <c r="E25" i="15"/>
  <c r="D25" i="15"/>
  <c r="B25" i="15"/>
  <c r="H25" i="15" s="1"/>
  <c r="I25" i="15" s="1"/>
  <c r="F24" i="15"/>
  <c r="E24" i="15"/>
  <c r="D24" i="15"/>
  <c r="B24" i="15"/>
  <c r="H24" i="15" s="1"/>
  <c r="I24" i="15" s="1"/>
  <c r="E23" i="15"/>
  <c r="D23" i="15"/>
  <c r="B23" i="15"/>
  <c r="E22" i="15"/>
  <c r="D22" i="15"/>
  <c r="F22" i="15" s="1"/>
  <c r="B22" i="15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E18" i="15"/>
  <c r="D18" i="15"/>
  <c r="B18" i="15"/>
  <c r="H18" i="15" s="1"/>
  <c r="I18" i="15" s="1"/>
  <c r="E17" i="15"/>
  <c r="D17" i="15"/>
  <c r="F17" i="15" s="1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J612" i="24"/>
  <c r="D420" i="24"/>
  <c r="F420" i="24" s="1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CF91" i="24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C58" i="34" s="1"/>
  <c r="I89" i="24"/>
  <c r="H89" i="24"/>
  <c r="G89" i="24"/>
  <c r="F89" i="24"/>
  <c r="E89" i="24"/>
  <c r="D89" i="24"/>
  <c r="C89" i="24"/>
  <c r="CE88" i="24"/>
  <c r="I377" i="34" s="1"/>
  <c r="CE87" i="24"/>
  <c r="I376" i="34" s="1"/>
  <c r="CD85" i="24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O46" i="31" s="1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C51" i="34" s="1"/>
  <c r="I69" i="24"/>
  <c r="H69" i="24"/>
  <c r="G69" i="24"/>
  <c r="O6" i="31" s="1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BR62" i="24"/>
  <c r="AY62" i="24"/>
  <c r="AC62" i="24"/>
  <c r="F62" i="24"/>
  <c r="CE61" i="24"/>
  <c r="I363" i="34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T85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H76" i="3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E48" i="24"/>
  <c r="E62" i="24" s="1"/>
  <c r="D48" i="24"/>
  <c r="D62" i="24" s="1"/>
  <c r="C48" i="24"/>
  <c r="C62" i="24" s="1"/>
  <c r="CE47" i="24"/>
  <c r="F38" i="15" l="1"/>
  <c r="F27" i="15"/>
  <c r="F33" i="15"/>
  <c r="F23" i="15"/>
  <c r="F39" i="15"/>
  <c r="F18" i="15"/>
  <c r="F28" i="15"/>
  <c r="F34" i="15"/>
  <c r="F16" i="15"/>
  <c r="H42" i="15"/>
  <c r="I42" i="15" s="1"/>
  <c r="F21" i="15"/>
  <c r="F43" i="15"/>
  <c r="F19" i="15"/>
  <c r="F37" i="15"/>
  <c r="F45" i="15"/>
  <c r="F15" i="15"/>
  <c r="F29" i="15"/>
  <c r="F35" i="15"/>
  <c r="F41" i="15"/>
  <c r="H47" i="15"/>
  <c r="I47" i="15" s="1"/>
  <c r="H54" i="15"/>
  <c r="I54" i="15" s="1"/>
  <c r="H56" i="15"/>
  <c r="I56" i="15" s="1"/>
  <c r="H58" i="15"/>
  <c r="I58" i="15" s="1"/>
  <c r="F48" i="15"/>
  <c r="F20" i="15"/>
  <c r="F30" i="15"/>
  <c r="F36" i="15"/>
  <c r="F49" i="15"/>
  <c r="F69" i="15"/>
  <c r="D416" i="24"/>
  <c r="E414" i="24" s="1"/>
  <c r="D367" i="24"/>
  <c r="R85" i="24"/>
  <c r="AP85" i="24"/>
  <c r="BV85" i="24"/>
  <c r="CE69" i="24"/>
  <c r="I371" i="34" s="1"/>
  <c r="E211" i="34"/>
  <c r="AB85" i="24"/>
  <c r="C693" i="24" s="1"/>
  <c r="BH85" i="24"/>
  <c r="C72" i="15" s="1"/>
  <c r="G72" i="15" s="1"/>
  <c r="AF85" i="24"/>
  <c r="C697" i="24" s="1"/>
  <c r="BT85" i="24"/>
  <c r="I309" i="34" s="1"/>
  <c r="M14" i="31"/>
  <c r="H49" i="34"/>
  <c r="M38" i="31"/>
  <c r="D177" i="34"/>
  <c r="M70" i="31"/>
  <c r="H305" i="34"/>
  <c r="G181" i="34"/>
  <c r="C54" i="15"/>
  <c r="G54" i="15" s="1"/>
  <c r="C707" i="24"/>
  <c r="D341" i="34"/>
  <c r="C86" i="15"/>
  <c r="G86" i="15" s="1"/>
  <c r="C642" i="24"/>
  <c r="M6" i="31"/>
  <c r="G17" i="34"/>
  <c r="M22" i="31"/>
  <c r="I81" i="34"/>
  <c r="M46" i="31"/>
  <c r="E209" i="34"/>
  <c r="M54" i="31"/>
  <c r="F241" i="34"/>
  <c r="M78" i="31"/>
  <c r="I337" i="34"/>
  <c r="M8" i="31"/>
  <c r="I17" i="34"/>
  <c r="M16" i="31"/>
  <c r="C81" i="34"/>
  <c r="M24" i="31"/>
  <c r="D113" i="34"/>
  <c r="M40" i="31"/>
  <c r="F177" i="34"/>
  <c r="M48" i="31"/>
  <c r="G209" i="34"/>
  <c r="M56" i="31"/>
  <c r="H241" i="34"/>
  <c r="M72" i="31"/>
  <c r="C337" i="34"/>
  <c r="M80" i="31"/>
  <c r="D369" i="34"/>
  <c r="H7" i="31"/>
  <c r="H12" i="34"/>
  <c r="H23" i="31"/>
  <c r="C108" i="34"/>
  <c r="X85" i="24"/>
  <c r="H39" i="31"/>
  <c r="E172" i="34"/>
  <c r="H63" i="31"/>
  <c r="H268" i="34"/>
  <c r="H79" i="31"/>
  <c r="C364" i="34"/>
  <c r="CB85" i="24"/>
  <c r="M21" i="31"/>
  <c r="H81" i="34"/>
  <c r="M37" i="31"/>
  <c r="C177" i="34"/>
  <c r="M61" i="31"/>
  <c r="F273" i="34"/>
  <c r="H66" i="31"/>
  <c r="D300" i="34"/>
  <c r="BO85" i="24"/>
  <c r="M62" i="31"/>
  <c r="G273" i="34"/>
  <c r="C636" i="24"/>
  <c r="H16" i="31"/>
  <c r="C76" i="34"/>
  <c r="Q85" i="24"/>
  <c r="H32" i="31"/>
  <c r="E140" i="34"/>
  <c r="AG85" i="24"/>
  <c r="H56" i="31"/>
  <c r="H236" i="34"/>
  <c r="BE85" i="24"/>
  <c r="H72" i="31"/>
  <c r="C332" i="34"/>
  <c r="BU85" i="24"/>
  <c r="H68" i="31"/>
  <c r="F300" i="34"/>
  <c r="BQ85" i="24"/>
  <c r="M64" i="31"/>
  <c r="I273" i="34"/>
  <c r="BL85" i="24"/>
  <c r="CF2" i="28"/>
  <c r="D5" i="7"/>
  <c r="D258" i="24"/>
  <c r="C121" i="8"/>
  <c r="H33" i="31"/>
  <c r="F140" i="34"/>
  <c r="AH85" i="24"/>
  <c r="H57" i="31"/>
  <c r="I236" i="34"/>
  <c r="BF85" i="24"/>
  <c r="M31" i="31"/>
  <c r="D145" i="34"/>
  <c r="M55" i="31"/>
  <c r="G241" i="34"/>
  <c r="H28" i="31"/>
  <c r="H108" i="34"/>
  <c r="AC85" i="24"/>
  <c r="O13" i="31"/>
  <c r="G51" i="34"/>
  <c r="G117" i="34"/>
  <c r="C40" i="15"/>
  <c r="G40" i="15" s="1"/>
  <c r="CE48" i="24"/>
  <c r="H10" i="31"/>
  <c r="D44" i="34"/>
  <c r="K85" i="24"/>
  <c r="H52" i="31"/>
  <c r="D236" i="34"/>
  <c r="BA85" i="24"/>
  <c r="H74" i="31"/>
  <c r="E332" i="34"/>
  <c r="BW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8" i="4"/>
  <c r="G28" i="4"/>
  <c r="H55" i="31"/>
  <c r="G236" i="34"/>
  <c r="BD85" i="24"/>
  <c r="M69" i="31"/>
  <c r="G305" i="34"/>
  <c r="H80" i="31"/>
  <c r="D364" i="34"/>
  <c r="CC85" i="24"/>
  <c r="F85" i="34"/>
  <c r="C685" i="24"/>
  <c r="C32" i="15"/>
  <c r="G32" i="15" s="1"/>
  <c r="H9" i="31"/>
  <c r="C44" i="34"/>
  <c r="H73" i="31"/>
  <c r="D332" i="34"/>
  <c r="H50" i="31"/>
  <c r="I204" i="34"/>
  <c r="AY85" i="24"/>
  <c r="H59" i="31"/>
  <c r="D268" i="34"/>
  <c r="M33" i="31"/>
  <c r="F145" i="34"/>
  <c r="M73" i="31"/>
  <c r="D337" i="34"/>
  <c r="H34" i="31"/>
  <c r="G140" i="34"/>
  <c r="AI85" i="24"/>
  <c r="H76" i="31"/>
  <c r="G332" i="34"/>
  <c r="BY85" i="2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N85" i="24"/>
  <c r="E373" i="34"/>
  <c r="C94" i="15"/>
  <c r="G94" i="15" s="1"/>
  <c r="H17" i="31"/>
  <c r="D76" i="34"/>
  <c r="H65" i="31"/>
  <c r="C300" i="34"/>
  <c r="BN85" i="24"/>
  <c r="M63" i="31"/>
  <c r="H273" i="34"/>
  <c r="O5" i="31"/>
  <c r="F19" i="34"/>
  <c r="H11" i="31"/>
  <c r="E44" i="34"/>
  <c r="L85" i="24"/>
  <c r="H51" i="31"/>
  <c r="C236" i="34"/>
  <c r="M9" i="31"/>
  <c r="C49" i="34"/>
  <c r="M57" i="31"/>
  <c r="I241" i="34"/>
  <c r="M2" i="31"/>
  <c r="C17" i="34"/>
  <c r="CE67" i="24"/>
  <c r="I369" i="34" s="1"/>
  <c r="M26" i="31"/>
  <c r="F113" i="34"/>
  <c r="M42" i="31"/>
  <c r="H177" i="34"/>
  <c r="M50" i="31"/>
  <c r="I209" i="34"/>
  <c r="M58" i="31"/>
  <c r="C273" i="34"/>
  <c r="M66" i="31"/>
  <c r="D305" i="34"/>
  <c r="M74" i="31"/>
  <c r="E337" i="34"/>
  <c r="H36" i="31"/>
  <c r="I140" i="34"/>
  <c r="AK85" i="24"/>
  <c r="H58" i="31"/>
  <c r="C268" i="34"/>
  <c r="BG85" i="24"/>
  <c r="AE8" i="31"/>
  <c r="I26" i="34"/>
  <c r="AE16" i="31"/>
  <c r="C90" i="34"/>
  <c r="AE24" i="31"/>
  <c r="D122" i="34"/>
  <c r="AE32" i="31"/>
  <c r="E154" i="34"/>
  <c r="AE40" i="31"/>
  <c r="F186" i="34"/>
  <c r="CE89" i="24"/>
  <c r="M13" i="31"/>
  <c r="G49" i="34"/>
  <c r="H40" i="31"/>
  <c r="F172" i="34"/>
  <c r="AO85" i="24"/>
  <c r="H4" i="31"/>
  <c r="E12" i="34"/>
  <c r="E85" i="24"/>
  <c r="H49" i="31"/>
  <c r="H204" i="34"/>
  <c r="M15" i="31"/>
  <c r="I49" i="34"/>
  <c r="M39" i="31"/>
  <c r="E177" i="34"/>
  <c r="M79" i="31"/>
  <c r="C369" i="34"/>
  <c r="H3" i="31"/>
  <c r="D12" i="34"/>
  <c r="D85" i="24"/>
  <c r="H27" i="31"/>
  <c r="G108" i="34"/>
  <c r="H43" i="31"/>
  <c r="I172" i="34"/>
  <c r="AR85" i="24"/>
  <c r="H75" i="31"/>
  <c r="F332" i="34"/>
  <c r="BX85" i="24"/>
  <c r="M17" i="31"/>
  <c r="D81" i="34"/>
  <c r="M49" i="31"/>
  <c r="H209" i="34"/>
  <c r="H12" i="31"/>
  <c r="F44" i="34"/>
  <c r="M85" i="24"/>
  <c r="M18" i="31"/>
  <c r="E81" i="34"/>
  <c r="M11" i="31"/>
  <c r="E49" i="34"/>
  <c r="M27" i="31"/>
  <c r="G113" i="34"/>
  <c r="M43" i="31"/>
  <c r="I177" i="34"/>
  <c r="M59" i="31"/>
  <c r="D273" i="34"/>
  <c r="M75" i="31"/>
  <c r="F337" i="34"/>
  <c r="H18" i="31"/>
  <c r="E76" i="34"/>
  <c r="S85" i="24"/>
  <c r="H60" i="31"/>
  <c r="E268" i="34"/>
  <c r="BI85" i="24"/>
  <c r="H85" i="24"/>
  <c r="AX85" i="24"/>
  <c r="H15" i="31"/>
  <c r="I44" i="34"/>
  <c r="P85" i="24"/>
  <c r="H31" i="31"/>
  <c r="D140" i="34"/>
  <c r="H47" i="31"/>
  <c r="F204" i="34"/>
  <c r="AV85" i="24"/>
  <c r="H71" i="31"/>
  <c r="I300" i="34"/>
  <c r="M5" i="31"/>
  <c r="F17" i="34"/>
  <c r="M29" i="31"/>
  <c r="I113" i="34"/>
  <c r="M45" i="31"/>
  <c r="D209" i="34"/>
  <c r="M53" i="31"/>
  <c r="E241" i="34"/>
  <c r="M77" i="31"/>
  <c r="H337" i="34"/>
  <c r="H2" i="31"/>
  <c r="C12" i="34"/>
  <c r="CE62" i="24"/>
  <c r="I364" i="34" s="1"/>
  <c r="C85" i="24"/>
  <c r="H44" i="31"/>
  <c r="C204" i="34"/>
  <c r="AS85" i="24"/>
  <c r="M30" i="31"/>
  <c r="C145" i="34"/>
  <c r="D85" i="34"/>
  <c r="C30" i="15"/>
  <c r="G30" i="15" s="1"/>
  <c r="C683" i="24"/>
  <c r="H8" i="31"/>
  <c r="I12" i="34"/>
  <c r="I85" i="24"/>
  <c r="H24" i="31"/>
  <c r="D108" i="34"/>
  <c r="Y85" i="24"/>
  <c r="H48" i="31"/>
  <c r="G204" i="34"/>
  <c r="AW85" i="24"/>
  <c r="H64" i="31"/>
  <c r="I268" i="34"/>
  <c r="BM85" i="24"/>
  <c r="H26" i="31"/>
  <c r="F108" i="34"/>
  <c r="AA85" i="24"/>
  <c r="M32" i="31"/>
  <c r="E145" i="34"/>
  <c r="H25" i="31"/>
  <c r="E108" i="34"/>
  <c r="Z85" i="24"/>
  <c r="H41" i="31"/>
  <c r="G172" i="34"/>
  <c r="M7" i="31"/>
  <c r="H17" i="34"/>
  <c r="M23" i="31"/>
  <c r="C113" i="34"/>
  <c r="M47" i="31"/>
  <c r="F209" i="34"/>
  <c r="M71" i="31"/>
  <c r="I305" i="34"/>
  <c r="O21" i="31"/>
  <c r="H83" i="34"/>
  <c r="H19" i="31"/>
  <c r="F76" i="34"/>
  <c r="H35" i="31"/>
  <c r="H140" i="34"/>
  <c r="AJ85" i="24"/>
  <c r="H67" i="31"/>
  <c r="E300" i="34"/>
  <c r="BP85" i="24"/>
  <c r="M25" i="31"/>
  <c r="E113" i="34"/>
  <c r="M41" i="31"/>
  <c r="G177" i="34"/>
  <c r="M65" i="31"/>
  <c r="C305" i="34"/>
  <c r="M10" i="31"/>
  <c r="D49" i="34"/>
  <c r="M34" i="31"/>
  <c r="G145" i="34"/>
  <c r="M3" i="31"/>
  <c r="D17" i="34"/>
  <c r="M19" i="31"/>
  <c r="F81" i="34"/>
  <c r="M35" i="31"/>
  <c r="H145" i="34"/>
  <c r="M51" i="31"/>
  <c r="C241" i="34"/>
  <c r="M67" i="31"/>
  <c r="E305" i="34"/>
  <c r="H6" i="31"/>
  <c r="G12" i="34"/>
  <c r="G85" i="24"/>
  <c r="H14" i="31"/>
  <c r="H44" i="34"/>
  <c r="O85" i="24"/>
  <c r="H22" i="31"/>
  <c r="I76" i="34"/>
  <c r="W85" i="24"/>
  <c r="H30" i="31"/>
  <c r="AE85" i="24"/>
  <c r="C140" i="34"/>
  <c r="H38" i="31"/>
  <c r="D172" i="34"/>
  <c r="AM85" i="24"/>
  <c r="H46" i="31"/>
  <c r="E204" i="34"/>
  <c r="AU85" i="24"/>
  <c r="H54" i="31"/>
  <c r="F236" i="34"/>
  <c r="BC85" i="24"/>
  <c r="H62" i="31"/>
  <c r="G268" i="34"/>
  <c r="BK85" i="24"/>
  <c r="H70" i="31"/>
  <c r="H300" i="34"/>
  <c r="BS85" i="24"/>
  <c r="H78" i="31"/>
  <c r="I332" i="34"/>
  <c r="CA85" i="24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H20" i="31"/>
  <c r="G76" i="34"/>
  <c r="U85" i="24"/>
  <c r="H42" i="31"/>
  <c r="H172" i="34"/>
  <c r="AQ85" i="24"/>
  <c r="J85" i="24"/>
  <c r="AZ85" i="24"/>
  <c r="C113" i="8"/>
  <c r="AE9" i="31"/>
  <c r="I366" i="34"/>
  <c r="F612" i="24"/>
  <c r="O14" i="31"/>
  <c r="H51" i="34"/>
  <c r="O22" i="31"/>
  <c r="I83" i="34"/>
  <c r="O30" i="31"/>
  <c r="C147" i="34"/>
  <c r="O38" i="31"/>
  <c r="D17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I384" i="34"/>
  <c r="L612" i="24"/>
  <c r="H29" i="31"/>
  <c r="I108" i="34"/>
  <c r="AD85" i="24"/>
  <c r="H69" i="31"/>
  <c r="G300" i="34"/>
  <c r="BR85" i="24"/>
  <c r="O24" i="31"/>
  <c r="D115" i="34"/>
  <c r="O56" i="31"/>
  <c r="H243" i="34"/>
  <c r="O80" i="31"/>
  <c r="D371" i="34"/>
  <c r="AE33" i="31"/>
  <c r="F154" i="34"/>
  <c r="CE52" i="24"/>
  <c r="O17" i="31"/>
  <c r="D83" i="34"/>
  <c r="O25" i="31"/>
  <c r="E115" i="34"/>
  <c r="O33" i="31"/>
  <c r="F147" i="34"/>
  <c r="O41" i="31"/>
  <c r="G179" i="34"/>
  <c r="H211" i="34"/>
  <c r="O49" i="31"/>
  <c r="O57" i="31"/>
  <c r="I243" i="34"/>
  <c r="O65" i="31"/>
  <c r="C307" i="34"/>
  <c r="O73" i="31"/>
  <c r="D339" i="34"/>
  <c r="E371" i="34"/>
  <c r="C615" i="24"/>
  <c r="C68" i="8"/>
  <c r="BQ2" i="30"/>
  <c r="D383" i="24"/>
  <c r="C137" i="8" s="1"/>
  <c r="G19" i="34"/>
  <c r="H5" i="31"/>
  <c r="F12" i="34"/>
  <c r="F85" i="24"/>
  <c r="H21" i="31"/>
  <c r="V85" i="24"/>
  <c r="H61" i="31"/>
  <c r="F268" i="34"/>
  <c r="BJ85" i="24"/>
  <c r="O8" i="31"/>
  <c r="I19" i="34"/>
  <c r="O40" i="31"/>
  <c r="F179" i="34"/>
  <c r="O72" i="31"/>
  <c r="C339" i="34"/>
  <c r="AE25" i="31"/>
  <c r="E122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C16" i="8"/>
  <c r="D308" i="24"/>
  <c r="H13" i="31"/>
  <c r="G44" i="34"/>
  <c r="N85" i="24"/>
  <c r="H37" i="31"/>
  <c r="C172" i="34"/>
  <c r="AL85" i="24"/>
  <c r="H53" i="31"/>
  <c r="E236" i="34"/>
  <c r="BB85" i="24"/>
  <c r="H77" i="31"/>
  <c r="H332" i="34"/>
  <c r="BZ85" i="24"/>
  <c r="O32" i="31"/>
  <c r="E147" i="34"/>
  <c r="O64" i="31"/>
  <c r="I275" i="34"/>
  <c r="BK2" i="30"/>
  <c r="I36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D275" i="34"/>
  <c r="O59" i="31"/>
  <c r="O67" i="31"/>
  <c r="E307" i="34"/>
  <c r="O75" i="31"/>
  <c r="F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I382" i="34"/>
  <c r="I612" i="24"/>
  <c r="E233" i="24"/>
  <c r="F32" i="6" s="1"/>
  <c r="D341" i="24"/>
  <c r="C87" i="8" s="1"/>
  <c r="D26" i="33"/>
  <c r="H45" i="31"/>
  <c r="AT85" i="24"/>
  <c r="D204" i="34"/>
  <c r="O16" i="31"/>
  <c r="C83" i="34"/>
  <c r="O48" i="31"/>
  <c r="G211" i="34"/>
  <c r="AE17" i="31"/>
  <c r="D90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F7" i="6"/>
  <c r="E220" i="24"/>
  <c r="DF2" i="30"/>
  <c r="C170" i="8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681" i="25"/>
  <c r="M681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685" i="25"/>
  <c r="M685" i="25" s="1"/>
  <c r="D711" i="25"/>
  <c r="M711" i="25" s="1"/>
  <c r="D703" i="25"/>
  <c r="M703" i="25" s="1"/>
  <c r="D695" i="25"/>
  <c r="M695" i="25" s="1"/>
  <c r="D687" i="25"/>
  <c r="M687" i="25" s="1"/>
  <c r="D699" i="25"/>
  <c r="M699" i="25" s="1"/>
  <c r="D694" i="25"/>
  <c r="M694" i="25" s="1"/>
  <c r="D677" i="25"/>
  <c r="M677" i="25" s="1"/>
  <c r="D669" i="25"/>
  <c r="M669" i="25" s="1"/>
  <c r="M716" i="25" s="1"/>
  <c r="D629" i="25"/>
  <c r="D623" i="25"/>
  <c r="D619" i="25"/>
  <c r="D714" i="25"/>
  <c r="M714" i="25" s="1"/>
  <c r="D683" i="25"/>
  <c r="M683" i="25" s="1"/>
  <c r="D674" i="25"/>
  <c r="M674" i="25" s="1"/>
  <c r="D707" i="25"/>
  <c r="M707" i="25" s="1"/>
  <c r="D702" i="25"/>
  <c r="M702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690" i="25"/>
  <c r="M690" i="25" s="1"/>
  <c r="D682" i="25"/>
  <c r="M682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K645" i="25" s="1"/>
  <c r="D631" i="25"/>
  <c r="J631" i="25" s="1"/>
  <c r="D625" i="25"/>
  <c r="D710" i="25"/>
  <c r="M710" i="25" s="1"/>
  <c r="D673" i="25"/>
  <c r="M673" i="25" s="1"/>
  <c r="D621" i="25"/>
  <c r="D617" i="25"/>
  <c r="D716" i="25" s="1"/>
  <c r="D698" i="25"/>
  <c r="M698" i="25" s="1"/>
  <c r="D626" i="25"/>
  <c r="G626" i="25" s="1"/>
  <c r="D691" i="25"/>
  <c r="M691" i="25" s="1"/>
  <c r="D620" i="25"/>
  <c r="D672" i="25"/>
  <c r="M672" i="25" s="1"/>
  <c r="D628" i="25"/>
  <c r="D670" i="25"/>
  <c r="M670" i="25" s="1"/>
  <c r="D686" i="25"/>
  <c r="M686" i="25" s="1"/>
  <c r="D678" i="25"/>
  <c r="M678" i="25" s="1"/>
  <c r="D706" i="25"/>
  <c r="M706" i="25" s="1"/>
  <c r="D680" i="25"/>
  <c r="M680" i="25" s="1"/>
  <c r="D624" i="25"/>
  <c r="E624" i="25"/>
  <c r="AE41" i="31"/>
  <c r="G186" i="34"/>
  <c r="I380" i="34"/>
  <c r="D612" i="24"/>
  <c r="G19" i="4"/>
  <c r="O29" i="31"/>
  <c r="I115" i="34"/>
  <c r="O37" i="31"/>
  <c r="C179" i="34"/>
  <c r="O45" i="31"/>
  <c r="D211" i="34"/>
  <c r="O53" i="31"/>
  <c r="E243" i="34"/>
  <c r="O61" i="31"/>
  <c r="F275" i="34"/>
  <c r="G307" i="34"/>
  <c r="O69" i="31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F90" i="2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I381" i="34"/>
  <c r="G612" i="24"/>
  <c r="C649" i="25"/>
  <c r="M717" i="25" s="1"/>
  <c r="C716" i="25"/>
  <c r="C167" i="8" l="1"/>
  <c r="D149" i="34"/>
  <c r="C44" i="15"/>
  <c r="G44" i="15" s="1"/>
  <c r="C640" i="24"/>
  <c r="C84" i="15"/>
  <c r="G84" i="15" s="1"/>
  <c r="D277" i="34"/>
  <c r="H30" i="15"/>
  <c r="I30" i="15" s="1"/>
  <c r="H712" i="25"/>
  <c r="H704" i="25"/>
  <c r="H696" i="25"/>
  <c r="H688" i="25"/>
  <c r="H709" i="25"/>
  <c r="H701" i="25"/>
  <c r="H693" i="25"/>
  <c r="H685" i="25"/>
  <c r="H717" i="25"/>
  <c r="H708" i="25"/>
  <c r="H700" i="25"/>
  <c r="H692" i="25"/>
  <c r="H684" i="25"/>
  <c r="H713" i="25"/>
  <c r="H705" i="25"/>
  <c r="H697" i="25"/>
  <c r="H689" i="25"/>
  <c r="H707" i="25"/>
  <c r="H699" i="25"/>
  <c r="H691" i="25"/>
  <c r="H687" i="25"/>
  <c r="H673" i="25"/>
  <c r="H702" i="25"/>
  <c r="H690" i="25"/>
  <c r="H681" i="25"/>
  <c r="H678" i="25"/>
  <c r="H670" i="25"/>
  <c r="H695" i="25"/>
  <c r="H675" i="25"/>
  <c r="H710" i="25"/>
  <c r="H698" i="25"/>
  <c r="H680" i="25"/>
  <c r="H672" i="25"/>
  <c r="H703" i="25"/>
  <c r="H677" i="25"/>
  <c r="H669" i="25"/>
  <c r="H711" i="25"/>
  <c r="H645" i="25"/>
  <c r="H643" i="25"/>
  <c r="H641" i="25"/>
  <c r="H639" i="25"/>
  <c r="H637" i="25"/>
  <c r="H635" i="25"/>
  <c r="H633" i="25"/>
  <c r="H631" i="25"/>
  <c r="H714" i="25"/>
  <c r="H694" i="25"/>
  <c r="H682" i="25"/>
  <c r="H706" i="25"/>
  <c r="H648" i="25"/>
  <c r="H646" i="25"/>
  <c r="H630" i="25"/>
  <c r="H716" i="25" s="1"/>
  <c r="H676" i="25"/>
  <c r="H674" i="25"/>
  <c r="H671" i="25"/>
  <c r="H647" i="25"/>
  <c r="H642" i="25"/>
  <c r="H638" i="25"/>
  <c r="H634" i="25"/>
  <c r="H644" i="25"/>
  <c r="H640" i="25"/>
  <c r="H636" i="25"/>
  <c r="H632" i="25"/>
  <c r="H683" i="25"/>
  <c r="H686" i="25"/>
  <c r="H679" i="25"/>
  <c r="L717" i="25"/>
  <c r="L708" i="25"/>
  <c r="L700" i="25"/>
  <c r="L692" i="25"/>
  <c r="L684" i="25"/>
  <c r="L713" i="25"/>
  <c r="L705" i="25"/>
  <c r="L697" i="25"/>
  <c r="L689" i="25"/>
  <c r="L681" i="25"/>
  <c r="L712" i="25"/>
  <c r="L704" i="25"/>
  <c r="L696" i="25"/>
  <c r="L688" i="25"/>
  <c r="L709" i="25"/>
  <c r="L701" i="25"/>
  <c r="L693" i="25"/>
  <c r="L685" i="25"/>
  <c r="L711" i="25"/>
  <c r="L703" i="25"/>
  <c r="L695" i="25"/>
  <c r="L687" i="25"/>
  <c r="L690" i="25"/>
  <c r="L677" i="25"/>
  <c r="L669" i="25"/>
  <c r="L716" i="25" s="1"/>
  <c r="L710" i="25"/>
  <c r="L674" i="25"/>
  <c r="L698" i="25"/>
  <c r="L683" i="25"/>
  <c r="L679" i="25"/>
  <c r="L671" i="25"/>
  <c r="L691" i="25"/>
  <c r="L686" i="25"/>
  <c r="L676" i="25"/>
  <c r="L706" i="25"/>
  <c r="L682" i="25"/>
  <c r="L673" i="25"/>
  <c r="L714" i="25"/>
  <c r="L694" i="25"/>
  <c r="L670" i="25"/>
  <c r="L707" i="25"/>
  <c r="L680" i="25"/>
  <c r="L675" i="25"/>
  <c r="L678" i="25"/>
  <c r="L702" i="25"/>
  <c r="L699" i="25"/>
  <c r="L672" i="25"/>
  <c r="G707" i="25"/>
  <c r="G699" i="25"/>
  <c r="G691" i="25"/>
  <c r="G712" i="25"/>
  <c r="G704" i="25"/>
  <c r="G696" i="25"/>
  <c r="G688" i="25"/>
  <c r="G711" i="25"/>
  <c r="G703" i="25"/>
  <c r="G695" i="25"/>
  <c r="G687" i="25"/>
  <c r="G717" i="25"/>
  <c r="G708" i="25"/>
  <c r="G700" i="25"/>
  <c r="G692" i="25"/>
  <c r="G684" i="25"/>
  <c r="G710" i="25"/>
  <c r="G702" i="25"/>
  <c r="G694" i="25"/>
  <c r="G686" i="25"/>
  <c r="G714" i="25"/>
  <c r="G682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97" i="25"/>
  <c r="G685" i="25"/>
  <c r="G673" i="25"/>
  <c r="G690" i="25"/>
  <c r="G681" i="25"/>
  <c r="G678" i="25"/>
  <c r="G670" i="25"/>
  <c r="G628" i="25"/>
  <c r="G705" i="25"/>
  <c r="G693" i="25"/>
  <c r="G675" i="25"/>
  <c r="G698" i="25"/>
  <c r="G680" i="25"/>
  <c r="G672" i="25"/>
  <c r="G701" i="25"/>
  <c r="G679" i="25"/>
  <c r="G677" i="25"/>
  <c r="G647" i="25"/>
  <c r="G713" i="25"/>
  <c r="G689" i="25"/>
  <c r="G683" i="25"/>
  <c r="G671" i="25"/>
  <c r="G669" i="25"/>
  <c r="G629" i="25"/>
  <c r="G706" i="25"/>
  <c r="G674" i="25"/>
  <c r="G646" i="25"/>
  <c r="G630" i="25"/>
  <c r="G648" i="25"/>
  <c r="G709" i="25"/>
  <c r="G627" i="25"/>
  <c r="G716" i="25" s="1"/>
  <c r="K711" i="25"/>
  <c r="K703" i="25"/>
  <c r="K695" i="25"/>
  <c r="K687" i="25"/>
  <c r="K717" i="25"/>
  <c r="K708" i="25"/>
  <c r="K700" i="25"/>
  <c r="K692" i="25"/>
  <c r="K684" i="25"/>
  <c r="K707" i="25"/>
  <c r="K699" i="25"/>
  <c r="K691" i="25"/>
  <c r="K712" i="25"/>
  <c r="K704" i="25"/>
  <c r="K696" i="25"/>
  <c r="K688" i="25"/>
  <c r="K714" i="25"/>
  <c r="K706" i="25"/>
  <c r="K698" i="25"/>
  <c r="K690" i="25"/>
  <c r="K702" i="25"/>
  <c r="K685" i="25"/>
  <c r="K680" i="25"/>
  <c r="K672" i="25"/>
  <c r="K705" i="25"/>
  <c r="K677" i="25"/>
  <c r="K669" i="25"/>
  <c r="K716" i="25" s="1"/>
  <c r="K710" i="25"/>
  <c r="K693" i="25"/>
  <c r="K674" i="25"/>
  <c r="K713" i="25"/>
  <c r="K683" i="25"/>
  <c r="K679" i="25"/>
  <c r="K671" i="25"/>
  <c r="K701" i="25"/>
  <c r="K686" i="25"/>
  <c r="K676" i="25"/>
  <c r="K682" i="25"/>
  <c r="K694" i="25"/>
  <c r="K670" i="25"/>
  <c r="K697" i="25"/>
  <c r="K675" i="25"/>
  <c r="K673" i="25"/>
  <c r="K678" i="25"/>
  <c r="K681" i="25"/>
  <c r="K689" i="25"/>
  <c r="K709" i="25"/>
  <c r="E245" i="34"/>
  <c r="C66" i="15"/>
  <c r="G66" i="15" s="1"/>
  <c r="C632" i="24"/>
  <c r="I341" i="34"/>
  <c r="C91" i="15"/>
  <c r="G91" i="15" s="1"/>
  <c r="C647" i="24"/>
  <c r="E309" i="34"/>
  <c r="C80" i="15"/>
  <c r="G80" i="15" s="1"/>
  <c r="C621" i="24"/>
  <c r="C21" i="34"/>
  <c r="C668" i="24"/>
  <c r="C15" i="15"/>
  <c r="CE85" i="24"/>
  <c r="F213" i="34"/>
  <c r="C60" i="15"/>
  <c r="C713" i="24"/>
  <c r="G341" i="34"/>
  <c r="C89" i="15"/>
  <c r="G89" i="15" s="1"/>
  <c r="C645" i="24"/>
  <c r="E613" i="25"/>
  <c r="F625" i="25"/>
  <c r="C181" i="34"/>
  <c r="C50" i="15"/>
  <c r="C703" i="24"/>
  <c r="H85" i="34"/>
  <c r="C687" i="24"/>
  <c r="C34" i="15"/>
  <c r="D350" i="24"/>
  <c r="I117" i="34"/>
  <c r="C42" i="15"/>
  <c r="G42" i="15" s="1"/>
  <c r="C695" i="24"/>
  <c r="H309" i="34"/>
  <c r="C83" i="15"/>
  <c r="G83" i="15" s="1"/>
  <c r="C639" i="24"/>
  <c r="C149" i="34"/>
  <c r="C43" i="15"/>
  <c r="C696" i="24"/>
  <c r="G21" i="34"/>
  <c r="C672" i="24"/>
  <c r="C19" i="15"/>
  <c r="F117" i="34"/>
  <c r="C692" i="24"/>
  <c r="C39" i="15"/>
  <c r="H213" i="34"/>
  <c r="C62" i="15"/>
  <c r="C616" i="24"/>
  <c r="D384" i="24"/>
  <c r="C81" i="15"/>
  <c r="G81" i="15" s="1"/>
  <c r="C623" i="24"/>
  <c r="F309" i="34"/>
  <c r="G309" i="34"/>
  <c r="C626" i="24"/>
  <c r="C82" i="15"/>
  <c r="G82" i="15" s="1"/>
  <c r="H53" i="34"/>
  <c r="C27" i="15"/>
  <c r="C680" i="24"/>
  <c r="C373" i="34"/>
  <c r="C622" i="24"/>
  <c r="C92" i="15"/>
  <c r="G92" i="15" s="1"/>
  <c r="G85" i="34"/>
  <c r="C33" i="15"/>
  <c r="C686" i="24"/>
  <c r="F245" i="34"/>
  <c r="C67" i="15"/>
  <c r="G67" i="15" s="1"/>
  <c r="C633" i="24"/>
  <c r="G213" i="34"/>
  <c r="C61" i="15"/>
  <c r="C631" i="24"/>
  <c r="C709" i="24"/>
  <c r="C56" i="15"/>
  <c r="G56" i="15" s="1"/>
  <c r="I181" i="34"/>
  <c r="I378" i="34"/>
  <c r="K612" i="24"/>
  <c r="D245" i="34"/>
  <c r="C65" i="15"/>
  <c r="G65" i="15" s="1"/>
  <c r="C630" i="24"/>
  <c r="H245" i="34"/>
  <c r="C69" i="15"/>
  <c r="C614" i="24"/>
  <c r="J714" i="25"/>
  <c r="J706" i="25"/>
  <c r="J698" i="25"/>
  <c r="J690" i="25"/>
  <c r="J711" i="25"/>
  <c r="J703" i="25"/>
  <c r="J695" i="25"/>
  <c r="J687" i="25"/>
  <c r="J710" i="25"/>
  <c r="J702" i="25"/>
  <c r="J694" i="25"/>
  <c r="J686" i="25"/>
  <c r="J707" i="25"/>
  <c r="J699" i="25"/>
  <c r="J691" i="25"/>
  <c r="J709" i="25"/>
  <c r="J701" i="25"/>
  <c r="J693" i="25"/>
  <c r="J685" i="25"/>
  <c r="J712" i="25"/>
  <c r="J700" i="25"/>
  <c r="J697" i="25"/>
  <c r="J675" i="25"/>
  <c r="J680" i="25"/>
  <c r="J672" i="25"/>
  <c r="J708" i="25"/>
  <c r="J705" i="25"/>
  <c r="J688" i="25"/>
  <c r="J677" i="25"/>
  <c r="J669" i="25"/>
  <c r="J674" i="25"/>
  <c r="J713" i="25"/>
  <c r="J696" i="25"/>
  <c r="J684" i="25"/>
  <c r="J683" i="25"/>
  <c r="J679" i="25"/>
  <c r="J671" i="25"/>
  <c r="J648" i="25"/>
  <c r="J647" i="25"/>
  <c r="J646" i="25"/>
  <c r="J704" i="25"/>
  <c r="J682" i="25"/>
  <c r="J670" i="25"/>
  <c r="J644" i="25"/>
  <c r="J642" i="25"/>
  <c r="J640" i="25"/>
  <c r="J638" i="25"/>
  <c r="J636" i="25"/>
  <c r="J634" i="25"/>
  <c r="J632" i="25"/>
  <c r="J716" i="25" s="1"/>
  <c r="J717" i="25"/>
  <c r="J673" i="25"/>
  <c r="J681" i="25"/>
  <c r="J645" i="25"/>
  <c r="J643" i="25"/>
  <c r="J641" i="25"/>
  <c r="J639" i="25"/>
  <c r="J637" i="25"/>
  <c r="J635" i="25"/>
  <c r="J633" i="25"/>
  <c r="J689" i="25"/>
  <c r="J692" i="25"/>
  <c r="J676" i="25"/>
  <c r="J678" i="25"/>
  <c r="F16" i="6"/>
  <c r="F234" i="24"/>
  <c r="C64" i="15"/>
  <c r="G64" i="15" s="1"/>
  <c r="C628" i="24"/>
  <c r="C245" i="34"/>
  <c r="E213" i="34"/>
  <c r="C59" i="15"/>
  <c r="G59" i="15" s="1"/>
  <c r="C712" i="24"/>
  <c r="D117" i="34"/>
  <c r="C690" i="24"/>
  <c r="C37" i="15"/>
  <c r="H21" i="34"/>
  <c r="C20" i="15"/>
  <c r="G20" i="15" s="1"/>
  <c r="C673" i="24"/>
  <c r="F181" i="34"/>
  <c r="C53" i="15"/>
  <c r="C706" i="24"/>
  <c r="C277" i="34"/>
  <c r="C71" i="15"/>
  <c r="G71" i="15" s="1"/>
  <c r="C618" i="24"/>
  <c r="D53" i="34"/>
  <c r="C676" i="24"/>
  <c r="C23" i="15"/>
  <c r="E149" i="34"/>
  <c r="C45" i="15"/>
  <c r="C698" i="24"/>
  <c r="I709" i="25"/>
  <c r="I701" i="25"/>
  <c r="I693" i="25"/>
  <c r="I685" i="25"/>
  <c r="I714" i="25"/>
  <c r="I706" i="25"/>
  <c r="I698" i="25"/>
  <c r="I690" i="25"/>
  <c r="I682" i="25"/>
  <c r="I713" i="25"/>
  <c r="I705" i="25"/>
  <c r="I697" i="25"/>
  <c r="I689" i="25"/>
  <c r="I710" i="25"/>
  <c r="I702" i="25"/>
  <c r="I694" i="25"/>
  <c r="I686" i="25"/>
  <c r="I712" i="25"/>
  <c r="I704" i="25"/>
  <c r="I696" i="25"/>
  <c r="I688" i="25"/>
  <c r="I707" i="25"/>
  <c r="I681" i="25"/>
  <c r="I678" i="25"/>
  <c r="I670" i="25"/>
  <c r="I700" i="25"/>
  <c r="I695" i="25"/>
  <c r="I675" i="25"/>
  <c r="I680" i="25"/>
  <c r="I672" i="25"/>
  <c r="I708" i="25"/>
  <c r="I703" i="25"/>
  <c r="I677" i="25"/>
  <c r="I669" i="25"/>
  <c r="I691" i="25"/>
  <c r="I674" i="25"/>
  <c r="I684" i="25"/>
  <c r="I687" i="25"/>
  <c r="I648" i="25"/>
  <c r="I646" i="25"/>
  <c r="I644" i="25"/>
  <c r="I642" i="25"/>
  <c r="I640" i="25"/>
  <c r="I638" i="25"/>
  <c r="I636" i="25"/>
  <c r="I634" i="25"/>
  <c r="I632" i="25"/>
  <c r="I692" i="25"/>
  <c r="I679" i="25"/>
  <c r="I647" i="25"/>
  <c r="I643" i="25"/>
  <c r="I639" i="25"/>
  <c r="I635" i="25"/>
  <c r="I631" i="25"/>
  <c r="I717" i="25"/>
  <c r="I711" i="25"/>
  <c r="I673" i="25"/>
  <c r="I641" i="25"/>
  <c r="I633" i="25"/>
  <c r="I676" i="25"/>
  <c r="I671" i="25"/>
  <c r="I645" i="25"/>
  <c r="I637" i="25"/>
  <c r="I699" i="25"/>
  <c r="I683" i="25"/>
  <c r="C58" i="15"/>
  <c r="G58" i="15" s="1"/>
  <c r="D213" i="34"/>
  <c r="C711" i="24"/>
  <c r="H341" i="34"/>
  <c r="C646" i="24"/>
  <c r="C90" i="15"/>
  <c r="G90" i="15" s="1"/>
  <c r="F21" i="34"/>
  <c r="C671" i="24"/>
  <c r="C18" i="15"/>
  <c r="G18" i="15" s="1"/>
  <c r="C53" i="34"/>
  <c r="C22" i="15"/>
  <c r="C675" i="24"/>
  <c r="I85" i="34"/>
  <c r="C35" i="15"/>
  <c r="C688" i="24"/>
  <c r="H149" i="34"/>
  <c r="C701" i="24"/>
  <c r="C48" i="15"/>
  <c r="E277" i="34"/>
  <c r="C73" i="15"/>
  <c r="G73" i="15" s="1"/>
  <c r="C634" i="24"/>
  <c r="E181" i="34"/>
  <c r="C52" i="15"/>
  <c r="G52" i="15" s="1"/>
  <c r="C705" i="24"/>
  <c r="G149" i="34"/>
  <c r="C47" i="15"/>
  <c r="G47" i="15" s="1"/>
  <c r="C700" i="24"/>
  <c r="C68" i="15"/>
  <c r="G68" i="15" s="1"/>
  <c r="C624" i="24"/>
  <c r="G245" i="34"/>
  <c r="I245" i="34"/>
  <c r="C70" i="15"/>
  <c r="G70" i="15" s="1"/>
  <c r="C629" i="24"/>
  <c r="E85" i="34"/>
  <c r="C684" i="24"/>
  <c r="C31" i="15"/>
  <c r="G31" i="15" s="1"/>
  <c r="H277" i="34"/>
  <c r="C76" i="15"/>
  <c r="G76" i="15" s="1"/>
  <c r="C637" i="24"/>
  <c r="E21" i="34"/>
  <c r="C670" i="24"/>
  <c r="C17" i="15"/>
  <c r="D12" i="33"/>
  <c r="G53" i="34"/>
  <c r="C26" i="15"/>
  <c r="C679" i="24"/>
  <c r="C55" i="15"/>
  <c r="G55" i="15" s="1"/>
  <c r="C708" i="24"/>
  <c r="H181" i="34"/>
  <c r="G277" i="34"/>
  <c r="C75" i="15"/>
  <c r="G75" i="15" s="1"/>
  <c r="C635" i="24"/>
  <c r="E117" i="34"/>
  <c r="C38" i="15"/>
  <c r="C691" i="24"/>
  <c r="C77" i="15"/>
  <c r="G77" i="15" s="1"/>
  <c r="I277" i="34"/>
  <c r="C638" i="24"/>
  <c r="F341" i="34"/>
  <c r="C88" i="15"/>
  <c r="G88" i="15" s="1"/>
  <c r="C644" i="24"/>
  <c r="D21" i="34"/>
  <c r="C669" i="24"/>
  <c r="C16" i="15"/>
  <c r="G16" i="15" s="1"/>
  <c r="C309" i="34"/>
  <c r="C619" i="24"/>
  <c r="C78" i="15"/>
  <c r="G78" i="15" s="1"/>
  <c r="I213" i="34"/>
  <c r="C63" i="15"/>
  <c r="C625" i="24"/>
  <c r="E341" i="34"/>
  <c r="C87" i="15"/>
  <c r="G87" i="15" s="1"/>
  <c r="C643" i="24"/>
  <c r="C41" i="15"/>
  <c r="H117" i="34"/>
  <c r="C694" i="24"/>
  <c r="C341" i="34"/>
  <c r="C85" i="15"/>
  <c r="G85" i="15" s="1"/>
  <c r="C641" i="24"/>
  <c r="F277" i="34"/>
  <c r="C617" i="24"/>
  <c r="C74" i="15"/>
  <c r="G74" i="15" s="1"/>
  <c r="D373" i="34"/>
  <c r="C93" i="15"/>
  <c r="G93" i="15" s="1"/>
  <c r="C620" i="24"/>
  <c r="F149" i="34"/>
  <c r="C46" i="15"/>
  <c r="G46" i="15" s="1"/>
  <c r="C699" i="24"/>
  <c r="E380" i="24"/>
  <c r="D352" i="24"/>
  <c r="C103" i="8" s="1"/>
  <c r="F309" i="24"/>
  <c r="C50" i="8"/>
  <c r="E713" i="25"/>
  <c r="E705" i="25"/>
  <c r="E697" i="25"/>
  <c r="E689" i="25"/>
  <c r="E710" i="25"/>
  <c r="E702" i="25"/>
  <c r="E694" i="25"/>
  <c r="E686" i="25"/>
  <c r="E709" i="25"/>
  <c r="E701" i="25"/>
  <c r="E693" i="25"/>
  <c r="E685" i="25"/>
  <c r="E714" i="25"/>
  <c r="E706" i="25"/>
  <c r="E698" i="25"/>
  <c r="E690" i="25"/>
  <c r="E717" i="25"/>
  <c r="E708" i="25"/>
  <c r="E700" i="25"/>
  <c r="E692" i="25"/>
  <c r="E704" i="25"/>
  <c r="E683" i="25"/>
  <c r="E674" i="25"/>
  <c r="E707" i="25"/>
  <c r="E687" i="25"/>
  <c r="E679" i="25"/>
  <c r="E671" i="25"/>
  <c r="E648" i="25"/>
  <c r="E647" i="25"/>
  <c r="E646" i="25"/>
  <c r="E630" i="25"/>
  <c r="E627" i="25"/>
  <c r="E712" i="25"/>
  <c r="E682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95" i="25"/>
  <c r="E673" i="25"/>
  <c r="E688" i="25"/>
  <c r="E681" i="25"/>
  <c r="E678" i="25"/>
  <c r="E670" i="25"/>
  <c r="E628" i="25"/>
  <c r="E691" i="25"/>
  <c r="E669" i="25"/>
  <c r="E629" i="25"/>
  <c r="E711" i="25"/>
  <c r="E672" i="25"/>
  <c r="E684" i="25"/>
  <c r="E677" i="25"/>
  <c r="E680" i="25"/>
  <c r="E675" i="25"/>
  <c r="E699" i="25"/>
  <c r="E696" i="25"/>
  <c r="E626" i="25"/>
  <c r="E703" i="25"/>
  <c r="D181" i="34"/>
  <c r="C51" i="15"/>
  <c r="G51" i="15" s="1"/>
  <c r="C704" i="24"/>
  <c r="C674" i="24"/>
  <c r="I21" i="34"/>
  <c r="C21" i="15"/>
  <c r="G21" i="15" s="1"/>
  <c r="C57" i="15"/>
  <c r="G57" i="15" s="1"/>
  <c r="C213" i="34"/>
  <c r="C710" i="24"/>
  <c r="I53" i="34"/>
  <c r="C28" i="15"/>
  <c r="C681" i="24"/>
  <c r="F53" i="34"/>
  <c r="C678" i="24"/>
  <c r="C25" i="15"/>
  <c r="G25" i="15" s="1"/>
  <c r="I149" i="34"/>
  <c r="C49" i="15"/>
  <c r="C702" i="24"/>
  <c r="C677" i="24"/>
  <c r="E53" i="34"/>
  <c r="C24" i="15"/>
  <c r="G24" i="15" s="1"/>
  <c r="C682" i="24"/>
  <c r="C85" i="34"/>
  <c r="C29" i="15"/>
  <c r="D309" i="34"/>
  <c r="C79" i="15"/>
  <c r="G79" i="15" s="1"/>
  <c r="C627" i="24"/>
  <c r="C117" i="34"/>
  <c r="C36" i="15"/>
  <c r="C689" i="24"/>
  <c r="G28" i="15" l="1"/>
  <c r="H28" i="15"/>
  <c r="I28" i="15" s="1"/>
  <c r="G38" i="15"/>
  <c r="H38" i="15"/>
  <c r="I38" i="15" s="1"/>
  <c r="G35" i="15"/>
  <c r="H35" i="15"/>
  <c r="I35" i="15" s="1"/>
  <c r="H45" i="15"/>
  <c r="I45" i="15" s="1"/>
  <c r="G45" i="15"/>
  <c r="G19" i="15"/>
  <c r="H19" i="15"/>
  <c r="I19" i="15" s="1"/>
  <c r="G34" i="15"/>
  <c r="H34" i="15"/>
  <c r="I34" i="15" s="1"/>
  <c r="G37" i="15"/>
  <c r="H37" i="15"/>
  <c r="I37" i="15" s="1"/>
  <c r="G63" i="15"/>
  <c r="H63" i="15"/>
  <c r="I63" i="15" s="1"/>
  <c r="G26" i="15"/>
  <c r="H26" i="15"/>
  <c r="I26" i="15" s="1"/>
  <c r="I716" i="25"/>
  <c r="H53" i="15"/>
  <c r="I53" i="15" s="1"/>
  <c r="G53" i="15"/>
  <c r="D615" i="24"/>
  <c r="C715" i="24"/>
  <c r="C648" i="24"/>
  <c r="M716" i="24" s="1"/>
  <c r="G27" i="15"/>
  <c r="H27" i="15"/>
  <c r="I27" i="15" s="1"/>
  <c r="C138" i="8"/>
  <c r="D417" i="24"/>
  <c r="H50" i="15"/>
  <c r="I50" i="15" s="1"/>
  <c r="G50" i="15"/>
  <c r="G36" i="15"/>
  <c r="H36" i="15"/>
  <c r="I36" i="15" s="1"/>
  <c r="G23" i="15"/>
  <c r="H23" i="15"/>
  <c r="I23" i="15" s="1"/>
  <c r="G69" i="15"/>
  <c r="H69" i="15" s="1"/>
  <c r="I69" i="15" s="1"/>
  <c r="G39" i="15"/>
  <c r="H39" i="15"/>
  <c r="I39" i="15" s="1"/>
  <c r="E716" i="25"/>
  <c r="G49" i="15"/>
  <c r="H49" i="15"/>
  <c r="I49" i="15" s="1"/>
  <c r="G29" i="15"/>
  <c r="H29" i="15"/>
  <c r="I29" i="15" s="1"/>
  <c r="G22" i="15"/>
  <c r="H22" i="15" s="1"/>
  <c r="I22" i="15" s="1"/>
  <c r="G33" i="15"/>
  <c r="H33" i="15"/>
  <c r="I33" i="15" s="1"/>
  <c r="F710" i="25"/>
  <c r="F702" i="25"/>
  <c r="F694" i="25"/>
  <c r="F686" i="25"/>
  <c r="F707" i="25"/>
  <c r="F699" i="25"/>
  <c r="F691" i="25"/>
  <c r="F683" i="25"/>
  <c r="F714" i="25"/>
  <c r="F706" i="25"/>
  <c r="F698" i="25"/>
  <c r="F690" i="25"/>
  <c r="F711" i="25"/>
  <c r="F703" i="25"/>
  <c r="F695" i="25"/>
  <c r="F687" i="25"/>
  <c r="F713" i="25"/>
  <c r="F705" i="25"/>
  <c r="F697" i="25"/>
  <c r="F689" i="25"/>
  <c r="F709" i="25"/>
  <c r="F692" i="25"/>
  <c r="F679" i="25"/>
  <c r="F671" i="25"/>
  <c r="F648" i="25"/>
  <c r="F647" i="25"/>
  <c r="F646" i="25"/>
  <c r="F630" i="25"/>
  <c r="F627" i="25"/>
  <c r="F712" i="25"/>
  <c r="F682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0" i="25"/>
  <c r="F685" i="25"/>
  <c r="F673" i="25"/>
  <c r="F688" i="25"/>
  <c r="F681" i="25"/>
  <c r="F678" i="25"/>
  <c r="F670" i="25"/>
  <c r="F628" i="25"/>
  <c r="F708" i="25"/>
  <c r="F693" i="25"/>
  <c r="F675" i="25"/>
  <c r="F674" i="25"/>
  <c r="F672" i="25"/>
  <c r="F701" i="25"/>
  <c r="F684" i="25"/>
  <c r="F677" i="25"/>
  <c r="F704" i="25"/>
  <c r="F680" i="25"/>
  <c r="F626" i="25"/>
  <c r="F716" i="25" s="1"/>
  <c r="F696" i="25"/>
  <c r="F717" i="25"/>
  <c r="F669" i="25"/>
  <c r="F629" i="25"/>
  <c r="I373" i="34"/>
  <c r="C716" i="24"/>
  <c r="G41" i="15"/>
  <c r="H41" i="15"/>
  <c r="I41" i="15" s="1"/>
  <c r="G17" i="15"/>
  <c r="H17" i="15" s="1"/>
  <c r="I17" i="15" s="1"/>
  <c r="H48" i="15"/>
  <c r="I48" i="15" s="1"/>
  <c r="G48" i="15"/>
  <c r="G43" i="15"/>
  <c r="H43" i="15"/>
  <c r="I43" i="15" s="1"/>
  <c r="G15" i="15"/>
  <c r="H15" i="15" s="1"/>
  <c r="I15" i="15" s="1"/>
  <c r="C168" i="8" l="1"/>
  <c r="D421" i="24"/>
  <c r="D706" i="24"/>
  <c r="D698" i="24"/>
  <c r="D690" i="24"/>
  <c r="D682" i="24"/>
  <c r="D674" i="24"/>
  <c r="D623" i="24"/>
  <c r="D619" i="24"/>
  <c r="D711" i="24"/>
  <c r="D703" i="24"/>
  <c r="D695" i="24"/>
  <c r="D687" i="24"/>
  <c r="D679" i="24"/>
  <c r="D671" i="24"/>
  <c r="D625" i="24"/>
  <c r="D708" i="24"/>
  <c r="D700" i="24"/>
  <c r="D713" i="24"/>
  <c r="D705" i="24"/>
  <c r="D697" i="24"/>
  <c r="D689" i="24"/>
  <c r="D681" i="24"/>
  <c r="D673" i="24"/>
  <c r="D712" i="24"/>
  <c r="D704" i="24"/>
  <c r="D716" i="24"/>
  <c r="D692" i="24"/>
  <c r="D678" i="24"/>
  <c r="D677" i="24"/>
  <c r="D646" i="24"/>
  <c r="D643" i="24"/>
  <c r="D635" i="24"/>
  <c r="D622" i="24"/>
  <c r="D616" i="24"/>
  <c r="D709" i="24"/>
  <c r="D707" i="24"/>
  <c r="D686" i="24"/>
  <c r="D685" i="24"/>
  <c r="D638" i="24"/>
  <c r="D630" i="24"/>
  <c r="D628" i="24"/>
  <c r="D621" i="24"/>
  <c r="D701" i="24"/>
  <c r="D694" i="24"/>
  <c r="D693" i="24"/>
  <c r="D672" i="24"/>
  <c r="D641" i="24"/>
  <c r="D633" i="24"/>
  <c r="D680" i="24"/>
  <c r="D647" i="24"/>
  <c r="D644" i="24"/>
  <c r="D636" i="24"/>
  <c r="D683" i="24"/>
  <c r="D676" i="24"/>
  <c r="D637" i="24"/>
  <c r="D617" i="24"/>
  <c r="D670" i="24"/>
  <c r="D634" i="24"/>
  <c r="D627" i="24"/>
  <c r="D618" i="24"/>
  <c r="D710" i="24"/>
  <c r="D629" i="24"/>
  <c r="D702" i="24"/>
  <c r="D688" i="24"/>
  <c r="D642" i="24"/>
  <c r="D626" i="24"/>
  <c r="D684" i="24"/>
  <c r="D691" i="24"/>
  <c r="D675" i="24"/>
  <c r="D669" i="24"/>
  <c r="D645" i="24"/>
  <c r="D624" i="24"/>
  <c r="D699" i="24"/>
  <c r="D639" i="24"/>
  <c r="D620" i="24"/>
  <c r="D640" i="24"/>
  <c r="D696" i="24"/>
  <c r="D632" i="24"/>
  <c r="D668" i="24"/>
  <c r="D631" i="24"/>
  <c r="D715" i="24" l="1"/>
  <c r="E623" i="24"/>
  <c r="C172" i="8"/>
  <c r="D424" i="24"/>
  <c r="C177" i="8" s="1"/>
  <c r="E612" i="24"/>
  <c r="E711" i="24" l="1"/>
  <c r="E703" i="24"/>
  <c r="E695" i="24"/>
  <c r="E687" i="24"/>
  <c r="E679" i="24"/>
  <c r="E671" i="24"/>
  <c r="E625" i="24"/>
  <c r="E708" i="24"/>
  <c r="E700" i="24"/>
  <c r="E692" i="24"/>
  <c r="E684" i="24"/>
  <c r="E676" i="24"/>
  <c r="E668" i="24"/>
  <c r="E628" i="24"/>
  <c r="E713" i="24"/>
  <c r="E705" i="24"/>
  <c r="E697" i="24"/>
  <c r="E710" i="24"/>
  <c r="E702" i="24"/>
  <c r="E694" i="24"/>
  <c r="E686" i="24"/>
  <c r="E678" i="24"/>
  <c r="E670" i="24"/>
  <c r="E647" i="24"/>
  <c r="E646" i="24"/>
  <c r="E645" i="24"/>
  <c r="E629" i="24"/>
  <c r="E626" i="24"/>
  <c r="E709" i="24"/>
  <c r="E701" i="24"/>
  <c r="E707" i="24"/>
  <c r="E685" i="24"/>
  <c r="E638" i="24"/>
  <c r="E630" i="24"/>
  <c r="E693" i="24"/>
  <c r="E672" i="24"/>
  <c r="E641" i="24"/>
  <c r="E633" i="24"/>
  <c r="E698" i="24"/>
  <c r="E680" i="24"/>
  <c r="E673" i="24"/>
  <c r="E644" i="24"/>
  <c r="E636" i="24"/>
  <c r="E699" i="24"/>
  <c r="E688" i="24"/>
  <c r="E681" i="24"/>
  <c r="E639" i="24"/>
  <c r="E691" i="24"/>
  <c r="E690" i="24"/>
  <c r="E669" i="24"/>
  <c r="E640" i="24"/>
  <c r="E632" i="24"/>
  <c r="E642" i="24"/>
  <c r="E712" i="24"/>
  <c r="E682" i="24"/>
  <c r="E675" i="24"/>
  <c r="E637" i="24"/>
  <c r="E696" i="24"/>
  <c r="E706" i="24"/>
  <c r="E624" i="24"/>
  <c r="F624" i="24" s="1"/>
  <c r="F668" i="24" s="1"/>
  <c r="E704" i="24"/>
  <c r="E689" i="24"/>
  <c r="E683" i="24"/>
  <c r="E677" i="24"/>
  <c r="E635" i="24"/>
  <c r="E631" i="24"/>
  <c r="E674" i="24"/>
  <c r="E634" i="24"/>
  <c r="E716" i="24"/>
  <c r="E643" i="24"/>
  <c r="E627" i="24"/>
  <c r="F684" i="24"/>
  <c r="F676" i="24"/>
  <c r="F681" i="24"/>
  <c r="F673" i="24"/>
  <c r="F683" i="24"/>
  <c r="F675" i="24"/>
  <c r="F639" i="24"/>
  <c r="F638" i="24"/>
  <c r="F637" i="24"/>
  <c r="F631" i="24"/>
  <c r="F630" i="24"/>
  <c r="F706" i="24"/>
  <c r="F671" i="24"/>
  <c r="F703" i="24"/>
  <c r="F701" i="24"/>
  <c r="F687" i="24"/>
  <c r="F647" i="24"/>
  <c r="F625" i="24"/>
  <c r="F670" i="24"/>
  <c r="F626" i="24"/>
  <c r="F682" i="24"/>
  <c r="F678" i="24"/>
  <c r="F629" i="24"/>
  <c r="F627" i="24"/>
  <c r="F689" i="24" l="1"/>
  <c r="F692" i="24"/>
  <c r="F690" i="24"/>
  <c r="F677" i="24"/>
  <c r="F688" i="24"/>
  <c r="F672" i="24"/>
  <c r="F632" i="24"/>
  <c r="F640" i="24"/>
  <c r="F699" i="24"/>
  <c r="F697" i="24"/>
  <c r="F700" i="24"/>
  <c r="F674" i="24"/>
  <c r="F686" i="24"/>
  <c r="F641" i="24"/>
  <c r="F705" i="24"/>
  <c r="F669" i="24"/>
  <c r="F680" i="24"/>
  <c r="F634" i="24"/>
  <c r="F716" i="24"/>
  <c r="F696" i="24"/>
  <c r="F635" i="24"/>
  <c r="F628" i="24"/>
  <c r="F715" i="24" s="1"/>
  <c r="F691" i="24"/>
  <c r="F645" i="24"/>
  <c r="F679" i="24"/>
  <c r="F633" i="24"/>
  <c r="F707" i="24"/>
  <c r="F708" i="24"/>
  <c r="F695" i="24"/>
  <c r="F693" i="24"/>
  <c r="F642" i="24"/>
  <c r="F713" i="24"/>
  <c r="F646" i="24"/>
  <c r="F694" i="24"/>
  <c r="F709" i="24"/>
  <c r="F643" i="24"/>
  <c r="F702" i="24"/>
  <c r="F704" i="24"/>
  <c r="F685" i="24"/>
  <c r="F712" i="24"/>
  <c r="F698" i="24"/>
  <c r="F711" i="24"/>
  <c r="F636" i="24"/>
  <c r="F644" i="24"/>
  <c r="F710" i="24"/>
  <c r="G625" i="24"/>
  <c r="E715" i="24"/>
  <c r="M672" i="24" l="1"/>
  <c r="G23" i="34" s="1"/>
  <c r="M702" i="24"/>
  <c r="I151" i="34" s="1"/>
  <c r="M695" i="24"/>
  <c r="I119" i="34" s="1"/>
  <c r="M709" i="24"/>
  <c r="I183" i="34" s="1"/>
  <c r="G702" i="24"/>
  <c r="G629" i="24"/>
  <c r="I629" i="24" s="1"/>
  <c r="G688" i="24"/>
  <c r="G641" i="24"/>
  <c r="G639" i="24"/>
  <c r="G685" i="24"/>
  <c r="M685" i="24" s="1"/>
  <c r="F87" i="34" s="1"/>
  <c r="G669" i="24"/>
  <c r="G709" i="24"/>
  <c r="G694" i="24"/>
  <c r="G680" i="24"/>
  <c r="M680" i="24" s="1"/>
  <c r="H55" i="34" s="1"/>
  <c r="G631" i="24"/>
  <c r="K644" i="24" s="1"/>
  <c r="G684" i="24"/>
  <c r="M684" i="24" s="1"/>
  <c r="E87" i="34" s="1"/>
  <c r="G708" i="24"/>
  <c r="G705" i="24"/>
  <c r="G672" i="24"/>
  <c r="G627" i="24"/>
  <c r="G713" i="24"/>
  <c r="M713" i="24" s="1"/>
  <c r="F215" i="34" s="1"/>
  <c r="G626" i="24"/>
  <c r="G633" i="24"/>
  <c r="G637" i="24"/>
  <c r="G686" i="24"/>
  <c r="M686" i="24" s="1"/>
  <c r="G87" i="34" s="1"/>
  <c r="G716" i="24"/>
  <c r="G628" i="24"/>
  <c r="G643" i="24"/>
  <c r="G630" i="24"/>
  <c r="J630" i="24" s="1"/>
  <c r="G692" i="24"/>
  <c r="M692" i="24" s="1"/>
  <c r="G710" i="24"/>
  <c r="G712" i="24"/>
  <c r="M712" i="24" s="1"/>
  <c r="E215" i="34" s="1"/>
  <c r="G687" i="24"/>
  <c r="M687" i="24" s="1"/>
  <c r="H87" i="34" s="1"/>
  <c r="G634" i="24"/>
  <c r="G632" i="24"/>
  <c r="G695" i="24"/>
  <c r="G640" i="24"/>
  <c r="G701" i="24"/>
  <c r="M701" i="24" s="1"/>
  <c r="H151" i="34" s="1"/>
  <c r="G671" i="24"/>
  <c r="M671" i="24" s="1"/>
  <c r="F23" i="34" s="1"/>
  <c r="G675" i="24"/>
  <c r="M675" i="24" s="1"/>
  <c r="C55" i="34" s="1"/>
  <c r="G673" i="24"/>
  <c r="M673" i="24" s="1"/>
  <c r="H23" i="34" s="1"/>
  <c r="G642" i="24"/>
  <c r="G678" i="24"/>
  <c r="M678" i="24" s="1"/>
  <c r="G704" i="24"/>
  <c r="G644" i="24"/>
  <c r="G700" i="24"/>
  <c r="G690" i="24"/>
  <c r="G647" i="24"/>
  <c r="G676" i="24"/>
  <c r="M676" i="24" s="1"/>
  <c r="D55" i="34" s="1"/>
  <c r="G682" i="24"/>
  <c r="M682" i="24" s="1"/>
  <c r="C87" i="34" s="1"/>
  <c r="G707" i="24"/>
  <c r="M707" i="24" s="1"/>
  <c r="G183" i="34" s="1"/>
  <c r="G683" i="24"/>
  <c r="M683" i="24" s="1"/>
  <c r="D87" i="34" s="1"/>
  <c r="G699" i="24"/>
  <c r="M699" i="24" s="1"/>
  <c r="F151" i="34" s="1"/>
  <c r="G670" i="24"/>
  <c r="M670" i="24" s="1"/>
  <c r="E23" i="34" s="1"/>
  <c r="G696" i="24"/>
  <c r="M696" i="24" s="1"/>
  <c r="C151" i="34" s="1"/>
  <c r="G636" i="24"/>
  <c r="G635" i="24"/>
  <c r="G693" i="24"/>
  <c r="G711" i="24"/>
  <c r="G645" i="24"/>
  <c r="G668" i="24"/>
  <c r="M668" i="24" s="1"/>
  <c r="G681" i="24"/>
  <c r="M681" i="24" s="1"/>
  <c r="I55" i="34" s="1"/>
  <c r="G691" i="24"/>
  <c r="G679" i="24"/>
  <c r="M679" i="24" s="1"/>
  <c r="G697" i="24"/>
  <c r="G646" i="24"/>
  <c r="G703" i="24"/>
  <c r="M703" i="24" s="1"/>
  <c r="C183" i="34" s="1"/>
  <c r="G674" i="24"/>
  <c r="G638" i="24"/>
  <c r="G677" i="24"/>
  <c r="M677" i="24" s="1"/>
  <c r="G689" i="24"/>
  <c r="M689" i="24" s="1"/>
  <c r="C119" i="34" s="1"/>
  <c r="G698" i="24"/>
  <c r="G706" i="24"/>
  <c r="M706" i="24" s="1"/>
  <c r="F183" i="34" s="1"/>
  <c r="K693" i="24" l="1"/>
  <c r="K674" i="24"/>
  <c r="K668" i="24"/>
  <c r="K715" i="24" s="1"/>
  <c r="K710" i="24"/>
  <c r="K705" i="24"/>
  <c r="K695" i="24"/>
  <c r="K685" i="24"/>
  <c r="K716" i="24"/>
  <c r="K694" i="24"/>
  <c r="K687" i="24"/>
  <c r="K711" i="24"/>
  <c r="K696" i="24"/>
  <c r="K713" i="24"/>
  <c r="K677" i="24"/>
  <c r="K703" i="24"/>
  <c r="K707" i="24"/>
  <c r="K683" i="24"/>
  <c r="K679" i="24"/>
  <c r="K698" i="24"/>
  <c r="K689" i="24"/>
  <c r="K691" i="24"/>
  <c r="K680" i="24"/>
  <c r="K675" i="24"/>
  <c r="K692" i="24"/>
  <c r="K684" i="24"/>
  <c r="K676" i="24"/>
  <c r="K690" i="24"/>
  <c r="K688" i="24"/>
  <c r="K670" i="24"/>
  <c r="K699" i="24"/>
  <c r="K708" i="24"/>
  <c r="K672" i="24"/>
  <c r="K701" i="24"/>
  <c r="K671" i="24"/>
  <c r="K706" i="24"/>
  <c r="K686" i="24"/>
  <c r="K682" i="24"/>
  <c r="K673" i="24"/>
  <c r="K681" i="24"/>
  <c r="K702" i="24"/>
  <c r="K697" i="24"/>
  <c r="K709" i="24"/>
  <c r="K700" i="24"/>
  <c r="K712" i="24"/>
  <c r="K678" i="24"/>
  <c r="K704" i="24"/>
  <c r="K669" i="24"/>
  <c r="F119" i="34"/>
  <c r="F55" i="34"/>
  <c r="G715" i="24"/>
  <c r="H628" i="24"/>
  <c r="I675" i="24"/>
  <c r="I637" i="24"/>
  <c r="I712" i="24"/>
  <c r="I706" i="24"/>
  <c r="I694" i="24"/>
  <c r="I676" i="24"/>
  <c r="I702" i="24"/>
  <c r="I692" i="24"/>
  <c r="I643" i="24"/>
  <c r="I696" i="24"/>
  <c r="I681" i="24"/>
  <c r="I697" i="24"/>
  <c r="I644" i="24"/>
  <c r="I636" i="24"/>
  <c r="I704" i="24"/>
  <c r="I698" i="24"/>
  <c r="I673" i="24"/>
  <c r="I669" i="24"/>
  <c r="I685" i="24"/>
  <c r="I686" i="24"/>
  <c r="I635" i="24"/>
  <c r="I690" i="24"/>
  <c r="I645" i="24"/>
  <c r="I703" i="24"/>
  <c r="I707" i="24"/>
  <c r="I638" i="24"/>
  <c r="I672" i="24"/>
  <c r="I647" i="24"/>
  <c r="I678" i="24"/>
  <c r="I632" i="24"/>
  <c r="I710" i="24"/>
  <c r="I711" i="24"/>
  <c r="I640" i="24"/>
  <c r="I693" i="24"/>
  <c r="I639" i="24"/>
  <c r="I695" i="24"/>
  <c r="I699" i="24"/>
  <c r="I634" i="24"/>
  <c r="I709" i="24"/>
  <c r="I689" i="24"/>
  <c r="I646" i="24"/>
  <c r="I683" i="24"/>
  <c r="I682" i="24"/>
  <c r="I641" i="24"/>
  <c r="I713" i="24"/>
  <c r="I687" i="24"/>
  <c r="I688" i="24"/>
  <c r="I680" i="24"/>
  <c r="I679" i="24"/>
  <c r="I691" i="24"/>
  <c r="I633" i="24"/>
  <c r="I701" i="24"/>
  <c r="I668" i="24"/>
  <c r="I684" i="24"/>
  <c r="I671" i="24"/>
  <c r="I630" i="24"/>
  <c r="I677" i="24"/>
  <c r="I716" i="24"/>
  <c r="I642" i="24"/>
  <c r="I631" i="24"/>
  <c r="I674" i="24"/>
  <c r="I708" i="24"/>
  <c r="I700" i="24"/>
  <c r="I705" i="24"/>
  <c r="I670" i="24"/>
  <c r="C23" i="34"/>
  <c r="M715" i="24"/>
  <c r="J704" i="24"/>
  <c r="J685" i="24"/>
  <c r="J687" i="24"/>
  <c r="J644" i="24"/>
  <c r="J699" i="24"/>
  <c r="J684" i="24"/>
  <c r="J646" i="24"/>
  <c r="J640" i="24"/>
  <c r="J696" i="24"/>
  <c r="J677" i="24"/>
  <c r="J679" i="24"/>
  <c r="J690" i="24"/>
  <c r="J683" i="24"/>
  <c r="J632" i="24"/>
  <c r="J689" i="24"/>
  <c r="J636" i="24"/>
  <c r="J707" i="24"/>
  <c r="J688" i="24"/>
  <c r="J669" i="24"/>
  <c r="J671" i="24"/>
  <c r="J676" i="24"/>
  <c r="J637" i="24"/>
  <c r="J670" i="24"/>
  <c r="J693" i="24"/>
  <c r="J681" i="24"/>
  <c r="J675" i="24"/>
  <c r="J638" i="24"/>
  <c r="J643" i="24"/>
  <c r="J712" i="24"/>
  <c r="J682" i="24"/>
  <c r="J635" i="24"/>
  <c r="J695" i="24"/>
  <c r="J716" i="24"/>
  <c r="J709" i="24"/>
  <c r="J678" i="24"/>
  <c r="J701" i="24"/>
  <c r="J686" i="24"/>
  <c r="J706" i="24"/>
  <c r="J674" i="24"/>
  <c r="J645" i="24"/>
  <c r="J691" i="24"/>
  <c r="J673" i="24"/>
  <c r="J647" i="24"/>
  <c r="L647" i="24" s="1"/>
  <c r="J642" i="24"/>
  <c r="J697" i="24"/>
  <c r="J711" i="24"/>
  <c r="J634" i="24"/>
  <c r="J672" i="24"/>
  <c r="J705" i="24"/>
  <c r="J631" i="24"/>
  <c r="J715" i="24" s="1"/>
  <c r="J708" i="24"/>
  <c r="J641" i="24"/>
  <c r="J698" i="24"/>
  <c r="J692" i="24"/>
  <c r="J694" i="24"/>
  <c r="J713" i="24"/>
  <c r="J680" i="24"/>
  <c r="J703" i="24"/>
  <c r="J668" i="24"/>
  <c r="J700" i="24"/>
  <c r="J633" i="24"/>
  <c r="J639" i="24"/>
  <c r="J710" i="24"/>
  <c r="J702" i="24"/>
  <c r="I715" i="24" l="1"/>
  <c r="H694" i="24"/>
  <c r="H716" i="24"/>
  <c r="H642" i="24"/>
  <c r="H634" i="24"/>
  <c r="H709" i="24"/>
  <c r="H703" i="24"/>
  <c r="H681" i="24"/>
  <c r="H713" i="24"/>
  <c r="H678" i="24"/>
  <c r="H640" i="24"/>
  <c r="H693" i="24"/>
  <c r="H690" i="24"/>
  <c r="H686" i="24"/>
  <c r="H707" i="24"/>
  <c r="H641" i="24"/>
  <c r="H633" i="24"/>
  <c r="H701" i="24"/>
  <c r="H687" i="24"/>
  <c r="H706" i="24"/>
  <c r="H698" i="24"/>
  <c r="H699" i="24"/>
  <c r="H632" i="24"/>
  <c r="H680" i="24"/>
  <c r="H679" i="24"/>
  <c r="H629" i="24"/>
  <c r="H637" i="24"/>
  <c r="H685" i="24"/>
  <c r="H673" i="24"/>
  <c r="H700" i="24"/>
  <c r="H675" i="24"/>
  <c r="H668" i="24"/>
  <c r="H647" i="24"/>
  <c r="H712" i="24"/>
  <c r="H692" i="24"/>
  <c r="H704" i="24"/>
  <c r="H638" i="24"/>
  <c r="H691" i="24"/>
  <c r="H636" i="24"/>
  <c r="H677" i="24"/>
  <c r="H682" i="24"/>
  <c r="H711" i="24"/>
  <c r="H702" i="24"/>
  <c r="H631" i="24"/>
  <c r="H676" i="24"/>
  <c r="H643" i="24"/>
  <c r="H695" i="24"/>
  <c r="H646" i="24"/>
  <c r="H688" i="24"/>
  <c r="H696" i="24"/>
  <c r="H710" i="24"/>
  <c r="H683" i="24"/>
  <c r="H635" i="24"/>
  <c r="H669" i="24"/>
  <c r="H689" i="24"/>
  <c r="H684" i="24"/>
  <c r="H708" i="24"/>
  <c r="H671" i="24"/>
  <c r="H645" i="24"/>
  <c r="H674" i="24"/>
  <c r="H670" i="24"/>
  <c r="H644" i="24"/>
  <c r="H630" i="24"/>
  <c r="H705" i="24"/>
  <c r="H697" i="24"/>
  <c r="H639" i="24"/>
  <c r="H672" i="24"/>
  <c r="L703" i="24"/>
  <c r="L705" i="24"/>
  <c r="M705" i="24" s="1"/>
  <c r="E183" i="34" s="1"/>
  <c r="L675" i="24"/>
  <c r="L684" i="24"/>
  <c r="L680" i="24"/>
  <c r="L685" i="24"/>
  <c r="L695" i="24"/>
  <c r="L706" i="24"/>
  <c r="L669" i="24"/>
  <c r="M669" i="24" s="1"/>
  <c r="D23" i="34" s="1"/>
  <c r="L697" i="24"/>
  <c r="M697" i="24" s="1"/>
  <c r="D151" i="34" s="1"/>
  <c r="L668" i="24"/>
  <c r="L715" i="24" s="1"/>
  <c r="L670" i="24"/>
  <c r="L694" i="24"/>
  <c r="M694" i="24" s="1"/>
  <c r="H119" i="34" s="1"/>
  <c r="L687" i="24"/>
  <c r="L689" i="24"/>
  <c r="L710" i="24"/>
  <c r="M710" i="24" s="1"/>
  <c r="C215" i="34" s="1"/>
  <c r="L688" i="24"/>
  <c r="M688" i="24" s="1"/>
  <c r="I87" i="34" s="1"/>
  <c r="L682" i="24"/>
  <c r="L681" i="24"/>
  <c r="L702" i="24"/>
  <c r="L701" i="24"/>
  <c r="L679" i="24"/>
  <c r="L693" i="24"/>
  <c r="M693" i="24" s="1"/>
  <c r="L696" i="24"/>
  <c r="L698" i="24"/>
  <c r="M698" i="24" s="1"/>
  <c r="E151" i="34" s="1"/>
  <c r="L707" i="24"/>
  <c r="L690" i="24"/>
  <c r="M690" i="24" s="1"/>
  <c r="D119" i="34" s="1"/>
  <c r="L674" i="24"/>
  <c r="M674" i="24" s="1"/>
  <c r="I23" i="34" s="1"/>
  <c r="L673" i="24"/>
  <c r="L691" i="24"/>
  <c r="M691" i="24" s="1"/>
  <c r="L716" i="24"/>
  <c r="L678" i="24"/>
  <c r="L708" i="24"/>
  <c r="M708" i="24" s="1"/>
  <c r="H183" i="34" s="1"/>
  <c r="L709" i="24"/>
  <c r="L683" i="24"/>
  <c r="L713" i="24"/>
  <c r="L711" i="24"/>
  <c r="M711" i="24" s="1"/>
  <c r="D215" i="34" s="1"/>
  <c r="L712" i="24"/>
  <c r="L692" i="24"/>
  <c r="L686" i="24"/>
  <c r="L704" i="24"/>
  <c r="M704" i="24" s="1"/>
  <c r="D183" i="34" s="1"/>
  <c r="L676" i="24"/>
  <c r="L671" i="24"/>
  <c r="L699" i="24"/>
  <c r="L677" i="24"/>
  <c r="L700" i="24"/>
  <c r="M700" i="24" s="1"/>
  <c r="G151" i="34" s="1"/>
  <c r="L672" i="24"/>
  <c r="G119" i="34" l="1"/>
  <c r="G55" i="34"/>
  <c r="H715" i="24"/>
  <c r="E119" i="34"/>
  <c r="E55" i="34"/>
</calcChain>
</file>

<file path=xl/sharedStrings.xml><?xml version="1.0" encoding="utf-8"?>
<sst xmlns="http://schemas.openxmlformats.org/spreadsheetml/2006/main" count="4830" uniqueCount="1370">
  <si>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</si>
  <si>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</si>
  <si>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</si>
  <si>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</si>
  <si>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</si>
  <si>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</si>
  <si>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</si>
  <si>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</si>
  <si>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</si>
  <si>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</si>
  <si>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</si>
  <si>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</si>
  <si>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</si>
  <si>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</si>
  <si>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</si>
  <si>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</si>
  <si>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</si>
  <si>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</si>
  <si>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</si>
  <si>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</si>
  <si>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</si>
  <si>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</si>
  <si>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</si>
  <si>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</si>
  <si>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</si>
  <si>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</si>
  <si>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</si>
  <si>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</si>
  <si>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</si>
  <si>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</si>
  <si>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</si>
  <si>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</si>
  <si>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</si>
  <si>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</si>
  <si>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</si>
  <si>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</si>
  <si>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</si>
  <si>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</si>
  <si>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</si>
  <si>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</si>
  <si>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</si>
  <si>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</si>
  <si>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</si>
  <si>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</si>
  <si>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</si>
  <si>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</si>
  <si>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</si>
  <si>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</si>
  <si>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</si>
  <si>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</si>
  <si>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</si>
  <si>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</si>
  <si>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</si>
  <si>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</si>
  <si>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</si>
  <si>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</si>
  <si>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</si>
  <si>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</si>
  <si>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</si>
  <si>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</si>
  <si>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</si>
  <si>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</si>
  <si>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</si>
  <si>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</si>
  <si>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</si>
  <si>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</si>
  <si>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</si>
  <si>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</si>
  <si>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</si>
  <si>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</si>
  <si>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</si>
  <si>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</si>
  <si>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</si>
  <si>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</si>
  <si>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</si>
  <si>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</si>
  <si>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</si>
  <si>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</si>
  <si>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</si>
  <si>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</si>
  <si>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</si>
  <si>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</si>
  <si>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</si>
  <si>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</si>
  <si>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</si>
  <si>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</si>
  <si>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</si>
  <si>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</si>
  <si>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</si>
  <si>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</si>
  <si>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</si>
  <si>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</si>
  <si>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</si>
  <si>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</si>
  <si>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</si>
  <si>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</si>
  <si>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</si>
  <si>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</si>
  <si>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</si>
  <si>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</si>
  <si>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</si>
  <si>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</si>
  <si>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</si>
  <si>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</si>
  <si>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</si>
  <si>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</si>
  <si>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</si>
  <si>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</si>
  <si>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</si>
  <si>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</si>
  <si>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</si>
  <si>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</si>
  <si>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</si>
  <si>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</si>
  <si>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</si>
  <si>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</si>
  <si>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</si>
  <si>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</si>
  <si>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</si>
  <si>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</si>
  <si>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</si>
  <si>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</si>
  <si>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</si>
  <si>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</si>
  <si>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</si>
  <si>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</si>
  <si>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</si>
  <si>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</si>
  <si>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</si>
  <si>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</si>
  <si>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</si>
  <si>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</si>
  <si>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</si>
  <si>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</si>
  <si>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</si>
  <si>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</si>
  <si>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</si>
  <si>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</si>
  <si>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</si>
  <si>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</si>
  <si>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</si>
  <si>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</si>
  <si>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</si>
  <si>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</si>
  <si>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</si>
  <si>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</si>
  <si>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</si>
  <si>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</si>
  <si>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</si>
  <si>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</si>
  <si>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</si>
  <si>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</si>
  <si>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</si>
  <si>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</si>
  <si>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</si>
  <si>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</si>
  <si>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</si>
  <si>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</si>
  <si>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</si>
  <si>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</si>
  <si>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</si>
  <si>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</si>
  <si>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</si>
  <si>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</si>
  <si>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</si>
  <si>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</si>
  <si>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</si>
  <si>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</si>
  <si>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</si>
  <si>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</si>
  <si>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</si>
  <si>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</si>
  <si>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</si>
  <si>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</si>
  <si>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</si>
  <si>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</si>
  <si>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</si>
  <si>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</si>
  <si>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</si>
  <si>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</si>
  <si>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</si>
  <si>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</si>
  <si>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</si>
  <si>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</si>
  <si>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</si>
  <si>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</si>
  <si>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</si>
  <si>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</si>
  <si>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</si>
  <si>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</si>
  <si>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</si>
  <si>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</si>
  <si>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</si>
  <si>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</si>
  <si>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</si>
  <si>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</si>
  <si>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</si>
  <si>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</si>
  <si>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</si>
  <si>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</si>
  <si>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</si>
  <si>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</si>
  <si>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</si>
  <si>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</si>
  <si>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</si>
  <si>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</si>
  <si>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</si>
  <si>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</si>
  <si>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</si>
  <si>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</si>
  <si>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</si>
  <si>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</si>
  <si>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</si>
  <si>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</si>
  <si>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</si>
  <si>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</si>
  <si>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</si>
  <si>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</si>
  <si>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</si>
  <si>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</si>
  <si>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</si>
  <si>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</si>
  <si>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</si>
  <si>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</si>
  <si>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</si>
  <si>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</si>
  <si>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</si>
  <si>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</si>
  <si>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</si>
  <si>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</si>
  <si>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</si>
  <si>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</si>
  <si>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</si>
  <si>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</si>
  <si>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</si>
  <si>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</si>
  <si>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</si>
  <si>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</si>
  <si>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</si>
  <si>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</si>
  <si>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</si>
  <si>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</si>
  <si>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</si>
  <si>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</si>
  <si>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</si>
  <si>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</si>
  <si>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</si>
  <si>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</si>
  <si>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</si>
  <si>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</si>
  <si>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</si>
  <si>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</si>
  <si>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</si>
  <si>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</si>
  <si>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</si>
  <si>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</si>
  <si>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</si>
  <si>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</si>
  <si>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</si>
  <si>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</si>
  <si>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</si>
  <si>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</si>
  <si>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</si>
  <si>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</si>
  <si>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</si>
  <si>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</si>
  <si>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</si>
  <si>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</si>
  <si>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</si>
  <si>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</si>
  <si>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</si>
  <si>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</si>
  <si>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</si>
  <si>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</si>
  <si>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</si>
  <si>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</si>
  <si>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</si>
  <si>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</si>
  <si>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</si>
  <si>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</si>
  <si>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</si>
  <si>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</si>
  <si>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</si>
  <si>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</si>
  <si>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</si>
  <si>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</si>
  <si>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</si>
  <si>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</si>
  <si>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</si>
  <si>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</si>
  <si>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</si>
  <si>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</si>
  <si>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</si>
  <si>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</si>
  <si>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</si>
  <si>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</si>
  <si>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</si>
  <si>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</si>
  <si>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</si>
  <si>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</si>
  <si>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161</t>
  </si>
  <si>
    <t>Hospital Name</t>
  </si>
  <si>
    <t>Kadlec Regional Medical Center</t>
  </si>
  <si>
    <t>Mailing Address</t>
  </si>
  <si>
    <t>888 Swift Blvd</t>
  </si>
  <si>
    <t>City</t>
  </si>
  <si>
    <t>Richland</t>
  </si>
  <si>
    <t>State</t>
  </si>
  <si>
    <t>WA</t>
  </si>
  <si>
    <t>Zip</t>
  </si>
  <si>
    <t>County</t>
  </si>
  <si>
    <t>Benton</t>
  </si>
  <si>
    <t>Chief Executive Officer</t>
  </si>
  <si>
    <t>Rand Wortman</t>
  </si>
  <si>
    <t>Chief Financial Officer</t>
  </si>
  <si>
    <t>Helen Andrus</t>
  </si>
  <si>
    <t>Chair of Governing Board</t>
  </si>
  <si>
    <t>Susan Kreid</t>
  </si>
  <si>
    <t>Telephone Number</t>
  </si>
  <si>
    <t>(509)946-4611</t>
  </si>
  <si>
    <t>Facsimile Number</t>
  </si>
  <si>
    <t>(509)942-2003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</si>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</sst>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29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21" fillId="0" borderId="41" xfId="0" applyFont="1" applyBorder="1" applyProtection="1">
      <protection locked="0"/>
    </xf>
    <xf numFmtId="37" fontId="21" fillId="14" borderId="41" xfId="0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0" fillId="0" borderId="0" xfId="0" applyFont="1"/>
    <xf numFmtId="37" fontId="30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BB29C-3D01-4A15-8F33-8C816F093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631C-8CAE-46B0-B5C9-CFC4B3C73D41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B431" sqref="B43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11" t="s">
        <v>1368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6" t="s">
        <v>1367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7" t="s">
        <v>28</v>
      </c>
      <c r="B36" s="348"/>
      <c r="C36" s="349"/>
      <c r="D36" s="348"/>
      <c r="E36" s="348"/>
      <c r="F36" s="348"/>
      <c r="G36" s="348"/>
    </row>
    <row r="37" spans="1:83" x14ac:dyDescent="0.35">
      <c r="A37" s="350" t="s">
        <v>29</v>
      </c>
      <c r="B37" s="351"/>
      <c r="C37" s="349"/>
      <c r="D37" s="348"/>
      <c r="E37" s="348"/>
      <c r="F37" s="348"/>
      <c r="G37" s="348"/>
    </row>
    <row r="38" spans="1:83" x14ac:dyDescent="0.35">
      <c r="A38" s="352" t="s">
        <v>30</v>
      </c>
      <c r="B38" s="351"/>
      <c r="C38" s="349"/>
      <c r="D38" s="348"/>
      <c r="E38" s="348"/>
      <c r="F38" s="348"/>
      <c r="G38" s="348"/>
    </row>
    <row r="39" spans="1:83" x14ac:dyDescent="0.35">
      <c r="A39" s="353" t="s">
        <v>31</v>
      </c>
      <c r="B39" s="348"/>
      <c r="C39" s="349"/>
      <c r="D39" s="348"/>
      <c r="E39" s="348"/>
      <c r="F39" s="348"/>
      <c r="G39" s="348"/>
    </row>
    <row r="40" spans="1:83" x14ac:dyDescent="0.35">
      <c r="A40" s="352" t="s">
        <v>32</v>
      </c>
      <c r="B40" s="348"/>
      <c r="C40" s="349"/>
      <c r="D40" s="348"/>
      <c r="E40" s="348"/>
      <c r="F40" s="348"/>
      <c r="G40" s="34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31673679</v>
      </c>
      <c r="C47" s="317">
        <v>914485</v>
      </c>
      <c r="D47" s="317">
        <v>0</v>
      </c>
      <c r="E47" s="317">
        <v>3417089</v>
      </c>
      <c r="F47" s="317">
        <v>0</v>
      </c>
      <c r="G47" s="317">
        <v>8674</v>
      </c>
      <c r="H47" s="317">
        <v>0</v>
      </c>
      <c r="I47" s="317">
        <v>0</v>
      </c>
      <c r="J47" s="317">
        <v>661929</v>
      </c>
      <c r="K47" s="317">
        <v>253430</v>
      </c>
      <c r="L47" s="317">
        <v>0</v>
      </c>
      <c r="M47" s="317">
        <v>0</v>
      </c>
      <c r="N47" s="317">
        <v>0</v>
      </c>
      <c r="O47" s="317">
        <v>899357</v>
      </c>
      <c r="P47" s="317">
        <v>2214031</v>
      </c>
      <c r="Q47" s="317">
        <v>485113</v>
      </c>
      <c r="R47" s="317">
        <v>54224</v>
      </c>
      <c r="S47" s="317">
        <v>0</v>
      </c>
      <c r="T47" s="317">
        <v>0</v>
      </c>
      <c r="U47" s="317">
        <v>454276</v>
      </c>
      <c r="V47" s="317">
        <v>1562585</v>
      </c>
      <c r="W47" s="317">
        <v>147227</v>
      </c>
      <c r="X47" s="317">
        <v>184257</v>
      </c>
      <c r="Y47" s="317">
        <v>704551</v>
      </c>
      <c r="Z47" s="317">
        <v>1316159</v>
      </c>
      <c r="AA47" s="317">
        <v>75141</v>
      </c>
      <c r="AB47" s="317">
        <v>413565</v>
      </c>
      <c r="AC47" s="317">
        <v>293036</v>
      </c>
      <c r="AD47" s="317">
        <v>0</v>
      </c>
      <c r="AE47" s="317">
        <v>574312</v>
      </c>
      <c r="AF47" s="317">
        <v>0</v>
      </c>
      <c r="AG47" s="317">
        <v>1657606</v>
      </c>
      <c r="AH47" s="317">
        <v>0</v>
      </c>
      <c r="AI47" s="317">
        <v>0</v>
      </c>
      <c r="AJ47" s="317">
        <v>5826470</v>
      </c>
      <c r="AK47" s="317">
        <v>217444</v>
      </c>
      <c r="AL47" s="317">
        <v>140626</v>
      </c>
      <c r="AM47" s="317">
        <v>0</v>
      </c>
      <c r="AN47" s="317">
        <v>0</v>
      </c>
      <c r="AO47" s="317">
        <v>381024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76851</v>
      </c>
      <c r="AW47" s="317">
        <v>0</v>
      </c>
      <c r="AX47" s="317">
        <v>0</v>
      </c>
      <c r="AY47" s="317">
        <v>500749</v>
      </c>
      <c r="AZ47" s="317">
        <v>0</v>
      </c>
      <c r="BA47" s="317">
        <v>0</v>
      </c>
      <c r="BB47" s="317">
        <v>419897</v>
      </c>
      <c r="BC47" s="317">
        <v>0</v>
      </c>
      <c r="BD47" s="317">
        <v>7195</v>
      </c>
      <c r="BE47" s="317">
        <v>607412</v>
      </c>
      <c r="BF47" s="317">
        <v>0</v>
      </c>
      <c r="BG47" s="317">
        <v>72217</v>
      </c>
      <c r="BH47" s="317">
        <v>10130</v>
      </c>
      <c r="BI47" s="317">
        <v>16822</v>
      </c>
      <c r="BJ47" s="317">
        <v>416</v>
      </c>
      <c r="BK47" s="317">
        <v>171518</v>
      </c>
      <c r="BL47" s="317">
        <v>254133</v>
      </c>
      <c r="BM47" s="317">
        <v>0</v>
      </c>
      <c r="BN47" s="317">
        <v>1103336</v>
      </c>
      <c r="BO47" s="317">
        <v>700195</v>
      </c>
      <c r="BP47" s="317">
        <v>0</v>
      </c>
      <c r="BQ47" s="317">
        <v>0</v>
      </c>
      <c r="BR47" s="317">
        <v>6937</v>
      </c>
      <c r="BS47" s="317">
        <v>22333</v>
      </c>
      <c r="BT47" s="317">
        <v>0</v>
      </c>
      <c r="BU47" s="317">
        <v>0</v>
      </c>
      <c r="BV47" s="317">
        <v>204929</v>
      </c>
      <c r="BW47" s="317">
        <v>1350247</v>
      </c>
      <c r="BX47" s="317">
        <v>0</v>
      </c>
      <c r="BY47" s="317">
        <v>785221</v>
      </c>
      <c r="BZ47" s="317">
        <v>939950</v>
      </c>
      <c r="CA47" s="317">
        <v>669257</v>
      </c>
      <c r="CB47" s="317">
        <v>225183</v>
      </c>
      <c r="CC47" s="317">
        <v>672143</v>
      </c>
      <c r="CD47" s="16"/>
      <c r="CE47" s="28">
        <f>SUM(C47:CC47)</f>
        <v>31673682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31673679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18140643</v>
      </c>
      <c r="C51" s="317">
        <v>473946</v>
      </c>
      <c r="D51" s="317">
        <v>0</v>
      </c>
      <c r="E51" s="317">
        <v>794070</v>
      </c>
      <c r="F51" s="317">
        <v>0</v>
      </c>
      <c r="G51" s="317">
        <v>1838</v>
      </c>
      <c r="H51" s="317">
        <v>0</v>
      </c>
      <c r="I51" s="317">
        <v>0</v>
      </c>
      <c r="J51" s="317">
        <v>179183</v>
      </c>
      <c r="K51" s="317">
        <v>6775</v>
      </c>
      <c r="L51" s="317">
        <v>0</v>
      </c>
      <c r="M51" s="317">
        <v>0</v>
      </c>
      <c r="N51" s="317">
        <v>0</v>
      </c>
      <c r="O51" s="317">
        <v>9997</v>
      </c>
      <c r="P51" s="317">
        <v>3069649</v>
      </c>
      <c r="Q51" s="317">
        <v>84804</v>
      </c>
      <c r="R51" s="317">
        <v>26155</v>
      </c>
      <c r="S51" s="317">
        <v>0</v>
      </c>
      <c r="T51" s="317">
        <v>0</v>
      </c>
      <c r="U51" s="317">
        <v>316147</v>
      </c>
      <c r="V51" s="317">
        <v>658109</v>
      </c>
      <c r="W51" s="317">
        <v>431208</v>
      </c>
      <c r="X51" s="317">
        <v>262064</v>
      </c>
      <c r="Y51" s="317">
        <v>678430</v>
      </c>
      <c r="Z51" s="317">
        <v>1123886</v>
      </c>
      <c r="AA51" s="317">
        <v>279374</v>
      </c>
      <c r="AB51" s="317">
        <v>84593</v>
      </c>
      <c r="AC51" s="317">
        <v>72671</v>
      </c>
      <c r="AD51" s="317">
        <v>0</v>
      </c>
      <c r="AE51" s="317">
        <v>47420</v>
      </c>
      <c r="AF51" s="317">
        <v>0</v>
      </c>
      <c r="AG51" s="317">
        <v>194406</v>
      </c>
      <c r="AH51" s="317">
        <v>0</v>
      </c>
      <c r="AI51" s="317">
        <v>0</v>
      </c>
      <c r="AJ51" s="317">
        <v>667359</v>
      </c>
      <c r="AK51" s="317">
        <v>5560</v>
      </c>
      <c r="AL51" s="317">
        <v>11141</v>
      </c>
      <c r="AM51" s="317">
        <v>0</v>
      </c>
      <c r="AN51" s="317">
        <v>0</v>
      </c>
      <c r="AO51" s="317">
        <v>3912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34194</v>
      </c>
      <c r="AZ51" s="317">
        <v>0</v>
      </c>
      <c r="BA51" s="317">
        <v>0</v>
      </c>
      <c r="BB51" s="317">
        <v>0</v>
      </c>
      <c r="BC51" s="317">
        <v>0</v>
      </c>
      <c r="BD51" s="317">
        <v>260</v>
      </c>
      <c r="BE51" s="317">
        <v>674306</v>
      </c>
      <c r="BF51" s="317">
        <v>0</v>
      </c>
      <c r="BG51" s="317">
        <v>0</v>
      </c>
      <c r="BH51" s="317">
        <v>0</v>
      </c>
      <c r="BI51" s="317">
        <v>10345</v>
      </c>
      <c r="BJ51" s="317">
        <v>0</v>
      </c>
      <c r="BK51" s="317">
        <v>0</v>
      </c>
      <c r="BL51" s="317">
        <v>0</v>
      </c>
      <c r="BM51" s="317">
        <v>0</v>
      </c>
      <c r="BN51" s="317">
        <v>7524698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343953</v>
      </c>
      <c r="BZ51" s="317">
        <v>0</v>
      </c>
      <c r="CA51" s="317">
        <v>70187</v>
      </c>
      <c r="CB51" s="317">
        <v>0</v>
      </c>
      <c r="CC51" s="317">
        <v>0</v>
      </c>
      <c r="CD51" s="16"/>
      <c r="CE51" s="28">
        <f>SUM(C51:CD51)</f>
        <v>18140640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18140643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6128</v>
      </c>
      <c r="D59" s="317">
        <v>0</v>
      </c>
      <c r="E59" s="317">
        <v>62058</v>
      </c>
      <c r="F59" s="317">
        <v>0</v>
      </c>
      <c r="G59" s="317">
        <v>0</v>
      </c>
      <c r="H59" s="317">
        <v>0</v>
      </c>
      <c r="I59" s="317">
        <v>0</v>
      </c>
      <c r="J59" s="317">
        <v>6519</v>
      </c>
      <c r="K59" s="317">
        <v>0</v>
      </c>
      <c r="L59" s="317">
        <v>0</v>
      </c>
      <c r="M59" s="317">
        <v>0</v>
      </c>
      <c r="N59" s="317">
        <v>0</v>
      </c>
      <c r="O59" s="317">
        <v>2154</v>
      </c>
      <c r="P59" s="319"/>
      <c r="Q59" s="319"/>
      <c r="R59" s="319"/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429234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1">
        <v>83.8</v>
      </c>
      <c r="D60" s="321">
        <v>0</v>
      </c>
      <c r="E60" s="321">
        <v>466.87</v>
      </c>
      <c r="F60" s="321">
        <v>0</v>
      </c>
      <c r="G60" s="321">
        <v>0.46</v>
      </c>
      <c r="H60" s="321">
        <v>0</v>
      </c>
      <c r="I60" s="321">
        <v>0</v>
      </c>
      <c r="J60" s="321">
        <v>58.46</v>
      </c>
      <c r="K60" s="321">
        <v>28.5</v>
      </c>
      <c r="L60" s="321">
        <v>0</v>
      </c>
      <c r="M60" s="321">
        <v>0</v>
      </c>
      <c r="N60" s="321">
        <v>0</v>
      </c>
      <c r="O60" s="321">
        <v>63.22</v>
      </c>
      <c r="P60" s="322">
        <v>227.67</v>
      </c>
      <c r="Q60" s="322">
        <v>45</v>
      </c>
      <c r="R60" s="322">
        <v>8.07</v>
      </c>
      <c r="S60" s="323">
        <v>0</v>
      </c>
      <c r="T60" s="323">
        <v>0</v>
      </c>
      <c r="U60" s="324">
        <v>63.45</v>
      </c>
      <c r="V60" s="322">
        <v>143.88999999999999</v>
      </c>
      <c r="W60" s="322">
        <v>12.72</v>
      </c>
      <c r="X60" s="322">
        <v>17.38</v>
      </c>
      <c r="Y60" s="322">
        <v>65.7</v>
      </c>
      <c r="Z60" s="322">
        <v>127.8</v>
      </c>
      <c r="AA60" s="322">
        <v>6.3</v>
      </c>
      <c r="AB60" s="323">
        <v>45.28</v>
      </c>
      <c r="AC60" s="322">
        <v>31.46</v>
      </c>
      <c r="AD60" s="322">
        <v>0</v>
      </c>
      <c r="AE60" s="322">
        <v>60.4</v>
      </c>
      <c r="AF60" s="322">
        <v>0</v>
      </c>
      <c r="AG60" s="322">
        <v>159.56</v>
      </c>
      <c r="AH60" s="322">
        <v>0</v>
      </c>
      <c r="AI60" s="322">
        <v>0</v>
      </c>
      <c r="AJ60" s="322">
        <v>580.13</v>
      </c>
      <c r="AK60" s="322">
        <v>18.16</v>
      </c>
      <c r="AL60" s="322">
        <v>13.58</v>
      </c>
      <c r="AM60" s="322">
        <v>0</v>
      </c>
      <c r="AN60" s="322">
        <v>0</v>
      </c>
      <c r="AO60" s="322">
        <v>44.63</v>
      </c>
      <c r="AP60" s="322">
        <v>0</v>
      </c>
      <c r="AQ60" s="322">
        <v>0</v>
      </c>
      <c r="AR60" s="322">
        <v>0.04</v>
      </c>
      <c r="AS60" s="322">
        <v>0</v>
      </c>
      <c r="AT60" s="322">
        <v>0</v>
      </c>
      <c r="AU60" s="322">
        <v>0</v>
      </c>
      <c r="AV60" s="323">
        <v>4.9400000000000004</v>
      </c>
      <c r="AW60" s="323">
        <v>0</v>
      </c>
      <c r="AX60" s="323">
        <v>0</v>
      </c>
      <c r="AY60" s="322">
        <v>94.57</v>
      </c>
      <c r="AZ60" s="322">
        <v>0</v>
      </c>
      <c r="BA60" s="323">
        <v>0</v>
      </c>
      <c r="BB60" s="323">
        <v>36.450000000000003</v>
      </c>
      <c r="BC60" s="323">
        <v>0</v>
      </c>
      <c r="BD60" s="323">
        <v>0</v>
      </c>
      <c r="BE60" s="322">
        <v>122.44</v>
      </c>
      <c r="BF60" s="323">
        <v>0</v>
      </c>
      <c r="BG60" s="323">
        <v>17.61</v>
      </c>
      <c r="BH60" s="323">
        <v>0.71</v>
      </c>
      <c r="BI60" s="323">
        <v>4.45</v>
      </c>
      <c r="BJ60" s="323">
        <v>0</v>
      </c>
      <c r="BK60" s="323">
        <v>33.51</v>
      </c>
      <c r="BL60" s="323">
        <v>39.659999999999997</v>
      </c>
      <c r="BM60" s="323">
        <v>0</v>
      </c>
      <c r="BN60" s="323">
        <v>94.86</v>
      </c>
      <c r="BO60" s="323">
        <v>3.48</v>
      </c>
      <c r="BP60" s="323">
        <v>0</v>
      </c>
      <c r="BQ60" s="323">
        <v>0</v>
      </c>
      <c r="BR60" s="323">
        <v>1</v>
      </c>
      <c r="BS60" s="323">
        <v>3.4</v>
      </c>
      <c r="BT60" s="323">
        <v>0</v>
      </c>
      <c r="BU60" s="323">
        <v>0</v>
      </c>
      <c r="BV60" s="323">
        <v>36.159999999999997</v>
      </c>
      <c r="BW60" s="323">
        <v>60.72</v>
      </c>
      <c r="BX60" s="323">
        <v>0</v>
      </c>
      <c r="BY60" s="323">
        <v>40.450000000000003</v>
      </c>
      <c r="BZ60" s="323">
        <v>31.05</v>
      </c>
      <c r="CA60" s="323">
        <v>72.69</v>
      </c>
      <c r="CB60" s="323">
        <v>28.53</v>
      </c>
      <c r="CC60" s="323">
        <v>64.36</v>
      </c>
      <c r="CD60" s="219" t="s">
        <v>248</v>
      </c>
      <c r="CE60" s="237">
        <f t="shared" ref="CE60:CE68" si="6">SUM(C60:CD60)</f>
        <v>3163.57</v>
      </c>
    </row>
    <row r="61" spans="1:83" x14ac:dyDescent="0.35">
      <c r="A61" s="35" t="s">
        <v>263</v>
      </c>
      <c r="B61" s="16"/>
      <c r="C61" s="317">
        <v>9845796</v>
      </c>
      <c r="D61" s="317">
        <v>0</v>
      </c>
      <c r="E61" s="317">
        <v>42905730</v>
      </c>
      <c r="F61" s="317">
        <v>0</v>
      </c>
      <c r="G61" s="317">
        <v>80873</v>
      </c>
      <c r="H61" s="317">
        <v>0</v>
      </c>
      <c r="I61" s="317">
        <v>0</v>
      </c>
      <c r="J61" s="317">
        <v>6670852</v>
      </c>
      <c r="K61" s="317">
        <v>2891807</v>
      </c>
      <c r="L61" s="317">
        <v>0</v>
      </c>
      <c r="M61" s="317">
        <v>0</v>
      </c>
      <c r="N61" s="317">
        <v>153</v>
      </c>
      <c r="O61" s="317">
        <v>6666026</v>
      </c>
      <c r="P61" s="319">
        <v>30109742</v>
      </c>
      <c r="Q61" s="319">
        <v>4617693</v>
      </c>
      <c r="R61" s="319">
        <v>564206</v>
      </c>
      <c r="S61" s="325">
        <v>0</v>
      </c>
      <c r="T61" s="325">
        <v>457</v>
      </c>
      <c r="U61" s="320">
        <v>4457945</v>
      </c>
      <c r="V61" s="319">
        <v>20039664</v>
      </c>
      <c r="W61" s="319">
        <v>1439856</v>
      </c>
      <c r="X61" s="319">
        <v>1696312</v>
      </c>
      <c r="Y61" s="319">
        <v>6651222</v>
      </c>
      <c r="Z61" s="319">
        <v>15708021</v>
      </c>
      <c r="AA61" s="319">
        <v>722722</v>
      </c>
      <c r="AB61" s="326">
        <v>4246258</v>
      </c>
      <c r="AC61" s="319">
        <v>2822043</v>
      </c>
      <c r="AD61" s="319">
        <v>0</v>
      </c>
      <c r="AE61" s="319">
        <v>5860157</v>
      </c>
      <c r="AF61" s="319">
        <v>0</v>
      </c>
      <c r="AG61" s="319">
        <v>19185501</v>
      </c>
      <c r="AH61" s="319">
        <v>0</v>
      </c>
      <c r="AI61" s="319">
        <v>0</v>
      </c>
      <c r="AJ61" s="319">
        <v>78856118</v>
      </c>
      <c r="AK61" s="319">
        <v>2007330</v>
      </c>
      <c r="AL61" s="319">
        <v>1393992</v>
      </c>
      <c r="AM61" s="319">
        <v>0</v>
      </c>
      <c r="AN61" s="319">
        <v>0</v>
      </c>
      <c r="AO61" s="319">
        <v>4232793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654658</v>
      </c>
      <c r="AW61" s="325">
        <v>165026</v>
      </c>
      <c r="AX61" s="325">
        <v>0</v>
      </c>
      <c r="AY61" s="319">
        <v>4779748</v>
      </c>
      <c r="AZ61" s="319">
        <v>0</v>
      </c>
      <c r="BA61" s="325">
        <v>0</v>
      </c>
      <c r="BB61" s="325">
        <v>3993226</v>
      </c>
      <c r="BC61" s="325">
        <v>0</v>
      </c>
      <c r="BD61" s="325">
        <v>0</v>
      </c>
      <c r="BE61" s="319">
        <v>6084425</v>
      </c>
      <c r="BF61" s="325">
        <v>0</v>
      </c>
      <c r="BG61" s="325">
        <v>728848</v>
      </c>
      <c r="BH61" s="325">
        <v>9793</v>
      </c>
      <c r="BI61" s="325">
        <v>169765</v>
      </c>
      <c r="BJ61" s="325">
        <v>143988</v>
      </c>
      <c r="BK61" s="325">
        <v>1752285</v>
      </c>
      <c r="BL61" s="325">
        <v>2461980</v>
      </c>
      <c r="BM61" s="325">
        <v>0</v>
      </c>
      <c r="BN61" s="325">
        <v>9812134</v>
      </c>
      <c r="BO61" s="325">
        <v>353260</v>
      </c>
      <c r="BP61" s="325">
        <v>0</v>
      </c>
      <c r="BQ61" s="325">
        <v>0</v>
      </c>
      <c r="BR61" s="325">
        <v>236949</v>
      </c>
      <c r="BS61" s="325">
        <v>220163</v>
      </c>
      <c r="BT61" s="325">
        <v>0</v>
      </c>
      <c r="BU61" s="325">
        <v>0</v>
      </c>
      <c r="BV61" s="325">
        <v>1933520</v>
      </c>
      <c r="BW61" s="325">
        <v>22033653</v>
      </c>
      <c r="BX61" s="325">
        <v>0</v>
      </c>
      <c r="BY61" s="325">
        <v>4416834</v>
      </c>
      <c r="BZ61" s="325">
        <v>5001052</v>
      </c>
      <c r="CA61" s="325">
        <v>7089825</v>
      </c>
      <c r="CB61" s="325">
        <v>2045262</v>
      </c>
      <c r="CC61" s="325">
        <v>5462068</v>
      </c>
      <c r="CD61" s="25" t="s">
        <v>248</v>
      </c>
      <c r="CE61" s="28">
        <f t="shared" si="6"/>
        <v>353221731</v>
      </c>
    </row>
    <row r="62" spans="1:83" x14ac:dyDescent="0.35">
      <c r="A62" s="35" t="s">
        <v>11</v>
      </c>
      <c r="B62" s="16"/>
      <c r="C62" s="28">
        <f t="shared" ref="C62:AH62" si="7">ROUND(C47+C48,0)</f>
        <v>914485</v>
      </c>
      <c r="D62" s="28">
        <f t="shared" si="7"/>
        <v>0</v>
      </c>
      <c r="E62" s="28">
        <f t="shared" si="7"/>
        <v>3417089</v>
      </c>
      <c r="F62" s="28">
        <f t="shared" si="7"/>
        <v>0</v>
      </c>
      <c r="G62" s="28">
        <f t="shared" si="7"/>
        <v>8674</v>
      </c>
      <c r="H62" s="28">
        <f t="shared" si="7"/>
        <v>0</v>
      </c>
      <c r="I62" s="28">
        <f t="shared" si="7"/>
        <v>0</v>
      </c>
      <c r="J62" s="28">
        <f t="shared" si="7"/>
        <v>661929</v>
      </c>
      <c r="K62" s="28">
        <f t="shared" si="7"/>
        <v>253430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899357</v>
      </c>
      <c r="P62" s="28">
        <f t="shared" si="7"/>
        <v>2214031</v>
      </c>
      <c r="Q62" s="28">
        <f t="shared" si="7"/>
        <v>485113</v>
      </c>
      <c r="R62" s="28">
        <f t="shared" si="7"/>
        <v>54224</v>
      </c>
      <c r="S62" s="28">
        <f t="shared" si="7"/>
        <v>0</v>
      </c>
      <c r="T62" s="28">
        <f t="shared" si="7"/>
        <v>0</v>
      </c>
      <c r="U62" s="28">
        <f t="shared" si="7"/>
        <v>454276</v>
      </c>
      <c r="V62" s="28">
        <f t="shared" si="7"/>
        <v>1562585</v>
      </c>
      <c r="W62" s="28">
        <f t="shared" si="7"/>
        <v>147227</v>
      </c>
      <c r="X62" s="28">
        <f t="shared" si="7"/>
        <v>184257</v>
      </c>
      <c r="Y62" s="28">
        <f t="shared" si="7"/>
        <v>704551</v>
      </c>
      <c r="Z62" s="28">
        <f t="shared" si="7"/>
        <v>1316159</v>
      </c>
      <c r="AA62" s="28">
        <f t="shared" si="7"/>
        <v>75141</v>
      </c>
      <c r="AB62" s="28">
        <f t="shared" si="7"/>
        <v>413565</v>
      </c>
      <c r="AC62" s="28">
        <f t="shared" si="7"/>
        <v>293036</v>
      </c>
      <c r="AD62" s="28">
        <f t="shared" si="7"/>
        <v>0</v>
      </c>
      <c r="AE62" s="28">
        <f t="shared" si="7"/>
        <v>574312</v>
      </c>
      <c r="AF62" s="28">
        <f t="shared" si="7"/>
        <v>0</v>
      </c>
      <c r="AG62" s="28">
        <f t="shared" si="7"/>
        <v>1657606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5826470</v>
      </c>
      <c r="AK62" s="28">
        <f t="shared" si="8"/>
        <v>217444</v>
      </c>
      <c r="AL62" s="28">
        <f t="shared" si="8"/>
        <v>140626</v>
      </c>
      <c r="AM62" s="28">
        <f t="shared" si="8"/>
        <v>0</v>
      </c>
      <c r="AN62" s="28">
        <f t="shared" si="8"/>
        <v>0</v>
      </c>
      <c r="AO62" s="28">
        <f t="shared" si="8"/>
        <v>381024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76851</v>
      </c>
      <c r="AW62" s="28">
        <f t="shared" si="8"/>
        <v>0</v>
      </c>
      <c r="AX62" s="28">
        <f t="shared" si="8"/>
        <v>0</v>
      </c>
      <c r="AY62" s="28">
        <f t="shared" si="8"/>
        <v>500749</v>
      </c>
      <c r="AZ62" s="28">
        <f t="shared" si="8"/>
        <v>0</v>
      </c>
      <c r="BA62" s="28">
        <f t="shared" si="8"/>
        <v>0</v>
      </c>
      <c r="BB62" s="28">
        <f t="shared" si="8"/>
        <v>419897</v>
      </c>
      <c r="BC62" s="28">
        <f t="shared" si="8"/>
        <v>0</v>
      </c>
      <c r="BD62" s="28">
        <f t="shared" si="8"/>
        <v>7195</v>
      </c>
      <c r="BE62" s="28">
        <f t="shared" si="8"/>
        <v>607412</v>
      </c>
      <c r="BF62" s="28">
        <f t="shared" si="8"/>
        <v>0</v>
      </c>
      <c r="BG62" s="28">
        <f t="shared" si="8"/>
        <v>72217</v>
      </c>
      <c r="BH62" s="28">
        <f t="shared" si="8"/>
        <v>10130</v>
      </c>
      <c r="BI62" s="28">
        <f t="shared" si="8"/>
        <v>16822</v>
      </c>
      <c r="BJ62" s="28">
        <f t="shared" si="8"/>
        <v>416</v>
      </c>
      <c r="BK62" s="28">
        <f t="shared" si="8"/>
        <v>171518</v>
      </c>
      <c r="BL62" s="28">
        <f t="shared" si="8"/>
        <v>254133</v>
      </c>
      <c r="BM62" s="28">
        <f t="shared" si="8"/>
        <v>0</v>
      </c>
      <c r="BN62" s="28">
        <f t="shared" si="8"/>
        <v>1103336</v>
      </c>
      <c r="BO62" s="28">
        <f t="shared" ref="BO62:CC62" si="9">ROUND(BO47+BO48,0)</f>
        <v>700195</v>
      </c>
      <c r="BP62" s="28">
        <f t="shared" si="9"/>
        <v>0</v>
      </c>
      <c r="BQ62" s="28">
        <f t="shared" si="9"/>
        <v>0</v>
      </c>
      <c r="BR62" s="28">
        <f t="shared" si="9"/>
        <v>6937</v>
      </c>
      <c r="BS62" s="28">
        <f t="shared" si="9"/>
        <v>22333</v>
      </c>
      <c r="BT62" s="28">
        <f t="shared" si="9"/>
        <v>0</v>
      </c>
      <c r="BU62" s="28">
        <f t="shared" si="9"/>
        <v>0</v>
      </c>
      <c r="BV62" s="28">
        <f t="shared" si="9"/>
        <v>204929</v>
      </c>
      <c r="BW62" s="28">
        <f t="shared" si="9"/>
        <v>1350247</v>
      </c>
      <c r="BX62" s="28">
        <f t="shared" si="9"/>
        <v>0</v>
      </c>
      <c r="BY62" s="28">
        <f t="shared" si="9"/>
        <v>785221</v>
      </c>
      <c r="BZ62" s="28">
        <f t="shared" si="9"/>
        <v>939950</v>
      </c>
      <c r="CA62" s="28">
        <f t="shared" si="9"/>
        <v>669257</v>
      </c>
      <c r="CB62" s="28">
        <f t="shared" si="9"/>
        <v>225183</v>
      </c>
      <c r="CC62" s="28">
        <f t="shared" si="9"/>
        <v>672143</v>
      </c>
      <c r="CD62" s="25" t="s">
        <v>248</v>
      </c>
      <c r="CE62" s="28">
        <f t="shared" si="6"/>
        <v>31673682</v>
      </c>
    </row>
    <row r="63" spans="1:83" x14ac:dyDescent="0.35">
      <c r="A63" s="35" t="s">
        <v>264</v>
      </c>
      <c r="B63" s="16"/>
      <c r="C63" s="317">
        <v>0</v>
      </c>
      <c r="D63" s="317">
        <v>0</v>
      </c>
      <c r="E63" s="317">
        <v>70215.81</v>
      </c>
      <c r="F63" s="317">
        <v>0</v>
      </c>
      <c r="G63" s="317">
        <v>0</v>
      </c>
      <c r="H63" s="317">
        <v>0</v>
      </c>
      <c r="I63" s="317">
        <v>0</v>
      </c>
      <c r="J63" s="317">
        <v>100919.19</v>
      </c>
      <c r="K63" s="317">
        <v>0</v>
      </c>
      <c r="L63" s="317">
        <v>0</v>
      </c>
      <c r="M63" s="317">
        <v>0</v>
      </c>
      <c r="N63" s="317">
        <v>0</v>
      </c>
      <c r="O63" s="317">
        <v>869415.32</v>
      </c>
      <c r="P63" s="319">
        <v>277099.3</v>
      </c>
      <c r="Q63" s="319">
        <v>0</v>
      </c>
      <c r="R63" s="319">
        <v>4972127.21</v>
      </c>
      <c r="S63" s="325">
        <v>0</v>
      </c>
      <c r="T63" s="325">
        <v>0</v>
      </c>
      <c r="U63" s="320">
        <v>28318.48</v>
      </c>
      <c r="V63" s="319">
        <v>916286.5</v>
      </c>
      <c r="W63" s="319">
        <v>0</v>
      </c>
      <c r="X63" s="319">
        <v>0</v>
      </c>
      <c r="Y63" s="319">
        <v>963088.53</v>
      </c>
      <c r="Z63" s="319">
        <v>320272.90000000002</v>
      </c>
      <c r="AA63" s="319">
        <v>8920.0400000000009</v>
      </c>
      <c r="AB63" s="326">
        <v>5158.2</v>
      </c>
      <c r="AC63" s="319">
        <v>4130</v>
      </c>
      <c r="AD63" s="319">
        <v>0</v>
      </c>
      <c r="AE63" s="319">
        <v>0</v>
      </c>
      <c r="AF63" s="319">
        <v>0</v>
      </c>
      <c r="AG63" s="319">
        <v>279310.57</v>
      </c>
      <c r="AH63" s="319">
        <v>0</v>
      </c>
      <c r="AI63" s="319">
        <v>0</v>
      </c>
      <c r="AJ63" s="319">
        <v>388459.17000000004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3998.68</v>
      </c>
      <c r="BF63" s="325">
        <v>0</v>
      </c>
      <c r="BG63" s="325">
        <v>0</v>
      </c>
      <c r="BH63" s="325">
        <v>-46501.440000000002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136580.91</v>
      </c>
      <c r="BO63" s="325">
        <v>0</v>
      </c>
      <c r="BP63" s="325">
        <v>0</v>
      </c>
      <c r="BQ63" s="325">
        <v>0</v>
      </c>
      <c r="BR63" s="325">
        <v>32</v>
      </c>
      <c r="BS63" s="325">
        <v>0</v>
      </c>
      <c r="BT63" s="325">
        <v>0</v>
      </c>
      <c r="BU63" s="325">
        <v>0</v>
      </c>
      <c r="BV63" s="325">
        <v>0</v>
      </c>
      <c r="BW63" s="325">
        <v>5155701.82</v>
      </c>
      <c r="BX63" s="325">
        <v>0</v>
      </c>
      <c r="BY63" s="325">
        <v>79243.27</v>
      </c>
      <c r="BZ63" s="325">
        <v>0</v>
      </c>
      <c r="CA63" s="325">
        <v>6702.5</v>
      </c>
      <c r="CB63" s="325">
        <v>0</v>
      </c>
      <c r="CC63" s="325">
        <v>39040</v>
      </c>
      <c r="CD63" s="25" t="s">
        <v>248</v>
      </c>
      <c r="CE63" s="28">
        <f t="shared" si="6"/>
        <v>14578518.959999999</v>
      </c>
    </row>
    <row r="64" spans="1:83" x14ac:dyDescent="0.35">
      <c r="A64" s="35" t="s">
        <v>265</v>
      </c>
      <c r="B64" s="16"/>
      <c r="C64" s="317">
        <v>1625522</v>
      </c>
      <c r="D64" s="317">
        <v>0</v>
      </c>
      <c r="E64" s="317">
        <v>5680359</v>
      </c>
      <c r="F64" s="317">
        <v>0</v>
      </c>
      <c r="G64" s="317">
        <v>53</v>
      </c>
      <c r="H64" s="317">
        <v>0</v>
      </c>
      <c r="I64" s="317">
        <v>0</v>
      </c>
      <c r="J64" s="317">
        <v>1054577</v>
      </c>
      <c r="K64" s="317">
        <v>395315</v>
      </c>
      <c r="L64" s="317">
        <v>0</v>
      </c>
      <c r="M64" s="317">
        <v>0</v>
      </c>
      <c r="N64" s="317">
        <v>0</v>
      </c>
      <c r="O64" s="317">
        <v>798936</v>
      </c>
      <c r="P64" s="319">
        <v>31883889</v>
      </c>
      <c r="Q64" s="319">
        <v>729314</v>
      </c>
      <c r="R64" s="319">
        <v>879204</v>
      </c>
      <c r="S64" s="325">
        <v>-1033207</v>
      </c>
      <c r="T64" s="325">
        <v>188</v>
      </c>
      <c r="U64" s="320">
        <v>1400112</v>
      </c>
      <c r="V64" s="319">
        <v>13135825</v>
      </c>
      <c r="W64" s="319">
        <v>426254</v>
      </c>
      <c r="X64" s="319">
        <v>849431</v>
      </c>
      <c r="Y64" s="319">
        <v>7723682</v>
      </c>
      <c r="Z64" s="319">
        <v>38627354</v>
      </c>
      <c r="AA64" s="319">
        <v>2118756</v>
      </c>
      <c r="AB64" s="326">
        <v>25203794</v>
      </c>
      <c r="AC64" s="319">
        <v>605746</v>
      </c>
      <c r="AD64" s="319">
        <v>0</v>
      </c>
      <c r="AE64" s="319">
        <v>153574</v>
      </c>
      <c r="AF64" s="319">
        <v>0</v>
      </c>
      <c r="AG64" s="319">
        <v>2703813</v>
      </c>
      <c r="AH64" s="319">
        <v>0</v>
      </c>
      <c r="AI64" s="319">
        <v>0</v>
      </c>
      <c r="AJ64" s="319">
        <v>12937193</v>
      </c>
      <c r="AK64" s="319">
        <v>47368</v>
      </c>
      <c r="AL64" s="319">
        <v>4760</v>
      </c>
      <c r="AM64" s="319">
        <v>0</v>
      </c>
      <c r="AN64" s="319">
        <v>0</v>
      </c>
      <c r="AO64" s="319">
        <v>321476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45666</v>
      </c>
      <c r="AW64" s="325">
        <v>296</v>
      </c>
      <c r="AX64" s="325">
        <v>0</v>
      </c>
      <c r="AY64" s="319">
        <v>378019</v>
      </c>
      <c r="AZ64" s="319">
        <v>0</v>
      </c>
      <c r="BA64" s="325">
        <v>0</v>
      </c>
      <c r="BB64" s="325">
        <v>75218</v>
      </c>
      <c r="BC64" s="325">
        <v>0</v>
      </c>
      <c r="BD64" s="325">
        <v>-176338</v>
      </c>
      <c r="BE64" s="319">
        <v>1540632</v>
      </c>
      <c r="BF64" s="325">
        <v>0</v>
      </c>
      <c r="BG64" s="325">
        <v>3189</v>
      </c>
      <c r="BH64" s="325">
        <v>1772</v>
      </c>
      <c r="BI64" s="325">
        <v>31404</v>
      </c>
      <c r="BJ64" s="325">
        <v>0</v>
      </c>
      <c r="BK64" s="325">
        <v>8650</v>
      </c>
      <c r="BL64" s="325">
        <v>35016</v>
      </c>
      <c r="BM64" s="325">
        <v>0</v>
      </c>
      <c r="BN64" s="325">
        <v>675859</v>
      </c>
      <c r="BO64" s="325">
        <v>931</v>
      </c>
      <c r="BP64" s="325">
        <v>282</v>
      </c>
      <c r="BQ64" s="325">
        <v>0</v>
      </c>
      <c r="BR64" s="325">
        <v>1894</v>
      </c>
      <c r="BS64" s="325">
        <v>10257</v>
      </c>
      <c r="BT64" s="325">
        <v>0</v>
      </c>
      <c r="BU64" s="325">
        <v>0</v>
      </c>
      <c r="BV64" s="325">
        <v>10831</v>
      </c>
      <c r="BW64" s="325">
        <v>41964</v>
      </c>
      <c r="BX64" s="325">
        <v>0</v>
      </c>
      <c r="BY64" s="325">
        <v>51656</v>
      </c>
      <c r="BZ64" s="325">
        <v>11843</v>
      </c>
      <c r="CA64" s="325">
        <v>224121</v>
      </c>
      <c r="CB64" s="325">
        <v>45521</v>
      </c>
      <c r="CC64" s="325">
        <v>-228298</v>
      </c>
      <c r="CD64" s="25" t="s">
        <v>248</v>
      </c>
      <c r="CE64" s="28">
        <f t="shared" si="6"/>
        <v>151063673</v>
      </c>
    </row>
    <row r="65" spans="1:83" x14ac:dyDescent="0.35">
      <c r="A65" s="35" t="s">
        <v>266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17">
        <v>71879</v>
      </c>
      <c r="D66" s="317">
        <v>0</v>
      </c>
      <c r="E66" s="317">
        <v>477075</v>
      </c>
      <c r="F66" s="317">
        <v>0</v>
      </c>
      <c r="G66" s="317">
        <v>11</v>
      </c>
      <c r="H66" s="317">
        <v>0</v>
      </c>
      <c r="I66" s="317">
        <v>0</v>
      </c>
      <c r="J66" s="317">
        <v>27833</v>
      </c>
      <c r="K66" s="317">
        <v>38631</v>
      </c>
      <c r="L66" s="317">
        <v>0</v>
      </c>
      <c r="M66" s="317">
        <v>0</v>
      </c>
      <c r="N66" s="317">
        <v>2068</v>
      </c>
      <c r="O66" s="317">
        <v>502506</v>
      </c>
      <c r="P66" s="319">
        <v>611587</v>
      </c>
      <c r="Q66" s="319">
        <v>7132</v>
      </c>
      <c r="R66" s="319">
        <v>11493</v>
      </c>
      <c r="S66" s="325">
        <v>266405</v>
      </c>
      <c r="T66" s="325">
        <v>0</v>
      </c>
      <c r="U66" s="320">
        <v>3304445</v>
      </c>
      <c r="V66" s="319">
        <v>460132</v>
      </c>
      <c r="W66" s="319">
        <v>22408</v>
      </c>
      <c r="X66" s="319">
        <v>19636</v>
      </c>
      <c r="Y66" s="319">
        <v>219191</v>
      </c>
      <c r="Z66" s="319">
        <v>1351743</v>
      </c>
      <c r="AA66" s="319">
        <v>85767</v>
      </c>
      <c r="AB66" s="326">
        <v>592085</v>
      </c>
      <c r="AC66" s="319">
        <v>1021708</v>
      </c>
      <c r="AD66" s="319">
        <v>0</v>
      </c>
      <c r="AE66" s="319">
        <v>30107</v>
      </c>
      <c r="AF66" s="319">
        <v>0</v>
      </c>
      <c r="AG66" s="319">
        <v>1039369</v>
      </c>
      <c r="AH66" s="319">
        <v>0</v>
      </c>
      <c r="AI66" s="319">
        <v>0</v>
      </c>
      <c r="AJ66" s="319">
        <v>1402966</v>
      </c>
      <c r="AK66" s="319">
        <v>9830</v>
      </c>
      <c r="AL66" s="319">
        <v>1361</v>
      </c>
      <c r="AM66" s="319">
        <v>0</v>
      </c>
      <c r="AN66" s="319">
        <v>0</v>
      </c>
      <c r="AO66" s="319">
        <v>746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1355</v>
      </c>
      <c r="AW66" s="325">
        <v>46484</v>
      </c>
      <c r="AX66" s="325">
        <v>0</v>
      </c>
      <c r="AY66" s="319">
        <v>2792632</v>
      </c>
      <c r="AZ66" s="319">
        <v>0</v>
      </c>
      <c r="BA66" s="325">
        <v>0</v>
      </c>
      <c r="BB66" s="325">
        <v>588470</v>
      </c>
      <c r="BC66" s="325">
        <v>0</v>
      </c>
      <c r="BD66" s="325">
        <v>16896</v>
      </c>
      <c r="BE66" s="319">
        <v>404748</v>
      </c>
      <c r="BF66" s="325">
        <v>0</v>
      </c>
      <c r="BG66" s="325">
        <v>6315</v>
      </c>
      <c r="BH66" s="325">
        <v>7030</v>
      </c>
      <c r="BI66" s="325">
        <v>434935</v>
      </c>
      <c r="BJ66" s="325">
        <v>0</v>
      </c>
      <c r="BK66" s="325">
        <v>21294</v>
      </c>
      <c r="BL66" s="325">
        <v>17144</v>
      </c>
      <c r="BM66" s="325">
        <v>0</v>
      </c>
      <c r="BN66" s="325">
        <v>3208943</v>
      </c>
      <c r="BO66" s="325">
        <v>13945</v>
      </c>
      <c r="BP66" s="325">
        <v>28847</v>
      </c>
      <c r="BQ66" s="325">
        <v>0</v>
      </c>
      <c r="BR66" s="325">
        <v>849459</v>
      </c>
      <c r="BS66" s="325">
        <v>4750</v>
      </c>
      <c r="BT66" s="325">
        <v>0</v>
      </c>
      <c r="BU66" s="325">
        <v>0</v>
      </c>
      <c r="BV66" s="325">
        <v>120869</v>
      </c>
      <c r="BW66" s="325">
        <v>-87065</v>
      </c>
      <c r="BX66" s="325">
        <v>0</v>
      </c>
      <c r="BY66" s="325">
        <v>655592</v>
      </c>
      <c r="BZ66" s="325">
        <v>15881</v>
      </c>
      <c r="CA66" s="325">
        <v>89132</v>
      </c>
      <c r="CB66" s="325">
        <v>80870</v>
      </c>
      <c r="CC66" s="325">
        <v>713831</v>
      </c>
      <c r="CD66" s="25" t="s">
        <v>248</v>
      </c>
      <c r="CE66" s="28">
        <f t="shared" si="6"/>
        <v>21610471</v>
      </c>
    </row>
    <row r="67" spans="1:83" x14ac:dyDescent="0.35">
      <c r="A67" s="35" t="s">
        <v>16</v>
      </c>
      <c r="B67" s="16"/>
      <c r="C67" s="28">
        <f t="shared" ref="C67:AH67" si="10">ROUND(C51+C52,0)</f>
        <v>473946</v>
      </c>
      <c r="D67" s="28">
        <f t="shared" si="10"/>
        <v>0</v>
      </c>
      <c r="E67" s="28">
        <f t="shared" si="10"/>
        <v>794070</v>
      </c>
      <c r="F67" s="28">
        <f t="shared" si="10"/>
        <v>0</v>
      </c>
      <c r="G67" s="28">
        <f t="shared" si="10"/>
        <v>1838</v>
      </c>
      <c r="H67" s="28">
        <f t="shared" si="10"/>
        <v>0</v>
      </c>
      <c r="I67" s="28">
        <f t="shared" si="10"/>
        <v>0</v>
      </c>
      <c r="J67" s="28">
        <f t="shared" si="10"/>
        <v>179183</v>
      </c>
      <c r="K67" s="28">
        <f t="shared" si="10"/>
        <v>6775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9997</v>
      </c>
      <c r="P67" s="28">
        <f t="shared" si="10"/>
        <v>3069649</v>
      </c>
      <c r="Q67" s="28">
        <f t="shared" si="10"/>
        <v>84804</v>
      </c>
      <c r="R67" s="28">
        <f t="shared" si="10"/>
        <v>26155</v>
      </c>
      <c r="S67" s="28">
        <f t="shared" si="10"/>
        <v>0</v>
      </c>
      <c r="T67" s="28">
        <f t="shared" si="10"/>
        <v>0</v>
      </c>
      <c r="U67" s="28">
        <f t="shared" si="10"/>
        <v>316147</v>
      </c>
      <c r="V67" s="28">
        <f t="shared" si="10"/>
        <v>658109</v>
      </c>
      <c r="W67" s="28">
        <f t="shared" si="10"/>
        <v>431208</v>
      </c>
      <c r="X67" s="28">
        <f t="shared" si="10"/>
        <v>262064</v>
      </c>
      <c r="Y67" s="28">
        <f t="shared" si="10"/>
        <v>678430</v>
      </c>
      <c r="Z67" s="28">
        <f t="shared" si="10"/>
        <v>1123886</v>
      </c>
      <c r="AA67" s="28">
        <f t="shared" si="10"/>
        <v>279374</v>
      </c>
      <c r="AB67" s="28">
        <f t="shared" si="10"/>
        <v>84593</v>
      </c>
      <c r="AC67" s="28">
        <f t="shared" si="10"/>
        <v>72671</v>
      </c>
      <c r="AD67" s="28">
        <f t="shared" si="10"/>
        <v>0</v>
      </c>
      <c r="AE67" s="28">
        <f t="shared" si="10"/>
        <v>47420</v>
      </c>
      <c r="AF67" s="28">
        <f t="shared" si="10"/>
        <v>0</v>
      </c>
      <c r="AG67" s="28">
        <f t="shared" si="10"/>
        <v>194406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667359</v>
      </c>
      <c r="AK67" s="28">
        <f t="shared" si="11"/>
        <v>5560</v>
      </c>
      <c r="AL67" s="28">
        <f t="shared" si="11"/>
        <v>11141</v>
      </c>
      <c r="AM67" s="28">
        <f t="shared" si="11"/>
        <v>0</v>
      </c>
      <c r="AN67" s="28">
        <f t="shared" si="11"/>
        <v>0</v>
      </c>
      <c r="AO67" s="28">
        <f t="shared" si="11"/>
        <v>3912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34194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260</v>
      </c>
      <c r="BE67" s="28">
        <f t="shared" si="11"/>
        <v>674306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10345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7524698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343953</v>
      </c>
      <c r="BZ67" s="28">
        <f t="shared" si="12"/>
        <v>0</v>
      </c>
      <c r="CA67" s="28">
        <f t="shared" si="12"/>
        <v>70187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18140640</v>
      </c>
    </row>
    <row r="68" spans="1:83" x14ac:dyDescent="0.35">
      <c r="A68" s="35" t="s">
        <v>268</v>
      </c>
      <c r="B68" s="28"/>
      <c r="C68" s="317">
        <v>0</v>
      </c>
      <c r="D68" s="317">
        <v>0</v>
      </c>
      <c r="E68" s="317">
        <v>289474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251603</v>
      </c>
      <c r="L68" s="317">
        <v>0</v>
      </c>
      <c r="M68" s="317">
        <v>0</v>
      </c>
      <c r="N68" s="317">
        <v>240960</v>
      </c>
      <c r="O68" s="317">
        <v>76973</v>
      </c>
      <c r="P68" s="319">
        <v>889899</v>
      </c>
      <c r="Q68" s="319">
        <v>0</v>
      </c>
      <c r="R68" s="319">
        <v>0</v>
      </c>
      <c r="S68" s="325">
        <v>0</v>
      </c>
      <c r="T68" s="325">
        <v>0</v>
      </c>
      <c r="U68" s="320">
        <v>58095</v>
      </c>
      <c r="V68" s="319">
        <v>975622</v>
      </c>
      <c r="W68" s="319">
        <v>105264</v>
      </c>
      <c r="X68" s="319">
        <v>100256</v>
      </c>
      <c r="Y68" s="319">
        <v>621348</v>
      </c>
      <c r="Z68" s="319">
        <v>840148</v>
      </c>
      <c r="AA68" s="319">
        <v>101833</v>
      </c>
      <c r="AB68" s="326">
        <v>802536</v>
      </c>
      <c r="AC68" s="319">
        <v>208723</v>
      </c>
      <c r="AD68" s="319">
        <v>0</v>
      </c>
      <c r="AE68" s="319">
        <v>622757</v>
      </c>
      <c r="AF68" s="319">
        <v>0</v>
      </c>
      <c r="AG68" s="319">
        <v>938903</v>
      </c>
      <c r="AH68" s="319">
        <v>0</v>
      </c>
      <c r="AI68" s="319">
        <v>0</v>
      </c>
      <c r="AJ68" s="319">
        <v>8420373</v>
      </c>
      <c r="AK68" s="319">
        <v>107854</v>
      </c>
      <c r="AL68" s="319">
        <v>107854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46320</v>
      </c>
      <c r="AW68" s="325">
        <v>0</v>
      </c>
      <c r="AX68" s="325">
        <v>0</v>
      </c>
      <c r="AY68" s="319">
        <v>64105</v>
      </c>
      <c r="AZ68" s="319">
        <v>0</v>
      </c>
      <c r="BA68" s="325">
        <v>0</v>
      </c>
      <c r="BB68" s="325">
        <v>416683</v>
      </c>
      <c r="BC68" s="325">
        <v>0</v>
      </c>
      <c r="BD68" s="325">
        <v>0</v>
      </c>
      <c r="BE68" s="319">
        <v>69256</v>
      </c>
      <c r="BF68" s="325">
        <v>0</v>
      </c>
      <c r="BG68" s="325">
        <v>10301</v>
      </c>
      <c r="BH68" s="325">
        <v>0</v>
      </c>
      <c r="BI68" s="325">
        <v>391</v>
      </c>
      <c r="BJ68" s="325">
        <v>0</v>
      </c>
      <c r="BK68" s="325">
        <v>162863</v>
      </c>
      <c r="BL68" s="325">
        <v>0</v>
      </c>
      <c r="BM68" s="325">
        <v>0</v>
      </c>
      <c r="BN68" s="325">
        <v>822033</v>
      </c>
      <c r="BO68" s="325">
        <v>0</v>
      </c>
      <c r="BP68" s="325">
        <v>0</v>
      </c>
      <c r="BQ68" s="325">
        <v>0</v>
      </c>
      <c r="BR68" s="325">
        <v>0</v>
      </c>
      <c r="BS68" s="325">
        <v>10984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261393</v>
      </c>
      <c r="BZ68" s="325">
        <v>0</v>
      </c>
      <c r="CA68" s="325">
        <v>723845</v>
      </c>
      <c r="CB68" s="325">
        <v>79575</v>
      </c>
      <c r="CC68" s="325">
        <v>811655</v>
      </c>
      <c r="CD68" s="25" t="s">
        <v>248</v>
      </c>
      <c r="CE68" s="28">
        <f t="shared" si="6"/>
        <v>19239879</v>
      </c>
    </row>
    <row r="69" spans="1:83" x14ac:dyDescent="0.35">
      <c r="A69" s="35" t="s">
        <v>269</v>
      </c>
      <c r="B69" s="16"/>
      <c r="C69" s="28">
        <f t="shared" ref="C69:AH69" si="13">SUM(C70:C83)</f>
        <v>5347879</v>
      </c>
      <c r="D69" s="28">
        <f t="shared" si="13"/>
        <v>0</v>
      </c>
      <c r="E69" s="28">
        <f t="shared" si="13"/>
        <v>24068076</v>
      </c>
      <c r="F69" s="28">
        <f t="shared" si="13"/>
        <v>0</v>
      </c>
      <c r="G69" s="28">
        <f t="shared" si="13"/>
        <v>40979</v>
      </c>
      <c r="H69" s="28">
        <f t="shared" si="13"/>
        <v>0</v>
      </c>
      <c r="I69" s="28">
        <f t="shared" si="13"/>
        <v>0</v>
      </c>
      <c r="J69" s="28">
        <f t="shared" si="13"/>
        <v>3481846</v>
      </c>
      <c r="K69" s="28">
        <f t="shared" si="13"/>
        <v>1502100</v>
      </c>
      <c r="L69" s="28">
        <f t="shared" si="13"/>
        <v>0</v>
      </c>
      <c r="M69" s="28">
        <f t="shared" si="13"/>
        <v>0</v>
      </c>
      <c r="N69" s="28">
        <f t="shared" si="13"/>
        <v>78</v>
      </c>
      <c r="O69" s="28">
        <f t="shared" si="13"/>
        <v>4101255</v>
      </c>
      <c r="P69" s="28">
        <f t="shared" si="13"/>
        <v>17118597</v>
      </c>
      <c r="Q69" s="28">
        <f t="shared" si="13"/>
        <v>2379712</v>
      </c>
      <c r="R69" s="28">
        <f t="shared" si="13"/>
        <v>304263</v>
      </c>
      <c r="S69" s="28">
        <f t="shared" si="13"/>
        <v>20</v>
      </c>
      <c r="T69" s="28">
        <f t="shared" si="13"/>
        <v>232</v>
      </c>
      <c r="U69" s="28">
        <f t="shared" si="13"/>
        <v>5561656</v>
      </c>
      <c r="V69" s="28">
        <f t="shared" si="13"/>
        <v>10775719</v>
      </c>
      <c r="W69" s="28">
        <f t="shared" si="13"/>
        <v>922642</v>
      </c>
      <c r="X69" s="28">
        <f t="shared" si="13"/>
        <v>922264</v>
      </c>
      <c r="Y69" s="28">
        <f t="shared" si="13"/>
        <v>4184394</v>
      </c>
      <c r="Z69" s="28">
        <f t="shared" si="13"/>
        <v>9166254</v>
      </c>
      <c r="AA69" s="28">
        <f t="shared" si="13"/>
        <v>411894</v>
      </c>
      <c r="AB69" s="28">
        <f t="shared" si="13"/>
        <v>3533260</v>
      </c>
      <c r="AC69" s="28">
        <f t="shared" si="13"/>
        <v>3644318</v>
      </c>
      <c r="AD69" s="28">
        <f t="shared" si="13"/>
        <v>0</v>
      </c>
      <c r="AE69" s="28">
        <f t="shared" si="13"/>
        <v>3038185</v>
      </c>
      <c r="AF69" s="28">
        <f t="shared" si="13"/>
        <v>0</v>
      </c>
      <c r="AG69" s="28">
        <f t="shared" si="13"/>
        <v>11370054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42864824</v>
      </c>
      <c r="AK69" s="28">
        <f t="shared" si="14"/>
        <v>1047419</v>
      </c>
      <c r="AL69" s="28">
        <f t="shared" si="14"/>
        <v>716086</v>
      </c>
      <c r="AM69" s="28">
        <f t="shared" si="14"/>
        <v>0</v>
      </c>
      <c r="AN69" s="28">
        <f t="shared" si="14"/>
        <v>0</v>
      </c>
      <c r="AO69" s="28">
        <f t="shared" si="14"/>
        <v>2169051</v>
      </c>
      <c r="AP69" s="28">
        <f t="shared" si="14"/>
        <v>0</v>
      </c>
      <c r="AQ69" s="28">
        <f t="shared" si="14"/>
        <v>0</v>
      </c>
      <c r="AR69" s="28">
        <f t="shared" si="14"/>
        <v>7887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340572</v>
      </c>
      <c r="AW69" s="28">
        <f t="shared" si="14"/>
        <v>78597</v>
      </c>
      <c r="AX69" s="28">
        <f t="shared" si="14"/>
        <v>0</v>
      </c>
      <c r="AY69" s="28">
        <f t="shared" si="14"/>
        <v>2549065</v>
      </c>
      <c r="AZ69" s="28">
        <f t="shared" si="14"/>
        <v>0</v>
      </c>
      <c r="BA69" s="28">
        <f t="shared" si="14"/>
        <v>0</v>
      </c>
      <c r="BB69" s="28">
        <f t="shared" si="14"/>
        <v>2100574</v>
      </c>
      <c r="BC69" s="28">
        <f t="shared" si="14"/>
        <v>0</v>
      </c>
      <c r="BD69" s="28">
        <f t="shared" si="14"/>
        <v>21047</v>
      </c>
      <c r="BE69" s="28">
        <f t="shared" si="14"/>
        <v>7708931</v>
      </c>
      <c r="BF69" s="28">
        <f t="shared" si="14"/>
        <v>0</v>
      </c>
      <c r="BG69" s="28">
        <f t="shared" si="14"/>
        <v>374086</v>
      </c>
      <c r="BH69" s="28">
        <f t="shared" si="14"/>
        <v>-3452</v>
      </c>
      <c r="BI69" s="28">
        <f t="shared" si="14"/>
        <v>102822</v>
      </c>
      <c r="BJ69" s="28">
        <f t="shared" si="14"/>
        <v>73034</v>
      </c>
      <c r="BK69" s="28">
        <f t="shared" si="14"/>
        <v>899893</v>
      </c>
      <c r="BL69" s="28">
        <f t="shared" si="14"/>
        <v>1254834</v>
      </c>
      <c r="BM69" s="28">
        <f t="shared" si="14"/>
        <v>0</v>
      </c>
      <c r="BN69" s="28">
        <f t="shared" si="14"/>
        <v>13611655</v>
      </c>
      <c r="BO69" s="28">
        <f t="shared" ref="BO69:CE69" si="15">SUM(BO70:BO83)</f>
        <v>216101</v>
      </c>
      <c r="BP69" s="28">
        <f t="shared" si="15"/>
        <v>74477</v>
      </c>
      <c r="BQ69" s="28">
        <f t="shared" si="15"/>
        <v>0</v>
      </c>
      <c r="BR69" s="28">
        <f t="shared" si="15"/>
        <v>540673</v>
      </c>
      <c r="BS69" s="28">
        <f t="shared" si="15"/>
        <v>122253</v>
      </c>
      <c r="BT69" s="28">
        <f t="shared" si="15"/>
        <v>0</v>
      </c>
      <c r="BU69" s="28">
        <f t="shared" si="15"/>
        <v>0</v>
      </c>
      <c r="BV69" s="28">
        <f t="shared" si="15"/>
        <v>1002408</v>
      </c>
      <c r="BW69" s="28">
        <f t="shared" si="15"/>
        <v>11380085</v>
      </c>
      <c r="BX69" s="28">
        <f t="shared" si="15"/>
        <v>0</v>
      </c>
      <c r="BY69" s="28">
        <f t="shared" si="15"/>
        <v>2676371</v>
      </c>
      <c r="BZ69" s="28">
        <f t="shared" si="15"/>
        <v>2539596</v>
      </c>
      <c r="CA69" s="28">
        <f t="shared" si="15"/>
        <v>3890773</v>
      </c>
      <c r="CB69" s="28">
        <f t="shared" si="15"/>
        <v>1101338</v>
      </c>
      <c r="CC69" s="28">
        <f t="shared" si="15"/>
        <v>16273441</v>
      </c>
      <c r="CD69" s="28">
        <f t="shared" si="15"/>
        <v>0</v>
      </c>
      <c r="CE69" s="28">
        <f t="shared" si="15"/>
        <v>227610118</v>
      </c>
    </row>
    <row r="70" spans="1:83" x14ac:dyDescent="0.35">
      <c r="A70" s="29" t="s">
        <v>270</v>
      </c>
      <c r="B70" s="30"/>
      <c r="C70" s="327">
        <v>8172</v>
      </c>
      <c r="D70" s="327">
        <v>0</v>
      </c>
      <c r="E70" s="327">
        <v>29726</v>
      </c>
      <c r="F70" s="327">
        <v>0</v>
      </c>
      <c r="G70" s="327">
        <v>0</v>
      </c>
      <c r="H70" s="327">
        <v>0</v>
      </c>
      <c r="I70" s="327">
        <v>0</v>
      </c>
      <c r="J70" s="327">
        <v>1804</v>
      </c>
      <c r="K70" s="327">
        <v>0</v>
      </c>
      <c r="L70" s="327">
        <v>0</v>
      </c>
      <c r="M70" s="327">
        <v>0</v>
      </c>
      <c r="N70" s="327">
        <v>0</v>
      </c>
      <c r="O70" s="327">
        <v>6341</v>
      </c>
      <c r="P70" s="327">
        <v>3049</v>
      </c>
      <c r="Q70" s="327">
        <v>2303</v>
      </c>
      <c r="R70" s="327">
        <v>14805</v>
      </c>
      <c r="S70" s="327">
        <v>0</v>
      </c>
      <c r="T70" s="327">
        <v>0</v>
      </c>
      <c r="U70" s="327">
        <v>3152889</v>
      </c>
      <c r="V70" s="327">
        <v>1057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15439</v>
      </c>
      <c r="AH70" s="327">
        <v>0</v>
      </c>
      <c r="AI70" s="327">
        <v>0</v>
      </c>
      <c r="AJ70" s="327">
        <v>13</v>
      </c>
      <c r="AK70" s="327">
        <v>0</v>
      </c>
      <c r="AL70" s="327">
        <v>0</v>
      </c>
      <c r="AM70" s="327">
        <v>0</v>
      </c>
      <c r="AN70" s="327">
        <v>0</v>
      </c>
      <c r="AO70" s="327">
        <v>3920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376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3239894</v>
      </c>
    </row>
    <row r="71" spans="1:83" x14ac:dyDescent="0.35">
      <c r="A71" s="29" t="s">
        <v>271</v>
      </c>
      <c r="B71" s="30"/>
      <c r="C71" s="327">
        <v>293908</v>
      </c>
      <c r="D71" s="327">
        <v>0</v>
      </c>
      <c r="E71" s="327">
        <v>2036744</v>
      </c>
      <c r="F71" s="327">
        <v>0</v>
      </c>
      <c r="G71" s="327">
        <v>0</v>
      </c>
      <c r="H71" s="327">
        <v>0</v>
      </c>
      <c r="I71" s="327">
        <v>0</v>
      </c>
      <c r="J71" s="327">
        <v>82444</v>
      </c>
      <c r="K71" s="327">
        <v>0</v>
      </c>
      <c r="L71" s="327">
        <v>0</v>
      </c>
      <c r="M71" s="327">
        <v>0</v>
      </c>
      <c r="N71" s="327">
        <v>0</v>
      </c>
      <c r="O71" s="327">
        <v>684862</v>
      </c>
      <c r="P71" s="327">
        <v>297033</v>
      </c>
      <c r="Q71" s="327">
        <v>0</v>
      </c>
      <c r="R71" s="327">
        <v>0</v>
      </c>
      <c r="S71" s="327">
        <v>0</v>
      </c>
      <c r="T71" s="327">
        <v>0</v>
      </c>
      <c r="U71" s="327">
        <v>33177</v>
      </c>
      <c r="V71" s="327">
        <v>57917</v>
      </c>
      <c r="W71" s="327">
        <v>0</v>
      </c>
      <c r="X71" s="327">
        <v>0</v>
      </c>
      <c r="Y71" s="327">
        <v>4234</v>
      </c>
      <c r="Z71" s="327">
        <v>0</v>
      </c>
      <c r="AA71" s="327">
        <v>0</v>
      </c>
      <c r="AB71" s="327">
        <v>0</v>
      </c>
      <c r="AC71" s="327">
        <v>2172065</v>
      </c>
      <c r="AD71" s="327">
        <v>0</v>
      </c>
      <c r="AE71" s="327">
        <v>0</v>
      </c>
      <c r="AF71" s="327">
        <v>0</v>
      </c>
      <c r="AG71" s="327">
        <v>1312605</v>
      </c>
      <c r="AH71" s="327">
        <v>0</v>
      </c>
      <c r="AI71" s="327">
        <v>0</v>
      </c>
      <c r="AJ71" s="327">
        <v>17801</v>
      </c>
      <c r="AK71" s="327">
        <v>0</v>
      </c>
      <c r="AL71" s="327">
        <v>0</v>
      </c>
      <c r="AM71" s="327">
        <v>0</v>
      </c>
      <c r="AN71" s="327">
        <v>0</v>
      </c>
      <c r="AO71" s="327">
        <v>1650</v>
      </c>
      <c r="AP71" s="327">
        <v>0</v>
      </c>
      <c r="AQ71" s="327">
        <v>0</v>
      </c>
      <c r="AR71" s="327">
        <v>7887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25910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-1403</v>
      </c>
      <c r="BF71" s="327">
        <v>0</v>
      </c>
      <c r="BG71" s="327">
        <v>0</v>
      </c>
      <c r="BH71" s="327">
        <v>0</v>
      </c>
      <c r="BI71" s="327">
        <v>16571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4421</v>
      </c>
      <c r="BX71" s="327">
        <v>0</v>
      </c>
      <c r="BY71" s="327">
        <v>75124</v>
      </c>
      <c r="BZ71" s="327">
        <v>1040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7123990</v>
      </c>
    </row>
    <row r="72" spans="1:83" x14ac:dyDescent="0.35">
      <c r="A72" s="29" t="s">
        <v>272</v>
      </c>
      <c r="B72" s="30"/>
      <c r="C72" s="327">
        <v>5652</v>
      </c>
      <c r="D72" s="327">
        <v>0</v>
      </c>
      <c r="E72" s="327">
        <v>19880</v>
      </c>
      <c r="F72" s="327">
        <v>0</v>
      </c>
      <c r="G72" s="327">
        <v>0</v>
      </c>
      <c r="H72" s="327">
        <v>0</v>
      </c>
      <c r="I72" s="327">
        <v>0</v>
      </c>
      <c r="J72" s="327">
        <v>225</v>
      </c>
      <c r="K72" s="327">
        <v>1306</v>
      </c>
      <c r="L72" s="327">
        <v>0</v>
      </c>
      <c r="M72" s="327">
        <v>0</v>
      </c>
      <c r="N72" s="327">
        <v>0</v>
      </c>
      <c r="O72" s="327">
        <v>785</v>
      </c>
      <c r="P72" s="327">
        <v>17470</v>
      </c>
      <c r="Q72" s="327">
        <v>1328</v>
      </c>
      <c r="R72" s="327">
        <v>0</v>
      </c>
      <c r="S72" s="327">
        <v>0</v>
      </c>
      <c r="T72" s="327">
        <v>0</v>
      </c>
      <c r="U72" s="327">
        <v>14829</v>
      </c>
      <c r="V72" s="327">
        <v>7026</v>
      </c>
      <c r="W72" s="327">
        <v>3400</v>
      </c>
      <c r="X72" s="327">
        <v>0</v>
      </c>
      <c r="Y72" s="327">
        <v>2250</v>
      </c>
      <c r="Z72" s="327">
        <v>23731</v>
      </c>
      <c r="AA72" s="327">
        <v>0</v>
      </c>
      <c r="AB72" s="327">
        <v>279138</v>
      </c>
      <c r="AC72" s="327">
        <v>0</v>
      </c>
      <c r="AD72" s="327">
        <v>0</v>
      </c>
      <c r="AE72" s="327">
        <v>0</v>
      </c>
      <c r="AF72" s="327">
        <v>0</v>
      </c>
      <c r="AG72" s="327">
        <v>16983</v>
      </c>
      <c r="AH72" s="327">
        <v>0</v>
      </c>
      <c r="AI72" s="327">
        <v>0</v>
      </c>
      <c r="AJ72" s="327">
        <v>163056</v>
      </c>
      <c r="AK72" s="327">
        <v>260</v>
      </c>
      <c r="AL72" s="327">
        <v>300</v>
      </c>
      <c r="AM72" s="327">
        <v>0</v>
      </c>
      <c r="AN72" s="327">
        <v>0</v>
      </c>
      <c r="AO72" s="327">
        <v>1345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2940</v>
      </c>
      <c r="AW72" s="327">
        <v>0</v>
      </c>
      <c r="AX72" s="327">
        <v>0</v>
      </c>
      <c r="AY72" s="327">
        <v>149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23668</v>
      </c>
      <c r="BF72" s="327">
        <v>0</v>
      </c>
      <c r="BG72" s="327">
        <v>0</v>
      </c>
      <c r="BH72" s="327">
        <v>-8419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185910</v>
      </c>
      <c r="BO72" s="327">
        <v>0</v>
      </c>
      <c r="BP72" s="327">
        <v>0</v>
      </c>
      <c r="BQ72" s="327">
        <v>0</v>
      </c>
      <c r="BR72" s="327">
        <v>0</v>
      </c>
      <c r="BS72" s="327">
        <v>4829</v>
      </c>
      <c r="BT72" s="327">
        <v>0</v>
      </c>
      <c r="BU72" s="327">
        <v>0</v>
      </c>
      <c r="BV72" s="327">
        <v>0</v>
      </c>
      <c r="BW72" s="327">
        <v>34116</v>
      </c>
      <c r="BX72" s="327">
        <v>0</v>
      </c>
      <c r="BY72" s="327">
        <v>3838</v>
      </c>
      <c r="BZ72" s="327">
        <v>380</v>
      </c>
      <c r="CA72" s="327">
        <v>34226</v>
      </c>
      <c r="CB72" s="327">
        <v>453</v>
      </c>
      <c r="CC72" s="327">
        <v>4054</v>
      </c>
      <c r="CD72" s="327">
        <v>0</v>
      </c>
      <c r="CE72" s="28">
        <f t="shared" si="16"/>
        <v>845108</v>
      </c>
    </row>
    <row r="73" spans="1:83" x14ac:dyDescent="0.3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275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9010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9285</v>
      </c>
    </row>
    <row r="74" spans="1:83" x14ac:dyDescent="0.35">
      <c r="A74" s="29" t="s">
        <v>274</v>
      </c>
      <c r="B74" s="30"/>
      <c r="C74" s="327">
        <v>0</v>
      </c>
      <c r="D74" s="327">
        <v>0</v>
      </c>
      <c r="E74" s="327">
        <v>2153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1474</v>
      </c>
      <c r="L74" s="327">
        <v>0</v>
      </c>
      <c r="M74" s="327">
        <v>0</v>
      </c>
      <c r="N74" s="327">
        <v>0</v>
      </c>
      <c r="O74" s="327">
        <v>8172</v>
      </c>
      <c r="P74" s="327">
        <v>271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159699</v>
      </c>
      <c r="AA74" s="327">
        <v>0</v>
      </c>
      <c r="AB74" s="327">
        <v>0</v>
      </c>
      <c r="AC74" s="327">
        <v>0</v>
      </c>
      <c r="AD74" s="327">
        <v>0</v>
      </c>
      <c r="AE74" s="327">
        <v>26980</v>
      </c>
      <c r="AF74" s="327">
        <v>0</v>
      </c>
      <c r="AG74" s="327">
        <v>60661</v>
      </c>
      <c r="AH74" s="327">
        <v>0</v>
      </c>
      <c r="AI74" s="327">
        <v>0</v>
      </c>
      <c r="AJ74" s="327">
        <v>131158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1154883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645404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1182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20374</v>
      </c>
      <c r="CD74" s="327">
        <v>0</v>
      </c>
      <c r="CE74" s="28">
        <f t="shared" si="16"/>
        <v>2212411</v>
      </c>
    </row>
    <row r="75" spans="1:83" x14ac:dyDescent="0.35">
      <c r="A75" s="29" t="s">
        <v>275</v>
      </c>
      <c r="B75" s="30"/>
      <c r="C75" s="327">
        <v>1064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100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20634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84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60143</v>
      </c>
      <c r="AH75" s="327">
        <v>0</v>
      </c>
      <c r="AI75" s="327">
        <v>0</v>
      </c>
      <c r="AJ75" s="327">
        <v>11227</v>
      </c>
      <c r="AK75" s="327">
        <v>0</v>
      </c>
      <c r="AL75" s="327">
        <v>0</v>
      </c>
      <c r="AM75" s="327">
        <v>0</v>
      </c>
      <c r="AN75" s="327">
        <v>0</v>
      </c>
      <c r="AO75" s="327">
        <v>8232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560071</v>
      </c>
      <c r="BO75" s="327">
        <v>0</v>
      </c>
      <c r="BP75" s="327">
        <v>0</v>
      </c>
      <c r="BQ75" s="327">
        <v>0</v>
      </c>
      <c r="BR75" s="327">
        <v>63266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285566</v>
      </c>
      <c r="CD75" s="327">
        <v>0</v>
      </c>
      <c r="CE75" s="28">
        <f t="shared" si="16"/>
        <v>1010387</v>
      </c>
    </row>
    <row r="76" spans="1:83" x14ac:dyDescent="0.35">
      <c r="A76" s="29" t="s">
        <v>276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27">
        <v>15327</v>
      </c>
      <c r="D77" s="327">
        <v>0</v>
      </c>
      <c r="E77" s="327">
        <v>3980</v>
      </c>
      <c r="F77" s="327">
        <v>0</v>
      </c>
      <c r="G77" s="327">
        <v>0</v>
      </c>
      <c r="H77" s="327">
        <v>0</v>
      </c>
      <c r="I77" s="327">
        <v>0</v>
      </c>
      <c r="J77" s="327">
        <v>311</v>
      </c>
      <c r="K77" s="327">
        <v>0</v>
      </c>
      <c r="L77" s="327">
        <v>0</v>
      </c>
      <c r="M77" s="327">
        <v>0</v>
      </c>
      <c r="N77" s="327">
        <v>0</v>
      </c>
      <c r="O77" s="327">
        <v>2728</v>
      </c>
      <c r="P77" s="327">
        <v>1199873</v>
      </c>
      <c r="Q77" s="327">
        <v>1821</v>
      </c>
      <c r="R77" s="327">
        <v>1676</v>
      </c>
      <c r="S77" s="327">
        <v>20</v>
      </c>
      <c r="T77" s="327">
        <v>0</v>
      </c>
      <c r="U77" s="327">
        <v>92211</v>
      </c>
      <c r="V77" s="327">
        <v>351870</v>
      </c>
      <c r="W77" s="327">
        <v>188399</v>
      </c>
      <c r="X77" s="327">
        <v>61314</v>
      </c>
      <c r="Y77" s="327">
        <v>796728</v>
      </c>
      <c r="Z77" s="327">
        <v>527975</v>
      </c>
      <c r="AA77" s="327">
        <v>21244</v>
      </c>
      <c r="AB77" s="327">
        <v>176013</v>
      </c>
      <c r="AC77" s="327">
        <v>12823</v>
      </c>
      <c r="AD77" s="327">
        <v>0</v>
      </c>
      <c r="AE77" s="327">
        <v>618</v>
      </c>
      <c r="AF77" s="327">
        <v>0</v>
      </c>
      <c r="AG77" s="327">
        <v>73177</v>
      </c>
      <c r="AH77" s="327">
        <v>0</v>
      </c>
      <c r="AI77" s="327">
        <v>0</v>
      </c>
      <c r="AJ77" s="327">
        <v>1404099</v>
      </c>
      <c r="AK77" s="327">
        <v>4861</v>
      </c>
      <c r="AL77" s="327">
        <v>0</v>
      </c>
      <c r="AM77" s="327">
        <v>0</v>
      </c>
      <c r="AN77" s="327">
        <v>0</v>
      </c>
      <c r="AO77" s="327">
        <v>2459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96522</v>
      </c>
      <c r="AZ77" s="327">
        <v>0</v>
      </c>
      <c r="BA77" s="327">
        <v>0</v>
      </c>
      <c r="BB77" s="327">
        <v>42747</v>
      </c>
      <c r="BC77" s="327">
        <v>0</v>
      </c>
      <c r="BD77" s="327">
        <v>2023</v>
      </c>
      <c r="BE77" s="327">
        <v>1424702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254176</v>
      </c>
      <c r="BO77" s="327">
        <v>0</v>
      </c>
      <c r="BP77" s="327">
        <v>0</v>
      </c>
      <c r="BQ77" s="327">
        <v>0</v>
      </c>
      <c r="BR77" s="327">
        <v>0</v>
      </c>
      <c r="BS77" s="327">
        <v>1281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61413</v>
      </c>
      <c r="BZ77" s="327">
        <v>0</v>
      </c>
      <c r="CA77" s="327">
        <v>77832</v>
      </c>
      <c r="CB77" s="327">
        <v>0</v>
      </c>
      <c r="CC77" s="327">
        <v>0</v>
      </c>
      <c r="CD77" s="327">
        <v>0</v>
      </c>
      <c r="CE77" s="28">
        <f t="shared" si="16"/>
        <v>6900223</v>
      </c>
    </row>
    <row r="78" spans="1:83" x14ac:dyDescent="0.35">
      <c r="A78" s="29" t="s">
        <v>278</v>
      </c>
      <c r="B78" s="16"/>
      <c r="C78" s="327">
        <v>4993981</v>
      </c>
      <c r="D78" s="327">
        <v>0</v>
      </c>
      <c r="E78" s="327">
        <v>21762627</v>
      </c>
      <c r="F78" s="327">
        <v>0</v>
      </c>
      <c r="G78" s="327">
        <v>41020</v>
      </c>
      <c r="H78" s="327">
        <v>0</v>
      </c>
      <c r="I78" s="327">
        <v>0</v>
      </c>
      <c r="J78" s="327">
        <v>3383587</v>
      </c>
      <c r="K78" s="327">
        <v>1466781</v>
      </c>
      <c r="L78" s="327">
        <v>0</v>
      </c>
      <c r="M78" s="327">
        <v>0</v>
      </c>
      <c r="N78" s="327">
        <v>78</v>
      </c>
      <c r="O78" s="327">
        <v>3381139</v>
      </c>
      <c r="P78" s="327">
        <v>15272251</v>
      </c>
      <c r="Q78" s="327">
        <v>2342184</v>
      </c>
      <c r="R78" s="327">
        <v>286176</v>
      </c>
      <c r="S78" s="327">
        <v>0</v>
      </c>
      <c r="T78" s="327">
        <v>232</v>
      </c>
      <c r="U78" s="327">
        <v>2261157</v>
      </c>
      <c r="V78" s="327">
        <v>10164510</v>
      </c>
      <c r="W78" s="327">
        <v>730323</v>
      </c>
      <c r="X78" s="327">
        <v>860403</v>
      </c>
      <c r="Y78" s="327">
        <v>3373630</v>
      </c>
      <c r="Z78" s="327">
        <v>7967416</v>
      </c>
      <c r="AA78" s="327">
        <v>366579</v>
      </c>
      <c r="AB78" s="327">
        <v>2153785</v>
      </c>
      <c r="AC78" s="327">
        <v>1431395</v>
      </c>
      <c r="AD78" s="327">
        <v>0</v>
      </c>
      <c r="AE78" s="327">
        <v>2972386</v>
      </c>
      <c r="AF78" s="327">
        <v>0</v>
      </c>
      <c r="AG78" s="327">
        <v>9731262</v>
      </c>
      <c r="AH78" s="327">
        <v>0</v>
      </c>
      <c r="AI78" s="327">
        <v>0</v>
      </c>
      <c r="AJ78" s="327">
        <v>39997367</v>
      </c>
      <c r="AK78" s="327">
        <v>1018157</v>
      </c>
      <c r="AL78" s="327">
        <v>707060</v>
      </c>
      <c r="AM78" s="327">
        <v>0</v>
      </c>
      <c r="AN78" s="327">
        <v>0</v>
      </c>
      <c r="AO78" s="327">
        <v>2146956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332055</v>
      </c>
      <c r="AW78" s="327">
        <v>83704</v>
      </c>
      <c r="AX78" s="327">
        <v>0</v>
      </c>
      <c r="AY78" s="327">
        <v>2424382</v>
      </c>
      <c r="AZ78" s="327">
        <v>0</v>
      </c>
      <c r="BA78" s="327">
        <v>0</v>
      </c>
      <c r="BB78" s="327">
        <v>2025442</v>
      </c>
      <c r="BC78" s="327">
        <v>0</v>
      </c>
      <c r="BD78" s="327">
        <v>0</v>
      </c>
      <c r="BE78" s="327">
        <v>3086140</v>
      </c>
      <c r="BF78" s="327">
        <v>0</v>
      </c>
      <c r="BG78" s="327">
        <v>369686</v>
      </c>
      <c r="BH78" s="327">
        <v>4967</v>
      </c>
      <c r="BI78" s="327">
        <v>86108</v>
      </c>
      <c r="BJ78" s="327">
        <v>73034</v>
      </c>
      <c r="BK78" s="327">
        <v>888793</v>
      </c>
      <c r="BL78" s="327">
        <v>1248764</v>
      </c>
      <c r="BM78" s="327">
        <v>0</v>
      </c>
      <c r="BN78" s="327">
        <v>4976907</v>
      </c>
      <c r="BO78" s="327">
        <v>179180</v>
      </c>
      <c r="BP78" s="327">
        <v>0</v>
      </c>
      <c r="BQ78" s="327">
        <v>0</v>
      </c>
      <c r="BR78" s="327">
        <v>120185</v>
      </c>
      <c r="BS78" s="327">
        <v>111671</v>
      </c>
      <c r="BT78" s="327">
        <v>0</v>
      </c>
      <c r="BU78" s="327">
        <v>0</v>
      </c>
      <c r="BV78" s="327">
        <v>980719</v>
      </c>
      <c r="BW78" s="327">
        <v>11175900</v>
      </c>
      <c r="BX78" s="327">
        <v>0</v>
      </c>
      <c r="BY78" s="327">
        <v>2240305</v>
      </c>
      <c r="BZ78" s="327">
        <v>2536632</v>
      </c>
      <c r="CA78" s="327">
        <v>3596098</v>
      </c>
      <c r="CB78" s="327">
        <v>1037397</v>
      </c>
      <c r="CC78" s="327">
        <v>2770468</v>
      </c>
      <c r="CD78" s="327">
        <v>0</v>
      </c>
      <c r="CE78" s="28">
        <f t="shared" si="16"/>
        <v>179160979</v>
      </c>
    </row>
    <row r="79" spans="1:83" x14ac:dyDescent="0.35">
      <c r="A79" s="29" t="s">
        <v>279</v>
      </c>
      <c r="B79" s="16"/>
      <c r="C79" s="327">
        <v>0</v>
      </c>
      <c r="D79" s="327">
        <v>0</v>
      </c>
      <c r="E79" s="327">
        <v>46325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45860</v>
      </c>
      <c r="Q79" s="327">
        <v>0</v>
      </c>
      <c r="R79" s="327">
        <v>0</v>
      </c>
      <c r="S79" s="327">
        <v>0</v>
      </c>
      <c r="T79" s="327">
        <v>0</v>
      </c>
      <c r="U79" s="327">
        <v>2463</v>
      </c>
      <c r="V79" s="327">
        <v>16653</v>
      </c>
      <c r="W79" s="327">
        <v>0</v>
      </c>
      <c r="X79" s="327">
        <v>0</v>
      </c>
      <c r="Y79" s="327">
        <v>428</v>
      </c>
      <c r="Z79" s="327">
        <v>254</v>
      </c>
      <c r="AA79" s="327">
        <v>0</v>
      </c>
      <c r="AB79" s="327">
        <v>196</v>
      </c>
      <c r="AC79" s="327">
        <v>1642</v>
      </c>
      <c r="AD79" s="327">
        <v>0</v>
      </c>
      <c r="AE79" s="327">
        <v>0</v>
      </c>
      <c r="AF79" s="327">
        <v>0</v>
      </c>
      <c r="AG79" s="327">
        <v>3796</v>
      </c>
      <c r="AH79" s="327">
        <v>0</v>
      </c>
      <c r="AI79" s="327">
        <v>0</v>
      </c>
      <c r="AJ79" s="327">
        <v>5754</v>
      </c>
      <c r="AK79" s="327">
        <v>9061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1382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18787</v>
      </c>
      <c r="BO79" s="327">
        <v>0</v>
      </c>
      <c r="BP79" s="327">
        <v>0</v>
      </c>
      <c r="BQ79" s="327">
        <v>0</v>
      </c>
      <c r="BR79" s="327">
        <v>340116</v>
      </c>
      <c r="BS79" s="327">
        <v>0</v>
      </c>
      <c r="BT79" s="327">
        <v>0</v>
      </c>
      <c r="BU79" s="327">
        <v>0</v>
      </c>
      <c r="BV79" s="327">
        <v>0</v>
      </c>
      <c r="BW79" s="327">
        <v>36526</v>
      </c>
      <c r="BX79" s="327">
        <v>0</v>
      </c>
      <c r="BY79" s="327">
        <v>6180</v>
      </c>
      <c r="BZ79" s="327">
        <v>425</v>
      </c>
      <c r="CA79" s="327">
        <v>0</v>
      </c>
      <c r="CB79" s="327">
        <v>0</v>
      </c>
      <c r="CC79" s="327">
        <v>84792</v>
      </c>
      <c r="CD79" s="327">
        <v>0</v>
      </c>
      <c r="CE79" s="28">
        <f t="shared" si="16"/>
        <v>620640</v>
      </c>
    </row>
    <row r="80" spans="1:83" x14ac:dyDescent="0.35">
      <c r="A80" s="29" t="s">
        <v>280</v>
      </c>
      <c r="B80" s="16"/>
      <c r="C80" s="327">
        <v>16040</v>
      </c>
      <c r="D80" s="327">
        <v>0</v>
      </c>
      <c r="E80" s="327">
        <v>64507</v>
      </c>
      <c r="F80" s="327">
        <v>0</v>
      </c>
      <c r="G80" s="327">
        <v>0</v>
      </c>
      <c r="H80" s="327">
        <v>0</v>
      </c>
      <c r="I80" s="327">
        <v>0</v>
      </c>
      <c r="J80" s="327">
        <v>6407</v>
      </c>
      <c r="K80" s="327">
        <v>2649</v>
      </c>
      <c r="L80" s="327">
        <v>0</v>
      </c>
      <c r="M80" s="327">
        <v>0</v>
      </c>
      <c r="N80" s="327">
        <v>0</v>
      </c>
      <c r="O80" s="327">
        <v>9664</v>
      </c>
      <c r="P80" s="327">
        <v>104612</v>
      </c>
      <c r="Q80" s="327">
        <v>9681</v>
      </c>
      <c r="R80" s="327">
        <v>0</v>
      </c>
      <c r="S80" s="327">
        <v>0</v>
      </c>
      <c r="T80" s="327">
        <v>0</v>
      </c>
      <c r="U80" s="327">
        <v>0</v>
      </c>
      <c r="V80" s="327">
        <v>57822</v>
      </c>
      <c r="W80" s="327">
        <v>520</v>
      </c>
      <c r="X80" s="327">
        <v>350</v>
      </c>
      <c r="Y80" s="327">
        <v>3885</v>
      </c>
      <c r="Z80" s="327">
        <v>47423</v>
      </c>
      <c r="AA80" s="327">
        <v>0</v>
      </c>
      <c r="AB80" s="327">
        <v>960</v>
      </c>
      <c r="AC80" s="327">
        <v>10342</v>
      </c>
      <c r="AD80" s="327">
        <v>0</v>
      </c>
      <c r="AE80" s="327">
        <v>10393</v>
      </c>
      <c r="AF80" s="327">
        <v>0</v>
      </c>
      <c r="AG80" s="327">
        <v>43328</v>
      </c>
      <c r="AH80" s="327">
        <v>0</v>
      </c>
      <c r="AI80" s="327">
        <v>0</v>
      </c>
      <c r="AJ80" s="327">
        <v>241603</v>
      </c>
      <c r="AK80" s="327">
        <v>10584</v>
      </c>
      <c r="AL80" s="327">
        <v>3669</v>
      </c>
      <c r="AM80" s="327">
        <v>0</v>
      </c>
      <c r="AN80" s="327">
        <v>0</v>
      </c>
      <c r="AO80" s="327">
        <v>4192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3895</v>
      </c>
      <c r="AW80" s="327">
        <v>0</v>
      </c>
      <c r="AX80" s="327">
        <v>0</v>
      </c>
      <c r="AY80" s="327">
        <v>1244</v>
      </c>
      <c r="AZ80" s="327">
        <v>0</v>
      </c>
      <c r="BA80" s="327">
        <v>0</v>
      </c>
      <c r="BB80" s="327">
        <v>1027</v>
      </c>
      <c r="BC80" s="327">
        <v>0</v>
      </c>
      <c r="BD80" s="327">
        <v>0</v>
      </c>
      <c r="BE80" s="327">
        <v>1690</v>
      </c>
      <c r="BF80" s="327">
        <v>0</v>
      </c>
      <c r="BG80" s="327">
        <v>0</v>
      </c>
      <c r="BH80" s="327">
        <v>0</v>
      </c>
      <c r="BI80" s="327">
        <v>70</v>
      </c>
      <c r="BJ80" s="327">
        <v>0</v>
      </c>
      <c r="BK80" s="327">
        <v>575</v>
      </c>
      <c r="BL80" s="327">
        <v>140</v>
      </c>
      <c r="BM80" s="327">
        <v>0</v>
      </c>
      <c r="BN80" s="327">
        <v>33068</v>
      </c>
      <c r="BO80" s="327">
        <v>0</v>
      </c>
      <c r="BP80" s="327">
        <v>0</v>
      </c>
      <c r="BQ80" s="327">
        <v>0</v>
      </c>
      <c r="BR80" s="327">
        <v>0</v>
      </c>
      <c r="BS80" s="327">
        <v>450</v>
      </c>
      <c r="BT80" s="327">
        <v>0</v>
      </c>
      <c r="BU80" s="327">
        <v>0</v>
      </c>
      <c r="BV80" s="327">
        <v>0</v>
      </c>
      <c r="BW80" s="327">
        <v>7201</v>
      </c>
      <c r="BX80" s="327">
        <v>0</v>
      </c>
      <c r="BY80" s="327">
        <v>43084</v>
      </c>
      <c r="BZ80" s="327">
        <v>457</v>
      </c>
      <c r="CA80" s="327">
        <v>67210</v>
      </c>
      <c r="CB80" s="327">
        <v>4045</v>
      </c>
      <c r="CC80" s="327">
        <v>66867</v>
      </c>
      <c r="CD80" s="327">
        <v>0</v>
      </c>
      <c r="CE80" s="28">
        <f t="shared" si="16"/>
        <v>879654</v>
      </c>
    </row>
    <row r="81" spans="1:84" x14ac:dyDescent="0.35">
      <c r="A81" s="29" t="s">
        <v>281</v>
      </c>
      <c r="B81" s="16"/>
      <c r="C81" s="327">
        <v>0</v>
      </c>
      <c r="D81" s="327">
        <v>0</v>
      </c>
      <c r="E81" s="327">
        <v>30507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16617</v>
      </c>
      <c r="L81" s="327">
        <v>0</v>
      </c>
      <c r="M81" s="327">
        <v>0</v>
      </c>
      <c r="N81" s="327">
        <v>0</v>
      </c>
      <c r="O81" s="327">
        <v>0</v>
      </c>
      <c r="P81" s="327">
        <v>75671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76808</v>
      </c>
      <c r="W81" s="327">
        <v>0</v>
      </c>
      <c r="X81" s="327">
        <v>0</v>
      </c>
      <c r="Y81" s="327">
        <v>125</v>
      </c>
      <c r="Z81" s="327">
        <v>299567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391814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31015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6193774</v>
      </c>
      <c r="BO81" s="327">
        <v>33384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41902</v>
      </c>
      <c r="BX81" s="327">
        <v>0</v>
      </c>
      <c r="BY81" s="327">
        <v>0</v>
      </c>
      <c r="BZ81" s="327">
        <v>0</v>
      </c>
      <c r="CA81" s="327">
        <v>16571</v>
      </c>
      <c r="CB81" s="327">
        <v>0</v>
      </c>
      <c r="CC81" s="327">
        <v>12906444</v>
      </c>
      <c r="CD81" s="327">
        <v>0</v>
      </c>
      <c r="CE81" s="28">
        <f t="shared" si="16"/>
        <v>20114199</v>
      </c>
    </row>
    <row r="82" spans="1:84" x14ac:dyDescent="0.35">
      <c r="A82" s="29" t="s">
        <v>282</v>
      </c>
      <c r="B82" s="16"/>
      <c r="C82" s="327">
        <v>2677</v>
      </c>
      <c r="D82" s="327">
        <v>0</v>
      </c>
      <c r="E82" s="327">
        <v>24464</v>
      </c>
      <c r="F82" s="327">
        <v>0</v>
      </c>
      <c r="G82" s="327">
        <v>0</v>
      </c>
      <c r="H82" s="327">
        <v>0</v>
      </c>
      <c r="I82" s="327">
        <v>0</v>
      </c>
      <c r="J82" s="327">
        <v>437</v>
      </c>
      <c r="K82" s="327">
        <v>4397</v>
      </c>
      <c r="L82" s="327">
        <v>0</v>
      </c>
      <c r="M82" s="327">
        <v>0</v>
      </c>
      <c r="N82" s="327">
        <v>0</v>
      </c>
      <c r="O82" s="327">
        <v>5077</v>
      </c>
      <c r="P82" s="327">
        <v>7897</v>
      </c>
      <c r="Q82" s="327">
        <v>1966</v>
      </c>
      <c r="R82" s="327">
        <v>1573</v>
      </c>
      <c r="S82" s="327">
        <v>0</v>
      </c>
      <c r="T82" s="327">
        <v>0</v>
      </c>
      <c r="U82" s="327">
        <v>2102</v>
      </c>
      <c r="V82" s="327">
        <v>3014</v>
      </c>
      <c r="W82" s="327">
        <v>0</v>
      </c>
      <c r="X82" s="327">
        <v>432</v>
      </c>
      <c r="Y82" s="327">
        <v>605</v>
      </c>
      <c r="Z82" s="327">
        <v>52978</v>
      </c>
      <c r="AA82" s="327">
        <v>437</v>
      </c>
      <c r="AB82" s="327">
        <v>333264</v>
      </c>
      <c r="AC82" s="327">
        <v>1455</v>
      </c>
      <c r="AD82" s="327">
        <v>0</v>
      </c>
      <c r="AE82" s="327">
        <v>7862</v>
      </c>
      <c r="AF82" s="327">
        <v>0</v>
      </c>
      <c r="AG82" s="327">
        <v>21522</v>
      </c>
      <c r="AH82" s="327">
        <v>0</v>
      </c>
      <c r="AI82" s="327">
        <v>0</v>
      </c>
      <c r="AJ82" s="327">
        <v>139494</v>
      </c>
      <c r="AK82" s="327">
        <v>807</v>
      </c>
      <c r="AL82" s="327">
        <v>2254</v>
      </c>
      <c r="AM82" s="327">
        <v>0</v>
      </c>
      <c r="AN82" s="327">
        <v>0</v>
      </c>
      <c r="AO82" s="327">
        <v>436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1143</v>
      </c>
      <c r="AW82" s="327">
        <v>0</v>
      </c>
      <c r="AX82" s="327">
        <v>0</v>
      </c>
      <c r="AY82" s="327">
        <v>58</v>
      </c>
      <c r="AZ82" s="327">
        <v>0</v>
      </c>
      <c r="BA82" s="327">
        <v>0</v>
      </c>
      <c r="BB82" s="327">
        <v>19110</v>
      </c>
      <c r="BC82" s="327">
        <v>0</v>
      </c>
      <c r="BD82" s="327">
        <v>0</v>
      </c>
      <c r="BE82" s="327">
        <v>1900243</v>
      </c>
      <c r="BF82" s="327">
        <v>0</v>
      </c>
      <c r="BG82" s="327">
        <v>4400</v>
      </c>
      <c r="BH82" s="327">
        <v>0</v>
      </c>
      <c r="BI82" s="327">
        <v>73</v>
      </c>
      <c r="BJ82" s="327">
        <v>0</v>
      </c>
      <c r="BK82" s="327">
        <v>6524</v>
      </c>
      <c r="BL82" s="327">
        <v>5675</v>
      </c>
      <c r="BM82" s="327">
        <v>0</v>
      </c>
      <c r="BN82" s="327">
        <v>65814</v>
      </c>
      <c r="BO82" s="327">
        <v>0</v>
      </c>
      <c r="BP82" s="327">
        <v>250</v>
      </c>
      <c r="BQ82" s="327">
        <v>0</v>
      </c>
      <c r="BR82" s="327">
        <v>0</v>
      </c>
      <c r="BS82" s="327">
        <v>1182</v>
      </c>
      <c r="BT82" s="327">
        <v>0</v>
      </c>
      <c r="BU82" s="327">
        <v>0</v>
      </c>
      <c r="BV82" s="327">
        <v>8775</v>
      </c>
      <c r="BW82" s="327">
        <v>25</v>
      </c>
      <c r="BX82" s="327">
        <v>0</v>
      </c>
      <c r="BY82" s="327">
        <v>5593</v>
      </c>
      <c r="BZ82" s="327">
        <v>483</v>
      </c>
      <c r="CA82" s="327">
        <v>4185</v>
      </c>
      <c r="CB82" s="327">
        <v>6848</v>
      </c>
      <c r="CC82" s="327">
        <v>16627</v>
      </c>
      <c r="CD82" s="327">
        <v>0</v>
      </c>
      <c r="CE82" s="28">
        <f t="shared" si="16"/>
        <v>2662158</v>
      </c>
    </row>
    <row r="83" spans="1:84" x14ac:dyDescent="0.35">
      <c r="A83" s="29" t="s">
        <v>283</v>
      </c>
      <c r="B83" s="16"/>
      <c r="C83" s="317">
        <v>11058</v>
      </c>
      <c r="D83" s="317">
        <v>0</v>
      </c>
      <c r="E83" s="319">
        <v>47163</v>
      </c>
      <c r="F83" s="319">
        <v>0</v>
      </c>
      <c r="G83" s="317">
        <v>-41</v>
      </c>
      <c r="H83" s="317">
        <v>0</v>
      </c>
      <c r="I83" s="319">
        <v>0</v>
      </c>
      <c r="J83" s="319">
        <v>6631</v>
      </c>
      <c r="K83" s="319">
        <v>8776</v>
      </c>
      <c r="L83" s="319">
        <v>0</v>
      </c>
      <c r="M83" s="317">
        <v>0</v>
      </c>
      <c r="N83" s="317">
        <v>0</v>
      </c>
      <c r="O83" s="317">
        <v>2487</v>
      </c>
      <c r="P83" s="319">
        <v>94610</v>
      </c>
      <c r="Q83" s="319">
        <v>-205</v>
      </c>
      <c r="R83" s="320">
        <v>33</v>
      </c>
      <c r="S83" s="319">
        <v>0</v>
      </c>
      <c r="T83" s="317">
        <v>0</v>
      </c>
      <c r="U83" s="319">
        <v>2828</v>
      </c>
      <c r="V83" s="319">
        <v>39042</v>
      </c>
      <c r="W83" s="317">
        <v>0</v>
      </c>
      <c r="X83" s="319">
        <v>-235</v>
      </c>
      <c r="Y83" s="319">
        <v>2509</v>
      </c>
      <c r="Z83" s="319">
        <v>87127</v>
      </c>
      <c r="AA83" s="319">
        <v>23634</v>
      </c>
      <c r="AB83" s="319">
        <v>589904</v>
      </c>
      <c r="AC83" s="319">
        <v>14596</v>
      </c>
      <c r="AD83" s="319">
        <v>0</v>
      </c>
      <c r="AE83" s="319">
        <v>19946</v>
      </c>
      <c r="AF83" s="319">
        <v>0</v>
      </c>
      <c r="AG83" s="319">
        <v>31138</v>
      </c>
      <c r="AH83" s="319">
        <v>0</v>
      </c>
      <c r="AI83" s="319">
        <v>0</v>
      </c>
      <c r="AJ83" s="319">
        <v>361163</v>
      </c>
      <c r="AK83" s="319">
        <v>3689</v>
      </c>
      <c r="AL83" s="319">
        <v>2803</v>
      </c>
      <c r="AM83" s="319">
        <v>0</v>
      </c>
      <c r="AN83" s="319">
        <v>0</v>
      </c>
      <c r="AO83" s="317">
        <v>-139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539</v>
      </c>
      <c r="AW83" s="319">
        <v>-5107</v>
      </c>
      <c r="AX83" s="319">
        <v>0</v>
      </c>
      <c r="AY83" s="319">
        <v>800</v>
      </c>
      <c r="AZ83" s="319">
        <v>0</v>
      </c>
      <c r="BA83" s="319">
        <v>0</v>
      </c>
      <c r="BB83" s="319">
        <v>12248</v>
      </c>
      <c r="BC83" s="319">
        <v>0</v>
      </c>
      <c r="BD83" s="319">
        <v>19024</v>
      </c>
      <c r="BE83" s="319">
        <v>86611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4001</v>
      </c>
      <c r="BL83" s="319">
        <v>255</v>
      </c>
      <c r="BM83" s="319">
        <v>0</v>
      </c>
      <c r="BN83" s="319">
        <v>668734</v>
      </c>
      <c r="BO83" s="319">
        <v>3537</v>
      </c>
      <c r="BP83" s="319">
        <v>74227</v>
      </c>
      <c r="BQ83" s="319">
        <v>0</v>
      </c>
      <c r="BR83" s="319">
        <v>17106</v>
      </c>
      <c r="BS83" s="319">
        <v>2840</v>
      </c>
      <c r="BT83" s="319">
        <v>0</v>
      </c>
      <c r="BU83" s="319">
        <v>0</v>
      </c>
      <c r="BV83" s="319">
        <v>12914</v>
      </c>
      <c r="BW83" s="319">
        <v>78436</v>
      </c>
      <c r="BX83" s="319">
        <v>0</v>
      </c>
      <c r="BY83" s="319">
        <v>240834</v>
      </c>
      <c r="BZ83" s="319">
        <v>179</v>
      </c>
      <c r="CA83" s="319">
        <v>94651</v>
      </c>
      <c r="CB83" s="319">
        <v>52595</v>
      </c>
      <c r="CC83" s="319">
        <v>118249</v>
      </c>
      <c r="CD83" s="327">
        <v>0</v>
      </c>
      <c r="CE83" s="28">
        <f t="shared" si="16"/>
        <v>2831190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173200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88755</v>
      </c>
      <c r="L84" s="317">
        <v>0</v>
      </c>
      <c r="M84" s="317">
        <v>0</v>
      </c>
      <c r="N84" s="317">
        <v>0</v>
      </c>
      <c r="O84" s="317">
        <v>0</v>
      </c>
      <c r="P84" s="317">
        <v>1023133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166640</v>
      </c>
      <c r="W84" s="317">
        <v>0</v>
      </c>
      <c r="X84" s="317">
        <v>0</v>
      </c>
      <c r="Y84" s="317">
        <v>130246</v>
      </c>
      <c r="Z84" s="317">
        <v>40941</v>
      </c>
      <c r="AA84" s="317">
        <v>0</v>
      </c>
      <c r="AB84" s="317">
        <v>16218336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815826</v>
      </c>
      <c r="AK84" s="317">
        <v>465</v>
      </c>
      <c r="AL84" s="317">
        <v>2975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1773719</v>
      </c>
      <c r="AZ84" s="317">
        <v>0</v>
      </c>
      <c r="BA84" s="317">
        <v>0</v>
      </c>
      <c r="BB84" s="317">
        <v>3532</v>
      </c>
      <c r="BC84" s="317">
        <v>0</v>
      </c>
      <c r="BD84" s="317">
        <v>0</v>
      </c>
      <c r="BE84" s="317">
        <v>803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221846</v>
      </c>
      <c r="BL84" s="317">
        <v>0</v>
      </c>
      <c r="BM84" s="317">
        <v>0</v>
      </c>
      <c r="BN84" s="317">
        <v>526354</v>
      </c>
      <c r="BO84" s="317">
        <v>0</v>
      </c>
      <c r="BP84" s="317">
        <v>255</v>
      </c>
      <c r="BQ84" s="317">
        <v>0</v>
      </c>
      <c r="BR84" s="317">
        <v>0</v>
      </c>
      <c r="BS84" s="317">
        <v>546</v>
      </c>
      <c r="BT84" s="317">
        <v>0</v>
      </c>
      <c r="BU84" s="317">
        <v>0</v>
      </c>
      <c r="BV84" s="317">
        <v>196040</v>
      </c>
      <c r="BW84" s="317">
        <v>1121660</v>
      </c>
      <c r="BX84" s="317">
        <v>0</v>
      </c>
      <c r="BY84" s="317">
        <v>75119</v>
      </c>
      <c r="BZ84" s="317">
        <v>0</v>
      </c>
      <c r="CA84" s="317">
        <v>506657</v>
      </c>
      <c r="CB84" s="317">
        <v>168477</v>
      </c>
      <c r="CC84" s="317">
        <v>2489922</v>
      </c>
      <c r="CD84" s="327">
        <v>0</v>
      </c>
      <c r="CE84" s="28">
        <f t="shared" si="16"/>
        <v>25745447</v>
      </c>
    </row>
    <row r="85" spans="1:84" x14ac:dyDescent="0.35">
      <c r="A85" s="35" t="s">
        <v>285</v>
      </c>
      <c r="B85" s="28"/>
      <c r="C85" s="28">
        <f t="shared" ref="C85:AH85" si="17">SUM(C61:C69)-C84</f>
        <v>18279507</v>
      </c>
      <c r="D85" s="28">
        <f t="shared" si="17"/>
        <v>0</v>
      </c>
      <c r="E85" s="28">
        <f t="shared" si="17"/>
        <v>77528888.810000002</v>
      </c>
      <c r="F85" s="28">
        <f t="shared" si="17"/>
        <v>0</v>
      </c>
      <c r="G85" s="28">
        <f t="shared" si="17"/>
        <v>132428</v>
      </c>
      <c r="H85" s="28">
        <f t="shared" si="17"/>
        <v>0</v>
      </c>
      <c r="I85" s="28">
        <f t="shared" si="17"/>
        <v>0</v>
      </c>
      <c r="J85" s="28">
        <f t="shared" si="17"/>
        <v>12177139.190000001</v>
      </c>
      <c r="K85" s="28">
        <f t="shared" si="17"/>
        <v>5250906</v>
      </c>
      <c r="L85" s="28">
        <f t="shared" si="17"/>
        <v>0</v>
      </c>
      <c r="M85" s="28">
        <f t="shared" si="17"/>
        <v>0</v>
      </c>
      <c r="N85" s="28">
        <f t="shared" si="17"/>
        <v>243259</v>
      </c>
      <c r="O85" s="28">
        <f t="shared" si="17"/>
        <v>13924465.32</v>
      </c>
      <c r="P85" s="28">
        <f t="shared" si="17"/>
        <v>85151360.299999997</v>
      </c>
      <c r="Q85" s="28">
        <f t="shared" si="17"/>
        <v>8303768</v>
      </c>
      <c r="R85" s="28">
        <f t="shared" si="17"/>
        <v>6811672.21</v>
      </c>
      <c r="S85" s="28">
        <f t="shared" si="17"/>
        <v>-766782</v>
      </c>
      <c r="T85" s="28">
        <f t="shared" si="17"/>
        <v>877</v>
      </c>
      <c r="U85" s="28">
        <f t="shared" si="17"/>
        <v>15580994.48</v>
      </c>
      <c r="V85" s="28">
        <f t="shared" si="17"/>
        <v>48357302.5</v>
      </c>
      <c r="W85" s="28">
        <f t="shared" si="17"/>
        <v>3494859</v>
      </c>
      <c r="X85" s="28">
        <f t="shared" si="17"/>
        <v>4034220</v>
      </c>
      <c r="Y85" s="28">
        <f t="shared" si="17"/>
        <v>21615660.530000001</v>
      </c>
      <c r="Z85" s="28">
        <f t="shared" si="17"/>
        <v>68412896.900000006</v>
      </c>
      <c r="AA85" s="28">
        <f t="shared" si="17"/>
        <v>3804407.04</v>
      </c>
      <c r="AB85" s="28">
        <f t="shared" si="17"/>
        <v>18662913.200000003</v>
      </c>
      <c r="AC85" s="28">
        <f t="shared" si="17"/>
        <v>8672375</v>
      </c>
      <c r="AD85" s="28">
        <f t="shared" si="17"/>
        <v>0</v>
      </c>
      <c r="AE85" s="28">
        <f t="shared" si="17"/>
        <v>10326512</v>
      </c>
      <c r="AF85" s="28">
        <f t="shared" si="17"/>
        <v>0</v>
      </c>
      <c r="AG85" s="28">
        <f t="shared" si="17"/>
        <v>37368962.57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150547936.17000002</v>
      </c>
      <c r="AK85" s="28">
        <f t="shared" si="18"/>
        <v>3442340</v>
      </c>
      <c r="AL85" s="28">
        <f t="shared" si="18"/>
        <v>2372845</v>
      </c>
      <c r="AM85" s="28">
        <f t="shared" si="18"/>
        <v>0</v>
      </c>
      <c r="AN85" s="28">
        <f t="shared" si="18"/>
        <v>0</v>
      </c>
      <c r="AO85" s="28">
        <f t="shared" si="18"/>
        <v>7109002</v>
      </c>
      <c r="AP85" s="28">
        <f t="shared" si="18"/>
        <v>0</v>
      </c>
      <c r="AQ85" s="28">
        <f t="shared" si="18"/>
        <v>0</v>
      </c>
      <c r="AR85" s="28">
        <f t="shared" si="18"/>
        <v>7887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1165422</v>
      </c>
      <c r="AW85" s="28">
        <f t="shared" si="18"/>
        <v>290403</v>
      </c>
      <c r="AX85" s="28">
        <f t="shared" si="18"/>
        <v>0</v>
      </c>
      <c r="AY85" s="28">
        <f t="shared" si="18"/>
        <v>9324793</v>
      </c>
      <c r="AZ85" s="28">
        <f t="shared" si="18"/>
        <v>0</v>
      </c>
      <c r="BA85" s="28">
        <f t="shared" si="18"/>
        <v>0</v>
      </c>
      <c r="BB85" s="28">
        <f t="shared" si="18"/>
        <v>7590536</v>
      </c>
      <c r="BC85" s="28">
        <f t="shared" si="18"/>
        <v>0</v>
      </c>
      <c r="BD85" s="28">
        <f t="shared" si="18"/>
        <v>-130940</v>
      </c>
      <c r="BE85" s="28">
        <f t="shared" si="18"/>
        <v>17092905.68</v>
      </c>
      <c r="BF85" s="28">
        <f t="shared" si="18"/>
        <v>0</v>
      </c>
      <c r="BG85" s="28">
        <f t="shared" si="18"/>
        <v>1194956</v>
      </c>
      <c r="BH85" s="28">
        <f t="shared" si="18"/>
        <v>-21228.440000000002</v>
      </c>
      <c r="BI85" s="28">
        <f t="shared" si="18"/>
        <v>766484</v>
      </c>
      <c r="BJ85" s="28">
        <f t="shared" si="18"/>
        <v>217438</v>
      </c>
      <c r="BK85" s="28">
        <f t="shared" si="18"/>
        <v>2794657</v>
      </c>
      <c r="BL85" s="28">
        <f t="shared" si="18"/>
        <v>4023107</v>
      </c>
      <c r="BM85" s="28">
        <f t="shared" si="18"/>
        <v>0</v>
      </c>
      <c r="BN85" s="28">
        <f t="shared" si="18"/>
        <v>36368884.909999996</v>
      </c>
      <c r="BO85" s="28">
        <f t="shared" ref="BO85:CD85" si="19">SUM(BO61:BO69)-BO84</f>
        <v>1284432</v>
      </c>
      <c r="BP85" s="28">
        <f t="shared" si="19"/>
        <v>103351</v>
      </c>
      <c r="BQ85" s="28">
        <f t="shared" si="19"/>
        <v>0</v>
      </c>
      <c r="BR85" s="28">
        <f t="shared" si="19"/>
        <v>1635944</v>
      </c>
      <c r="BS85" s="28">
        <f t="shared" si="19"/>
        <v>390194</v>
      </c>
      <c r="BT85" s="28">
        <f t="shared" si="19"/>
        <v>0</v>
      </c>
      <c r="BU85" s="28">
        <f t="shared" si="19"/>
        <v>0</v>
      </c>
      <c r="BV85" s="28">
        <f t="shared" si="19"/>
        <v>3076517</v>
      </c>
      <c r="BW85" s="28">
        <f t="shared" si="19"/>
        <v>38752925.82</v>
      </c>
      <c r="BX85" s="28">
        <f t="shared" si="19"/>
        <v>0</v>
      </c>
      <c r="BY85" s="28">
        <f t="shared" si="19"/>
        <v>9195144.2699999996</v>
      </c>
      <c r="BZ85" s="28">
        <f t="shared" si="19"/>
        <v>8508322</v>
      </c>
      <c r="CA85" s="28">
        <f t="shared" si="19"/>
        <v>12257185.5</v>
      </c>
      <c r="CB85" s="28">
        <f t="shared" si="19"/>
        <v>3409272</v>
      </c>
      <c r="CC85" s="28">
        <f t="shared" si="19"/>
        <v>21253958</v>
      </c>
      <c r="CD85" s="28">
        <f t="shared" si="19"/>
        <v>0</v>
      </c>
      <c r="CE85" s="28">
        <f t="shared" si="16"/>
        <v>811393265.95999992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287</v>
      </c>
      <c r="B87" s="16"/>
      <c r="C87" s="343">
        <v>48953443</v>
      </c>
      <c r="D87" s="343">
        <v>0</v>
      </c>
      <c r="E87" s="344">
        <v>287433578</v>
      </c>
      <c r="F87" s="343">
        <v>0</v>
      </c>
      <c r="G87" s="343">
        <v>0</v>
      </c>
      <c r="H87" s="343">
        <v>0</v>
      </c>
      <c r="I87" s="343">
        <v>0</v>
      </c>
      <c r="J87" s="343">
        <v>66065748</v>
      </c>
      <c r="K87" s="343">
        <v>8991</v>
      </c>
      <c r="L87" s="343">
        <v>0</v>
      </c>
      <c r="M87" s="343">
        <v>0</v>
      </c>
      <c r="N87" s="343">
        <v>0</v>
      </c>
      <c r="O87" s="343">
        <v>56483852</v>
      </c>
      <c r="P87" s="343">
        <v>185227894</v>
      </c>
      <c r="Q87" s="343">
        <v>9806574</v>
      </c>
      <c r="R87" s="343">
        <v>-5480</v>
      </c>
      <c r="S87" s="343">
        <v>0</v>
      </c>
      <c r="T87" s="343">
        <v>0</v>
      </c>
      <c r="U87" s="343">
        <v>85373358</v>
      </c>
      <c r="V87" s="343">
        <v>69892342</v>
      </c>
      <c r="W87" s="343">
        <v>13801402</v>
      </c>
      <c r="X87" s="343">
        <v>49491798</v>
      </c>
      <c r="Y87" s="343">
        <v>62875190</v>
      </c>
      <c r="Z87" s="343">
        <v>417196</v>
      </c>
      <c r="AA87" s="343">
        <v>2523395</v>
      </c>
      <c r="AB87" s="343">
        <v>54387422</v>
      </c>
      <c r="AC87" s="343">
        <v>30634934</v>
      </c>
      <c r="AD87" s="343">
        <v>0</v>
      </c>
      <c r="AE87" s="343">
        <v>6616449</v>
      </c>
      <c r="AF87" s="343">
        <v>0</v>
      </c>
      <c r="AG87" s="343">
        <v>55974920</v>
      </c>
      <c r="AH87" s="343">
        <v>0</v>
      </c>
      <c r="AI87" s="343">
        <v>0</v>
      </c>
      <c r="AJ87" s="343">
        <v>58858</v>
      </c>
      <c r="AK87" s="343">
        <v>3242499</v>
      </c>
      <c r="AL87" s="343">
        <v>1863994</v>
      </c>
      <c r="AM87" s="343">
        <v>0</v>
      </c>
      <c r="AN87" s="343">
        <v>0</v>
      </c>
      <c r="AO87" s="343">
        <v>8067544</v>
      </c>
      <c r="AP87" s="343">
        <v>0</v>
      </c>
      <c r="AQ87" s="343">
        <v>0</v>
      </c>
      <c r="AR87" s="343">
        <v>0</v>
      </c>
      <c r="AS87" s="343">
        <v>0</v>
      </c>
      <c r="AT87" s="343">
        <v>0</v>
      </c>
      <c r="AU87" s="343">
        <v>0</v>
      </c>
      <c r="AV87" s="343">
        <v>13630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1099209531</v>
      </c>
    </row>
    <row r="88" spans="1:84" x14ac:dyDescent="0.35">
      <c r="A88" s="22" t="s">
        <v>288</v>
      </c>
      <c r="B88" s="16"/>
      <c r="C88" s="343">
        <v>4602489</v>
      </c>
      <c r="D88" s="343">
        <v>0</v>
      </c>
      <c r="E88" s="344">
        <v>55978018</v>
      </c>
      <c r="F88" s="343">
        <v>0</v>
      </c>
      <c r="G88" s="343">
        <v>0</v>
      </c>
      <c r="H88" s="343">
        <v>0</v>
      </c>
      <c r="I88" s="343">
        <v>0</v>
      </c>
      <c r="J88" s="343">
        <v>0</v>
      </c>
      <c r="K88" s="343">
        <v>6813732</v>
      </c>
      <c r="L88" s="343">
        <v>0</v>
      </c>
      <c r="M88" s="343">
        <v>0</v>
      </c>
      <c r="N88" s="343">
        <v>0</v>
      </c>
      <c r="O88" s="343">
        <v>5951859</v>
      </c>
      <c r="P88" s="343">
        <v>246330291</v>
      </c>
      <c r="Q88" s="343">
        <v>16399706</v>
      </c>
      <c r="R88" s="343">
        <v>21019</v>
      </c>
      <c r="S88" s="343">
        <v>0</v>
      </c>
      <c r="T88" s="343">
        <v>0</v>
      </c>
      <c r="U88" s="343">
        <v>50066469</v>
      </c>
      <c r="V88" s="343">
        <v>136140729</v>
      </c>
      <c r="W88" s="343">
        <v>65329160</v>
      </c>
      <c r="X88" s="343">
        <v>127849437</v>
      </c>
      <c r="Y88" s="343">
        <v>126368922</v>
      </c>
      <c r="Z88" s="343">
        <v>147776921</v>
      </c>
      <c r="AA88" s="343">
        <v>25678465</v>
      </c>
      <c r="AB88" s="343">
        <v>42364762</v>
      </c>
      <c r="AC88" s="343">
        <v>20483438</v>
      </c>
      <c r="AD88" s="343">
        <v>0</v>
      </c>
      <c r="AE88" s="343">
        <v>17882917</v>
      </c>
      <c r="AF88" s="343">
        <v>0</v>
      </c>
      <c r="AG88" s="343">
        <v>219217493</v>
      </c>
      <c r="AH88" s="343">
        <v>0</v>
      </c>
      <c r="AI88" s="343">
        <v>0</v>
      </c>
      <c r="AJ88" s="343">
        <v>212189840</v>
      </c>
      <c r="AK88" s="343">
        <v>3963910</v>
      </c>
      <c r="AL88" s="343">
        <v>3263369</v>
      </c>
      <c r="AM88" s="343">
        <v>0</v>
      </c>
      <c r="AN88" s="343">
        <v>0</v>
      </c>
      <c r="AO88" s="343">
        <v>19460186</v>
      </c>
      <c r="AP88" s="343">
        <v>0</v>
      </c>
      <c r="AQ88" s="343">
        <v>0</v>
      </c>
      <c r="AR88" s="343">
        <v>0</v>
      </c>
      <c r="AS88" s="343">
        <v>0</v>
      </c>
      <c r="AT88" s="343">
        <v>0</v>
      </c>
      <c r="AU88" s="343">
        <v>0</v>
      </c>
      <c r="AV88" s="343">
        <v>5197837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1559330969</v>
      </c>
    </row>
    <row r="89" spans="1:84" x14ac:dyDescent="0.35">
      <c r="A89" s="22" t="s">
        <v>289</v>
      </c>
      <c r="B89" s="16"/>
      <c r="C89" s="28">
        <f t="shared" ref="C89:AV89" si="21">C87+C88</f>
        <v>53555932</v>
      </c>
      <c r="D89" s="28">
        <f t="shared" si="21"/>
        <v>0</v>
      </c>
      <c r="E89" s="28">
        <f t="shared" si="21"/>
        <v>343411596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66065748</v>
      </c>
      <c r="K89" s="28">
        <f t="shared" si="21"/>
        <v>6822723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62435711</v>
      </c>
      <c r="P89" s="28">
        <f t="shared" si="21"/>
        <v>431558185</v>
      </c>
      <c r="Q89" s="28">
        <f t="shared" si="21"/>
        <v>26206280</v>
      </c>
      <c r="R89" s="28">
        <f t="shared" si="21"/>
        <v>15539</v>
      </c>
      <c r="S89" s="28">
        <f t="shared" si="21"/>
        <v>0</v>
      </c>
      <c r="T89" s="28">
        <f t="shared" si="21"/>
        <v>0</v>
      </c>
      <c r="U89" s="28">
        <f t="shared" si="21"/>
        <v>135439827</v>
      </c>
      <c r="V89" s="28">
        <f t="shared" si="21"/>
        <v>206033071</v>
      </c>
      <c r="W89" s="28">
        <f t="shared" si="21"/>
        <v>79130562</v>
      </c>
      <c r="X89" s="28">
        <f t="shared" si="21"/>
        <v>177341235</v>
      </c>
      <c r="Y89" s="28">
        <f t="shared" si="21"/>
        <v>189244112</v>
      </c>
      <c r="Z89" s="28">
        <f t="shared" si="21"/>
        <v>148194117</v>
      </c>
      <c r="AA89" s="28">
        <f t="shared" si="21"/>
        <v>28201860</v>
      </c>
      <c r="AB89" s="28">
        <f t="shared" si="21"/>
        <v>96752184</v>
      </c>
      <c r="AC89" s="28">
        <f t="shared" si="21"/>
        <v>51118372</v>
      </c>
      <c r="AD89" s="28">
        <f t="shared" si="21"/>
        <v>0</v>
      </c>
      <c r="AE89" s="28">
        <f t="shared" si="21"/>
        <v>24499366</v>
      </c>
      <c r="AF89" s="28">
        <f t="shared" si="21"/>
        <v>0</v>
      </c>
      <c r="AG89" s="28">
        <f t="shared" si="21"/>
        <v>275192413</v>
      </c>
      <c r="AH89" s="28">
        <f t="shared" si="21"/>
        <v>0</v>
      </c>
      <c r="AI89" s="28">
        <f t="shared" si="21"/>
        <v>0</v>
      </c>
      <c r="AJ89" s="28">
        <f t="shared" si="21"/>
        <v>212248698</v>
      </c>
      <c r="AK89" s="28">
        <f t="shared" si="21"/>
        <v>7206409</v>
      </c>
      <c r="AL89" s="28">
        <f t="shared" si="21"/>
        <v>5127363</v>
      </c>
      <c r="AM89" s="28">
        <f t="shared" si="21"/>
        <v>0</v>
      </c>
      <c r="AN89" s="28">
        <f t="shared" si="21"/>
        <v>0</v>
      </c>
      <c r="AO89" s="28">
        <f t="shared" si="21"/>
        <v>27527730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5211467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2658540500</v>
      </c>
    </row>
    <row r="90" spans="1:84" x14ac:dyDescent="0.35">
      <c r="A90" s="35" t="s">
        <v>290</v>
      </c>
      <c r="B90" s="28"/>
      <c r="C90" s="317">
        <v>18850</v>
      </c>
      <c r="D90" s="317">
        <v>0</v>
      </c>
      <c r="E90" s="317">
        <v>159829</v>
      </c>
      <c r="F90" s="317">
        <v>0</v>
      </c>
      <c r="G90" s="317">
        <v>0</v>
      </c>
      <c r="H90" s="317">
        <v>0</v>
      </c>
      <c r="I90" s="317">
        <v>0</v>
      </c>
      <c r="J90" s="317">
        <v>11658</v>
      </c>
      <c r="K90" s="317">
        <v>0</v>
      </c>
      <c r="L90" s="317">
        <v>0</v>
      </c>
      <c r="M90" s="317">
        <v>0</v>
      </c>
      <c r="N90" s="317">
        <v>0</v>
      </c>
      <c r="O90" s="317">
        <v>11405</v>
      </c>
      <c r="P90" s="317">
        <v>34460</v>
      </c>
      <c r="Q90" s="317">
        <v>13904</v>
      </c>
      <c r="R90" s="317">
        <v>0</v>
      </c>
      <c r="S90" s="317">
        <v>862</v>
      </c>
      <c r="T90" s="317">
        <v>522</v>
      </c>
      <c r="U90" s="317">
        <v>7101</v>
      </c>
      <c r="V90" s="317">
        <v>11396</v>
      </c>
      <c r="W90" s="317">
        <v>3095</v>
      </c>
      <c r="X90" s="317">
        <v>1984</v>
      </c>
      <c r="Y90" s="317">
        <v>9604</v>
      </c>
      <c r="Z90" s="317">
        <v>0</v>
      </c>
      <c r="AA90" s="317">
        <v>1860</v>
      </c>
      <c r="AB90" s="317">
        <v>4712</v>
      </c>
      <c r="AC90" s="317">
        <v>638</v>
      </c>
      <c r="AD90" s="317">
        <v>0</v>
      </c>
      <c r="AE90" s="317">
        <v>1895</v>
      </c>
      <c r="AF90" s="317">
        <v>0</v>
      </c>
      <c r="AG90" s="317">
        <v>21216</v>
      </c>
      <c r="AH90" s="317">
        <v>0</v>
      </c>
      <c r="AI90" s="317">
        <v>0</v>
      </c>
      <c r="AJ90" s="317">
        <v>4652</v>
      </c>
      <c r="AK90" s="317">
        <v>0</v>
      </c>
      <c r="AL90" s="317">
        <v>291</v>
      </c>
      <c r="AM90" s="317">
        <v>0</v>
      </c>
      <c r="AN90" s="317">
        <v>0</v>
      </c>
      <c r="AO90" s="317">
        <v>9715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0</v>
      </c>
      <c r="AY90" s="317">
        <v>10773</v>
      </c>
      <c r="AZ90" s="317">
        <v>0</v>
      </c>
      <c r="BA90" s="317">
        <v>0</v>
      </c>
      <c r="BB90" s="317">
        <v>1009</v>
      </c>
      <c r="BC90" s="317">
        <v>0</v>
      </c>
      <c r="BD90" s="317">
        <v>5858</v>
      </c>
      <c r="BE90" s="317">
        <v>51865</v>
      </c>
      <c r="BF90" s="317">
        <v>0</v>
      </c>
      <c r="BG90" s="317">
        <v>15</v>
      </c>
      <c r="BH90" s="317">
        <v>4629</v>
      </c>
      <c r="BI90" s="317">
        <v>0</v>
      </c>
      <c r="BJ90" s="317">
        <v>256</v>
      </c>
      <c r="BK90" s="317">
        <v>0</v>
      </c>
      <c r="BL90" s="317">
        <v>1748</v>
      </c>
      <c r="BM90" s="317">
        <v>0</v>
      </c>
      <c r="BN90" s="317">
        <v>11046</v>
      </c>
      <c r="BO90" s="317">
        <v>0</v>
      </c>
      <c r="BP90" s="317">
        <v>0</v>
      </c>
      <c r="BQ90" s="317">
        <v>0</v>
      </c>
      <c r="BR90" s="317">
        <v>0</v>
      </c>
      <c r="BS90" s="317">
        <v>1747</v>
      </c>
      <c r="BT90" s="317">
        <v>0</v>
      </c>
      <c r="BU90" s="317">
        <v>0</v>
      </c>
      <c r="BV90" s="317">
        <v>0</v>
      </c>
      <c r="BW90" s="317">
        <v>273</v>
      </c>
      <c r="BX90" s="317">
        <v>0</v>
      </c>
      <c r="BY90" s="317">
        <v>3295</v>
      </c>
      <c r="BZ90" s="317">
        <v>0</v>
      </c>
      <c r="CA90" s="317">
        <v>0</v>
      </c>
      <c r="CB90" s="317">
        <v>0</v>
      </c>
      <c r="CC90" s="317">
        <v>7071</v>
      </c>
      <c r="CD90" s="234" t="s">
        <v>248</v>
      </c>
      <c r="CE90" s="28">
        <f t="shared" si="20"/>
        <v>429234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7219</v>
      </c>
      <c r="D92" s="317">
        <v>0</v>
      </c>
      <c r="E92" s="317">
        <v>61207</v>
      </c>
      <c r="F92" s="317">
        <v>0</v>
      </c>
      <c r="G92" s="317">
        <v>0</v>
      </c>
      <c r="H92" s="317">
        <v>0</v>
      </c>
      <c r="I92" s="317">
        <v>0</v>
      </c>
      <c r="J92" s="317">
        <v>4464</v>
      </c>
      <c r="K92" s="317">
        <v>0</v>
      </c>
      <c r="L92" s="317">
        <v>0</v>
      </c>
      <c r="M92" s="317">
        <v>0</v>
      </c>
      <c r="N92" s="317">
        <v>0</v>
      </c>
      <c r="O92" s="317">
        <v>4368</v>
      </c>
      <c r="P92" s="317">
        <v>13196</v>
      </c>
      <c r="Q92" s="317">
        <v>5325</v>
      </c>
      <c r="R92" s="317">
        <v>0</v>
      </c>
      <c r="S92" s="317">
        <v>330</v>
      </c>
      <c r="T92" s="317">
        <v>200</v>
      </c>
      <c r="U92" s="317">
        <v>2719</v>
      </c>
      <c r="V92" s="317">
        <v>4364</v>
      </c>
      <c r="W92" s="317">
        <v>1185</v>
      </c>
      <c r="X92" s="317">
        <v>760</v>
      </c>
      <c r="Y92" s="317">
        <v>3678</v>
      </c>
      <c r="Z92" s="317">
        <v>0</v>
      </c>
      <c r="AA92" s="317">
        <v>712</v>
      </c>
      <c r="AB92" s="317">
        <v>1804</v>
      </c>
      <c r="AC92" s="317">
        <v>244</v>
      </c>
      <c r="AD92" s="317">
        <v>0</v>
      </c>
      <c r="AE92" s="317">
        <v>726</v>
      </c>
      <c r="AF92" s="317">
        <v>0</v>
      </c>
      <c r="AG92" s="317">
        <v>8125</v>
      </c>
      <c r="AH92" s="317">
        <v>0</v>
      </c>
      <c r="AI92" s="317">
        <v>0</v>
      </c>
      <c r="AJ92" s="317">
        <v>1781</v>
      </c>
      <c r="AK92" s="317">
        <v>0</v>
      </c>
      <c r="AL92" s="317">
        <v>111</v>
      </c>
      <c r="AM92" s="317">
        <v>0</v>
      </c>
      <c r="AN92" s="317">
        <v>0</v>
      </c>
      <c r="AO92" s="317">
        <v>3720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0</v>
      </c>
      <c r="BB92" s="317">
        <v>386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1773</v>
      </c>
      <c r="BI92" s="317">
        <v>0</v>
      </c>
      <c r="BJ92" s="25" t="s">
        <v>248</v>
      </c>
      <c r="BK92" s="317">
        <v>0</v>
      </c>
      <c r="BL92" s="317">
        <v>669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669</v>
      </c>
      <c r="BT92" s="317">
        <v>0</v>
      </c>
      <c r="BU92" s="317">
        <v>0</v>
      </c>
      <c r="BV92" s="317">
        <v>0</v>
      </c>
      <c r="BW92" s="317">
        <v>105</v>
      </c>
      <c r="BX92" s="317">
        <v>0</v>
      </c>
      <c r="BY92" s="317">
        <v>1262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131102</v>
      </c>
      <c r="CF92" s="16"/>
    </row>
    <row r="93" spans="1:84" x14ac:dyDescent="0.35">
      <c r="A93" s="22" t="s">
        <v>293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1">
        <v>48.78</v>
      </c>
      <c r="D94" s="321">
        <v>0</v>
      </c>
      <c r="E94" s="321">
        <v>290.17</v>
      </c>
      <c r="F94" s="321">
        <v>0</v>
      </c>
      <c r="G94" s="321">
        <v>0</v>
      </c>
      <c r="H94" s="321">
        <v>0</v>
      </c>
      <c r="I94" s="321">
        <v>0</v>
      </c>
      <c r="J94" s="321">
        <v>45.42</v>
      </c>
      <c r="K94" s="321">
        <v>1.72</v>
      </c>
      <c r="L94" s="321">
        <v>0</v>
      </c>
      <c r="M94" s="321">
        <v>0</v>
      </c>
      <c r="N94" s="321">
        <v>0</v>
      </c>
      <c r="O94" s="321">
        <v>34.01</v>
      </c>
      <c r="P94" s="322">
        <v>47.72</v>
      </c>
      <c r="Q94" s="322">
        <v>29.69</v>
      </c>
      <c r="R94" s="322">
        <v>0</v>
      </c>
      <c r="S94" s="323">
        <v>0</v>
      </c>
      <c r="T94" s="323">
        <v>0</v>
      </c>
      <c r="U94" s="324">
        <v>0</v>
      </c>
      <c r="V94" s="322">
        <v>23.91</v>
      </c>
      <c r="W94" s="322">
        <v>0</v>
      </c>
      <c r="X94" s="322">
        <v>0</v>
      </c>
      <c r="Y94" s="322">
        <v>6.66</v>
      </c>
      <c r="Z94" s="322">
        <v>27.61</v>
      </c>
      <c r="AA94" s="322">
        <v>0</v>
      </c>
      <c r="AB94" s="323">
        <v>0</v>
      </c>
      <c r="AC94" s="322">
        <v>4.43</v>
      </c>
      <c r="AD94" s="322">
        <v>0</v>
      </c>
      <c r="AE94" s="322">
        <v>0</v>
      </c>
      <c r="AF94" s="322">
        <v>0</v>
      </c>
      <c r="AG94" s="322">
        <v>70.91</v>
      </c>
      <c r="AH94" s="322">
        <v>0</v>
      </c>
      <c r="AI94" s="322">
        <v>0</v>
      </c>
      <c r="AJ94" s="322">
        <v>39.29</v>
      </c>
      <c r="AK94" s="322">
        <v>0</v>
      </c>
      <c r="AL94" s="322">
        <v>0</v>
      </c>
      <c r="AM94" s="322">
        <v>0</v>
      </c>
      <c r="AN94" s="322">
        <v>0</v>
      </c>
      <c r="AO94" s="322">
        <v>29.26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1.66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701.2399999999999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8" t="s">
        <v>1363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99352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299</v>
      </c>
      <c r="C104" s="334" t="s">
        <v>313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299</v>
      </c>
      <c r="C105" s="334" t="s">
        <v>1364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299</v>
      </c>
      <c r="C106" s="332" t="s">
        <v>317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299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35">
      <c r="A108" s="28" t="s">
        <v>320</v>
      </c>
      <c r="B108" s="36" t="s">
        <v>299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35">
      <c r="A109" s="40" t="s">
        <v>322</v>
      </c>
      <c r="B109" s="36" t="s">
        <v>299</v>
      </c>
      <c r="C109" s="332" t="s">
        <v>1365</v>
      </c>
      <c r="D109" s="329" t="s">
        <v>5</v>
      </c>
      <c r="E109" s="330" t="s">
        <v>5</v>
      </c>
      <c r="F109" s="12"/>
    </row>
    <row r="110" spans="1:6" x14ac:dyDescent="0.35">
      <c r="A110" s="40" t="s">
        <v>323</v>
      </c>
      <c r="B110" s="36" t="s">
        <v>299</v>
      </c>
      <c r="C110" s="336" t="s">
        <v>1366</v>
      </c>
      <c r="D110" s="329" t="s">
        <v>5</v>
      </c>
      <c r="E110" s="330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337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37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8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37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337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37">
        <v>15614</v>
      </c>
      <c r="D127" s="339">
        <v>77303</v>
      </c>
      <c r="E127" s="16"/>
    </row>
    <row r="128" spans="1:5" x14ac:dyDescent="0.35">
      <c r="A128" s="16" t="s">
        <v>337</v>
      </c>
      <c r="B128" s="42" t="s">
        <v>299</v>
      </c>
      <c r="C128" s="337"/>
      <c r="D128" s="339"/>
      <c r="E128" s="16"/>
    </row>
    <row r="129" spans="1:5" x14ac:dyDescent="0.35">
      <c r="A129" s="16" t="s">
        <v>338</v>
      </c>
      <c r="B129" s="42" t="s">
        <v>299</v>
      </c>
      <c r="C129" s="337"/>
      <c r="D129" s="339"/>
      <c r="E129" s="16"/>
    </row>
    <row r="130" spans="1:5" x14ac:dyDescent="0.35">
      <c r="A130" s="16" t="s">
        <v>339</v>
      </c>
      <c r="B130" s="42" t="s">
        <v>299</v>
      </c>
      <c r="C130" s="337">
        <v>2154</v>
      </c>
      <c r="D130" s="339">
        <v>6519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337">
        <v>47</v>
      </c>
      <c r="D132" s="16"/>
      <c r="E132" s="16"/>
    </row>
    <row r="133" spans="1:5" x14ac:dyDescent="0.35">
      <c r="A133" s="16" t="s">
        <v>342</v>
      </c>
      <c r="B133" s="42" t="s">
        <v>299</v>
      </c>
      <c r="C133" s="337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337">
        <v>142</v>
      </c>
      <c r="D134" s="16"/>
      <c r="E134" s="16"/>
    </row>
    <row r="135" spans="1:5" x14ac:dyDescent="0.35">
      <c r="A135" s="16" t="s">
        <v>344</v>
      </c>
      <c r="B135" s="42" t="s">
        <v>299</v>
      </c>
      <c r="C135" s="337">
        <v>20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337">
        <v>33</v>
      </c>
      <c r="D136" s="16"/>
      <c r="E136" s="16"/>
    </row>
    <row r="137" spans="1:5" x14ac:dyDescent="0.35">
      <c r="A137" s="16" t="s">
        <v>346</v>
      </c>
      <c r="B137" s="42" t="s">
        <v>299</v>
      </c>
      <c r="C137" s="337">
        <v>12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7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337">
        <v>0</v>
      </c>
      <c r="D139" s="16"/>
      <c r="E139" s="16"/>
    </row>
    <row r="140" spans="1:5" x14ac:dyDescent="0.35">
      <c r="A140" s="16" t="s">
        <v>348</v>
      </c>
      <c r="B140" s="42"/>
      <c r="C140" s="337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337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337">
        <v>0</v>
      </c>
      <c r="D142" s="16"/>
      <c r="E142" s="16"/>
    </row>
    <row r="143" spans="1:5" x14ac:dyDescent="0.35">
      <c r="A143" s="16" t="s">
        <v>350</v>
      </c>
      <c r="B143" s="16"/>
      <c r="C143" s="23">
        <v>337</v>
      </c>
      <c r="D143" s="16"/>
      <c r="E143" s="28">
        <f>SUM(C132:C142)</f>
        <v>254</v>
      </c>
    </row>
    <row r="144" spans="1:5" x14ac:dyDescent="0.35">
      <c r="A144" s="16" t="s">
        <v>351</v>
      </c>
      <c r="B144" s="42" t="s">
        <v>299</v>
      </c>
      <c r="C144" s="337">
        <v>337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39">
        <v>6896</v>
      </c>
      <c r="C154" s="339">
        <v>3149</v>
      </c>
      <c r="D154" s="339">
        <v>5569</v>
      </c>
      <c r="E154" s="28">
        <f>SUM(B154:D154)</f>
        <v>15614</v>
      </c>
    </row>
    <row r="155" spans="1:6" x14ac:dyDescent="0.35">
      <c r="A155" s="16" t="s">
        <v>242</v>
      </c>
      <c r="B155" s="339">
        <v>34142</v>
      </c>
      <c r="C155" s="339">
        <v>15588</v>
      </c>
      <c r="D155" s="339">
        <v>27572</v>
      </c>
      <c r="E155" s="28">
        <f>SUM(B155:D155)</f>
        <v>77302</v>
      </c>
    </row>
    <row r="156" spans="1:6" x14ac:dyDescent="0.35">
      <c r="A156" s="16" t="s">
        <v>358</v>
      </c>
      <c r="B156" s="339">
        <v>208710</v>
      </c>
      <c r="C156" s="339">
        <v>95291</v>
      </c>
      <c r="D156" s="339">
        <v>168548</v>
      </c>
      <c r="E156" s="28">
        <f>SUM(B156:D156)</f>
        <v>472549</v>
      </c>
    </row>
    <row r="157" spans="1:6" x14ac:dyDescent="0.35">
      <c r="A157" s="16" t="s">
        <v>287</v>
      </c>
      <c r="B157" s="339">
        <v>529816329</v>
      </c>
      <c r="C157" s="339">
        <v>247596569</v>
      </c>
      <c r="D157" s="339">
        <v>321796632</v>
      </c>
      <c r="E157" s="28">
        <f>SUM(B157:D157)</f>
        <v>1099209530</v>
      </c>
      <c r="F157" s="14"/>
    </row>
    <row r="158" spans="1:6" x14ac:dyDescent="0.35">
      <c r="A158" s="16" t="s">
        <v>288</v>
      </c>
      <c r="B158" s="339">
        <v>644378679</v>
      </c>
      <c r="C158" s="339">
        <v>288505080</v>
      </c>
      <c r="D158" s="339">
        <v>626447209</v>
      </c>
      <c r="E158" s="28">
        <f>SUM(B158:D158)</f>
        <v>1559330968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358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358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37">
        <v>22129593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37"/>
      <c r="D182" s="16"/>
      <c r="E182" s="16"/>
    </row>
    <row r="183" spans="1:5" x14ac:dyDescent="0.35">
      <c r="A183" s="21" t="s">
        <v>369</v>
      </c>
      <c r="B183" s="42" t="s">
        <v>299</v>
      </c>
      <c r="C183" s="337">
        <v>507935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37">
        <v>31211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37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37">
        <v>6508109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37">
        <v>2496831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31673679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37">
        <v>17133493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37">
        <v>2106386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19239879</v>
      </c>
      <c r="E193" s="16"/>
    </row>
    <row r="194" spans="1:5" ht="15" x14ac:dyDescent="0.2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37">
        <v>0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37">
        <v>9285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9285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37">
        <v>0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37">
        <v>8058036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12906444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20964480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37">
        <v>550061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37">
        <v>11306464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11856525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39">
        <v>10386492</v>
      </c>
      <c r="C211" s="337">
        <v>0</v>
      </c>
      <c r="D211" s="339">
        <v>0</v>
      </c>
      <c r="E211" s="28">
        <f t="shared" ref="E211:E219" si="22">SUM(B211:C211)-D211</f>
        <v>10386492</v>
      </c>
    </row>
    <row r="212" spans="1:5" x14ac:dyDescent="0.35">
      <c r="A212" s="16" t="s">
        <v>393</v>
      </c>
      <c r="B212" s="339">
        <v>4217560</v>
      </c>
      <c r="C212" s="337">
        <v>0</v>
      </c>
      <c r="D212" s="339">
        <v>0</v>
      </c>
      <c r="E212" s="28">
        <f t="shared" si="22"/>
        <v>4217560</v>
      </c>
    </row>
    <row r="213" spans="1:5" x14ac:dyDescent="0.35">
      <c r="A213" s="16" t="s">
        <v>394</v>
      </c>
      <c r="B213" s="339">
        <v>210289745</v>
      </c>
      <c r="C213" s="337">
        <v>2457500</v>
      </c>
      <c r="D213" s="339">
        <v>0</v>
      </c>
      <c r="E213" s="28">
        <f t="shared" si="22"/>
        <v>212747245</v>
      </c>
    </row>
    <row r="214" spans="1:5" x14ac:dyDescent="0.35">
      <c r="A214" s="16" t="s">
        <v>395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396</v>
      </c>
      <c r="B215" s="339">
        <v>22993336</v>
      </c>
      <c r="C215" s="337">
        <v>177647</v>
      </c>
      <c r="D215" s="339">
        <v>0</v>
      </c>
      <c r="E215" s="28">
        <f t="shared" si="22"/>
        <v>23170983</v>
      </c>
    </row>
    <row r="216" spans="1:5" x14ac:dyDescent="0.35">
      <c r="A216" s="16" t="s">
        <v>397</v>
      </c>
      <c r="B216" s="339">
        <v>125304459</v>
      </c>
      <c r="C216" s="337">
        <v>10772516</v>
      </c>
      <c r="D216" s="339">
        <v>0</v>
      </c>
      <c r="E216" s="28">
        <f t="shared" si="22"/>
        <v>136076975</v>
      </c>
    </row>
    <row r="217" spans="1:5" x14ac:dyDescent="0.35">
      <c r="A217" s="16" t="s">
        <v>398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35">
      <c r="A218" s="16" t="s">
        <v>399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400</v>
      </c>
      <c r="B219" s="339">
        <v>24113502</v>
      </c>
      <c r="C219" s="337">
        <v>-6209136</v>
      </c>
      <c r="D219" s="339">
        <v>0</v>
      </c>
      <c r="E219" s="28">
        <f t="shared" si="22"/>
        <v>17904366</v>
      </c>
    </row>
    <row r="220" spans="1:5" x14ac:dyDescent="0.35">
      <c r="A220" s="16" t="s">
        <v>230</v>
      </c>
      <c r="B220" s="28">
        <f>SUM(B211:B219)</f>
        <v>397305094</v>
      </c>
      <c r="C220" s="235">
        <f>SUM(C211:C219)</f>
        <v>7198527</v>
      </c>
      <c r="D220" s="28">
        <f>SUM(D211:D219)</f>
        <v>0</v>
      </c>
      <c r="E220" s="28">
        <f>SUM(E211:E219)</f>
        <v>404503621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339">
        <v>2806141</v>
      </c>
      <c r="C225" s="337">
        <v>301138</v>
      </c>
      <c r="D225" s="339">
        <v>0</v>
      </c>
      <c r="E225" s="28">
        <f t="shared" ref="E225:E232" si="23">SUM(B225:C225)-D225</f>
        <v>3107279</v>
      </c>
    </row>
    <row r="226" spans="1:6" x14ac:dyDescent="0.35">
      <c r="A226" s="16" t="s">
        <v>394</v>
      </c>
      <c r="B226" s="339">
        <v>52089057</v>
      </c>
      <c r="C226" s="337">
        <v>6936581</v>
      </c>
      <c r="D226" s="339">
        <v>0</v>
      </c>
      <c r="E226" s="28">
        <f t="shared" si="23"/>
        <v>59025638</v>
      </c>
    </row>
    <row r="227" spans="1:6" x14ac:dyDescent="0.35">
      <c r="A227" s="16" t="s">
        <v>395</v>
      </c>
      <c r="B227" s="339"/>
      <c r="C227" s="337"/>
      <c r="D227" s="339">
        <v>0</v>
      </c>
      <c r="E227" s="28">
        <f t="shared" si="23"/>
        <v>0</v>
      </c>
    </row>
    <row r="228" spans="1:6" x14ac:dyDescent="0.35">
      <c r="A228" s="16" t="s">
        <v>396</v>
      </c>
      <c r="B228" s="339">
        <v>9304725</v>
      </c>
      <c r="C228" s="337">
        <v>1706424</v>
      </c>
      <c r="D228" s="339">
        <v>0</v>
      </c>
      <c r="E228" s="28">
        <f t="shared" si="23"/>
        <v>11011149</v>
      </c>
    </row>
    <row r="229" spans="1:6" x14ac:dyDescent="0.35">
      <c r="A229" s="16" t="s">
        <v>397</v>
      </c>
      <c r="B229" s="339">
        <v>92399232</v>
      </c>
      <c r="C229" s="337">
        <v>9131045</v>
      </c>
      <c r="D229" s="339">
        <v>0</v>
      </c>
      <c r="E229" s="28">
        <f t="shared" si="23"/>
        <v>101530277</v>
      </c>
    </row>
    <row r="230" spans="1:6" x14ac:dyDescent="0.35">
      <c r="A230" s="16" t="s">
        <v>398</v>
      </c>
      <c r="B230" s="339">
        <v>-31505</v>
      </c>
      <c r="C230" s="337">
        <v>112517</v>
      </c>
      <c r="D230" s="339">
        <v>0</v>
      </c>
      <c r="E230" s="28">
        <f t="shared" si="23"/>
        <v>81012</v>
      </c>
    </row>
    <row r="231" spans="1:6" x14ac:dyDescent="0.35">
      <c r="A231" s="16" t="s">
        <v>399</v>
      </c>
      <c r="B231" s="339"/>
      <c r="C231" s="337"/>
      <c r="D231" s="339">
        <v>0</v>
      </c>
      <c r="E231" s="28">
        <f t="shared" si="23"/>
        <v>0</v>
      </c>
    </row>
    <row r="232" spans="1:6" x14ac:dyDescent="0.35">
      <c r="A232" s="16" t="s">
        <v>400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156567650</v>
      </c>
      <c r="C233" s="235">
        <f>SUM(C224:C232)</f>
        <v>18187705</v>
      </c>
      <c r="D233" s="28">
        <f>SUM(D224:D232)</f>
        <v>0</v>
      </c>
      <c r="E233" s="28">
        <f>SUM(E224:E232)</f>
        <v>174755355</v>
      </c>
    </row>
    <row r="234" spans="1:6" x14ac:dyDescent="0.35">
      <c r="A234" s="16"/>
      <c r="B234" s="16"/>
      <c r="C234" s="23"/>
      <c r="D234" s="16"/>
      <c r="E234" s="16"/>
      <c r="F234" s="11">
        <f>E220-E233</f>
        <v>229748266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45" t="s">
        <v>403</v>
      </c>
      <c r="C236" s="345"/>
      <c r="D236" s="34"/>
      <c r="E236" s="34"/>
    </row>
    <row r="237" spans="1:6" x14ac:dyDescent="0.35">
      <c r="A237" s="52" t="s">
        <v>403</v>
      </c>
      <c r="B237" s="34"/>
      <c r="C237" s="337">
        <v>10696022</v>
      </c>
      <c r="D237" s="36">
        <f>C237</f>
        <v>10696022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337">
        <v>849799635</v>
      </c>
      <c r="D239" s="16"/>
      <c r="E239" s="16"/>
    </row>
    <row r="240" spans="1:6" x14ac:dyDescent="0.35">
      <c r="A240" s="16" t="s">
        <v>406</v>
      </c>
      <c r="B240" s="42" t="s">
        <v>299</v>
      </c>
      <c r="C240" s="337">
        <v>424524039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37">
        <v>20796354</v>
      </c>
      <c r="D241" s="16"/>
      <c r="E241" s="16"/>
    </row>
    <row r="242" spans="1:5" x14ac:dyDescent="0.35">
      <c r="A242" s="16" t="s">
        <v>408</v>
      </c>
      <c r="B242" s="42" t="s">
        <v>299</v>
      </c>
      <c r="C242" s="337">
        <v>73132762</v>
      </c>
      <c r="D242" s="16"/>
      <c r="E242" s="16"/>
    </row>
    <row r="243" spans="1:5" x14ac:dyDescent="0.35">
      <c r="A243" s="16" t="s">
        <v>409</v>
      </c>
      <c r="B243" s="42" t="s">
        <v>299</v>
      </c>
      <c r="C243" s="337">
        <v>389496038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37">
        <v>11097008.819999993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1768845836.8199999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37">
        <v>5820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37">
        <v>14225562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37">
        <v>33331298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47556860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37">
        <v>0</v>
      </c>
      <c r="D254" s="16"/>
      <c r="E254" s="16"/>
    </row>
    <row r="255" spans="1:5" x14ac:dyDescent="0.35">
      <c r="A255" s="16" t="s">
        <v>417</v>
      </c>
      <c r="B255" s="42" t="s">
        <v>299</v>
      </c>
      <c r="C255" s="337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f>D237+D245+D252+D256</f>
        <v>1827098718.8199999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37">
        <v>222335151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37"/>
      <c r="D267" s="16"/>
      <c r="E267" s="16"/>
    </row>
    <row r="268" spans="1:5" x14ac:dyDescent="0.35">
      <c r="A268" s="16" t="s">
        <v>425</v>
      </c>
      <c r="B268" s="42" t="s">
        <v>299</v>
      </c>
      <c r="C268" s="337">
        <v>175416614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37">
        <v>76544298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37"/>
      <c r="D270" s="16"/>
      <c r="E270" s="16"/>
    </row>
    <row r="271" spans="1:5" x14ac:dyDescent="0.35">
      <c r="A271" s="16" t="s">
        <v>428</v>
      </c>
      <c r="B271" s="42" t="s">
        <v>299</v>
      </c>
      <c r="C271" s="337">
        <v>33426816</v>
      </c>
      <c r="D271" s="16"/>
      <c r="E271" s="16"/>
    </row>
    <row r="272" spans="1:5" x14ac:dyDescent="0.35">
      <c r="A272" s="16" t="s">
        <v>429</v>
      </c>
      <c r="B272" s="42" t="s">
        <v>299</v>
      </c>
      <c r="C272" s="337"/>
      <c r="D272" s="16"/>
      <c r="E272" s="16"/>
    </row>
    <row r="273" spans="1:5" x14ac:dyDescent="0.35">
      <c r="A273" s="16" t="s">
        <v>430</v>
      </c>
      <c r="B273" s="42" t="s">
        <v>299</v>
      </c>
      <c r="C273" s="337">
        <v>7330050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37">
        <v>591585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37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362555918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37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337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337">
        <v>104806617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104806617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37">
        <v>10386492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37">
        <v>4217560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37">
        <v>212747245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37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37">
        <v>23170983</v>
      </c>
      <c r="D287" s="16"/>
      <c r="E287" s="16"/>
    </row>
    <row r="288" spans="1:5" x14ac:dyDescent="0.35">
      <c r="A288" s="16" t="s">
        <v>440</v>
      </c>
      <c r="B288" s="42" t="s">
        <v>299</v>
      </c>
      <c r="C288" s="337">
        <v>136076975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37"/>
      <c r="D289" s="16"/>
      <c r="E289" s="16"/>
    </row>
    <row r="290" spans="1:5" x14ac:dyDescent="0.35">
      <c r="A290" s="16" t="s">
        <v>400</v>
      </c>
      <c r="B290" s="42" t="s">
        <v>299</v>
      </c>
      <c r="C290" s="337">
        <v>17904366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404503621</v>
      </c>
      <c r="E291" s="16"/>
    </row>
    <row r="292" spans="1:5" x14ac:dyDescent="0.35">
      <c r="A292" s="16" t="s">
        <v>442</v>
      </c>
      <c r="B292" s="42" t="s">
        <v>299</v>
      </c>
      <c r="C292" s="337">
        <v>174755354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229748267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37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337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337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337">
        <v>42949508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42949508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37">
        <v>6080525</v>
      </c>
      <c r="D302" s="16"/>
      <c r="E302" s="16"/>
    </row>
    <row r="303" spans="1:5" x14ac:dyDescent="0.35">
      <c r="A303" s="16" t="s">
        <v>451</v>
      </c>
      <c r="B303" s="42" t="s">
        <v>299</v>
      </c>
      <c r="C303" s="337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337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337">
        <v>12635075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18715600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f>D276+D281+D293+D299+D306</f>
        <v>758775910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758775910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337"/>
      <c r="D314" s="16"/>
      <c r="E314" s="16"/>
    </row>
    <row r="315" spans="1:6" x14ac:dyDescent="0.35">
      <c r="A315" s="16" t="s">
        <v>459</v>
      </c>
      <c r="B315" s="42" t="s">
        <v>299</v>
      </c>
      <c r="C315" s="337">
        <v>22153552</v>
      </c>
      <c r="D315" s="16"/>
      <c r="E315" s="16"/>
    </row>
    <row r="316" spans="1:6" x14ac:dyDescent="0.35">
      <c r="A316" s="16" t="s">
        <v>460</v>
      </c>
      <c r="B316" s="42" t="s">
        <v>299</v>
      </c>
      <c r="C316" s="337">
        <v>20240222</v>
      </c>
      <c r="D316" s="16"/>
      <c r="E316" s="16"/>
    </row>
    <row r="317" spans="1:6" x14ac:dyDescent="0.35">
      <c r="A317" s="16" t="s">
        <v>461</v>
      </c>
      <c r="B317" s="42" t="s">
        <v>299</v>
      </c>
      <c r="C317" s="337"/>
      <c r="D317" s="16"/>
      <c r="E317" s="16"/>
    </row>
    <row r="318" spans="1:6" x14ac:dyDescent="0.35">
      <c r="A318" s="16" t="s">
        <v>462</v>
      </c>
      <c r="B318" s="42" t="s">
        <v>299</v>
      </c>
      <c r="C318" s="337"/>
      <c r="D318" s="16"/>
      <c r="E318" s="16"/>
    </row>
    <row r="319" spans="1:6" x14ac:dyDescent="0.35">
      <c r="A319" s="16" t="s">
        <v>463</v>
      </c>
      <c r="B319" s="42" t="s">
        <v>299</v>
      </c>
      <c r="C319" s="337"/>
      <c r="D319" s="16"/>
      <c r="E319" s="16"/>
    </row>
    <row r="320" spans="1:6" x14ac:dyDescent="0.35">
      <c r="A320" s="16" t="s">
        <v>464</v>
      </c>
      <c r="B320" s="42" t="s">
        <v>299</v>
      </c>
      <c r="C320" s="337"/>
      <c r="D320" s="16"/>
      <c r="E320" s="16"/>
    </row>
    <row r="321" spans="1:5" x14ac:dyDescent="0.35">
      <c r="A321" s="16" t="s">
        <v>465</v>
      </c>
      <c r="B321" s="42" t="s">
        <v>299</v>
      </c>
      <c r="C321" s="337"/>
      <c r="D321" s="16"/>
      <c r="E321" s="16"/>
    </row>
    <row r="322" spans="1:5" x14ac:dyDescent="0.35">
      <c r="A322" s="16" t="s">
        <v>466</v>
      </c>
      <c r="B322" s="42" t="s">
        <v>299</v>
      </c>
      <c r="C322" s="337">
        <v>2736120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37"/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45129894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37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337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37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337"/>
      <c r="D332" s="16"/>
      <c r="E332" s="16"/>
    </row>
    <row r="333" spans="1:5" x14ac:dyDescent="0.35">
      <c r="A333" s="16" t="s">
        <v>477</v>
      </c>
      <c r="B333" s="42" t="s">
        <v>299</v>
      </c>
      <c r="C333" s="337"/>
      <c r="D333" s="16"/>
      <c r="E333" s="16"/>
    </row>
    <row r="334" spans="1:5" x14ac:dyDescent="0.35">
      <c r="A334" s="22" t="s">
        <v>478</v>
      </c>
      <c r="B334" s="42" t="s">
        <v>299</v>
      </c>
      <c r="C334" s="337"/>
      <c r="D334" s="16"/>
      <c r="E334" s="16"/>
    </row>
    <row r="335" spans="1:5" x14ac:dyDescent="0.35">
      <c r="A335" s="16" t="s">
        <v>479</v>
      </c>
      <c r="B335" s="42" t="s">
        <v>299</v>
      </c>
      <c r="C335" s="337">
        <v>255237577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340"/>
      <c r="D337" s="16"/>
      <c r="E337" s="16"/>
    </row>
    <row r="338" spans="1:5" x14ac:dyDescent="0.35">
      <c r="A338" s="16" t="s">
        <v>482</v>
      </c>
      <c r="B338" s="42" t="s">
        <v>299</v>
      </c>
      <c r="C338" s="337">
        <v>37369756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292607333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292607333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41">
        <v>421038685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338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338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338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338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338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758775912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758775910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38">
        <v>1099209530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38">
        <v>1559330968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f>SUM(C358:C359)</f>
        <v>2658540498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37">
        <v>10696022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37">
        <v>1768845836.8199999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37">
        <v>47556861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37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f>SUM(C362:C365)</f>
        <v>1827098719.8199999</v>
      </c>
      <c r="E366" s="16"/>
    </row>
    <row r="367" spans="1:5" x14ac:dyDescent="0.35">
      <c r="A367" s="16" t="s">
        <v>502</v>
      </c>
      <c r="B367" s="16"/>
      <c r="C367" s="23"/>
      <c r="D367" s="28">
        <f>D360-D366</f>
        <v>831441778.18000007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37">
        <v>369028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37">
        <v>3961653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37">
        <v>1994590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37"/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37">
        <v>16218336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37">
        <v>803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37"/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37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37">
        <v>5287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37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2">
        <v>7531720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30081417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37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30081417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861523195.18000007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37">
        <v>353221730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7">
        <v>31673679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7">
        <v>14578519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37">
        <v>151063673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37"/>
      <c r="D393" s="16"/>
      <c r="E393" s="16"/>
    </row>
    <row r="394" spans="1:5" x14ac:dyDescent="0.35">
      <c r="A394" s="16" t="s">
        <v>524</v>
      </c>
      <c r="B394" s="42" t="s">
        <v>299</v>
      </c>
      <c r="C394" s="337">
        <v>21610467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7">
        <v>18140643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37">
        <v>19239879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37"/>
      <c r="D397" s="16"/>
      <c r="E397" s="16"/>
    </row>
    <row r="398" spans="1:5" x14ac:dyDescent="0.35">
      <c r="A398" s="16" t="s">
        <v>527</v>
      </c>
      <c r="B398" s="42" t="s">
        <v>299</v>
      </c>
      <c r="C398" s="337"/>
      <c r="D398" s="16"/>
      <c r="E398" s="16"/>
    </row>
    <row r="399" spans="1:5" x14ac:dyDescent="0.35">
      <c r="A399" s="16" t="s">
        <v>528</v>
      </c>
      <c r="B399" s="42" t="s">
        <v>299</v>
      </c>
      <c r="C399" s="337">
        <v>11856525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7">
        <v>3239894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7">
        <v>7123991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37">
        <v>845106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7">
        <v>9285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7">
        <v>2212411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7">
        <v>1010387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7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7">
        <v>6900222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7">
        <v>179160979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7">
        <v>620641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7">
        <v>879655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7">
        <v>20114199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7">
        <v>2662157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2831191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227610118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848995233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12527962.180000067</v>
      </c>
      <c r="E417" s="28"/>
    </row>
    <row r="418" spans="1:13" x14ac:dyDescent="0.35">
      <c r="A418" s="28" t="s">
        <v>534</v>
      </c>
      <c r="B418" s="16"/>
      <c r="C418" s="342">
        <v>8371690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37">
        <v>3320440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11692130</v>
      </c>
      <c r="E420" s="28"/>
      <c r="F420" s="11">
        <f>D420-C399</f>
        <v>-164395</v>
      </c>
    </row>
    <row r="421" spans="1:13" x14ac:dyDescent="0.35">
      <c r="A421" s="28" t="s">
        <v>537</v>
      </c>
      <c r="B421" s="16"/>
      <c r="C421" s="23"/>
      <c r="D421" s="28">
        <f>D417+D420</f>
        <v>24220092.180000067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37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37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f>D421+C422-C423</f>
        <v>24220092.180000067</v>
      </c>
      <c r="E424" s="16"/>
    </row>
    <row r="426" spans="1:13" ht="29" customHeight="1" x14ac:dyDescent="0.35">
      <c r="A426" s="354" t="s">
        <v>1369</v>
      </c>
      <c r="B426" s="354"/>
      <c r="C426" s="354"/>
      <c r="D426" s="354"/>
      <c r="E426" s="35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541</v>
      </c>
      <c r="D612" s="227">
        <f>CE90-(BE90+CD90)</f>
        <v>377369</v>
      </c>
      <c r="E612" s="229">
        <f>SUM(C624:D647)+SUM(C668:D713)</f>
        <v>748012522.71924448</v>
      </c>
      <c r="F612" s="229">
        <f>CE64-(AX64+BD64+BE64+BG64+BJ64+BN64+BP64+BQ64+CB64+CC64+CD64)</f>
        <v>149202826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2736.7200000000003</v>
      </c>
      <c r="I612" s="227">
        <f>CE92-(AX92+AY92+AZ92+BD92+BE92+BF92+BG92+BJ92+BN92+BO92+BP92+BQ92+BR92+CB92+CC92+CD92)</f>
        <v>131102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2658540500</v>
      </c>
      <c r="L612" s="233">
        <f>CE94-(AW94+AX94+AY94+AZ94+BA94+BB94+BC94+BD94+BE94+BF94+BG94+BH94+BI94+BJ94+BK94+BL94+BM94+BN94+BO94+BP94+BQ94+BR94+BS94+BT94+BU94+BV94+BW94+BX94+BY94+BZ94+CA94+CB94+CC94+CD94)</f>
        <v>701.2399999999999</v>
      </c>
    </row>
    <row r="613" spans="1:14" s="211" customFormat="1" ht="12.65" customHeight="1" x14ac:dyDescent="0.3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17092905.68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5" customHeight="1" x14ac:dyDescent="0.3">
      <c r="A615" s="222"/>
      <c r="B615" s="221" t="s">
        <v>553</v>
      </c>
      <c r="C615" s="227">
        <f>CD69-CD84</f>
        <v>0</v>
      </c>
      <c r="D615" s="227">
        <f>SUM(C614:C615)</f>
        <v>17092905.68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>
        <v>8310</v>
      </c>
      <c r="B616" s="226" t="s">
        <v>555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217438</v>
      </c>
      <c r="D617" s="227">
        <f>(D615/D612)*BJ90</f>
        <v>11595.504278517843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8470</v>
      </c>
      <c r="B618" s="226" t="s">
        <v>558</v>
      </c>
      <c r="C618" s="227">
        <f>BG85</f>
        <v>1194956</v>
      </c>
      <c r="D618" s="227">
        <f>(D615/D612)*BG90</f>
        <v>679.42407881940483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8610</v>
      </c>
      <c r="B619" s="226" t="s">
        <v>560</v>
      </c>
      <c r="C619" s="227">
        <f>BN85</f>
        <v>36368884.909999996</v>
      </c>
      <c r="D619" s="227">
        <f>(D615/D612)*BN90</f>
        <v>500327.89164260973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8790</v>
      </c>
      <c r="B620" s="226" t="s">
        <v>562</v>
      </c>
      <c r="C620" s="227">
        <f>CC85</f>
        <v>21253958</v>
      </c>
      <c r="D620" s="227">
        <f>(D615/D612)*CC90</f>
        <v>320280.51075546746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8630</v>
      </c>
      <c r="B621" s="226" t="s">
        <v>564</v>
      </c>
      <c r="C621" s="227">
        <f>BP85</f>
        <v>103351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8770</v>
      </c>
      <c r="B622" s="221" t="s">
        <v>566</v>
      </c>
      <c r="C622" s="227">
        <f>CB85</f>
        <v>3409272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63380743.240755409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-130940</v>
      </c>
      <c r="D624" s="227">
        <f>(D615/D612)*BD90</f>
        <v>265337.75024827156</v>
      </c>
      <c r="E624" s="229">
        <f>(E623/E612)*SUM(C624:D624)</f>
        <v>11387.816436086676</v>
      </c>
      <c r="F624" s="229">
        <f>SUM(C624:E624)</f>
        <v>145785.56668435823</v>
      </c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9324793</v>
      </c>
      <c r="D625" s="227">
        <f>(D615/D612)*AY90</f>
        <v>487962.37340809655</v>
      </c>
      <c r="E625" s="229">
        <f>(E623/E612)*SUM(C625:D625)</f>
        <v>831456.30576529447</v>
      </c>
      <c r="F625" s="229">
        <f>(F624/F612)*AY64</f>
        <v>369.36106111324204</v>
      </c>
      <c r="G625" s="227">
        <f>SUM(C625:F625)</f>
        <v>10644581.040234504</v>
      </c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1635944</v>
      </c>
      <c r="D626" s="227">
        <f>(D615/D612)*BR90</f>
        <v>0</v>
      </c>
      <c r="E626" s="229">
        <f>(E623/E612)*SUM(C626:D626)</f>
        <v>138617.12668034018</v>
      </c>
      <c r="F626" s="229">
        <f>(F624/F612)*BR64</f>
        <v>1.8506208675978733</v>
      </c>
      <c r="G626" s="227" t="e">
        <f>(G625/G612)*BR91</f>
        <v>#DIV/0!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8620</v>
      </c>
      <c r="B627" s="221" t="s">
        <v>573</v>
      </c>
      <c r="C627" s="227">
        <f>BO85</f>
        <v>1284432</v>
      </c>
      <c r="D627" s="227">
        <f>(D615/D612)*BO90</f>
        <v>0</v>
      </c>
      <c r="E627" s="229">
        <f>(E623/E612)*SUM(C627:D627)</f>
        <v>108832.74320898681</v>
      </c>
      <c r="F627" s="229">
        <f>(F624/F612)*BO64</f>
        <v>0.90967688898290389</v>
      </c>
      <c r="G627" s="227" t="e">
        <f>(G625/G612)*BO91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575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576</v>
      </c>
    </row>
    <row r="630" spans="1:14" s="211" customFormat="1" ht="12.65" customHeight="1" x14ac:dyDescent="0.3">
      <c r="A630" s="222">
        <v>8350</v>
      </c>
      <c r="B630" s="226" t="s">
        <v>577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578</v>
      </c>
    </row>
    <row r="631" spans="1:14" s="211" customFormat="1" ht="12.65" customHeight="1" x14ac:dyDescent="0.3">
      <c r="A631" s="222">
        <v>8200</v>
      </c>
      <c r="B631" s="226" t="s">
        <v>579</v>
      </c>
      <c r="C631" s="227">
        <f>AW85</f>
        <v>290403</v>
      </c>
      <c r="D631" s="227">
        <f>(D615/D612)*AW90</f>
        <v>0</v>
      </c>
      <c r="E631" s="229">
        <f>(E623/E612)*SUM(C631:D631)</f>
        <v>24606.483742322984</v>
      </c>
      <c r="F631" s="229">
        <f>(F624/F612)*AW64</f>
        <v>0.28922057909660531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580</v>
      </c>
    </row>
    <row r="632" spans="1:14" s="211" customFormat="1" ht="12.65" customHeight="1" x14ac:dyDescent="0.3">
      <c r="A632" s="222">
        <v>8360</v>
      </c>
      <c r="B632" s="226" t="s">
        <v>581</v>
      </c>
      <c r="C632" s="227">
        <f>BB85</f>
        <v>7590536</v>
      </c>
      <c r="D632" s="227">
        <f>(D615/D612)*BB90</f>
        <v>45702.593035251964</v>
      </c>
      <c r="E632" s="229">
        <f>(E623/E612)*SUM(C632:D632)</f>
        <v>647035.26062754611</v>
      </c>
      <c r="F632" s="229">
        <f>(F624/F612)*BB64</f>
        <v>73.495248373271821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582</v>
      </c>
    </row>
    <row r="633" spans="1:14" s="211" customFormat="1" ht="12.65" customHeight="1" x14ac:dyDescent="0.3">
      <c r="A633" s="222">
        <v>8370</v>
      </c>
      <c r="B633" s="226" t="s">
        <v>583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584</v>
      </c>
    </row>
    <row r="634" spans="1:14" s="211" customFormat="1" ht="12.65" customHeight="1" x14ac:dyDescent="0.3">
      <c r="A634" s="222">
        <v>8490</v>
      </c>
      <c r="B634" s="226" t="s">
        <v>585</v>
      </c>
      <c r="C634" s="227">
        <f>BI85</f>
        <v>766484</v>
      </c>
      <c r="D634" s="227">
        <f>(D615/D612)*BI90</f>
        <v>0</v>
      </c>
      <c r="E634" s="229">
        <f>(E623/E612)*SUM(C634:D634)</f>
        <v>64945.872063135335</v>
      </c>
      <c r="F634" s="229">
        <f>(F624/F612)*BI64</f>
        <v>30.684740087668221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586</v>
      </c>
    </row>
    <row r="635" spans="1:14" s="211" customFormat="1" ht="12.65" customHeight="1" x14ac:dyDescent="0.3">
      <c r="A635" s="222">
        <v>8530</v>
      </c>
      <c r="B635" s="226" t="s">
        <v>587</v>
      </c>
      <c r="C635" s="227">
        <f>BK85</f>
        <v>2794657</v>
      </c>
      <c r="D635" s="227">
        <f>(D615/D612)*BK90</f>
        <v>0</v>
      </c>
      <c r="E635" s="229">
        <f>(E623/E612)*SUM(C635:D635)</f>
        <v>236797.42301515178</v>
      </c>
      <c r="F635" s="229">
        <f>(F624/F612)*BK64</f>
        <v>8.4518851661676884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588</v>
      </c>
    </row>
    <row r="636" spans="1:14" s="211" customFormat="1" ht="12.65" customHeight="1" x14ac:dyDescent="0.3">
      <c r="A636" s="222">
        <v>8480</v>
      </c>
      <c r="B636" s="226" t="s">
        <v>589</v>
      </c>
      <c r="C636" s="227">
        <f>BH85</f>
        <v>-21228.440000000002</v>
      </c>
      <c r="D636" s="227">
        <f>(D615/D612)*BH90</f>
        <v>209670.27072366833</v>
      </c>
      <c r="E636" s="229">
        <f>(E623/E612)*SUM(C636:D636)</f>
        <v>15967.090023434761</v>
      </c>
      <c r="F636" s="229">
        <f>(F624/F612)*BH64</f>
        <v>1.7314150883756236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590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4023107</v>
      </c>
      <c r="D637" s="227">
        <f>(D615/D612)*BL90</f>
        <v>79175.552651754653</v>
      </c>
      <c r="E637" s="229">
        <f>(E623/E612)*SUM(C637:D637)</f>
        <v>347595.40685957321</v>
      </c>
      <c r="F637" s="229">
        <f>(F624/F612)*BL64</f>
        <v>34.214012829887608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591</v>
      </c>
    </row>
    <row r="638" spans="1:14" s="211" customFormat="1" ht="12.65" customHeight="1" x14ac:dyDescent="0.3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593</v>
      </c>
    </row>
    <row r="639" spans="1:14" s="211" customFormat="1" ht="12.65" customHeight="1" x14ac:dyDescent="0.3">
      <c r="A639" s="222">
        <v>8660</v>
      </c>
      <c r="B639" s="226" t="s">
        <v>594</v>
      </c>
      <c r="C639" s="227">
        <f>BS85</f>
        <v>390194</v>
      </c>
      <c r="D639" s="227">
        <f>(D615/D612)*BS90</f>
        <v>79130.257713166691</v>
      </c>
      <c r="E639" s="229">
        <f>(E623/E612)*SUM(C639:D639)</f>
        <v>39766.874713060264</v>
      </c>
      <c r="F639" s="229">
        <f>(F624/F612)*BS64</f>
        <v>10.022079323627976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595</v>
      </c>
    </row>
    <row r="640" spans="1:14" s="211" customFormat="1" ht="12.65" customHeight="1" x14ac:dyDescent="0.3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597</v>
      </c>
    </row>
    <row r="641" spans="1:14" s="211" customFormat="1" ht="12.65" customHeight="1" x14ac:dyDescent="0.3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599</v>
      </c>
    </row>
    <row r="642" spans="1:14" s="211" customFormat="1" ht="12.65" customHeight="1" x14ac:dyDescent="0.3">
      <c r="A642" s="222">
        <v>8690</v>
      </c>
      <c r="B642" s="226" t="s">
        <v>600</v>
      </c>
      <c r="C642" s="227">
        <f>BV85</f>
        <v>3076517</v>
      </c>
      <c r="D642" s="227">
        <f>(D615/D612)*BV90</f>
        <v>0</v>
      </c>
      <c r="E642" s="229">
        <f>(E623/E612)*SUM(C642:D642)</f>
        <v>260680.03961212619</v>
      </c>
      <c r="F642" s="229">
        <f>(F624/F612)*BV64</f>
        <v>10.582932743903148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601</v>
      </c>
    </row>
    <row r="643" spans="1:14" s="211" customFormat="1" ht="12.65" customHeight="1" x14ac:dyDescent="0.3">
      <c r="A643" s="222">
        <v>8700</v>
      </c>
      <c r="B643" s="226" t="s">
        <v>602</v>
      </c>
      <c r="C643" s="227">
        <f>BW85</f>
        <v>38752925.82</v>
      </c>
      <c r="D643" s="227">
        <f>(D615/D612)*BW90</f>
        <v>12365.518234513169</v>
      </c>
      <c r="E643" s="229">
        <f>(E623/E612)*SUM(C643:D643)</f>
        <v>3284668.2406196962</v>
      </c>
      <c r="F643" s="229">
        <f>(F624/F612)*BW64</f>
        <v>41.002879666249818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603</v>
      </c>
    </row>
    <row r="644" spans="1:14" s="211" customFormat="1" ht="12.65" customHeight="1" x14ac:dyDescent="0.3">
      <c r="A644" s="222">
        <v>8710</v>
      </c>
      <c r="B644" s="226" t="s">
        <v>604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605</v>
      </c>
    </row>
    <row r="645" spans="1:14" s="211" customFormat="1" ht="12.65" customHeight="1" x14ac:dyDescent="0.3">
      <c r="A645" s="222">
        <v>8720</v>
      </c>
      <c r="B645" s="226" t="s">
        <v>606</v>
      </c>
      <c r="C645" s="227">
        <f>BY85</f>
        <v>9195144.2699999996</v>
      </c>
      <c r="D645" s="227">
        <f>(D615/D612)*BY90</f>
        <v>149246.82264732927</v>
      </c>
      <c r="E645" s="229">
        <f>(E623/E612)*SUM(C645:D645)</f>
        <v>791770.77200694976</v>
      </c>
      <c r="F645" s="229">
        <f>(F624/F612)*BY64</f>
        <v>50.472899438561633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607</v>
      </c>
    </row>
    <row r="646" spans="1:14" s="211" customFormat="1" ht="12.65" customHeight="1" x14ac:dyDescent="0.3">
      <c r="A646" s="222">
        <v>8730</v>
      </c>
      <c r="B646" s="226" t="s">
        <v>608</v>
      </c>
      <c r="C646" s="227">
        <f>BZ85</f>
        <v>8508322</v>
      </c>
      <c r="D646" s="227">
        <f>(D615/D612)*BZ90</f>
        <v>0</v>
      </c>
      <c r="E646" s="229">
        <f>(E623/E612)*SUM(C646:D646)</f>
        <v>720928.80227631598</v>
      </c>
      <c r="F646" s="229">
        <f>(F624/F612)*BZ64</f>
        <v>11.571754453517219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8740</v>
      </c>
      <c r="B647" s="226" t="s">
        <v>610</v>
      </c>
      <c r="C647" s="227">
        <f>CA85</f>
        <v>12257185.5</v>
      </c>
      <c r="D647" s="227">
        <f>(D615/D612)*CA90</f>
        <v>0</v>
      </c>
      <c r="E647" s="229">
        <f>(E623/E612)*SUM(C647:D647)</f>
        <v>1038578.2369065989</v>
      </c>
      <c r="F647" s="229">
        <f>(F624/F612)*CA64</f>
        <v>218.98785610712932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611</v>
      </c>
    </row>
    <row r="648" spans="1:14" s="211" customFormat="1" ht="12.65" customHeight="1" x14ac:dyDescent="0.3">
      <c r="A648" s="222"/>
      <c r="B648" s="222"/>
      <c r="C648" s="211">
        <f>SUM(C614:C647)</f>
        <v>179379241.74000001</v>
      </c>
      <c r="L648" s="225"/>
    </row>
    <row r="666" spans="1:14" s="211" customFormat="1" ht="12.65" customHeight="1" x14ac:dyDescent="0.3">
      <c r="C666" s="220" t="s">
        <v>612</v>
      </c>
      <c r="M666" s="220" t="s">
        <v>613</v>
      </c>
    </row>
    <row r="667" spans="1:14" s="211" customFormat="1" ht="12.65" customHeight="1" x14ac:dyDescent="0.3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5" customHeight="1" x14ac:dyDescent="0.3">
      <c r="A668" s="222">
        <v>6010</v>
      </c>
      <c r="B668" s="221" t="s">
        <v>341</v>
      </c>
      <c r="C668" s="227">
        <f>C85</f>
        <v>18279507</v>
      </c>
      <c r="D668" s="227">
        <f>(D615/D612)*C90</f>
        <v>853809.59238305211</v>
      </c>
      <c r="E668" s="229">
        <f>(E623/E612)*SUM(C668:D668)</f>
        <v>1621207.9202597502</v>
      </c>
      <c r="F668" s="229">
        <f>(F624/F612)*C64</f>
        <v>1588.2919397779463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615</v>
      </c>
    </row>
    <row r="669" spans="1:14" s="211" customFormat="1" ht="12.65" customHeight="1" x14ac:dyDescent="0.3">
      <c r="A669" s="222">
        <v>6030</v>
      </c>
      <c r="B669" s="221" t="s">
        <v>342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616</v>
      </c>
    </row>
    <row r="670" spans="1:14" s="211" customFormat="1" ht="12.65" customHeight="1" x14ac:dyDescent="0.3">
      <c r="A670" s="222">
        <v>6070</v>
      </c>
      <c r="B670" s="221" t="s">
        <v>617</v>
      </c>
      <c r="C670" s="227">
        <f>E85</f>
        <v>77528888.810000002</v>
      </c>
      <c r="D670" s="227">
        <f>(D615/D612)*E90</f>
        <v>7239444.7395751104</v>
      </c>
      <c r="E670" s="229">
        <f>(E623/E612)*SUM(C670:D670)</f>
        <v>7182607.0025152368</v>
      </c>
      <c r="F670" s="229">
        <f>(F624/F612)*E64</f>
        <v>5550.2591873534257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618</v>
      </c>
    </row>
    <row r="671" spans="1:14" s="211" customFormat="1" ht="12.65" customHeight="1" x14ac:dyDescent="0.3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620</v>
      </c>
    </row>
    <row r="672" spans="1:14" s="211" customFormat="1" ht="12.65" customHeight="1" x14ac:dyDescent="0.3">
      <c r="A672" s="222">
        <v>6120</v>
      </c>
      <c r="B672" s="221" t="s">
        <v>621</v>
      </c>
      <c r="C672" s="227">
        <f>G85</f>
        <v>132428</v>
      </c>
      <c r="D672" s="227">
        <f>(D615/D612)*G90</f>
        <v>0</v>
      </c>
      <c r="E672" s="229">
        <f>(E623/E612)*SUM(C672:D672)</f>
        <v>11220.915173150237</v>
      </c>
      <c r="F672" s="229">
        <f>(F624/F612)*G64</f>
        <v>5.1786117203108384E-2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622</v>
      </c>
    </row>
    <row r="673" spans="1:14" s="211" customFormat="1" ht="12.65" customHeight="1" x14ac:dyDescent="0.3">
      <c r="A673" s="222">
        <v>6140</v>
      </c>
      <c r="B673" s="221" t="s">
        <v>623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624</v>
      </c>
    </row>
    <row r="674" spans="1:14" s="211" customFormat="1" ht="12.65" customHeight="1" x14ac:dyDescent="0.3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626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12177139.190000001</v>
      </c>
      <c r="D675" s="227">
        <f>(D615/D612)*J90</f>
        <v>528048.39405844151</v>
      </c>
      <c r="E675" s="229">
        <f>(E623/E612)*SUM(C675:D675)</f>
        <v>1076538.4370350786</v>
      </c>
      <c r="F675" s="229">
        <f>(F624/F612)*J64</f>
        <v>1030.4235494660836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627</v>
      </c>
    </row>
    <row r="676" spans="1:14" s="211" customFormat="1" ht="12.65" customHeight="1" x14ac:dyDescent="0.3">
      <c r="A676" s="222">
        <v>6200</v>
      </c>
      <c r="B676" s="221" t="s">
        <v>347</v>
      </c>
      <c r="C676" s="227">
        <f>K85</f>
        <v>5250906</v>
      </c>
      <c r="D676" s="227">
        <f>(D615/D612)*K90</f>
        <v>0</v>
      </c>
      <c r="E676" s="229">
        <f>(E623/E612)*SUM(C676:D676)</f>
        <v>444920.79324754293</v>
      </c>
      <c r="F676" s="229">
        <f>(F624/F612)*K64</f>
        <v>386.2609230593734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628</v>
      </c>
    </row>
    <row r="677" spans="1:14" s="211" customFormat="1" ht="12.65" customHeight="1" x14ac:dyDescent="0.3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629</v>
      </c>
    </row>
    <row r="678" spans="1:14" s="211" customFormat="1" ht="12.65" customHeight="1" x14ac:dyDescent="0.3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631</v>
      </c>
    </row>
    <row r="679" spans="1:14" s="211" customFormat="1" ht="12.65" customHeight="1" x14ac:dyDescent="0.3">
      <c r="A679" s="222">
        <v>6400</v>
      </c>
      <c r="B679" s="221" t="s">
        <v>632</v>
      </c>
      <c r="C679" s="227">
        <f>N85</f>
        <v>243259</v>
      </c>
      <c r="D679" s="227">
        <f>(D615/D612)*N90</f>
        <v>0</v>
      </c>
      <c r="E679" s="229">
        <f>(E623/E612)*SUM(C679:D679)</f>
        <v>20611.86912212941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633</v>
      </c>
    </row>
    <row r="680" spans="1:14" s="211" customFormat="1" ht="12.65" customHeight="1" x14ac:dyDescent="0.3">
      <c r="A680" s="222">
        <v>7010</v>
      </c>
      <c r="B680" s="221" t="s">
        <v>634</v>
      </c>
      <c r="C680" s="227">
        <f>O85</f>
        <v>13924465.32</v>
      </c>
      <c r="D680" s="227">
        <f>(D615/D612)*O90</f>
        <v>516588.77459568752</v>
      </c>
      <c r="E680" s="229">
        <f>(E623/E612)*SUM(C680:D680)</f>
        <v>1223622.2174036617</v>
      </c>
      <c r="F680" s="229">
        <f>(F624/F612)*O64</f>
        <v>780.63761007136986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635</v>
      </c>
    </row>
    <row r="681" spans="1:14" s="211" customFormat="1" ht="12.65" customHeight="1" x14ac:dyDescent="0.3">
      <c r="A681" s="222">
        <v>7020</v>
      </c>
      <c r="B681" s="221" t="s">
        <v>636</v>
      </c>
      <c r="C681" s="227">
        <f>P85</f>
        <v>85151360.299999997</v>
      </c>
      <c r="D681" s="227">
        <f>(D615/D612)*P90</f>
        <v>1560863.5837411128</v>
      </c>
      <c r="E681" s="229">
        <f>(E623/E612)*SUM(C681:D681)</f>
        <v>7347317.0981565155</v>
      </c>
      <c r="F681" s="229">
        <f>(F624/F612)*P64</f>
        <v>31153.63797443204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637</v>
      </c>
    </row>
    <row r="682" spans="1:14" s="211" customFormat="1" ht="12.65" customHeight="1" x14ac:dyDescent="0.3">
      <c r="A682" s="222">
        <v>7030</v>
      </c>
      <c r="B682" s="221" t="s">
        <v>638</v>
      </c>
      <c r="C682" s="227">
        <f>Q85</f>
        <v>8303768</v>
      </c>
      <c r="D682" s="227">
        <f>(D615/D612)*Q90</f>
        <v>629780.82612700039</v>
      </c>
      <c r="E682" s="229">
        <f>(E623/E612)*SUM(C682:D682)</f>
        <v>756959.20479933964</v>
      </c>
      <c r="F682" s="229">
        <f>(F624/F612)*Q64</f>
        <v>712.61019399750546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639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6811672.21</v>
      </c>
      <c r="D683" s="227">
        <f>(D615/D612)*R90</f>
        <v>0</v>
      </c>
      <c r="E683" s="229">
        <f>(E623/E612)*SUM(C683:D683)</f>
        <v>577167.94073545479</v>
      </c>
      <c r="F683" s="229">
        <f>(F624/F612)*R64</f>
        <v>859.06719602720193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640</v>
      </c>
    </row>
    <row r="684" spans="1:14" s="211" customFormat="1" ht="12.65" customHeight="1" x14ac:dyDescent="0.3">
      <c r="A684" s="222">
        <v>7050</v>
      </c>
      <c r="B684" s="221" t="s">
        <v>641</v>
      </c>
      <c r="C684" s="227">
        <f>S85</f>
        <v>-766782</v>
      </c>
      <c r="D684" s="227">
        <f>(D615/D612)*S90</f>
        <v>39044.237062821798</v>
      </c>
      <c r="E684" s="229">
        <f>(E623/E612)*SUM(C684:D684)</f>
        <v>-61662.81833310322</v>
      </c>
      <c r="F684" s="229">
        <f>(F624/F612)*S64</f>
        <v>-1009.5429961711699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642</v>
      </c>
    </row>
    <row r="685" spans="1:14" s="211" customFormat="1" ht="12.65" customHeight="1" x14ac:dyDescent="0.3">
      <c r="A685" s="222">
        <v>7060</v>
      </c>
      <c r="B685" s="221" t="s">
        <v>643</v>
      </c>
      <c r="C685" s="227">
        <f>T85</f>
        <v>877</v>
      </c>
      <c r="D685" s="227">
        <f>(D615/D612)*T90</f>
        <v>23643.957942915291</v>
      </c>
      <c r="E685" s="229">
        <f>(E623/E612)*SUM(C685:D685)</f>
        <v>2077.7145999474205</v>
      </c>
      <c r="F685" s="229">
        <f>(F624/F612)*T64</f>
        <v>0.18369415158838445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644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15580994.48</v>
      </c>
      <c r="D686" s="227">
        <f>(D615/D612)*U90</f>
        <v>321639.35891310626</v>
      </c>
      <c r="E686" s="229">
        <f>(E623/E612)*SUM(C686:D686)</f>
        <v>1347465.0778997832</v>
      </c>
      <c r="F686" s="229">
        <f>(F624/F612)*U64</f>
        <v>1368.0446062165752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645</v>
      </c>
    </row>
    <row r="687" spans="1:14" s="211" customFormat="1" ht="12.65" customHeight="1" x14ac:dyDescent="0.3">
      <c r="A687" s="222">
        <v>7110</v>
      </c>
      <c r="B687" s="221" t="s">
        <v>646</v>
      </c>
      <c r="C687" s="227">
        <f>V85</f>
        <v>48357302.5</v>
      </c>
      <c r="D687" s="227">
        <f>(D615/D612)*V90</f>
        <v>516181.12014839583</v>
      </c>
      <c r="E687" s="229">
        <f>(E623/E612)*SUM(C687:D687)</f>
        <v>4141157.564246479</v>
      </c>
      <c r="F687" s="229">
        <f>(F624/F612)*V64</f>
        <v>12834.969302066438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647</v>
      </c>
    </row>
    <row r="688" spans="1:14" s="211" customFormat="1" ht="12.65" customHeight="1" x14ac:dyDescent="0.3">
      <c r="A688" s="222">
        <v>7120</v>
      </c>
      <c r="B688" s="221" t="s">
        <v>648</v>
      </c>
      <c r="C688" s="227">
        <f>W85</f>
        <v>3494859</v>
      </c>
      <c r="D688" s="227">
        <f>(D615/D612)*W90</f>
        <v>140187.8349297372</v>
      </c>
      <c r="E688" s="229">
        <f>(E623/E612)*SUM(C688:D688)</f>
        <v>308005.49872515508</v>
      </c>
      <c r="F688" s="229">
        <f>(F624/F612)*W64</f>
        <v>416.49131325082567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649</v>
      </c>
    </row>
    <row r="689" spans="1:14" s="211" customFormat="1" ht="12.65" customHeight="1" x14ac:dyDescent="0.3">
      <c r="A689" s="222">
        <v>7130</v>
      </c>
      <c r="B689" s="221" t="s">
        <v>650</v>
      </c>
      <c r="C689" s="227">
        <f>X85</f>
        <v>4034220</v>
      </c>
      <c r="D689" s="227">
        <f>(D615/D612)*X90</f>
        <v>89865.158158513281</v>
      </c>
      <c r="E689" s="229">
        <f>(E623/E612)*SUM(C689:D689)</f>
        <v>349442.78948971938</v>
      </c>
      <c r="F689" s="229">
        <f>(F624/F612)*X64</f>
        <v>829.97610041421808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651</v>
      </c>
    </row>
    <row r="690" spans="1:14" s="211" customFormat="1" ht="12.65" customHeight="1" x14ac:dyDescent="0.3">
      <c r="A690" s="222">
        <v>7140</v>
      </c>
      <c r="B690" s="221" t="s">
        <v>652</v>
      </c>
      <c r="C690" s="227">
        <f>Y85</f>
        <v>21615660.530000001</v>
      </c>
      <c r="D690" s="227">
        <f>(D615/D612)*Y90</f>
        <v>435012.59019877098</v>
      </c>
      <c r="E690" s="229">
        <f>(E623/E612)*SUM(C690:D690)</f>
        <v>1868401.9436419373</v>
      </c>
      <c r="F690" s="229">
        <f>(F624/F612)*Y64</f>
        <v>7546.7830432365772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653</v>
      </c>
    </row>
    <row r="691" spans="1:14" s="211" customFormat="1" ht="12.65" customHeight="1" x14ac:dyDescent="0.3">
      <c r="A691" s="222">
        <v>7150</v>
      </c>
      <c r="B691" s="221" t="s">
        <v>654</v>
      </c>
      <c r="C691" s="227">
        <f>Z85</f>
        <v>68412896.900000006</v>
      </c>
      <c r="D691" s="227">
        <f>(D615/D612)*Z90</f>
        <v>0</v>
      </c>
      <c r="E691" s="229">
        <f>(E623/E612)*SUM(C691:D691)</f>
        <v>5796774.9483823124</v>
      </c>
      <c r="F691" s="229">
        <f>(F624/F612)*Z64</f>
        <v>37742.654367735049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655</v>
      </c>
    </row>
    <row r="692" spans="1:14" s="211" customFormat="1" ht="12.65" customHeight="1" x14ac:dyDescent="0.3">
      <c r="A692" s="222">
        <v>7160</v>
      </c>
      <c r="B692" s="221" t="s">
        <v>656</v>
      </c>
      <c r="C692" s="227">
        <f>AA85</f>
        <v>3804407.04</v>
      </c>
      <c r="D692" s="227">
        <f>(D615/D612)*AA90</f>
        <v>84248.585773606203</v>
      </c>
      <c r="E692" s="229">
        <f>(E623/E612)*SUM(C692:D692)</f>
        <v>329494.32834747253</v>
      </c>
      <c r="F692" s="229">
        <f>(F624/F612)*AA64</f>
        <v>2070.2291800148887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657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18662913.200000003</v>
      </c>
      <c r="D693" s="227">
        <f>(D615/D612)*AB90</f>
        <v>213429.75062646906</v>
      </c>
      <c r="E693" s="229">
        <f>(E623/E612)*SUM(C693:D693)</f>
        <v>1599433.9794323868</v>
      </c>
      <c r="F693" s="229">
        <f>(F624/F612)*AB64</f>
        <v>24626.540189566036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658</v>
      </c>
    </row>
    <row r="694" spans="1:14" s="211" customFormat="1" ht="12.65" customHeight="1" x14ac:dyDescent="0.3">
      <c r="A694" s="222">
        <v>7180</v>
      </c>
      <c r="B694" s="221" t="s">
        <v>659</v>
      </c>
      <c r="C694" s="227">
        <f>AC85</f>
        <v>8672375</v>
      </c>
      <c r="D694" s="227">
        <f>(D615/D612)*AC90</f>
        <v>28898.170819118688</v>
      </c>
      <c r="E694" s="229">
        <f>(E623/E612)*SUM(C694:D694)</f>
        <v>737277.97858586791</v>
      </c>
      <c r="F694" s="229">
        <f>(F624/F612)*AC64</f>
        <v>591.87232738328476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660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661</v>
      </c>
    </row>
    <row r="696" spans="1:14" s="211" customFormat="1" ht="12.65" customHeight="1" x14ac:dyDescent="0.3">
      <c r="A696" s="222">
        <v>7200</v>
      </c>
      <c r="B696" s="221" t="s">
        <v>662</v>
      </c>
      <c r="C696" s="227">
        <f>AE85</f>
        <v>10326512</v>
      </c>
      <c r="D696" s="227">
        <f>(D615/D612)*AE90</f>
        <v>85833.908624184813</v>
      </c>
      <c r="E696" s="229">
        <f>(E623/E612)*SUM(C696:D696)</f>
        <v>882260.92815847031</v>
      </c>
      <c r="F696" s="229">
        <f>(F624/F612)*AE64</f>
        <v>150.05662572358807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663</v>
      </c>
    </row>
    <row r="697" spans="1:14" s="211" customFormat="1" ht="12.65" customHeight="1" x14ac:dyDescent="0.3">
      <c r="A697" s="222">
        <v>7220</v>
      </c>
      <c r="B697" s="221" t="s">
        <v>664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665</v>
      </c>
    </row>
    <row r="698" spans="1:14" s="211" customFormat="1" ht="12.65" customHeight="1" x14ac:dyDescent="0.3">
      <c r="A698" s="222">
        <v>7230</v>
      </c>
      <c r="B698" s="221" t="s">
        <v>666</v>
      </c>
      <c r="C698" s="227">
        <f>AG85</f>
        <v>37368962.57</v>
      </c>
      <c r="D698" s="227">
        <f>(D615/D612)*AG90</f>
        <v>960977.41708216618</v>
      </c>
      <c r="E698" s="229">
        <f>(E623/E612)*SUM(C698:D698)</f>
        <v>3247779.9648638377</v>
      </c>
      <c r="F698" s="229">
        <f>(F624/F612)*AG64</f>
        <v>2641.8863568544921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667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668</v>
      </c>
    </row>
    <row r="700" spans="1:14" s="211" customFormat="1" ht="12.65" customHeight="1" x14ac:dyDescent="0.3">
      <c r="A700" s="222">
        <v>7250</v>
      </c>
      <c r="B700" s="221" t="s">
        <v>669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670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150547936.17000002</v>
      </c>
      <c r="D701" s="227">
        <f>(D615/D612)*AJ90</f>
        <v>210712.05431119143</v>
      </c>
      <c r="E701" s="229">
        <f>(E623/E612)*SUM(C701:D701)</f>
        <v>12774111.240400765</v>
      </c>
      <c r="F701" s="229">
        <f>(F624/F612)*AJ64</f>
        <v>12640.886659947799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671</v>
      </c>
    </row>
    <row r="702" spans="1:14" s="211" customFormat="1" ht="12.65" customHeight="1" x14ac:dyDescent="0.3">
      <c r="A702" s="222">
        <v>7310</v>
      </c>
      <c r="B702" s="221" t="s">
        <v>672</v>
      </c>
      <c r="C702" s="227">
        <f>AK85</f>
        <v>3442340</v>
      </c>
      <c r="D702" s="227">
        <f>(D615/D612)*AK90</f>
        <v>0</v>
      </c>
      <c r="E702" s="229">
        <f>(E623/E612)*SUM(C702:D702)</f>
        <v>291677.02553192666</v>
      </c>
      <c r="F702" s="229">
        <f>(F624/F612)*AK64</f>
        <v>46.283109427864865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673</v>
      </c>
    </row>
    <row r="703" spans="1:14" s="211" customFormat="1" ht="12.65" customHeight="1" x14ac:dyDescent="0.3">
      <c r="A703" s="222">
        <v>7320</v>
      </c>
      <c r="B703" s="221" t="s">
        <v>674</v>
      </c>
      <c r="C703" s="227">
        <f>AL85</f>
        <v>2372845</v>
      </c>
      <c r="D703" s="227">
        <f>(D615/D612)*AL90</f>
        <v>13180.827129096455</v>
      </c>
      <c r="E703" s="229">
        <f>(E623/E612)*SUM(C703:D703)</f>
        <v>202173.20662670449</v>
      </c>
      <c r="F703" s="229">
        <f>(F624/F612)*AL64</f>
        <v>4.6509795827697342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675</v>
      </c>
    </row>
    <row r="704" spans="1:14" s="211" customFormat="1" ht="12.65" customHeight="1" x14ac:dyDescent="0.3">
      <c r="A704" s="222">
        <v>7330</v>
      </c>
      <c r="B704" s="221" t="s">
        <v>676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677</v>
      </c>
    </row>
    <row r="705" spans="1:14" s="211" customFormat="1" ht="12.65" customHeight="1" x14ac:dyDescent="0.3">
      <c r="A705" s="222">
        <v>7340</v>
      </c>
      <c r="B705" s="221" t="s">
        <v>678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679</v>
      </c>
    </row>
    <row r="706" spans="1:14" s="211" customFormat="1" ht="12.65" customHeight="1" x14ac:dyDescent="0.3">
      <c r="A706" s="222">
        <v>7350</v>
      </c>
      <c r="B706" s="221" t="s">
        <v>680</v>
      </c>
      <c r="C706" s="227">
        <f>AO85</f>
        <v>7109002</v>
      </c>
      <c r="D706" s="227">
        <f>(D615/D612)*AO90</f>
        <v>440040.32838203455</v>
      </c>
      <c r="E706" s="229">
        <f>(E623/E612)*SUM(C706:D706)</f>
        <v>639646.92969232611</v>
      </c>
      <c r="F706" s="229">
        <f>(F624/F612)*AO64</f>
        <v>314.11309082993341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681</v>
      </c>
    </row>
    <row r="707" spans="1:14" s="211" customFormat="1" ht="12.65" customHeight="1" x14ac:dyDescent="0.3">
      <c r="A707" s="222">
        <v>7380</v>
      </c>
      <c r="B707" s="221" t="s">
        <v>682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683</v>
      </c>
    </row>
    <row r="708" spans="1:14" s="211" customFormat="1" ht="12.65" customHeight="1" x14ac:dyDescent="0.3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685</v>
      </c>
    </row>
    <row r="709" spans="1:14" s="211" customFormat="1" ht="12.65" customHeight="1" x14ac:dyDescent="0.3">
      <c r="A709" s="222">
        <v>7400</v>
      </c>
      <c r="B709" s="221" t="s">
        <v>686</v>
      </c>
      <c r="C709" s="227">
        <f>AR85</f>
        <v>7887</v>
      </c>
      <c r="D709" s="227">
        <f>(D615/D612)*AR90</f>
        <v>0</v>
      </c>
      <c r="E709" s="229">
        <f>(E623/E612)*SUM(C709:D709)</f>
        <v>668.28282516262357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687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688</v>
      </c>
    </row>
    <row r="711" spans="1:14" s="211" customFormat="1" ht="12.65" customHeight="1" x14ac:dyDescent="0.3">
      <c r="A711" s="222">
        <v>7420</v>
      </c>
      <c r="B711" s="221" t="s">
        <v>689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690</v>
      </c>
    </row>
    <row r="712" spans="1:14" s="211" customFormat="1" ht="12.65" customHeight="1" x14ac:dyDescent="0.3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692</v>
      </c>
    </row>
    <row r="713" spans="1:14" s="211" customFormat="1" ht="12.65" customHeight="1" x14ac:dyDescent="0.3">
      <c r="A713" s="222">
        <v>7490</v>
      </c>
      <c r="B713" s="221" t="s">
        <v>693</v>
      </c>
      <c r="C713" s="227">
        <f>AV85</f>
        <v>1165422</v>
      </c>
      <c r="D713" s="227">
        <f>(D615/D612)*AV90</f>
        <v>0</v>
      </c>
      <c r="E713" s="229">
        <f>(E623/E612)*SUM(C713:D713)</f>
        <v>98748.764633786632</v>
      </c>
      <c r="F713" s="229">
        <f>(F624/F612)*AV64</f>
        <v>44.620091098059383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694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811393265.96000004</v>
      </c>
      <c r="D715" s="211">
        <f>SUM(D616:D647)+SUM(D668:D713)</f>
        <v>17092905.679999996</v>
      </c>
      <c r="E715" s="211">
        <f>SUM(E624:E647)+SUM(E668:E713)</f>
        <v>63380743.240755431</v>
      </c>
      <c r="F715" s="211">
        <f>SUM(F625:F648)+SUM(F668:F713)</f>
        <v>145785.56668435826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695</v>
      </c>
    </row>
    <row r="716" spans="1:14" s="211" customFormat="1" ht="12.65" customHeight="1" x14ac:dyDescent="0.3">
      <c r="C716" s="224">
        <f>CE85</f>
        <v>811393265.95999992</v>
      </c>
      <c r="D716" s="211">
        <f>D615</f>
        <v>17092905.68</v>
      </c>
      <c r="E716" s="211">
        <f>E623</f>
        <v>63380743.240755409</v>
      </c>
      <c r="F716" s="211">
        <f>F624</f>
        <v>145785.56668435823</v>
      </c>
      <c r="G716" s="211">
        <f>G625</f>
        <v>10644581.040234504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179379241.74000001</v>
      </c>
      <c r="N716" s="221" t="s">
        <v>696</v>
      </c>
    </row>
  </sheetData>
  <sheetProtection algorithmName="SHA-512" hashValue="LyXfShtTXNsMV/yq9JBeMLpRDoG7qlE5vKHw/JNoBnhSf5dPB9lC4YkUF/Guy0umTVg1SjWurc+xHTB2N6Z3IA==" saltValue="jVZwcBej62XGRx/YACkDR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E498-EBD8-42A4-8BF2-64FAFBB37B1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>Hospital: Kadlec Regional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222335151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175416614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76544298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33426816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7330050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591585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362555918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104806617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104806617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10386492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4217560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212747245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23170983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136076975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17904366</v>
      </c>
    </row>
    <row r="33" spans="1:3" ht="20.149999999999999" customHeight="1" x14ac:dyDescent="0.35">
      <c r="A33" s="183">
        <v>29</v>
      </c>
      <c r="B33" s="185" t="s">
        <v>613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174755354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229748267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42949508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42949508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6080525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12635075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18715600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758775910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>Hospital: Kadlec Regional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22153552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20240222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2736120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45129894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255237577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37369756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292607333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292607333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421038685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421038685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758775910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>Hospital: Kadlec Regional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1099209530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1559330968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2658540498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10696022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1768845836.8199999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47556861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1827098719.8199999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831441778.18000007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959</v>
      </c>
      <c r="B125" s="201" t="s">
        <v>505</v>
      </c>
      <c r="C125" s="200">
        <f>data!C370</f>
        <v>369028</v>
      </c>
    </row>
    <row r="126" spans="1:3" ht="20.149999999999999" customHeight="1" x14ac:dyDescent="0.35">
      <c r="A126" s="204" t="s">
        <v>960</v>
      </c>
      <c r="B126" s="201" t="s">
        <v>506</v>
      </c>
      <c r="C126" s="200">
        <f>data!C371</f>
        <v>3961653</v>
      </c>
    </row>
    <row r="127" spans="1:3" ht="20.149999999999999" customHeight="1" x14ac:dyDescent="0.35">
      <c r="A127" s="204" t="s">
        <v>961</v>
      </c>
      <c r="B127" s="201" t="s">
        <v>507</v>
      </c>
      <c r="C127" s="200">
        <f>data!C372</f>
        <v>1994590</v>
      </c>
    </row>
    <row r="128" spans="1:3" ht="20.149999999999999" customHeight="1" x14ac:dyDescent="0.35">
      <c r="A128" s="204" t="s">
        <v>962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509</v>
      </c>
      <c r="C129" s="200">
        <f>data!C374</f>
        <v>16218336</v>
      </c>
    </row>
    <row r="130" spans="1:3" ht="20.149999999999999" customHeight="1" x14ac:dyDescent="0.35">
      <c r="A130" s="204" t="s">
        <v>964</v>
      </c>
      <c r="B130" s="201" t="s">
        <v>510</v>
      </c>
      <c r="C130" s="200">
        <f>data!C375</f>
        <v>803</v>
      </c>
    </row>
    <row r="131" spans="1:3" ht="20.149999999999999" customHeight="1" x14ac:dyDescent="0.35">
      <c r="A131" s="204" t="s">
        <v>965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513</v>
      </c>
      <c r="C133" s="200">
        <f>data!C378</f>
        <v>5287</v>
      </c>
    </row>
    <row r="134" spans="1:3" ht="20.149999999999999" customHeight="1" x14ac:dyDescent="0.35">
      <c r="A134" s="204" t="s">
        <v>968</v>
      </c>
      <c r="B134" s="201" t="s">
        <v>514</v>
      </c>
      <c r="C134" s="200">
        <f>data!C379</f>
        <v>0</v>
      </c>
    </row>
    <row r="135" spans="1:3" ht="20.149999999999999" customHeight="1" x14ac:dyDescent="0.35">
      <c r="A135" s="204" t="s">
        <v>969</v>
      </c>
      <c r="B135" s="201" t="s">
        <v>515</v>
      </c>
      <c r="C135" s="200">
        <f>data!C380</f>
        <v>7531720</v>
      </c>
    </row>
    <row r="136" spans="1:3" ht="20.149999999999999" customHeight="1" x14ac:dyDescent="0.35">
      <c r="A136" s="183">
        <v>16</v>
      </c>
      <c r="B136" s="185" t="s">
        <v>517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30081417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861523195.18000007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353221730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31673679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14578519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151063673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21610467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18140643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19239879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11856525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3239894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7123991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845106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9285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2212411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1010387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6900222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179160979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620641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879655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20114199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2662157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2831191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848995233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12527962.180000067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11692130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24220092.180000067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24220092.180000067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8FF9-A59A-42F3-8D6A-D72943810FB1}">
  <sheetPr codeName="Sheet11"/>
  <dimension ref="A1:N410"/>
  <sheetViews>
    <sheetView showFormulas="1" showGridLines="0" topLeftCell="B364" zoomScale="65" workbookViewId="0">
      <selection activeCell="C104" sqref="C104:C106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1001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1002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Kadlec Regional Medical Center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1003</v>
      </c>
      <c r="C6" s="295" t="s">
        <v>118</v>
      </c>
      <c r="D6" s="296" t="s">
        <v>1004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1005</v>
      </c>
      <c r="E7" s="296" t="s">
        <v>190</v>
      </c>
      <c r="F7" s="296" t="s">
        <v>1006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1007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6128</v>
      </c>
      <c r="D9" s="290">
        <f>data!D59</f>
        <v>0</v>
      </c>
      <c r="E9" s="290">
        <f>data!E59</f>
        <v>62058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83.8</v>
      </c>
      <c r="D10" s="297">
        <f>data!D60</f>
        <v>0</v>
      </c>
      <c r="E10" s="297">
        <f>data!E60</f>
        <v>466.87</v>
      </c>
      <c r="F10" s="297">
        <f>data!F60</f>
        <v>0</v>
      </c>
      <c r="G10" s="297">
        <f>data!G60</f>
        <v>0.46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9845796</v>
      </c>
      <c r="D11" s="290">
        <f>data!D61</f>
        <v>0</v>
      </c>
      <c r="E11" s="290">
        <f>data!E61</f>
        <v>42905730</v>
      </c>
      <c r="F11" s="290">
        <f>data!F61</f>
        <v>0</v>
      </c>
      <c r="G11" s="290">
        <f>data!G61</f>
        <v>80873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914485</v>
      </c>
      <c r="D12" s="290">
        <f>data!D62</f>
        <v>0</v>
      </c>
      <c r="E12" s="290">
        <f>data!E62</f>
        <v>3417089</v>
      </c>
      <c r="F12" s="290">
        <f>data!F62</f>
        <v>0</v>
      </c>
      <c r="G12" s="290">
        <f>data!G62</f>
        <v>8674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70215.81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1625522</v>
      </c>
      <c r="D14" s="290">
        <f>data!D64</f>
        <v>0</v>
      </c>
      <c r="E14" s="290">
        <f>data!E64</f>
        <v>5680359</v>
      </c>
      <c r="F14" s="290">
        <f>data!F64</f>
        <v>0</v>
      </c>
      <c r="G14" s="290">
        <f>data!G64</f>
        <v>53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523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524</v>
      </c>
      <c r="C16" s="290">
        <f>data!C66</f>
        <v>71879</v>
      </c>
      <c r="D16" s="290">
        <f>data!D66</f>
        <v>0</v>
      </c>
      <c r="E16" s="290">
        <f>data!E66</f>
        <v>477075</v>
      </c>
      <c r="F16" s="290">
        <f>data!F66</f>
        <v>0</v>
      </c>
      <c r="G16" s="290">
        <f>data!G66</f>
        <v>11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473946</v>
      </c>
      <c r="D17" s="290">
        <f>data!D67</f>
        <v>0</v>
      </c>
      <c r="E17" s="290">
        <f>data!E67</f>
        <v>794070</v>
      </c>
      <c r="F17" s="290">
        <f>data!F67</f>
        <v>0</v>
      </c>
      <c r="G17" s="290">
        <f>data!G67</f>
        <v>1838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1008</v>
      </c>
      <c r="C18" s="290">
        <f>data!C68</f>
        <v>0</v>
      </c>
      <c r="D18" s="290">
        <f>data!D68</f>
        <v>0</v>
      </c>
      <c r="E18" s="290">
        <f>data!E68</f>
        <v>289474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1009</v>
      </c>
      <c r="C19" s="290">
        <f>data!C69</f>
        <v>5347879</v>
      </c>
      <c r="D19" s="290">
        <f>data!D69</f>
        <v>0</v>
      </c>
      <c r="E19" s="290">
        <f>data!E69</f>
        <v>24068076</v>
      </c>
      <c r="F19" s="290">
        <f>data!F69</f>
        <v>0</v>
      </c>
      <c r="G19" s="290">
        <f>data!G69</f>
        <v>40979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-173200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1010</v>
      </c>
      <c r="C21" s="290">
        <f>data!C85</f>
        <v>18279507</v>
      </c>
      <c r="D21" s="290">
        <f>data!D85</f>
        <v>0</v>
      </c>
      <c r="E21" s="290">
        <f>data!E85</f>
        <v>77528888.810000002</v>
      </c>
      <c r="F21" s="290">
        <f>data!F85</f>
        <v>0</v>
      </c>
      <c r="G21" s="290">
        <f>data!G85</f>
        <v>132428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1011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1012</v>
      </c>
      <c r="C24" s="290">
        <f>data!C87</f>
        <v>48953443</v>
      </c>
      <c r="D24" s="290">
        <f>data!D87</f>
        <v>0</v>
      </c>
      <c r="E24" s="290">
        <f>data!E87</f>
        <v>287433578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1013</v>
      </c>
      <c r="C25" s="290">
        <f>data!C88</f>
        <v>4602489</v>
      </c>
      <c r="D25" s="290">
        <f>data!D88</f>
        <v>0</v>
      </c>
      <c r="E25" s="290">
        <f>data!E88</f>
        <v>55978018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1014</v>
      </c>
      <c r="C26" s="290">
        <f>data!C89</f>
        <v>53555932</v>
      </c>
      <c r="D26" s="290">
        <f>data!D89</f>
        <v>0</v>
      </c>
      <c r="E26" s="290">
        <f>data!E89</f>
        <v>343411596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1015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1016</v>
      </c>
      <c r="C28" s="290">
        <f>data!C90</f>
        <v>18850</v>
      </c>
      <c r="D28" s="290">
        <f>data!D90</f>
        <v>0</v>
      </c>
      <c r="E28" s="290">
        <f>data!E90</f>
        <v>159829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1017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1018</v>
      </c>
      <c r="C30" s="290">
        <f>data!C92</f>
        <v>7219</v>
      </c>
      <c r="D30" s="290">
        <f>data!D92</f>
        <v>0</v>
      </c>
      <c r="E30" s="290">
        <f>data!E92</f>
        <v>61207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1019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48.78</v>
      </c>
      <c r="D32" s="297">
        <f>data!D94</f>
        <v>0</v>
      </c>
      <c r="E32" s="297">
        <f>data!E94</f>
        <v>290.17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1001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1020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Kadlec Regional Medical Center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1003</v>
      </c>
      <c r="C38" s="296"/>
      <c r="D38" s="296" t="s">
        <v>126</v>
      </c>
      <c r="E38" s="296" t="s">
        <v>127</v>
      </c>
      <c r="F38" s="296" t="s">
        <v>1021</v>
      </c>
      <c r="G38" s="296" t="s">
        <v>129</v>
      </c>
      <c r="H38" s="296" t="s">
        <v>1022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1007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6519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2154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58.46</v>
      </c>
      <c r="D42" s="297">
        <f>data!K60</f>
        <v>28.5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63.22</v>
      </c>
      <c r="I42" s="297">
        <f>data!P60</f>
        <v>227.67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6670852</v>
      </c>
      <c r="D43" s="290">
        <f>data!K61</f>
        <v>2891807</v>
      </c>
      <c r="E43" s="290">
        <f>data!L61</f>
        <v>0</v>
      </c>
      <c r="F43" s="290">
        <f>data!M61</f>
        <v>0</v>
      </c>
      <c r="G43" s="290">
        <f>data!N61</f>
        <v>153</v>
      </c>
      <c r="H43" s="290">
        <f>data!O61</f>
        <v>6666026</v>
      </c>
      <c r="I43" s="290">
        <f>data!P61</f>
        <v>30109742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661929</v>
      </c>
      <c r="D44" s="290">
        <f>data!K62</f>
        <v>253430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899357</v>
      </c>
      <c r="I44" s="290">
        <f>data!P62</f>
        <v>2214031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100919.19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869415.32</v>
      </c>
      <c r="I45" s="290">
        <f>data!P63</f>
        <v>277099.3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1054577</v>
      </c>
      <c r="D46" s="290">
        <f>data!K64</f>
        <v>395315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798936</v>
      </c>
      <c r="I46" s="290">
        <f>data!P64</f>
        <v>31883889</v>
      </c>
    </row>
    <row r="47" spans="1:9" customFormat="1" ht="20.149999999999999" customHeight="1" x14ac:dyDescent="0.35">
      <c r="A47" s="289">
        <v>10</v>
      </c>
      <c r="B47" s="290" t="s">
        <v>523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524</v>
      </c>
      <c r="C48" s="290">
        <f>data!J66</f>
        <v>27833</v>
      </c>
      <c r="D48" s="290">
        <f>data!K66</f>
        <v>38631</v>
      </c>
      <c r="E48" s="290">
        <f>data!L66</f>
        <v>0</v>
      </c>
      <c r="F48" s="290">
        <f>data!M66</f>
        <v>0</v>
      </c>
      <c r="G48" s="290">
        <f>data!N66</f>
        <v>2068</v>
      </c>
      <c r="H48" s="290">
        <f>data!O66</f>
        <v>502506</v>
      </c>
      <c r="I48" s="290">
        <f>data!P66</f>
        <v>611587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179183</v>
      </c>
      <c r="D49" s="290">
        <f>data!K67</f>
        <v>6775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9997</v>
      </c>
      <c r="I49" s="290">
        <f>data!P67</f>
        <v>3069649</v>
      </c>
    </row>
    <row r="50" spans="1:11" customFormat="1" ht="20.149999999999999" customHeight="1" x14ac:dyDescent="0.35">
      <c r="A50" s="289">
        <v>13</v>
      </c>
      <c r="B50" s="290" t="s">
        <v>1008</v>
      </c>
      <c r="C50" s="290">
        <f>data!J68</f>
        <v>0</v>
      </c>
      <c r="D50" s="290">
        <f>data!K68</f>
        <v>251603</v>
      </c>
      <c r="E50" s="290">
        <f>data!L68</f>
        <v>0</v>
      </c>
      <c r="F50" s="290">
        <f>data!M68</f>
        <v>0</v>
      </c>
      <c r="G50" s="290">
        <f>data!N68</f>
        <v>240960</v>
      </c>
      <c r="H50" s="290">
        <f>data!O68</f>
        <v>76973</v>
      </c>
      <c r="I50" s="290">
        <f>data!P68</f>
        <v>889899</v>
      </c>
    </row>
    <row r="51" spans="1:11" customFormat="1" ht="20.149999999999999" customHeight="1" x14ac:dyDescent="0.35">
      <c r="A51" s="289">
        <v>14</v>
      </c>
      <c r="B51" s="290" t="s">
        <v>1009</v>
      </c>
      <c r="C51" s="290">
        <f>data!J69</f>
        <v>3481846</v>
      </c>
      <c r="D51" s="290">
        <f>data!K69</f>
        <v>1502100</v>
      </c>
      <c r="E51" s="290">
        <f>data!L69</f>
        <v>0</v>
      </c>
      <c r="F51" s="290">
        <f>data!M69</f>
        <v>0</v>
      </c>
      <c r="G51" s="290">
        <f>data!N69</f>
        <v>78</v>
      </c>
      <c r="H51" s="290">
        <f>data!O69</f>
        <v>4101255</v>
      </c>
      <c r="I51" s="290">
        <f>data!P69</f>
        <v>17118597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-88755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-1023133</v>
      </c>
    </row>
    <row r="53" spans="1:11" customFormat="1" ht="20.149999999999999" customHeight="1" x14ac:dyDescent="0.35">
      <c r="A53" s="289">
        <v>16</v>
      </c>
      <c r="B53" s="298" t="s">
        <v>1010</v>
      </c>
      <c r="C53" s="290">
        <f>data!J85</f>
        <v>12177139.190000001</v>
      </c>
      <c r="D53" s="290">
        <f>data!K85</f>
        <v>5250906</v>
      </c>
      <c r="E53" s="290">
        <f>data!L85</f>
        <v>0</v>
      </c>
      <c r="F53" s="290">
        <f>data!M85</f>
        <v>0</v>
      </c>
      <c r="G53" s="290">
        <f>data!N85</f>
        <v>243259</v>
      </c>
      <c r="H53" s="290">
        <f>data!O85</f>
        <v>13924465.32</v>
      </c>
      <c r="I53" s="290">
        <f>data!P85</f>
        <v>85151360.299999997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1011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1012</v>
      </c>
      <c r="C56" s="290">
        <f>data!J87</f>
        <v>66065748</v>
      </c>
      <c r="D56" s="290">
        <f>data!K87</f>
        <v>8991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56483852</v>
      </c>
      <c r="I56" s="290">
        <f>data!P87</f>
        <v>185227894</v>
      </c>
    </row>
    <row r="57" spans="1:11" customFormat="1" ht="20.149999999999999" customHeight="1" x14ac:dyDescent="0.35">
      <c r="A57" s="289">
        <v>20</v>
      </c>
      <c r="B57" s="298" t="s">
        <v>1013</v>
      </c>
      <c r="C57" s="290">
        <f>data!J88</f>
        <v>0</v>
      </c>
      <c r="D57" s="290">
        <f>data!K88</f>
        <v>6813732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5951859</v>
      </c>
      <c r="I57" s="290">
        <f>data!P88</f>
        <v>246330291</v>
      </c>
    </row>
    <row r="58" spans="1:11" customFormat="1" ht="20.149999999999999" customHeight="1" x14ac:dyDescent="0.35">
      <c r="A58" s="289">
        <v>21</v>
      </c>
      <c r="B58" s="298" t="s">
        <v>1014</v>
      </c>
      <c r="C58" s="290">
        <f>data!J89</f>
        <v>66065748</v>
      </c>
      <c r="D58" s="290">
        <f>data!K89</f>
        <v>6822723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62435711</v>
      </c>
      <c r="I58" s="290">
        <f>data!P89</f>
        <v>431558185</v>
      </c>
    </row>
    <row r="59" spans="1:11" customFormat="1" ht="20.149999999999999" customHeight="1" x14ac:dyDescent="0.35">
      <c r="A59" s="289" t="s">
        <v>1015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1016</v>
      </c>
      <c r="C60" s="290">
        <f>data!J90</f>
        <v>11658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11405</v>
      </c>
      <c r="I60" s="290">
        <f>data!P90</f>
        <v>34460</v>
      </c>
      <c r="K60" s="301"/>
    </row>
    <row r="61" spans="1:11" customFormat="1" ht="20.149999999999999" customHeight="1" x14ac:dyDescent="0.35">
      <c r="A61" s="289">
        <v>23</v>
      </c>
      <c r="B61" s="290" t="s">
        <v>1017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1018</v>
      </c>
      <c r="C62" s="290">
        <f>data!J92</f>
        <v>4464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4368</v>
      </c>
      <c r="I62" s="290">
        <f>data!P92</f>
        <v>13196</v>
      </c>
    </row>
    <row r="63" spans="1:11" customFormat="1" ht="20.149999999999999" customHeight="1" x14ac:dyDescent="0.35">
      <c r="A63" s="289">
        <v>25</v>
      </c>
      <c r="B63" s="290" t="s">
        <v>1019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45.42</v>
      </c>
      <c r="D64" s="297">
        <f>data!K94</f>
        <v>1.72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34.01</v>
      </c>
      <c r="I64" s="297">
        <f>data!P94</f>
        <v>47.72</v>
      </c>
    </row>
    <row r="65" spans="1:9" customFormat="1" ht="20.149999999999999" customHeight="1" x14ac:dyDescent="0.35">
      <c r="A65" s="283" t="s">
        <v>1001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1023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Kadlec Regional Medical Center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1003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1024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1007</v>
      </c>
      <c r="C72" s="292" t="s">
        <v>1025</v>
      </c>
      <c r="D72" s="291" t="s">
        <v>1026</v>
      </c>
      <c r="E72" s="302"/>
      <c r="F72" s="302"/>
      <c r="G72" s="291" t="s">
        <v>1027</v>
      </c>
      <c r="H72" s="291" t="s">
        <v>1027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45</v>
      </c>
      <c r="D74" s="297">
        <f>data!R60</f>
        <v>8.07</v>
      </c>
      <c r="E74" s="297">
        <f>data!S60</f>
        <v>0</v>
      </c>
      <c r="F74" s="297">
        <f>data!T60</f>
        <v>0</v>
      </c>
      <c r="G74" s="297">
        <f>data!U60</f>
        <v>63.45</v>
      </c>
      <c r="H74" s="297">
        <f>data!V60</f>
        <v>143.88999999999999</v>
      </c>
      <c r="I74" s="297">
        <f>data!W60</f>
        <v>12.72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4617693</v>
      </c>
      <c r="D75" s="290">
        <f>data!R61</f>
        <v>564206</v>
      </c>
      <c r="E75" s="290">
        <f>data!S61</f>
        <v>0</v>
      </c>
      <c r="F75" s="290">
        <f>data!T61</f>
        <v>457</v>
      </c>
      <c r="G75" s="290">
        <f>data!U61</f>
        <v>4457945</v>
      </c>
      <c r="H75" s="290">
        <f>data!V61</f>
        <v>20039664</v>
      </c>
      <c r="I75" s="290">
        <f>data!W61</f>
        <v>1439856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485113</v>
      </c>
      <c r="D76" s="290">
        <f>data!R62</f>
        <v>54224</v>
      </c>
      <c r="E76" s="290">
        <f>data!S62</f>
        <v>0</v>
      </c>
      <c r="F76" s="290">
        <f>data!T62</f>
        <v>0</v>
      </c>
      <c r="G76" s="290">
        <f>data!U62</f>
        <v>454276</v>
      </c>
      <c r="H76" s="290">
        <f>data!V62</f>
        <v>1562585</v>
      </c>
      <c r="I76" s="290">
        <f>data!W62</f>
        <v>147227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4972127.21</v>
      </c>
      <c r="E77" s="290">
        <f>data!S63</f>
        <v>0</v>
      </c>
      <c r="F77" s="290">
        <f>data!T63</f>
        <v>0</v>
      </c>
      <c r="G77" s="290">
        <f>data!U63</f>
        <v>28318.48</v>
      </c>
      <c r="H77" s="290">
        <f>data!V63</f>
        <v>916286.5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729314</v>
      </c>
      <c r="D78" s="290">
        <f>data!R64</f>
        <v>879204</v>
      </c>
      <c r="E78" s="290">
        <f>data!S64</f>
        <v>-1033207</v>
      </c>
      <c r="F78" s="290">
        <f>data!T64</f>
        <v>188</v>
      </c>
      <c r="G78" s="290">
        <f>data!U64</f>
        <v>1400112</v>
      </c>
      <c r="H78" s="290">
        <f>data!V64</f>
        <v>13135825</v>
      </c>
      <c r="I78" s="290">
        <f>data!W64</f>
        <v>426254</v>
      </c>
    </row>
    <row r="79" spans="1:9" customFormat="1" ht="20.149999999999999" customHeight="1" x14ac:dyDescent="0.35">
      <c r="A79" s="289">
        <v>10</v>
      </c>
      <c r="B79" s="290" t="s">
        <v>523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524</v>
      </c>
      <c r="C80" s="290">
        <f>data!Q66</f>
        <v>7132</v>
      </c>
      <c r="D80" s="290">
        <f>data!R66</f>
        <v>11493</v>
      </c>
      <c r="E80" s="290">
        <f>data!S66</f>
        <v>266405</v>
      </c>
      <c r="F80" s="290">
        <f>data!T66</f>
        <v>0</v>
      </c>
      <c r="G80" s="290">
        <f>data!U66</f>
        <v>3304445</v>
      </c>
      <c r="H80" s="290">
        <f>data!V66</f>
        <v>460132</v>
      </c>
      <c r="I80" s="290">
        <f>data!W66</f>
        <v>22408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84804</v>
      </c>
      <c r="D81" s="290">
        <f>data!R67</f>
        <v>26155</v>
      </c>
      <c r="E81" s="290">
        <f>data!S67</f>
        <v>0</v>
      </c>
      <c r="F81" s="290">
        <f>data!T67</f>
        <v>0</v>
      </c>
      <c r="G81" s="290">
        <f>data!U67</f>
        <v>316147</v>
      </c>
      <c r="H81" s="290">
        <f>data!V67</f>
        <v>658109</v>
      </c>
      <c r="I81" s="290">
        <f>data!W67</f>
        <v>431208</v>
      </c>
    </row>
    <row r="82" spans="1:9" customFormat="1" ht="20.149999999999999" customHeight="1" x14ac:dyDescent="0.35">
      <c r="A82" s="289">
        <v>13</v>
      </c>
      <c r="B82" s="290" t="s">
        <v>1008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58095</v>
      </c>
      <c r="H82" s="290">
        <f>data!V68</f>
        <v>975622</v>
      </c>
      <c r="I82" s="290">
        <f>data!W68</f>
        <v>105264</v>
      </c>
    </row>
    <row r="83" spans="1:9" customFormat="1" ht="20.149999999999999" customHeight="1" x14ac:dyDescent="0.35">
      <c r="A83" s="289">
        <v>14</v>
      </c>
      <c r="B83" s="290" t="s">
        <v>1009</v>
      </c>
      <c r="C83" s="290">
        <f>data!Q69</f>
        <v>2379712</v>
      </c>
      <c r="D83" s="290">
        <f>data!R69</f>
        <v>304263</v>
      </c>
      <c r="E83" s="290">
        <f>data!S69</f>
        <v>20</v>
      </c>
      <c r="F83" s="290">
        <f>data!T69</f>
        <v>232</v>
      </c>
      <c r="G83" s="290">
        <f>data!U69</f>
        <v>5561656</v>
      </c>
      <c r="H83" s="290">
        <f>data!V69</f>
        <v>10775719</v>
      </c>
      <c r="I83" s="290">
        <f>data!W69</f>
        <v>922642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-166640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1010</v>
      </c>
      <c r="C85" s="290">
        <f>data!Q85</f>
        <v>8303768</v>
      </c>
      <c r="D85" s="290">
        <f>data!R85</f>
        <v>6811672.21</v>
      </c>
      <c r="E85" s="290">
        <f>data!S85</f>
        <v>-766782</v>
      </c>
      <c r="F85" s="290">
        <f>data!T85</f>
        <v>877</v>
      </c>
      <c r="G85" s="290">
        <f>data!U85</f>
        <v>15580994.48</v>
      </c>
      <c r="H85" s="290">
        <f>data!V85</f>
        <v>48357302.5</v>
      </c>
      <c r="I85" s="290">
        <f>data!W85</f>
        <v>3494859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1011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1012</v>
      </c>
      <c r="C88" s="290">
        <f>data!Q87</f>
        <v>9806574</v>
      </c>
      <c r="D88" s="290">
        <f>data!R87</f>
        <v>-5480</v>
      </c>
      <c r="E88" s="290">
        <f>data!S87</f>
        <v>0</v>
      </c>
      <c r="F88" s="290">
        <f>data!T87</f>
        <v>0</v>
      </c>
      <c r="G88" s="290">
        <f>data!U87</f>
        <v>85373358</v>
      </c>
      <c r="H88" s="290">
        <f>data!V87</f>
        <v>69892342</v>
      </c>
      <c r="I88" s="290">
        <f>data!W87</f>
        <v>13801402</v>
      </c>
    </row>
    <row r="89" spans="1:9" customFormat="1" ht="20.149999999999999" customHeight="1" x14ac:dyDescent="0.35">
      <c r="A89" s="289">
        <v>20</v>
      </c>
      <c r="B89" s="298" t="s">
        <v>1013</v>
      </c>
      <c r="C89" s="290">
        <f>data!Q88</f>
        <v>16399706</v>
      </c>
      <c r="D89" s="290">
        <f>data!R88</f>
        <v>21019</v>
      </c>
      <c r="E89" s="290">
        <f>data!S88</f>
        <v>0</v>
      </c>
      <c r="F89" s="290">
        <f>data!T88</f>
        <v>0</v>
      </c>
      <c r="G89" s="290">
        <f>data!U88</f>
        <v>50066469</v>
      </c>
      <c r="H89" s="290">
        <f>data!V88</f>
        <v>136140729</v>
      </c>
      <c r="I89" s="290">
        <f>data!W88</f>
        <v>65329160</v>
      </c>
    </row>
    <row r="90" spans="1:9" customFormat="1" ht="20.149999999999999" customHeight="1" x14ac:dyDescent="0.35">
      <c r="A90" s="289">
        <v>21</v>
      </c>
      <c r="B90" s="298" t="s">
        <v>1014</v>
      </c>
      <c r="C90" s="290">
        <f>data!Q89</f>
        <v>26206280</v>
      </c>
      <c r="D90" s="290">
        <f>data!R89</f>
        <v>15539</v>
      </c>
      <c r="E90" s="290">
        <f>data!S89</f>
        <v>0</v>
      </c>
      <c r="F90" s="290">
        <f>data!T89</f>
        <v>0</v>
      </c>
      <c r="G90" s="290">
        <f>data!U89</f>
        <v>135439827</v>
      </c>
      <c r="H90" s="290">
        <f>data!V89</f>
        <v>206033071</v>
      </c>
      <c r="I90" s="290">
        <f>data!W89</f>
        <v>79130562</v>
      </c>
    </row>
    <row r="91" spans="1:9" customFormat="1" ht="20.149999999999999" customHeight="1" x14ac:dyDescent="0.35">
      <c r="A91" s="289" t="s">
        <v>1015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1016</v>
      </c>
      <c r="C92" s="290">
        <f>data!Q90</f>
        <v>13904</v>
      </c>
      <c r="D92" s="290">
        <f>data!R90</f>
        <v>0</v>
      </c>
      <c r="E92" s="290">
        <f>data!S90</f>
        <v>862</v>
      </c>
      <c r="F92" s="290">
        <f>data!T90</f>
        <v>522</v>
      </c>
      <c r="G92" s="290">
        <f>data!U90</f>
        <v>7101</v>
      </c>
      <c r="H92" s="290">
        <f>data!V90</f>
        <v>11396</v>
      </c>
      <c r="I92" s="290">
        <f>data!W90</f>
        <v>3095</v>
      </c>
    </row>
    <row r="93" spans="1:9" customFormat="1" ht="20.149999999999999" customHeight="1" x14ac:dyDescent="0.35">
      <c r="A93" s="289">
        <v>23</v>
      </c>
      <c r="B93" s="290" t="s">
        <v>1017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1018</v>
      </c>
      <c r="C94" s="290">
        <f>data!Q92</f>
        <v>5325</v>
      </c>
      <c r="D94" s="290">
        <f>data!R92</f>
        <v>0</v>
      </c>
      <c r="E94" s="290">
        <f>data!S92</f>
        <v>330</v>
      </c>
      <c r="F94" s="290">
        <f>data!T92</f>
        <v>200</v>
      </c>
      <c r="G94" s="290">
        <f>data!U92</f>
        <v>2719</v>
      </c>
      <c r="H94" s="290">
        <f>data!V92</f>
        <v>4364</v>
      </c>
      <c r="I94" s="290">
        <f>data!W92</f>
        <v>1185</v>
      </c>
    </row>
    <row r="95" spans="1:9" customFormat="1" ht="20.149999999999999" customHeight="1" x14ac:dyDescent="0.35">
      <c r="A95" s="289">
        <v>25</v>
      </c>
      <c r="B95" s="290" t="s">
        <v>1019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29.69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23.91</v>
      </c>
      <c r="I96" s="297">
        <f>data!W94</f>
        <v>0</v>
      </c>
    </row>
    <row r="97" spans="1:9" customFormat="1" ht="20.149999999999999" customHeight="1" x14ac:dyDescent="0.35">
      <c r="A97" s="283" t="s">
        <v>1001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1028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Kadlec Regional Medical Center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1003</v>
      </c>
      <c r="C102" s="296" t="s">
        <v>1029</v>
      </c>
      <c r="D102" s="296" t="s">
        <v>1030</v>
      </c>
      <c r="E102" s="296" t="s">
        <v>1030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1007</v>
      </c>
      <c r="C104" s="291" t="s">
        <v>251</v>
      </c>
      <c r="D104" s="292" t="s">
        <v>1031</v>
      </c>
      <c r="E104" s="292" t="s">
        <v>1031</v>
      </c>
      <c r="F104" s="292" t="s">
        <v>1031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17.38</v>
      </c>
      <c r="D106" s="297">
        <f>data!Y60</f>
        <v>65.7</v>
      </c>
      <c r="E106" s="297">
        <f>data!Z60</f>
        <v>127.8</v>
      </c>
      <c r="F106" s="297">
        <f>data!AA60</f>
        <v>6.3</v>
      </c>
      <c r="G106" s="297">
        <f>data!AB60</f>
        <v>45.28</v>
      </c>
      <c r="H106" s="297">
        <f>data!AC60</f>
        <v>31.46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1696312</v>
      </c>
      <c r="D107" s="290">
        <f>data!Y61</f>
        <v>6651222</v>
      </c>
      <c r="E107" s="290">
        <f>data!Z61</f>
        <v>15708021</v>
      </c>
      <c r="F107" s="290">
        <f>data!AA61</f>
        <v>722722</v>
      </c>
      <c r="G107" s="290">
        <f>data!AB61</f>
        <v>4246258</v>
      </c>
      <c r="H107" s="290">
        <f>data!AC61</f>
        <v>2822043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184257</v>
      </c>
      <c r="D108" s="290">
        <f>data!Y62</f>
        <v>704551</v>
      </c>
      <c r="E108" s="290">
        <f>data!Z62</f>
        <v>1316159</v>
      </c>
      <c r="F108" s="290">
        <f>data!AA62</f>
        <v>75141</v>
      </c>
      <c r="G108" s="290">
        <f>data!AB62</f>
        <v>413565</v>
      </c>
      <c r="H108" s="290">
        <f>data!AC62</f>
        <v>293036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963088.53</v>
      </c>
      <c r="E109" s="290">
        <f>data!Z63</f>
        <v>320272.90000000002</v>
      </c>
      <c r="F109" s="290">
        <f>data!AA63</f>
        <v>8920.0400000000009</v>
      </c>
      <c r="G109" s="290">
        <f>data!AB63</f>
        <v>5158.2</v>
      </c>
      <c r="H109" s="290">
        <f>data!AC63</f>
        <v>4130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849431</v>
      </c>
      <c r="D110" s="290">
        <f>data!Y64</f>
        <v>7723682</v>
      </c>
      <c r="E110" s="290">
        <f>data!Z64</f>
        <v>38627354</v>
      </c>
      <c r="F110" s="290">
        <f>data!AA64</f>
        <v>2118756</v>
      </c>
      <c r="G110" s="290">
        <f>data!AB64</f>
        <v>25203794</v>
      </c>
      <c r="H110" s="290">
        <f>data!AC64</f>
        <v>605746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523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524</v>
      </c>
      <c r="C112" s="290">
        <f>data!X66</f>
        <v>19636</v>
      </c>
      <c r="D112" s="290">
        <f>data!Y66</f>
        <v>219191</v>
      </c>
      <c r="E112" s="290">
        <f>data!Z66</f>
        <v>1351743</v>
      </c>
      <c r="F112" s="290">
        <f>data!AA66</f>
        <v>85767</v>
      </c>
      <c r="G112" s="290">
        <f>data!AB66</f>
        <v>592085</v>
      </c>
      <c r="H112" s="290">
        <f>data!AC66</f>
        <v>1021708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262064</v>
      </c>
      <c r="D113" s="290">
        <f>data!Y67</f>
        <v>678430</v>
      </c>
      <c r="E113" s="290">
        <f>data!Z67</f>
        <v>1123886</v>
      </c>
      <c r="F113" s="290">
        <f>data!AA67</f>
        <v>279374</v>
      </c>
      <c r="G113" s="290">
        <f>data!AB67</f>
        <v>84593</v>
      </c>
      <c r="H113" s="290">
        <f>data!AC67</f>
        <v>72671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1008</v>
      </c>
      <c r="C114" s="290">
        <f>data!X68</f>
        <v>100256</v>
      </c>
      <c r="D114" s="290">
        <f>data!Y68</f>
        <v>621348</v>
      </c>
      <c r="E114" s="290">
        <f>data!Z68</f>
        <v>840148</v>
      </c>
      <c r="F114" s="290">
        <f>data!AA68</f>
        <v>101833</v>
      </c>
      <c r="G114" s="290">
        <f>data!AB68</f>
        <v>802536</v>
      </c>
      <c r="H114" s="290">
        <f>data!AC68</f>
        <v>208723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1009</v>
      </c>
      <c r="C115" s="290">
        <f>data!X69</f>
        <v>922264</v>
      </c>
      <c r="D115" s="290">
        <f>data!Y69</f>
        <v>4184394</v>
      </c>
      <c r="E115" s="290">
        <f>data!Z69</f>
        <v>9166254</v>
      </c>
      <c r="F115" s="290">
        <f>data!AA69</f>
        <v>411894</v>
      </c>
      <c r="G115" s="290">
        <f>data!AB69</f>
        <v>3533260</v>
      </c>
      <c r="H115" s="290">
        <f>data!AC69</f>
        <v>3644318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-130246</v>
      </c>
      <c r="E116" s="290">
        <f>-data!Z84</f>
        <v>-40941</v>
      </c>
      <c r="F116" s="290">
        <f>-data!AA84</f>
        <v>0</v>
      </c>
      <c r="G116" s="290">
        <f>-data!AB84</f>
        <v>-16218336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1010</v>
      </c>
      <c r="C117" s="290">
        <f>data!X85</f>
        <v>4034220</v>
      </c>
      <c r="D117" s="290">
        <f>data!Y85</f>
        <v>21615660.530000001</v>
      </c>
      <c r="E117" s="290">
        <f>data!Z85</f>
        <v>68412896.900000006</v>
      </c>
      <c r="F117" s="290">
        <f>data!AA85</f>
        <v>3804407.04</v>
      </c>
      <c r="G117" s="290">
        <f>data!AB85</f>
        <v>18662913.200000003</v>
      </c>
      <c r="H117" s="290">
        <f>data!AC85</f>
        <v>8672375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1011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1012</v>
      </c>
      <c r="C120" s="290">
        <f>data!X87</f>
        <v>49491798</v>
      </c>
      <c r="D120" s="290">
        <f>data!Y87</f>
        <v>62875190</v>
      </c>
      <c r="E120" s="290">
        <f>data!Z87</f>
        <v>417196</v>
      </c>
      <c r="F120" s="290">
        <f>data!AA87</f>
        <v>2523395</v>
      </c>
      <c r="G120" s="290">
        <f>data!AB87</f>
        <v>54387422</v>
      </c>
      <c r="H120" s="290">
        <f>data!AC87</f>
        <v>30634934</v>
      </c>
      <c r="I120" s="290">
        <f>data!AD87</f>
        <v>0</v>
      </c>
    </row>
    <row r="121" spans="1:9" customFormat="1" ht="20.149999999999999" customHeight="1" x14ac:dyDescent="0.35">
      <c r="A121" s="289">
        <v>20</v>
      </c>
      <c r="B121" s="298" t="s">
        <v>1013</v>
      </c>
      <c r="C121" s="290">
        <f>data!X88</f>
        <v>127849437</v>
      </c>
      <c r="D121" s="290">
        <f>data!Y88</f>
        <v>126368922</v>
      </c>
      <c r="E121" s="290">
        <f>data!Z88</f>
        <v>147776921</v>
      </c>
      <c r="F121" s="290">
        <f>data!AA88</f>
        <v>25678465</v>
      </c>
      <c r="G121" s="290">
        <f>data!AB88</f>
        <v>42364762</v>
      </c>
      <c r="H121" s="290">
        <f>data!AC88</f>
        <v>20483438</v>
      </c>
      <c r="I121" s="290">
        <f>data!AD88</f>
        <v>0</v>
      </c>
    </row>
    <row r="122" spans="1:9" customFormat="1" ht="20.149999999999999" customHeight="1" x14ac:dyDescent="0.35">
      <c r="A122" s="289">
        <v>21</v>
      </c>
      <c r="B122" s="298" t="s">
        <v>1014</v>
      </c>
      <c r="C122" s="290">
        <f>data!X89</f>
        <v>177341235</v>
      </c>
      <c r="D122" s="290">
        <f>data!Y89</f>
        <v>189244112</v>
      </c>
      <c r="E122" s="290">
        <f>data!Z89</f>
        <v>148194117</v>
      </c>
      <c r="F122" s="290">
        <f>data!AA89</f>
        <v>28201860</v>
      </c>
      <c r="G122" s="290">
        <f>data!AB89</f>
        <v>96752184</v>
      </c>
      <c r="H122" s="290">
        <f>data!AC89</f>
        <v>51118372</v>
      </c>
      <c r="I122" s="290">
        <f>data!AD89</f>
        <v>0</v>
      </c>
    </row>
    <row r="123" spans="1:9" customFormat="1" ht="20.149999999999999" customHeight="1" x14ac:dyDescent="0.35">
      <c r="A123" s="289" t="s">
        <v>1015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1016</v>
      </c>
      <c r="C124" s="290">
        <f>data!X90</f>
        <v>1984</v>
      </c>
      <c r="D124" s="290">
        <f>data!Y90</f>
        <v>9604</v>
      </c>
      <c r="E124" s="290">
        <f>data!Z90</f>
        <v>0</v>
      </c>
      <c r="F124" s="290">
        <f>data!AA90</f>
        <v>1860</v>
      </c>
      <c r="G124" s="290">
        <f>data!AB90</f>
        <v>4712</v>
      </c>
      <c r="H124" s="290">
        <f>data!AC90</f>
        <v>638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1017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1018</v>
      </c>
      <c r="C126" s="290">
        <f>data!X92</f>
        <v>760</v>
      </c>
      <c r="D126" s="290">
        <f>data!Y92</f>
        <v>3678</v>
      </c>
      <c r="E126" s="290">
        <f>data!Z92</f>
        <v>0</v>
      </c>
      <c r="F126" s="290">
        <f>data!AA92</f>
        <v>712</v>
      </c>
      <c r="G126" s="290">
        <f>data!AB92</f>
        <v>1804</v>
      </c>
      <c r="H126" s="290">
        <f>data!AC92</f>
        <v>244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1019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6.66</v>
      </c>
      <c r="E128" s="297">
        <f>data!Z94</f>
        <v>27.61</v>
      </c>
      <c r="F128" s="297">
        <f>data!AA94</f>
        <v>0</v>
      </c>
      <c r="G128" s="297">
        <f>data!AB94</f>
        <v>0</v>
      </c>
      <c r="H128" s="297">
        <f>data!AC94</f>
        <v>4.43</v>
      </c>
      <c r="I128" s="297">
        <f>data!AD94</f>
        <v>0</v>
      </c>
    </row>
    <row r="129" spans="1:14" customFormat="1" ht="20.149999999999999" customHeight="1" x14ac:dyDescent="0.35">
      <c r="A129" s="283" t="s">
        <v>1001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1032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Kadlec Regional Medical Center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1003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1033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1007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1034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60.4</v>
      </c>
      <c r="D138" s="297">
        <f>data!AF60</f>
        <v>0</v>
      </c>
      <c r="E138" s="297">
        <f>data!AG60</f>
        <v>159.56</v>
      </c>
      <c r="F138" s="297">
        <f>data!AH60</f>
        <v>0</v>
      </c>
      <c r="G138" s="297">
        <f>data!AI60</f>
        <v>0</v>
      </c>
      <c r="H138" s="297">
        <f>data!AJ60</f>
        <v>580.13</v>
      </c>
      <c r="I138" s="297">
        <f>data!AK60</f>
        <v>18.16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5860157</v>
      </c>
      <c r="D139" s="290">
        <f>data!AF61</f>
        <v>0</v>
      </c>
      <c r="E139" s="290">
        <f>data!AG61</f>
        <v>19185501</v>
      </c>
      <c r="F139" s="290">
        <f>data!AH61</f>
        <v>0</v>
      </c>
      <c r="G139" s="290">
        <f>data!AI61</f>
        <v>0</v>
      </c>
      <c r="H139" s="290">
        <f>data!AJ61</f>
        <v>78856118</v>
      </c>
      <c r="I139" s="290">
        <f>data!AK61</f>
        <v>2007330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574312</v>
      </c>
      <c r="D140" s="290">
        <f>data!AF62</f>
        <v>0</v>
      </c>
      <c r="E140" s="290">
        <f>data!AG62</f>
        <v>1657606</v>
      </c>
      <c r="F140" s="290">
        <f>data!AH62</f>
        <v>0</v>
      </c>
      <c r="G140" s="290">
        <f>data!AI62</f>
        <v>0</v>
      </c>
      <c r="H140" s="290">
        <f>data!AJ62</f>
        <v>5826470</v>
      </c>
      <c r="I140" s="290">
        <f>data!AK62</f>
        <v>217444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279310.57</v>
      </c>
      <c r="F141" s="290">
        <f>data!AH63</f>
        <v>0</v>
      </c>
      <c r="G141" s="290">
        <f>data!AI63</f>
        <v>0</v>
      </c>
      <c r="H141" s="290">
        <f>data!AJ63</f>
        <v>388459.17000000004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153574</v>
      </c>
      <c r="D142" s="290">
        <f>data!AF64</f>
        <v>0</v>
      </c>
      <c r="E142" s="290">
        <f>data!AG64</f>
        <v>2703813</v>
      </c>
      <c r="F142" s="290">
        <f>data!AH64</f>
        <v>0</v>
      </c>
      <c r="G142" s="290">
        <f>data!AI64</f>
        <v>0</v>
      </c>
      <c r="H142" s="290">
        <f>data!AJ64</f>
        <v>12937193</v>
      </c>
      <c r="I142" s="290">
        <f>data!AK64</f>
        <v>47368</v>
      </c>
    </row>
    <row r="143" spans="1:14" customFormat="1" ht="20.149999999999999" customHeight="1" x14ac:dyDescent="0.35">
      <c r="A143" s="289">
        <v>10</v>
      </c>
      <c r="B143" s="290" t="s">
        <v>523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524</v>
      </c>
      <c r="C144" s="290">
        <f>data!AE66</f>
        <v>30107</v>
      </c>
      <c r="D144" s="290">
        <f>data!AF66</f>
        <v>0</v>
      </c>
      <c r="E144" s="290">
        <f>data!AG66</f>
        <v>1039369</v>
      </c>
      <c r="F144" s="290">
        <f>data!AH66</f>
        <v>0</v>
      </c>
      <c r="G144" s="290">
        <f>data!AI66</f>
        <v>0</v>
      </c>
      <c r="H144" s="290">
        <f>data!AJ66</f>
        <v>1402966</v>
      </c>
      <c r="I144" s="290">
        <f>data!AK66</f>
        <v>9830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47420</v>
      </c>
      <c r="D145" s="290">
        <f>data!AF67</f>
        <v>0</v>
      </c>
      <c r="E145" s="290">
        <f>data!AG67</f>
        <v>194406</v>
      </c>
      <c r="F145" s="290">
        <f>data!AH67</f>
        <v>0</v>
      </c>
      <c r="G145" s="290">
        <f>data!AI67</f>
        <v>0</v>
      </c>
      <c r="H145" s="290">
        <f>data!AJ67</f>
        <v>667359</v>
      </c>
      <c r="I145" s="290">
        <f>data!AK67</f>
        <v>5560</v>
      </c>
    </row>
    <row r="146" spans="1:9" customFormat="1" ht="20.149999999999999" customHeight="1" x14ac:dyDescent="0.35">
      <c r="A146" s="289">
        <v>13</v>
      </c>
      <c r="B146" s="290" t="s">
        <v>1008</v>
      </c>
      <c r="C146" s="290">
        <f>data!AE68</f>
        <v>622757</v>
      </c>
      <c r="D146" s="290">
        <f>data!AF68</f>
        <v>0</v>
      </c>
      <c r="E146" s="290">
        <f>data!AG68</f>
        <v>938903</v>
      </c>
      <c r="F146" s="290">
        <f>data!AH68</f>
        <v>0</v>
      </c>
      <c r="G146" s="290">
        <f>data!AI68</f>
        <v>0</v>
      </c>
      <c r="H146" s="290">
        <f>data!AJ68</f>
        <v>8420373</v>
      </c>
      <c r="I146" s="290">
        <f>data!AK68</f>
        <v>107854</v>
      </c>
    </row>
    <row r="147" spans="1:9" customFormat="1" ht="20.149999999999999" customHeight="1" x14ac:dyDescent="0.35">
      <c r="A147" s="289">
        <v>14</v>
      </c>
      <c r="B147" s="290" t="s">
        <v>1009</v>
      </c>
      <c r="C147" s="290">
        <f>data!AE69</f>
        <v>3038185</v>
      </c>
      <c r="D147" s="290">
        <f>data!AF69</f>
        <v>0</v>
      </c>
      <c r="E147" s="290">
        <f>data!AG69</f>
        <v>11370054</v>
      </c>
      <c r="F147" s="290">
        <f>data!AH69</f>
        <v>0</v>
      </c>
      <c r="G147" s="290">
        <f>data!AI69</f>
        <v>0</v>
      </c>
      <c r="H147" s="290">
        <f>data!AJ69</f>
        <v>42864824</v>
      </c>
      <c r="I147" s="290">
        <f>data!AK69</f>
        <v>1047419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-815826</v>
      </c>
      <c r="I148" s="290">
        <f>-data!AK84</f>
        <v>-465</v>
      </c>
    </row>
    <row r="149" spans="1:9" customFormat="1" ht="20.149999999999999" customHeight="1" x14ac:dyDescent="0.35">
      <c r="A149" s="289">
        <v>16</v>
      </c>
      <c r="B149" s="298" t="s">
        <v>1010</v>
      </c>
      <c r="C149" s="290">
        <f>data!AE85</f>
        <v>10326512</v>
      </c>
      <c r="D149" s="290">
        <f>data!AF85</f>
        <v>0</v>
      </c>
      <c r="E149" s="290">
        <f>data!AG85</f>
        <v>37368962.57</v>
      </c>
      <c r="F149" s="290">
        <f>data!AH85</f>
        <v>0</v>
      </c>
      <c r="G149" s="290">
        <f>data!AI85</f>
        <v>0</v>
      </c>
      <c r="H149" s="290">
        <f>data!AJ85</f>
        <v>150547936.17000002</v>
      </c>
      <c r="I149" s="290">
        <f>data!AK85</f>
        <v>3442340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1011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1012</v>
      </c>
      <c r="C152" s="290">
        <f>data!AE87</f>
        <v>6616449</v>
      </c>
      <c r="D152" s="290">
        <f>data!AF87</f>
        <v>0</v>
      </c>
      <c r="E152" s="290">
        <f>data!AG87</f>
        <v>55974920</v>
      </c>
      <c r="F152" s="290">
        <f>data!AH87</f>
        <v>0</v>
      </c>
      <c r="G152" s="290">
        <f>data!AI87</f>
        <v>0</v>
      </c>
      <c r="H152" s="290">
        <f>data!AJ87</f>
        <v>58858</v>
      </c>
      <c r="I152" s="290">
        <f>data!AK87</f>
        <v>3242499</v>
      </c>
    </row>
    <row r="153" spans="1:9" customFormat="1" ht="20.149999999999999" customHeight="1" x14ac:dyDescent="0.35">
      <c r="A153" s="289">
        <v>20</v>
      </c>
      <c r="B153" s="298" t="s">
        <v>1013</v>
      </c>
      <c r="C153" s="290">
        <f>data!AE88</f>
        <v>17882917</v>
      </c>
      <c r="D153" s="290">
        <f>data!AF88</f>
        <v>0</v>
      </c>
      <c r="E153" s="290">
        <f>data!AG88</f>
        <v>219217493</v>
      </c>
      <c r="F153" s="290">
        <f>data!AH88</f>
        <v>0</v>
      </c>
      <c r="G153" s="290">
        <f>data!AI88</f>
        <v>0</v>
      </c>
      <c r="H153" s="290">
        <f>data!AJ88</f>
        <v>212189840</v>
      </c>
      <c r="I153" s="290">
        <f>data!AK88</f>
        <v>3963910</v>
      </c>
    </row>
    <row r="154" spans="1:9" customFormat="1" ht="20.149999999999999" customHeight="1" x14ac:dyDescent="0.35">
      <c r="A154" s="289">
        <v>21</v>
      </c>
      <c r="B154" s="298" t="s">
        <v>1014</v>
      </c>
      <c r="C154" s="290">
        <f>data!AE89</f>
        <v>24499366</v>
      </c>
      <c r="D154" s="290">
        <f>data!AF89</f>
        <v>0</v>
      </c>
      <c r="E154" s="290">
        <f>data!AG89</f>
        <v>275192413</v>
      </c>
      <c r="F154" s="290">
        <f>data!AH89</f>
        <v>0</v>
      </c>
      <c r="G154" s="290">
        <f>data!AI89</f>
        <v>0</v>
      </c>
      <c r="H154" s="290">
        <f>data!AJ89</f>
        <v>212248698</v>
      </c>
      <c r="I154" s="290">
        <f>data!AK89</f>
        <v>7206409</v>
      </c>
    </row>
    <row r="155" spans="1:9" customFormat="1" ht="20.149999999999999" customHeight="1" x14ac:dyDescent="0.35">
      <c r="A155" s="289" t="s">
        <v>1015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1016</v>
      </c>
      <c r="C156" s="290">
        <f>data!AE90</f>
        <v>1895</v>
      </c>
      <c r="D156" s="290">
        <f>data!AF90</f>
        <v>0</v>
      </c>
      <c r="E156" s="290">
        <f>data!AG90</f>
        <v>21216</v>
      </c>
      <c r="F156" s="290">
        <f>data!AH90</f>
        <v>0</v>
      </c>
      <c r="G156" s="290">
        <f>data!AI90</f>
        <v>0</v>
      </c>
      <c r="H156" s="290">
        <f>data!AJ90</f>
        <v>4652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1017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1018</v>
      </c>
      <c r="C158" s="290">
        <f>data!AE92</f>
        <v>726</v>
      </c>
      <c r="D158" s="290">
        <f>data!AF92</f>
        <v>0</v>
      </c>
      <c r="E158" s="290">
        <f>data!AG92</f>
        <v>8125</v>
      </c>
      <c r="F158" s="290">
        <f>data!AH92</f>
        <v>0</v>
      </c>
      <c r="G158" s="290">
        <f>data!AI92</f>
        <v>0</v>
      </c>
      <c r="H158" s="290">
        <f>data!AJ92</f>
        <v>1781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1019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70.91</v>
      </c>
      <c r="F160" s="297">
        <f>data!AH94</f>
        <v>0</v>
      </c>
      <c r="G160" s="297">
        <f>data!AI94</f>
        <v>0</v>
      </c>
      <c r="H160" s="297">
        <f>data!AJ94</f>
        <v>39.29</v>
      </c>
      <c r="I160" s="297">
        <f>data!AK94</f>
        <v>0</v>
      </c>
    </row>
    <row r="161" spans="1:9" customFormat="1" ht="20.149999999999999" customHeight="1" x14ac:dyDescent="0.35">
      <c r="A161" s="283" t="s">
        <v>1001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1035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Kadlec Regional Medical Center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1003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1036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1037</v>
      </c>
      <c r="F167" s="296" t="s">
        <v>209</v>
      </c>
      <c r="G167" s="296" t="s">
        <v>148</v>
      </c>
      <c r="H167" s="295" t="s">
        <v>1038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1007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13.58</v>
      </c>
      <c r="D170" s="297">
        <f>data!AM60</f>
        <v>0</v>
      </c>
      <c r="E170" s="297">
        <f>data!AN60</f>
        <v>0</v>
      </c>
      <c r="F170" s="297">
        <f>data!AO60</f>
        <v>44.63</v>
      </c>
      <c r="G170" s="297">
        <f>data!AP60</f>
        <v>0</v>
      </c>
      <c r="H170" s="297">
        <f>data!AQ60</f>
        <v>0</v>
      </c>
      <c r="I170" s="297">
        <f>data!AR60</f>
        <v>0.04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1393992</v>
      </c>
      <c r="D171" s="290">
        <f>data!AM61</f>
        <v>0</v>
      </c>
      <c r="E171" s="290">
        <f>data!AN61</f>
        <v>0</v>
      </c>
      <c r="F171" s="290">
        <f>data!AO61</f>
        <v>4232793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140626</v>
      </c>
      <c r="D172" s="290">
        <f>data!AM62</f>
        <v>0</v>
      </c>
      <c r="E172" s="290">
        <f>data!AN62</f>
        <v>0</v>
      </c>
      <c r="F172" s="290">
        <f>data!AO62</f>
        <v>381024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4760</v>
      </c>
      <c r="D174" s="290">
        <f>data!AM64</f>
        <v>0</v>
      </c>
      <c r="E174" s="290">
        <f>data!AN64</f>
        <v>0</v>
      </c>
      <c r="F174" s="290">
        <f>data!AO64</f>
        <v>321476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523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524</v>
      </c>
      <c r="C176" s="290">
        <f>data!AL66</f>
        <v>1361</v>
      </c>
      <c r="D176" s="290">
        <f>data!AM66</f>
        <v>0</v>
      </c>
      <c r="E176" s="290">
        <f>data!AN66</f>
        <v>0</v>
      </c>
      <c r="F176" s="290">
        <f>data!AO66</f>
        <v>746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11141</v>
      </c>
      <c r="D177" s="290">
        <f>data!AM67</f>
        <v>0</v>
      </c>
      <c r="E177" s="290">
        <f>data!AN67</f>
        <v>0</v>
      </c>
      <c r="F177" s="290">
        <f>data!AO67</f>
        <v>3912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1008</v>
      </c>
      <c r="C178" s="290">
        <f>data!AL68</f>
        <v>107854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1009</v>
      </c>
      <c r="C179" s="290">
        <f>data!AL69</f>
        <v>716086</v>
      </c>
      <c r="D179" s="290">
        <f>data!AM69</f>
        <v>0</v>
      </c>
      <c r="E179" s="290">
        <f>data!AN69</f>
        <v>0</v>
      </c>
      <c r="F179" s="290">
        <f>data!AO69</f>
        <v>2169051</v>
      </c>
      <c r="G179" s="290">
        <f>data!AP69</f>
        <v>0</v>
      </c>
      <c r="H179" s="290">
        <f>data!AQ69</f>
        <v>0</v>
      </c>
      <c r="I179" s="290">
        <f>data!AR69</f>
        <v>7887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-2975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1010</v>
      </c>
      <c r="C181" s="290">
        <f>data!AL85</f>
        <v>2372845</v>
      </c>
      <c r="D181" s="290">
        <f>data!AM85</f>
        <v>0</v>
      </c>
      <c r="E181" s="290">
        <f>data!AN85</f>
        <v>0</v>
      </c>
      <c r="F181" s="290">
        <f>data!AO85</f>
        <v>7109002</v>
      </c>
      <c r="G181" s="290">
        <f>data!AP85</f>
        <v>0</v>
      </c>
      <c r="H181" s="290">
        <f>data!AQ85</f>
        <v>0</v>
      </c>
      <c r="I181" s="290">
        <f>data!AR85</f>
        <v>7887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1011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1012</v>
      </c>
      <c r="C184" s="290">
        <f>data!AL87</f>
        <v>1863994</v>
      </c>
      <c r="D184" s="290">
        <f>data!AM87</f>
        <v>0</v>
      </c>
      <c r="E184" s="290">
        <f>data!AN87</f>
        <v>0</v>
      </c>
      <c r="F184" s="290">
        <f>data!AO87</f>
        <v>8067544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1013</v>
      </c>
      <c r="C185" s="290">
        <f>data!AL88</f>
        <v>3263369</v>
      </c>
      <c r="D185" s="290">
        <f>data!AM88</f>
        <v>0</v>
      </c>
      <c r="E185" s="290">
        <f>data!AN88</f>
        <v>0</v>
      </c>
      <c r="F185" s="290">
        <f>data!AO88</f>
        <v>19460186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1014</v>
      </c>
      <c r="C186" s="290">
        <f>data!AL89</f>
        <v>5127363</v>
      </c>
      <c r="D186" s="290">
        <f>data!AM89</f>
        <v>0</v>
      </c>
      <c r="E186" s="290">
        <f>data!AN89</f>
        <v>0</v>
      </c>
      <c r="F186" s="290">
        <f>data!AO89</f>
        <v>27527730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1015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1016</v>
      </c>
      <c r="C188" s="290">
        <f>data!AL90</f>
        <v>291</v>
      </c>
      <c r="D188" s="290">
        <f>data!AM90</f>
        <v>0</v>
      </c>
      <c r="E188" s="290">
        <f>data!AN90</f>
        <v>0</v>
      </c>
      <c r="F188" s="290">
        <f>data!AO90</f>
        <v>9715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1017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1018</v>
      </c>
      <c r="C190" s="290">
        <f>data!AL92</f>
        <v>111</v>
      </c>
      <c r="D190" s="290">
        <f>data!AM92</f>
        <v>0</v>
      </c>
      <c r="E190" s="290">
        <f>data!AN92</f>
        <v>0</v>
      </c>
      <c r="F190" s="290">
        <f>data!AO92</f>
        <v>3720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1019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29.26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1001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1039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Kadlec Regional Medical Center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1003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1040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1041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1007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4.9400000000000004</v>
      </c>
      <c r="G202" s="297">
        <f>data!AW60</f>
        <v>0</v>
      </c>
      <c r="H202" s="297">
        <f>data!AX60</f>
        <v>0</v>
      </c>
      <c r="I202" s="297">
        <f>data!AY60</f>
        <v>94.57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654658</v>
      </c>
      <c r="G203" s="290">
        <f>data!AW61</f>
        <v>165026</v>
      </c>
      <c r="H203" s="290">
        <f>data!AX61</f>
        <v>0</v>
      </c>
      <c r="I203" s="290">
        <f>data!AY61</f>
        <v>4779748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76851</v>
      </c>
      <c r="G204" s="290">
        <f>data!AW62</f>
        <v>0</v>
      </c>
      <c r="H204" s="290">
        <f>data!AX62</f>
        <v>0</v>
      </c>
      <c r="I204" s="290">
        <f>data!AY62</f>
        <v>500749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45666</v>
      </c>
      <c r="G206" s="290">
        <f>data!AW64</f>
        <v>296</v>
      </c>
      <c r="H206" s="290">
        <f>data!AX64</f>
        <v>0</v>
      </c>
      <c r="I206" s="290">
        <f>data!AY64</f>
        <v>378019</v>
      </c>
    </row>
    <row r="207" spans="1:9" customFormat="1" ht="20.149999999999999" customHeight="1" x14ac:dyDescent="0.35">
      <c r="A207" s="289">
        <v>10</v>
      </c>
      <c r="B207" s="290" t="s">
        <v>523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524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1355</v>
      </c>
      <c r="G208" s="290">
        <f>data!AW66</f>
        <v>46484</v>
      </c>
      <c r="H208" s="290">
        <f>data!AX66</f>
        <v>0</v>
      </c>
      <c r="I208" s="290">
        <f>data!AY66</f>
        <v>2792632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34194</v>
      </c>
    </row>
    <row r="210" spans="1:9" customFormat="1" ht="20.149999999999999" customHeight="1" x14ac:dyDescent="0.35">
      <c r="A210" s="289">
        <v>13</v>
      </c>
      <c r="B210" s="290" t="s">
        <v>1008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46320</v>
      </c>
      <c r="G210" s="290">
        <f>data!AW68</f>
        <v>0</v>
      </c>
      <c r="H210" s="290">
        <f>data!AX68</f>
        <v>0</v>
      </c>
      <c r="I210" s="290">
        <f>data!AY68</f>
        <v>64105</v>
      </c>
    </row>
    <row r="211" spans="1:9" customFormat="1" ht="20.149999999999999" customHeight="1" x14ac:dyDescent="0.35">
      <c r="A211" s="289">
        <v>14</v>
      </c>
      <c r="B211" s="290" t="s">
        <v>1009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340572</v>
      </c>
      <c r="G211" s="290">
        <f>data!AW69</f>
        <v>78597</v>
      </c>
      <c r="H211" s="290">
        <f>data!AX69</f>
        <v>0</v>
      </c>
      <c r="I211" s="290">
        <f>data!AY69</f>
        <v>2549065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-1773719</v>
      </c>
    </row>
    <row r="213" spans="1:9" customFormat="1" ht="20.149999999999999" customHeight="1" x14ac:dyDescent="0.35">
      <c r="A213" s="289">
        <v>16</v>
      </c>
      <c r="B213" s="298" t="s">
        <v>1010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1165422</v>
      </c>
      <c r="G213" s="290">
        <f>data!AW85</f>
        <v>290403</v>
      </c>
      <c r="H213" s="290">
        <f>data!AX85</f>
        <v>0</v>
      </c>
      <c r="I213" s="290">
        <f>data!AY85</f>
        <v>9324793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1011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1012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13630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1013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5197837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1014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5211467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1015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1016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10773</v>
      </c>
    </row>
    <row r="221" spans="1:9" customFormat="1" ht="20.149999999999999" customHeight="1" x14ac:dyDescent="0.35">
      <c r="A221" s="289">
        <v>23</v>
      </c>
      <c r="B221" s="290" t="s">
        <v>1017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1018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1019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1.66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1001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1042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Kadlec Regional Medical Center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1003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1043</v>
      </c>
      <c r="F231" s="296" t="s">
        <v>1044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1007</v>
      </c>
      <c r="C232" s="292" t="s">
        <v>1045</v>
      </c>
      <c r="D232" s="292" t="s">
        <v>1046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429234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36.450000000000003</v>
      </c>
      <c r="F234" s="297">
        <f>data!BC60</f>
        <v>0</v>
      </c>
      <c r="G234" s="297">
        <f>data!BD60</f>
        <v>0</v>
      </c>
      <c r="H234" s="297">
        <f>data!BE60</f>
        <v>122.44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3993226</v>
      </c>
      <c r="F235" s="290">
        <f>data!BC61</f>
        <v>0</v>
      </c>
      <c r="G235" s="290">
        <f>data!BD61</f>
        <v>0</v>
      </c>
      <c r="H235" s="290">
        <f>data!BE61</f>
        <v>6084425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419897</v>
      </c>
      <c r="F236" s="290">
        <f>data!BC62</f>
        <v>0</v>
      </c>
      <c r="G236" s="290">
        <f>data!BD62</f>
        <v>7195</v>
      </c>
      <c r="H236" s="290">
        <f>data!BE62</f>
        <v>607412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3998.68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0</v>
      </c>
      <c r="E238" s="290">
        <f>data!BB64</f>
        <v>75218</v>
      </c>
      <c r="F238" s="290">
        <f>data!BC64</f>
        <v>0</v>
      </c>
      <c r="G238" s="290">
        <f>data!BD64</f>
        <v>-176338</v>
      </c>
      <c r="H238" s="290">
        <f>data!BE64</f>
        <v>1540632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523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524</v>
      </c>
      <c r="C240" s="290">
        <f>data!AZ66</f>
        <v>0</v>
      </c>
      <c r="D240" s="290">
        <f>data!BA66</f>
        <v>0</v>
      </c>
      <c r="E240" s="290">
        <f>data!BB66</f>
        <v>588470</v>
      </c>
      <c r="F240" s="290">
        <f>data!BC66</f>
        <v>0</v>
      </c>
      <c r="G240" s="290">
        <f>data!BD66</f>
        <v>16896</v>
      </c>
      <c r="H240" s="290">
        <f>data!BE66</f>
        <v>404748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260</v>
      </c>
      <c r="H241" s="290">
        <f>data!BE67</f>
        <v>674306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1008</v>
      </c>
      <c r="C242" s="290">
        <f>data!AZ68</f>
        <v>0</v>
      </c>
      <c r="D242" s="290">
        <f>data!BA68</f>
        <v>0</v>
      </c>
      <c r="E242" s="290">
        <f>data!BB68</f>
        <v>416683</v>
      </c>
      <c r="F242" s="290">
        <f>data!BC68</f>
        <v>0</v>
      </c>
      <c r="G242" s="290">
        <f>data!BD68</f>
        <v>0</v>
      </c>
      <c r="H242" s="290">
        <f>data!BE68</f>
        <v>69256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1009</v>
      </c>
      <c r="C243" s="290">
        <f>data!AZ69</f>
        <v>0</v>
      </c>
      <c r="D243" s="290">
        <f>data!BA69</f>
        <v>0</v>
      </c>
      <c r="E243" s="290">
        <f>data!BB69</f>
        <v>2100574</v>
      </c>
      <c r="F243" s="290">
        <f>data!BC69</f>
        <v>0</v>
      </c>
      <c r="G243" s="290">
        <f>data!BD69</f>
        <v>21047</v>
      </c>
      <c r="H243" s="290">
        <f>data!BE69</f>
        <v>7708931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-3532</v>
      </c>
      <c r="F244" s="290">
        <f>-data!BC84</f>
        <v>0</v>
      </c>
      <c r="G244" s="290">
        <f>-data!BD84</f>
        <v>0</v>
      </c>
      <c r="H244" s="290">
        <f>-data!BE84</f>
        <v>-803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1010</v>
      </c>
      <c r="C245" s="290">
        <f>data!AZ85</f>
        <v>0</v>
      </c>
      <c r="D245" s="290">
        <f>data!BA85</f>
        <v>0</v>
      </c>
      <c r="E245" s="290">
        <f>data!BB85</f>
        <v>7590536</v>
      </c>
      <c r="F245" s="290">
        <f>data!BC85</f>
        <v>0</v>
      </c>
      <c r="G245" s="290">
        <f>data!BD85</f>
        <v>-130940</v>
      </c>
      <c r="H245" s="290">
        <f>data!BE85</f>
        <v>17092905.68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1011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1012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1013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1014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1015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1016</v>
      </c>
      <c r="C252" s="306">
        <f>data!AZ90</f>
        <v>0</v>
      </c>
      <c r="D252" s="306">
        <f>data!BA90</f>
        <v>0</v>
      </c>
      <c r="E252" s="306">
        <f>data!BB90</f>
        <v>1009</v>
      </c>
      <c r="F252" s="306">
        <f>data!BC90</f>
        <v>0</v>
      </c>
      <c r="G252" s="306">
        <f>data!BD90</f>
        <v>5858</v>
      </c>
      <c r="H252" s="306">
        <f>data!BE90</f>
        <v>51865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1017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1018</v>
      </c>
      <c r="C254" s="305" t="str">
        <f>IF(data!AZ92&gt;0,data!AZ92,"")</f>
        <v>x</v>
      </c>
      <c r="D254" s="306">
        <f>data!BA92</f>
        <v>0</v>
      </c>
      <c r="E254" s="306">
        <f>data!BB92</f>
        <v>386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1019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1001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1047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Kadlec Regional Medical Center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1003</v>
      </c>
      <c r="C262" s="296" t="s">
        <v>1048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1049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1050</v>
      </c>
    </row>
    <row r="264" spans="1:9" customFormat="1" ht="20.149999999999999" customHeight="1" x14ac:dyDescent="0.35">
      <c r="A264" s="289">
        <v>3</v>
      </c>
      <c r="B264" s="290" t="s">
        <v>1007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17.61</v>
      </c>
      <c r="D266" s="297">
        <f>data!BH60</f>
        <v>0.71</v>
      </c>
      <c r="E266" s="297">
        <f>data!BI60</f>
        <v>4.45</v>
      </c>
      <c r="F266" s="297">
        <f>data!BJ60</f>
        <v>0</v>
      </c>
      <c r="G266" s="297">
        <f>data!BK60</f>
        <v>33.51</v>
      </c>
      <c r="H266" s="297">
        <f>data!BL60</f>
        <v>39.659999999999997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728848</v>
      </c>
      <c r="D267" s="290">
        <f>data!BH61</f>
        <v>9793</v>
      </c>
      <c r="E267" s="290">
        <f>data!BI61</f>
        <v>169765</v>
      </c>
      <c r="F267" s="290">
        <f>data!BJ61</f>
        <v>143988</v>
      </c>
      <c r="G267" s="290">
        <f>data!BK61</f>
        <v>1752285</v>
      </c>
      <c r="H267" s="290">
        <f>data!BL61</f>
        <v>2461980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72217</v>
      </c>
      <c r="D268" s="290">
        <f>data!BH62</f>
        <v>10130</v>
      </c>
      <c r="E268" s="290">
        <f>data!BI62</f>
        <v>16822</v>
      </c>
      <c r="F268" s="290">
        <f>data!BJ62</f>
        <v>416</v>
      </c>
      <c r="G268" s="290">
        <f>data!BK62</f>
        <v>171518</v>
      </c>
      <c r="H268" s="290">
        <f>data!BL62</f>
        <v>254133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-46501.440000000002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3189</v>
      </c>
      <c r="D270" s="290">
        <f>data!BH64</f>
        <v>1772</v>
      </c>
      <c r="E270" s="290">
        <f>data!BI64</f>
        <v>31404</v>
      </c>
      <c r="F270" s="290">
        <f>data!BJ64</f>
        <v>0</v>
      </c>
      <c r="G270" s="290">
        <f>data!BK64</f>
        <v>8650</v>
      </c>
      <c r="H270" s="290">
        <f>data!BL64</f>
        <v>35016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523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524</v>
      </c>
      <c r="C272" s="290">
        <f>data!BG66</f>
        <v>6315</v>
      </c>
      <c r="D272" s="290">
        <f>data!BH66</f>
        <v>7030</v>
      </c>
      <c r="E272" s="290">
        <f>data!BI66</f>
        <v>434935</v>
      </c>
      <c r="F272" s="290">
        <f>data!BJ66</f>
        <v>0</v>
      </c>
      <c r="G272" s="290">
        <f>data!BK66</f>
        <v>21294</v>
      </c>
      <c r="H272" s="290">
        <f>data!BL66</f>
        <v>17144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10345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1008</v>
      </c>
      <c r="C274" s="290">
        <f>data!BG68</f>
        <v>10301</v>
      </c>
      <c r="D274" s="290">
        <f>data!BH68</f>
        <v>0</v>
      </c>
      <c r="E274" s="290">
        <f>data!BI68</f>
        <v>391</v>
      </c>
      <c r="F274" s="290">
        <f>data!BJ68</f>
        <v>0</v>
      </c>
      <c r="G274" s="290">
        <f>data!BK68</f>
        <v>162863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1009</v>
      </c>
      <c r="C275" s="290">
        <f>data!BG69</f>
        <v>374086</v>
      </c>
      <c r="D275" s="290">
        <f>data!BH69</f>
        <v>-3452</v>
      </c>
      <c r="E275" s="290">
        <f>data!BI69</f>
        <v>102822</v>
      </c>
      <c r="F275" s="290">
        <f>data!BJ69</f>
        <v>73034</v>
      </c>
      <c r="G275" s="290">
        <f>data!BK69</f>
        <v>899893</v>
      </c>
      <c r="H275" s="290">
        <f>data!BL69</f>
        <v>1254834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-221846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1010</v>
      </c>
      <c r="C277" s="290">
        <f>data!BG85</f>
        <v>1194956</v>
      </c>
      <c r="D277" s="290">
        <f>data!BH85</f>
        <v>-21228.440000000002</v>
      </c>
      <c r="E277" s="290">
        <f>data!BI85</f>
        <v>766484</v>
      </c>
      <c r="F277" s="290">
        <f>data!BJ85</f>
        <v>217438</v>
      </c>
      <c r="G277" s="290">
        <f>data!BK85</f>
        <v>2794657</v>
      </c>
      <c r="H277" s="290">
        <f>data!BL85</f>
        <v>4023107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1011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1012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1013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1014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1015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1016</v>
      </c>
      <c r="C284" s="306">
        <f>data!BG90</f>
        <v>15</v>
      </c>
      <c r="D284" s="306">
        <f>data!BH90</f>
        <v>4629</v>
      </c>
      <c r="E284" s="306">
        <f>data!BI90</f>
        <v>0</v>
      </c>
      <c r="F284" s="306">
        <f>data!BJ90</f>
        <v>256</v>
      </c>
      <c r="G284" s="306">
        <f>data!BK90</f>
        <v>0</v>
      </c>
      <c r="H284" s="306">
        <f>data!BL90</f>
        <v>1748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1017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1018</v>
      </c>
      <c r="C286" s="305" t="str">
        <f>IF(data!BG92&gt;0,data!BG92,"")</f>
        <v>x</v>
      </c>
      <c r="D286" s="306">
        <f>data!BH92</f>
        <v>1773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669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1019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1001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1051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Kadlec Regional Medical Center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1003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1052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1007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94.86</v>
      </c>
      <c r="D298" s="297">
        <f>data!BO60</f>
        <v>3.48</v>
      </c>
      <c r="E298" s="297">
        <f>data!BP60</f>
        <v>0</v>
      </c>
      <c r="F298" s="297">
        <f>data!BQ60</f>
        <v>0</v>
      </c>
      <c r="G298" s="297">
        <f>data!BR60</f>
        <v>1</v>
      </c>
      <c r="H298" s="297">
        <f>data!BS60</f>
        <v>3.4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9812134</v>
      </c>
      <c r="D299" s="290">
        <f>data!BO61</f>
        <v>353260</v>
      </c>
      <c r="E299" s="290">
        <f>data!BP61</f>
        <v>0</v>
      </c>
      <c r="F299" s="290">
        <f>data!BQ61</f>
        <v>0</v>
      </c>
      <c r="G299" s="290">
        <f>data!BR61</f>
        <v>236949</v>
      </c>
      <c r="H299" s="290">
        <f>data!BS61</f>
        <v>220163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1103336</v>
      </c>
      <c r="D300" s="290">
        <f>data!BO62</f>
        <v>700195</v>
      </c>
      <c r="E300" s="290">
        <f>data!BP62</f>
        <v>0</v>
      </c>
      <c r="F300" s="290">
        <f>data!BQ62</f>
        <v>0</v>
      </c>
      <c r="G300" s="290">
        <f>data!BR62</f>
        <v>6937</v>
      </c>
      <c r="H300" s="290">
        <f>data!BS62</f>
        <v>22333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136580.91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32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675859</v>
      </c>
      <c r="D302" s="290">
        <f>data!BO64</f>
        <v>931</v>
      </c>
      <c r="E302" s="290">
        <f>data!BP64</f>
        <v>282</v>
      </c>
      <c r="F302" s="290">
        <f>data!BQ64</f>
        <v>0</v>
      </c>
      <c r="G302" s="290">
        <f>data!BR64</f>
        <v>1894</v>
      </c>
      <c r="H302" s="290">
        <f>data!BS64</f>
        <v>10257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523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524</v>
      </c>
      <c r="C304" s="290">
        <f>data!BN66</f>
        <v>3208943</v>
      </c>
      <c r="D304" s="290">
        <f>data!BO66</f>
        <v>13945</v>
      </c>
      <c r="E304" s="290">
        <f>data!BP66</f>
        <v>28847</v>
      </c>
      <c r="F304" s="290">
        <f>data!BQ66</f>
        <v>0</v>
      </c>
      <c r="G304" s="290">
        <f>data!BR66</f>
        <v>849459</v>
      </c>
      <c r="H304" s="290">
        <f>data!BS66</f>
        <v>4750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7524698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1008</v>
      </c>
      <c r="C306" s="290">
        <f>data!BN68</f>
        <v>822033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10984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1009</v>
      </c>
      <c r="C307" s="290">
        <f>data!BN69</f>
        <v>13611655</v>
      </c>
      <c r="D307" s="290">
        <f>data!BO69</f>
        <v>216101</v>
      </c>
      <c r="E307" s="290">
        <f>data!BP69</f>
        <v>74477</v>
      </c>
      <c r="F307" s="290">
        <f>data!BQ69</f>
        <v>0</v>
      </c>
      <c r="G307" s="290">
        <f>data!BR69</f>
        <v>540673</v>
      </c>
      <c r="H307" s="290">
        <f>data!BS69</f>
        <v>122253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-526354</v>
      </c>
      <c r="D308" s="290">
        <f>-data!BO84</f>
        <v>0</v>
      </c>
      <c r="E308" s="290">
        <f>-data!BP84</f>
        <v>-255</v>
      </c>
      <c r="F308" s="290">
        <f>-data!BQ84</f>
        <v>0</v>
      </c>
      <c r="G308" s="290">
        <f>-data!BR84</f>
        <v>0</v>
      </c>
      <c r="H308" s="290">
        <f>-data!BS84</f>
        <v>-546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1010</v>
      </c>
      <c r="C309" s="290">
        <f>data!BN85</f>
        <v>36368884.909999996</v>
      </c>
      <c r="D309" s="290">
        <f>data!BO85</f>
        <v>1284432</v>
      </c>
      <c r="E309" s="290">
        <f>data!BP85</f>
        <v>103351</v>
      </c>
      <c r="F309" s="290">
        <f>data!BQ85</f>
        <v>0</v>
      </c>
      <c r="G309" s="290">
        <f>data!BR85</f>
        <v>1635944</v>
      </c>
      <c r="H309" s="290">
        <f>data!BS85</f>
        <v>390194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1011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1012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1013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1014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1015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1016</v>
      </c>
      <c r="C316" s="306">
        <f>data!BN90</f>
        <v>11046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1747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1017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1018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669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1019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1001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1053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Kadlec Regional Medical Center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1003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1052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1007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36.159999999999997</v>
      </c>
      <c r="E330" s="297">
        <f>data!BW60</f>
        <v>60.72</v>
      </c>
      <c r="F330" s="297">
        <f>data!BX60</f>
        <v>0</v>
      </c>
      <c r="G330" s="297">
        <f>data!BY60</f>
        <v>40.450000000000003</v>
      </c>
      <c r="H330" s="297">
        <f>data!BZ60</f>
        <v>31.05</v>
      </c>
      <c r="I330" s="297">
        <f>data!CA60</f>
        <v>72.69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1933520</v>
      </c>
      <c r="E331" s="309">
        <f>data!BW61</f>
        <v>22033653</v>
      </c>
      <c r="F331" s="309">
        <f>data!BX61</f>
        <v>0</v>
      </c>
      <c r="G331" s="309">
        <f>data!BY61</f>
        <v>4416834</v>
      </c>
      <c r="H331" s="309">
        <f>data!BZ61</f>
        <v>5001052</v>
      </c>
      <c r="I331" s="309">
        <f>data!CA61</f>
        <v>7089825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204929</v>
      </c>
      <c r="E332" s="309">
        <f>data!BW62</f>
        <v>1350247</v>
      </c>
      <c r="F332" s="309">
        <f>data!BX62</f>
        <v>0</v>
      </c>
      <c r="G332" s="309">
        <f>data!BY62</f>
        <v>785221</v>
      </c>
      <c r="H332" s="309">
        <f>data!BZ62</f>
        <v>939950</v>
      </c>
      <c r="I332" s="309">
        <f>data!CA62</f>
        <v>669257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5155701.82</v>
      </c>
      <c r="F333" s="309">
        <f>data!BX63</f>
        <v>0</v>
      </c>
      <c r="G333" s="309">
        <f>data!BY63</f>
        <v>79243.27</v>
      </c>
      <c r="H333" s="309">
        <f>data!BZ63</f>
        <v>0</v>
      </c>
      <c r="I333" s="309">
        <f>data!CA63</f>
        <v>6702.5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10831</v>
      </c>
      <c r="E334" s="309">
        <f>data!BW64</f>
        <v>41964</v>
      </c>
      <c r="F334" s="309">
        <f>data!BX64</f>
        <v>0</v>
      </c>
      <c r="G334" s="309">
        <f>data!BY64</f>
        <v>51656</v>
      </c>
      <c r="H334" s="309">
        <f>data!BZ64</f>
        <v>11843</v>
      </c>
      <c r="I334" s="309">
        <f>data!CA64</f>
        <v>224121</v>
      </c>
    </row>
    <row r="335" spans="1:9" customFormat="1" ht="20.149999999999999" customHeight="1" x14ac:dyDescent="0.35">
      <c r="A335" s="289">
        <v>10</v>
      </c>
      <c r="B335" s="290" t="s">
        <v>523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524</v>
      </c>
      <c r="C336" s="309">
        <f>data!BU66</f>
        <v>0</v>
      </c>
      <c r="D336" s="309">
        <f>data!BV66</f>
        <v>120869</v>
      </c>
      <c r="E336" s="309">
        <f>data!BW66</f>
        <v>-87065</v>
      </c>
      <c r="F336" s="309">
        <f>data!BX66</f>
        <v>0</v>
      </c>
      <c r="G336" s="309">
        <f>data!BY66</f>
        <v>655592</v>
      </c>
      <c r="H336" s="309">
        <f>data!BZ66</f>
        <v>15881</v>
      </c>
      <c r="I336" s="309">
        <f>data!CA66</f>
        <v>89132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343953</v>
      </c>
      <c r="H337" s="309">
        <f>data!BZ67</f>
        <v>0</v>
      </c>
      <c r="I337" s="309">
        <f>data!CA67</f>
        <v>70187</v>
      </c>
    </row>
    <row r="338" spans="1:9" customFormat="1" ht="20.149999999999999" customHeight="1" x14ac:dyDescent="0.35">
      <c r="A338" s="289">
        <v>13</v>
      </c>
      <c r="B338" s="290" t="s">
        <v>1008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261393</v>
      </c>
      <c r="H338" s="309">
        <f>data!BZ68</f>
        <v>0</v>
      </c>
      <c r="I338" s="309">
        <f>data!CA68</f>
        <v>723845</v>
      </c>
    </row>
    <row r="339" spans="1:9" customFormat="1" ht="20.149999999999999" customHeight="1" x14ac:dyDescent="0.35">
      <c r="A339" s="289">
        <v>14</v>
      </c>
      <c r="B339" s="290" t="s">
        <v>1009</v>
      </c>
      <c r="C339" s="309">
        <f>data!BU69</f>
        <v>0</v>
      </c>
      <c r="D339" s="309">
        <f>data!BV69</f>
        <v>1002408</v>
      </c>
      <c r="E339" s="309">
        <f>data!BW69</f>
        <v>11380085</v>
      </c>
      <c r="F339" s="309">
        <f>data!BX69</f>
        <v>0</v>
      </c>
      <c r="G339" s="309">
        <f>data!BY69</f>
        <v>2676371</v>
      </c>
      <c r="H339" s="309">
        <f>data!BZ69</f>
        <v>2539596</v>
      </c>
      <c r="I339" s="309">
        <f>data!CA69</f>
        <v>3890773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-196040</v>
      </c>
      <c r="E340" s="290">
        <f>-data!BW84</f>
        <v>-1121660</v>
      </c>
      <c r="F340" s="290">
        <f>-data!BX84</f>
        <v>0</v>
      </c>
      <c r="G340" s="290">
        <f>-data!BY84</f>
        <v>-75119</v>
      </c>
      <c r="H340" s="290">
        <f>-data!BZ84</f>
        <v>0</v>
      </c>
      <c r="I340" s="290">
        <f>-data!CA84</f>
        <v>-506657</v>
      </c>
    </row>
    <row r="341" spans="1:9" customFormat="1" ht="20.149999999999999" customHeight="1" x14ac:dyDescent="0.35">
      <c r="A341" s="289">
        <v>16</v>
      </c>
      <c r="B341" s="298" t="s">
        <v>1010</v>
      </c>
      <c r="C341" s="290">
        <f>data!BU85</f>
        <v>0</v>
      </c>
      <c r="D341" s="290">
        <f>data!BV85</f>
        <v>3076517</v>
      </c>
      <c r="E341" s="290">
        <f>data!BW85</f>
        <v>38752925.82</v>
      </c>
      <c r="F341" s="290">
        <f>data!BX85</f>
        <v>0</v>
      </c>
      <c r="G341" s="290">
        <f>data!BY85</f>
        <v>9195144.2699999996</v>
      </c>
      <c r="H341" s="290">
        <f>data!BZ85</f>
        <v>8508322</v>
      </c>
      <c r="I341" s="290">
        <f>data!CA85</f>
        <v>12257185.5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1011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1012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1013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1014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1015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1016</v>
      </c>
      <c r="C348" s="306">
        <f>data!BU90</f>
        <v>0</v>
      </c>
      <c r="D348" s="306">
        <f>data!BV90</f>
        <v>0</v>
      </c>
      <c r="E348" s="306">
        <f>data!BW90</f>
        <v>273</v>
      </c>
      <c r="F348" s="306">
        <f>data!BX90</f>
        <v>0</v>
      </c>
      <c r="G348" s="306">
        <f>data!BY90</f>
        <v>3295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1017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1018</v>
      </c>
      <c r="C350" s="306">
        <f>data!BU92</f>
        <v>0</v>
      </c>
      <c r="D350" s="306">
        <f>data!BV92</f>
        <v>0</v>
      </c>
      <c r="E350" s="306">
        <f>data!BW92</f>
        <v>105</v>
      </c>
      <c r="F350" s="306">
        <f>data!BX92</f>
        <v>0</v>
      </c>
      <c r="G350" s="306">
        <f>data!BY92</f>
        <v>1262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1019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1001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1054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Kadlec Regional Medical Center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1003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1055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1007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28.53</v>
      </c>
      <c r="D362" s="297">
        <f>data!CC60</f>
        <v>64.36</v>
      </c>
      <c r="E362" s="312"/>
      <c r="F362" s="300"/>
      <c r="G362" s="300"/>
      <c r="H362" s="300"/>
      <c r="I362" s="313">
        <f>data!CE60</f>
        <v>3163.57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2045262</v>
      </c>
      <c r="D363" s="309">
        <f>data!CC61</f>
        <v>5462068</v>
      </c>
      <c r="E363" s="314"/>
      <c r="F363" s="314"/>
      <c r="G363" s="314"/>
      <c r="H363" s="314"/>
      <c r="I363" s="309">
        <f>data!CE61</f>
        <v>353221731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225183</v>
      </c>
      <c r="D364" s="309">
        <f>data!CC62</f>
        <v>672143</v>
      </c>
      <c r="E364" s="314"/>
      <c r="F364" s="314"/>
      <c r="G364" s="314"/>
      <c r="H364" s="314"/>
      <c r="I364" s="309">
        <f>data!CE62</f>
        <v>31673682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39040</v>
      </c>
      <c r="E365" s="314"/>
      <c r="F365" s="314"/>
      <c r="G365" s="314"/>
      <c r="H365" s="314"/>
      <c r="I365" s="309">
        <f>data!CE63</f>
        <v>14578518.959999999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45521</v>
      </c>
      <c r="D366" s="309">
        <f>data!CC64</f>
        <v>-228298</v>
      </c>
      <c r="E366" s="314"/>
      <c r="F366" s="314"/>
      <c r="G366" s="314"/>
      <c r="H366" s="314"/>
      <c r="I366" s="309">
        <f>data!CE64</f>
        <v>151063673</v>
      </c>
    </row>
    <row r="367" spans="1:9" customFormat="1" ht="20.149999999999999" customHeight="1" x14ac:dyDescent="0.35">
      <c r="A367" s="289">
        <v>10</v>
      </c>
      <c r="B367" s="290" t="s">
        <v>523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524</v>
      </c>
      <c r="C368" s="309">
        <f>data!CB66</f>
        <v>80870</v>
      </c>
      <c r="D368" s="309">
        <f>data!CC66</f>
        <v>713831</v>
      </c>
      <c r="E368" s="314"/>
      <c r="F368" s="314"/>
      <c r="G368" s="314"/>
      <c r="H368" s="314"/>
      <c r="I368" s="309">
        <f>data!CE66</f>
        <v>21610471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18140640</v>
      </c>
    </row>
    <row r="370" spans="1:9" customFormat="1" ht="20.149999999999999" customHeight="1" x14ac:dyDescent="0.35">
      <c r="A370" s="289">
        <v>13</v>
      </c>
      <c r="B370" s="290" t="s">
        <v>1008</v>
      </c>
      <c r="C370" s="309">
        <f>data!CB68</f>
        <v>79575</v>
      </c>
      <c r="D370" s="309">
        <f>data!CC68</f>
        <v>811655</v>
      </c>
      <c r="E370" s="314"/>
      <c r="F370" s="314"/>
      <c r="G370" s="314"/>
      <c r="H370" s="314"/>
      <c r="I370" s="309">
        <f>data!CE68</f>
        <v>19239879</v>
      </c>
    </row>
    <row r="371" spans="1:9" customFormat="1" ht="20.149999999999999" customHeight="1" x14ac:dyDescent="0.35">
      <c r="A371" s="289">
        <v>14</v>
      </c>
      <c r="B371" s="290" t="s">
        <v>1009</v>
      </c>
      <c r="C371" s="309">
        <f>data!CB69</f>
        <v>1101338</v>
      </c>
      <c r="D371" s="309">
        <f>data!CC69</f>
        <v>16273441</v>
      </c>
      <c r="E371" s="309">
        <f>data!CD69</f>
        <v>0</v>
      </c>
      <c r="F371" s="314"/>
      <c r="G371" s="314"/>
      <c r="H371" s="314"/>
      <c r="I371" s="309">
        <f>data!CE69</f>
        <v>227610118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-168477</v>
      </c>
      <c r="D372" s="290">
        <f>-data!CC84</f>
        <v>-2489922</v>
      </c>
      <c r="E372" s="290">
        <f>-data!CD84</f>
        <v>0</v>
      </c>
      <c r="F372" s="300"/>
      <c r="G372" s="300"/>
      <c r="H372" s="300"/>
      <c r="I372" s="290">
        <f>-data!CE84</f>
        <v>-25745447</v>
      </c>
    </row>
    <row r="373" spans="1:9" customFormat="1" ht="20.149999999999999" customHeight="1" x14ac:dyDescent="0.35">
      <c r="A373" s="289">
        <v>16</v>
      </c>
      <c r="B373" s="298" t="s">
        <v>1010</v>
      </c>
      <c r="C373" s="309">
        <f>data!CB85</f>
        <v>3409272</v>
      </c>
      <c r="D373" s="309">
        <f>data!CC85</f>
        <v>21253958</v>
      </c>
      <c r="E373" s="309">
        <f>data!CD85</f>
        <v>0</v>
      </c>
      <c r="F373" s="314"/>
      <c r="G373" s="314"/>
      <c r="H373" s="314"/>
      <c r="I373" s="290">
        <f>data!CE85</f>
        <v>811393265.95999992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1011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1012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1099209531</v>
      </c>
    </row>
    <row r="377" spans="1:9" customFormat="1" ht="20.149999999999999" customHeight="1" x14ac:dyDescent="0.35">
      <c r="A377" s="289">
        <v>20</v>
      </c>
      <c r="B377" s="298" t="s">
        <v>1013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1559330969</v>
      </c>
    </row>
    <row r="378" spans="1:9" customFormat="1" ht="20.149999999999999" customHeight="1" x14ac:dyDescent="0.35">
      <c r="A378" s="289">
        <v>21</v>
      </c>
      <c r="B378" s="298" t="s">
        <v>1014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2658540500</v>
      </c>
    </row>
    <row r="379" spans="1:9" customFormat="1" ht="20.149999999999999" customHeight="1" x14ac:dyDescent="0.35">
      <c r="A379" s="289" t="s">
        <v>1015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1016</v>
      </c>
      <c r="C380" s="306">
        <f>data!CB90</f>
        <v>0</v>
      </c>
      <c r="D380" s="306">
        <f>data!CC90</f>
        <v>7071</v>
      </c>
      <c r="E380" s="300"/>
      <c r="F380" s="300"/>
      <c r="G380" s="300"/>
      <c r="H380" s="300"/>
      <c r="I380" s="290">
        <f>data!CE90</f>
        <v>429234</v>
      </c>
    </row>
    <row r="381" spans="1:9" customFormat="1" ht="20.149999999999999" customHeight="1" x14ac:dyDescent="0.35">
      <c r="A381" s="289">
        <v>23</v>
      </c>
      <c r="B381" s="290" t="s">
        <v>1017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1018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131102</v>
      </c>
    </row>
    <row r="383" spans="1:9" customFormat="1" ht="20.149999999999999" customHeight="1" x14ac:dyDescent="0.35">
      <c r="A383" s="289">
        <v>25</v>
      </c>
      <c r="B383" s="290" t="s">
        <v>1019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701.2399999999999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C930-C4B7-4868-B0DC-202DAC85F51C}">
  <sheetPr syncVertical="1" syncRef="A97" transitionEvaluation="1" transitionEntry="1" codeName="Sheet12">
    <tabColor rgb="FF92D050"/>
    <pageSetUpPr autoPageBreaks="0" fitToPage="1"/>
  </sheetPr>
  <dimension ref="A1:CF717"/>
  <sheetViews>
    <sheetView topLeftCell="A97" zoomScaleNormal="100" workbookViewId="0">
      <selection activeCell="C132" sqref="C13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26267532</v>
      </c>
      <c r="C47" s="20">
        <v>656836.67000000004</v>
      </c>
      <c r="D47" s="20">
        <v>0</v>
      </c>
      <c r="E47" s="20">
        <v>2868220.4400000004</v>
      </c>
      <c r="F47" s="20">
        <v>0</v>
      </c>
      <c r="G47" s="20">
        <v>27078.969999999998</v>
      </c>
      <c r="H47" s="20">
        <v>0</v>
      </c>
      <c r="I47" s="20">
        <v>0</v>
      </c>
      <c r="J47" s="20">
        <v>497773.77</v>
      </c>
      <c r="K47" s="20">
        <v>230530.88999999998</v>
      </c>
      <c r="L47" s="20">
        <v>0</v>
      </c>
      <c r="M47" s="20">
        <v>0</v>
      </c>
      <c r="N47" s="20">
        <v>0</v>
      </c>
      <c r="O47" s="20">
        <v>686802.56</v>
      </c>
      <c r="P47" s="20">
        <v>1826480.8199999998</v>
      </c>
      <c r="Q47" s="20">
        <v>359321.57</v>
      </c>
      <c r="R47" s="20">
        <v>36589.960000000006</v>
      </c>
      <c r="S47" s="20">
        <v>0</v>
      </c>
      <c r="T47" s="20">
        <v>189.21</v>
      </c>
      <c r="U47" s="20">
        <v>369155.5500000001</v>
      </c>
      <c r="V47" s="20">
        <v>1210071.7900000005</v>
      </c>
      <c r="W47" s="20">
        <v>107129.02</v>
      </c>
      <c r="X47" s="20">
        <v>142228.12</v>
      </c>
      <c r="Y47" s="20">
        <v>557892.29</v>
      </c>
      <c r="Z47" s="20">
        <v>1093338.6199999999</v>
      </c>
      <c r="AA47" s="20">
        <v>62628.12</v>
      </c>
      <c r="AB47" s="20">
        <v>355165.39</v>
      </c>
      <c r="AC47" s="20">
        <v>205952.35</v>
      </c>
      <c r="AD47" s="20">
        <v>0</v>
      </c>
      <c r="AE47" s="20">
        <v>486642.18999999994</v>
      </c>
      <c r="AF47" s="20">
        <v>0</v>
      </c>
      <c r="AG47" s="20">
        <v>1195461.1900000002</v>
      </c>
      <c r="AH47" s="20">
        <v>0</v>
      </c>
      <c r="AI47" s="20">
        <v>0</v>
      </c>
      <c r="AJ47" s="20">
        <v>4636895.9400000013</v>
      </c>
      <c r="AK47" s="20">
        <v>171991.36</v>
      </c>
      <c r="AL47" s="20">
        <v>115492.68000000001</v>
      </c>
      <c r="AM47" s="20">
        <v>0</v>
      </c>
      <c r="AN47" s="20">
        <v>0</v>
      </c>
      <c r="AO47" s="20">
        <v>348505.02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50789.899999999994</v>
      </c>
      <c r="AW47" s="20">
        <v>0</v>
      </c>
      <c r="AX47" s="20">
        <v>0</v>
      </c>
      <c r="AY47" s="20">
        <v>426136.32000000007</v>
      </c>
      <c r="AZ47" s="20">
        <v>0</v>
      </c>
      <c r="BA47" s="20">
        <v>0</v>
      </c>
      <c r="BB47" s="20">
        <v>288529.93999999994</v>
      </c>
      <c r="BC47" s="20">
        <v>408.02</v>
      </c>
      <c r="BD47" s="20">
        <v>7967.7</v>
      </c>
      <c r="BE47" s="20">
        <v>451655.21999999991</v>
      </c>
      <c r="BF47" s="20">
        <v>0</v>
      </c>
      <c r="BG47" s="20">
        <v>63067.87</v>
      </c>
      <c r="BH47" s="20">
        <v>13125.83</v>
      </c>
      <c r="BI47" s="20">
        <v>41668.600000000006</v>
      </c>
      <c r="BJ47" s="20">
        <v>0</v>
      </c>
      <c r="BK47" s="20">
        <v>148304.47999999998</v>
      </c>
      <c r="BL47" s="20">
        <v>184177.73999999996</v>
      </c>
      <c r="BM47" s="20">
        <v>0</v>
      </c>
      <c r="BN47" s="20">
        <v>740639.51000000013</v>
      </c>
      <c r="BO47" s="20">
        <v>2150979.0500000003</v>
      </c>
      <c r="BP47" s="20">
        <v>3183.75</v>
      </c>
      <c r="BQ47" s="20">
        <v>0</v>
      </c>
      <c r="BR47" s="20">
        <v>36213.1</v>
      </c>
      <c r="BS47" s="20">
        <v>15979.820000000002</v>
      </c>
      <c r="BT47" s="20">
        <v>0</v>
      </c>
      <c r="BU47" s="20">
        <v>0</v>
      </c>
      <c r="BV47" s="20">
        <v>182965.52</v>
      </c>
      <c r="BW47" s="20">
        <v>1133401.8199999998</v>
      </c>
      <c r="BX47" s="20">
        <v>0</v>
      </c>
      <c r="BY47" s="20">
        <v>851453.12000000023</v>
      </c>
      <c r="BZ47" s="20">
        <v>125652.76000000001</v>
      </c>
      <c r="CA47" s="20">
        <v>521587.99000000005</v>
      </c>
      <c r="CB47" s="20">
        <v>144422.88</v>
      </c>
      <c r="CC47" s="20">
        <v>436846.95</v>
      </c>
      <c r="CD47" s="16"/>
      <c r="CE47" s="28">
        <v>26267532.379999999</v>
      </c>
    </row>
    <row r="48" spans="1:83" x14ac:dyDescent="0.35">
      <c r="A48" s="28" t="s">
        <v>232</v>
      </c>
      <c r="B48" s="242">
        <v>-0.37999999895691872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1056</v>
      </c>
      <c r="CE48" s="28" t="s">
        <v>1056</v>
      </c>
    </row>
    <row r="49" spans="1:83" x14ac:dyDescent="0.35">
      <c r="A49" s="16" t="s">
        <v>233</v>
      </c>
      <c r="B49" s="28">
        <v>26267531.620000001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17764273</v>
      </c>
      <c r="C51" s="20">
        <v>505876.60000000003</v>
      </c>
      <c r="D51" s="20">
        <v>0</v>
      </c>
      <c r="E51" s="20">
        <v>1004902.7000000001</v>
      </c>
      <c r="F51" s="20">
        <v>0</v>
      </c>
      <c r="G51" s="20">
        <v>5504.84</v>
      </c>
      <c r="H51" s="20">
        <v>0</v>
      </c>
      <c r="I51" s="20">
        <v>0</v>
      </c>
      <c r="J51" s="20">
        <v>189993.5</v>
      </c>
      <c r="K51" s="20">
        <v>7048.32</v>
      </c>
      <c r="L51" s="20">
        <v>0</v>
      </c>
      <c r="M51" s="20">
        <v>0</v>
      </c>
      <c r="N51" s="20">
        <v>0</v>
      </c>
      <c r="O51" s="20">
        <v>6077.22</v>
      </c>
      <c r="P51" s="20">
        <v>2249426.2800000007</v>
      </c>
      <c r="Q51" s="20">
        <v>84804.49</v>
      </c>
      <c r="R51" s="20">
        <v>49175.03</v>
      </c>
      <c r="S51" s="20">
        <v>0</v>
      </c>
      <c r="T51" s="20">
        <v>0</v>
      </c>
      <c r="U51" s="20">
        <v>225751.82</v>
      </c>
      <c r="V51" s="20">
        <v>680349.53999999992</v>
      </c>
      <c r="W51" s="20">
        <v>454503.1</v>
      </c>
      <c r="X51" s="20">
        <v>13192.08</v>
      </c>
      <c r="Y51" s="20">
        <v>757916.26</v>
      </c>
      <c r="Z51" s="20">
        <v>1235134.9000000001</v>
      </c>
      <c r="AA51" s="20">
        <v>377135.13</v>
      </c>
      <c r="AB51" s="20">
        <v>82540.78</v>
      </c>
      <c r="AC51" s="20">
        <v>59565.479999999996</v>
      </c>
      <c r="AD51" s="20">
        <v>0</v>
      </c>
      <c r="AE51" s="20">
        <v>46847.710000000006</v>
      </c>
      <c r="AF51" s="20">
        <v>0</v>
      </c>
      <c r="AG51" s="20">
        <v>195304.44</v>
      </c>
      <c r="AH51" s="20">
        <v>0</v>
      </c>
      <c r="AI51" s="20">
        <v>0</v>
      </c>
      <c r="AJ51" s="20">
        <v>513954.3600000001</v>
      </c>
      <c r="AK51" s="20">
        <v>5559.83</v>
      </c>
      <c r="AL51" s="20">
        <v>11141.4</v>
      </c>
      <c r="AM51" s="20">
        <v>0</v>
      </c>
      <c r="AN51" s="20">
        <v>0</v>
      </c>
      <c r="AO51" s="20">
        <v>16759.89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24151.839999999997</v>
      </c>
      <c r="AZ51" s="20">
        <v>0</v>
      </c>
      <c r="BA51" s="20">
        <v>0</v>
      </c>
      <c r="BB51" s="20">
        <v>0</v>
      </c>
      <c r="BC51" s="20">
        <v>0</v>
      </c>
      <c r="BD51" s="20">
        <v>259.92</v>
      </c>
      <c r="BE51" s="20">
        <v>737484.87</v>
      </c>
      <c r="BF51" s="20">
        <v>0</v>
      </c>
      <c r="BG51" s="20">
        <v>0</v>
      </c>
      <c r="BH51" s="20">
        <v>0</v>
      </c>
      <c r="BI51" s="20">
        <v>5172.5200000000004</v>
      </c>
      <c r="BJ51" s="20">
        <v>0</v>
      </c>
      <c r="BK51" s="20">
        <v>0</v>
      </c>
      <c r="BL51" s="20">
        <v>0</v>
      </c>
      <c r="BM51" s="20">
        <v>0</v>
      </c>
      <c r="BN51" s="20">
        <v>7805980.9299999997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500</v>
      </c>
      <c r="BW51" s="20">
        <v>0</v>
      </c>
      <c r="BX51" s="20">
        <v>0</v>
      </c>
      <c r="BY51" s="20">
        <v>298503.11</v>
      </c>
      <c r="BZ51" s="20">
        <v>0</v>
      </c>
      <c r="CA51" s="20">
        <v>98792.819999999992</v>
      </c>
      <c r="CB51" s="20">
        <v>0</v>
      </c>
      <c r="CC51" s="20">
        <v>14961.06</v>
      </c>
      <c r="CD51" s="16"/>
      <c r="CE51" s="28">
        <v>17764272.77</v>
      </c>
    </row>
    <row r="52" spans="1:83" x14ac:dyDescent="0.35">
      <c r="A52" s="35" t="s">
        <v>235</v>
      </c>
      <c r="B52" s="243">
        <v>0.23000000044703484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1056</v>
      </c>
      <c r="CE52" s="28" t="s">
        <v>1056</v>
      </c>
    </row>
    <row r="53" spans="1:83" x14ac:dyDescent="0.35">
      <c r="A53" s="16" t="s">
        <v>233</v>
      </c>
      <c r="B53" s="28">
        <v>17764273.23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6053</v>
      </c>
      <c r="D59" s="20">
        <v>0</v>
      </c>
      <c r="E59" s="20">
        <v>72325</v>
      </c>
      <c r="F59" s="20">
        <v>0</v>
      </c>
      <c r="G59" s="20">
        <v>0</v>
      </c>
      <c r="H59" s="20">
        <v>0</v>
      </c>
      <c r="I59" s="20">
        <v>0</v>
      </c>
      <c r="J59" s="20">
        <v>4704</v>
      </c>
      <c r="K59" s="20">
        <v>0</v>
      </c>
      <c r="L59" s="20">
        <v>0</v>
      </c>
      <c r="M59" s="20">
        <v>0</v>
      </c>
      <c r="N59" s="20">
        <v>0</v>
      </c>
      <c r="O59" s="20">
        <v>1751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429232.18999999994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136.94106250000004</v>
      </c>
      <c r="D60" s="245">
        <v>0</v>
      </c>
      <c r="E60" s="245">
        <v>403.08022115384608</v>
      </c>
      <c r="F60" s="245">
        <v>0</v>
      </c>
      <c r="G60" s="245">
        <v>1.5938461538461537</v>
      </c>
      <c r="H60" s="245">
        <v>0</v>
      </c>
      <c r="I60" s="245">
        <v>0</v>
      </c>
      <c r="J60" s="245">
        <v>0</v>
      </c>
      <c r="K60" s="245">
        <v>29.302615384615386</v>
      </c>
      <c r="L60" s="245">
        <v>0</v>
      </c>
      <c r="M60" s="245">
        <v>0</v>
      </c>
      <c r="N60" s="245">
        <v>0</v>
      </c>
      <c r="O60" s="245">
        <v>60.199899038461538</v>
      </c>
      <c r="P60" s="246">
        <v>218.59066346153844</v>
      </c>
      <c r="Q60" s="246">
        <v>41.462812499999998</v>
      </c>
      <c r="R60" s="246">
        <v>7.5677355769230772</v>
      </c>
      <c r="S60" s="247">
        <v>1.6086538461538461E-2</v>
      </c>
      <c r="T60" s="247">
        <v>2.5163461538461541E-2</v>
      </c>
      <c r="U60" s="248">
        <v>61.152557692307688</v>
      </c>
      <c r="V60" s="246">
        <v>134.7581201923077</v>
      </c>
      <c r="W60" s="246">
        <v>13.317485576923078</v>
      </c>
      <c r="X60" s="246">
        <v>18.872956730769232</v>
      </c>
      <c r="Y60" s="246">
        <v>72.274360576923087</v>
      </c>
      <c r="Z60" s="246">
        <v>127.33874519230767</v>
      </c>
      <c r="AA60" s="246">
        <v>7.7615288461538459</v>
      </c>
      <c r="AB60" s="247">
        <v>46.997341346153846</v>
      </c>
      <c r="AC60" s="246">
        <v>29.454836538461546</v>
      </c>
      <c r="AD60" s="246">
        <v>0</v>
      </c>
      <c r="AE60" s="246">
        <v>59.353533653846156</v>
      </c>
      <c r="AF60" s="246">
        <v>0</v>
      </c>
      <c r="AG60" s="246">
        <v>149.4768942307692</v>
      </c>
      <c r="AH60" s="246">
        <v>0</v>
      </c>
      <c r="AI60" s="246">
        <v>0</v>
      </c>
      <c r="AJ60" s="246">
        <v>540.94955288461551</v>
      </c>
      <c r="AK60" s="246">
        <v>18.533798076923077</v>
      </c>
      <c r="AL60" s="246">
        <v>13.550923076923077</v>
      </c>
      <c r="AM60" s="246">
        <v>0</v>
      </c>
      <c r="AN60" s="246">
        <v>0</v>
      </c>
      <c r="AO60" s="246">
        <v>44.641543269230766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4.7097932692307696</v>
      </c>
      <c r="AW60" s="247">
        <v>0</v>
      </c>
      <c r="AX60" s="247">
        <v>0</v>
      </c>
      <c r="AY60" s="246">
        <v>88.72944230769231</v>
      </c>
      <c r="AZ60" s="246">
        <v>0</v>
      </c>
      <c r="BA60" s="247">
        <v>0</v>
      </c>
      <c r="BB60" s="247">
        <v>31.927649038461535</v>
      </c>
      <c r="BC60" s="247">
        <v>0</v>
      </c>
      <c r="BD60" s="247">
        <v>0</v>
      </c>
      <c r="BE60" s="246">
        <v>106.47658653846153</v>
      </c>
      <c r="BF60" s="247">
        <v>0</v>
      </c>
      <c r="BG60" s="247">
        <v>16.088278846153845</v>
      </c>
      <c r="BH60" s="247">
        <v>0.66609134615384602</v>
      </c>
      <c r="BI60" s="247">
        <v>13.149903846153848</v>
      </c>
      <c r="BJ60" s="247">
        <v>0</v>
      </c>
      <c r="BK60" s="247">
        <v>30.742024038461537</v>
      </c>
      <c r="BL60" s="247">
        <v>40.126658653846157</v>
      </c>
      <c r="BM60" s="247">
        <v>0</v>
      </c>
      <c r="BN60" s="247">
        <v>87.445778846153857</v>
      </c>
      <c r="BO60" s="247">
        <v>4.4485096153846149</v>
      </c>
      <c r="BP60" s="247">
        <v>0</v>
      </c>
      <c r="BQ60" s="247">
        <v>0</v>
      </c>
      <c r="BR60" s="247">
        <v>0.99998076923076928</v>
      </c>
      <c r="BS60" s="247">
        <v>2.9756586538461538</v>
      </c>
      <c r="BT60" s="247">
        <v>0</v>
      </c>
      <c r="BU60" s="247">
        <v>0</v>
      </c>
      <c r="BV60" s="247">
        <v>35.724096153846155</v>
      </c>
      <c r="BW60" s="247">
        <v>56.632144230769228</v>
      </c>
      <c r="BX60" s="247">
        <v>0</v>
      </c>
      <c r="BY60" s="247">
        <v>99.928783653846153</v>
      </c>
      <c r="BZ60" s="247">
        <v>6.2875144230769235</v>
      </c>
      <c r="CA60" s="247">
        <v>75.497932692307671</v>
      </c>
      <c r="CB60" s="247">
        <v>22.413129807692307</v>
      </c>
      <c r="CC60" s="247">
        <v>58.148658653846169</v>
      </c>
      <c r="CD60" s="219" t="s">
        <v>248</v>
      </c>
      <c r="CE60" s="237">
        <v>3020.3328990384612</v>
      </c>
    </row>
    <row r="61" spans="1:83" s="210" customFormat="1" x14ac:dyDescent="0.35">
      <c r="A61" s="35" t="s">
        <v>263</v>
      </c>
      <c r="B61" s="16"/>
      <c r="C61" s="20">
        <v>10892757.819999998</v>
      </c>
      <c r="D61" s="20">
        <v>0</v>
      </c>
      <c r="E61" s="20">
        <v>39462797.860000014</v>
      </c>
      <c r="F61" s="20">
        <v>0</v>
      </c>
      <c r="G61" s="20">
        <v>116110.10999999999</v>
      </c>
      <c r="H61" s="20">
        <v>0</v>
      </c>
      <c r="I61" s="20">
        <v>0</v>
      </c>
      <c r="J61" s="20">
        <v>5873481.1699999999</v>
      </c>
      <c r="K61" s="20">
        <v>2989736.5</v>
      </c>
      <c r="L61" s="20">
        <v>0</v>
      </c>
      <c r="M61" s="20">
        <v>0</v>
      </c>
      <c r="N61" s="20">
        <v>0</v>
      </c>
      <c r="O61" s="20">
        <v>7147243.2599999988</v>
      </c>
      <c r="P61" s="26">
        <v>28413700.25</v>
      </c>
      <c r="Q61" s="26">
        <v>3951329.02</v>
      </c>
      <c r="R61" s="26">
        <v>891994.88000000012</v>
      </c>
      <c r="S61" s="249">
        <v>427.24</v>
      </c>
      <c r="T61" s="249">
        <v>2141.15</v>
      </c>
      <c r="U61" s="27">
        <v>4588407.51</v>
      </c>
      <c r="V61" s="26">
        <v>17884803.18</v>
      </c>
      <c r="W61" s="26">
        <v>1247098.0000000002</v>
      </c>
      <c r="X61" s="26">
        <v>1574869.08</v>
      </c>
      <c r="Y61" s="26">
        <v>6266672.9199999999</v>
      </c>
      <c r="Z61" s="26">
        <v>14197258.92</v>
      </c>
      <c r="AA61" s="26">
        <v>704943.13</v>
      </c>
      <c r="AB61" s="250">
        <v>4087985.19</v>
      </c>
      <c r="AC61" s="26">
        <v>4244356.3900000006</v>
      </c>
      <c r="AD61" s="26">
        <v>0</v>
      </c>
      <c r="AE61" s="26">
        <v>5500768.5100000007</v>
      </c>
      <c r="AF61" s="26">
        <v>0</v>
      </c>
      <c r="AG61" s="26">
        <v>19559825.640000004</v>
      </c>
      <c r="AH61" s="26">
        <v>0</v>
      </c>
      <c r="AI61" s="26">
        <v>0</v>
      </c>
      <c r="AJ61" s="26">
        <v>69211209.549999997</v>
      </c>
      <c r="AK61" s="26">
        <v>1879196.6700000002</v>
      </c>
      <c r="AL61" s="26">
        <v>1329592.45</v>
      </c>
      <c r="AM61" s="26">
        <v>0</v>
      </c>
      <c r="AN61" s="26">
        <v>0</v>
      </c>
      <c r="AO61" s="26">
        <v>3983411.3499999996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625190.37000000011</v>
      </c>
      <c r="AW61" s="249">
        <v>117507.54</v>
      </c>
      <c r="AX61" s="249">
        <v>0</v>
      </c>
      <c r="AY61" s="26">
        <v>4737812.5699999994</v>
      </c>
      <c r="AZ61" s="26">
        <v>0</v>
      </c>
      <c r="BA61" s="249">
        <v>0</v>
      </c>
      <c r="BB61" s="249">
        <v>3453901.6</v>
      </c>
      <c r="BC61" s="249">
        <v>2703.87</v>
      </c>
      <c r="BD61" s="249">
        <v>0</v>
      </c>
      <c r="BE61" s="26">
        <v>5432933.7199999997</v>
      </c>
      <c r="BF61" s="249">
        <v>0</v>
      </c>
      <c r="BG61" s="249">
        <v>665295.87</v>
      </c>
      <c r="BH61" s="249">
        <v>-109459.89</v>
      </c>
      <c r="BI61" s="249">
        <v>584146.82999999996</v>
      </c>
      <c r="BJ61" s="249">
        <v>143988</v>
      </c>
      <c r="BK61" s="249">
        <v>1558536.15</v>
      </c>
      <c r="BL61" s="249">
        <v>2290732.0000000005</v>
      </c>
      <c r="BM61" s="249">
        <v>0</v>
      </c>
      <c r="BN61" s="249">
        <v>5910585.6400000025</v>
      </c>
      <c r="BO61" s="249">
        <v>352656.56</v>
      </c>
      <c r="BP61" s="249">
        <v>0</v>
      </c>
      <c r="BQ61" s="249">
        <v>0</v>
      </c>
      <c r="BR61" s="249">
        <v>1009685.5100000001</v>
      </c>
      <c r="BS61" s="249">
        <v>179395.52</v>
      </c>
      <c r="BT61" s="249">
        <v>0</v>
      </c>
      <c r="BU61" s="249">
        <v>0</v>
      </c>
      <c r="BV61" s="249">
        <v>1916391.92</v>
      </c>
      <c r="BW61" s="249">
        <v>21031374.91</v>
      </c>
      <c r="BX61" s="249">
        <v>0</v>
      </c>
      <c r="BY61" s="249">
        <v>6867077.4400000004</v>
      </c>
      <c r="BZ61" s="249">
        <v>524619.42000000004</v>
      </c>
      <c r="CA61" s="249">
        <v>6446244.5699999994</v>
      </c>
      <c r="CB61" s="249">
        <v>1537556.4799999997</v>
      </c>
      <c r="CC61" s="249">
        <v>4142350.63</v>
      </c>
      <c r="CD61" s="25" t="s">
        <v>248</v>
      </c>
      <c r="CE61" s="28">
        <v>325423344.97999996</v>
      </c>
    </row>
    <row r="62" spans="1:83" x14ac:dyDescent="0.35">
      <c r="A62" s="35" t="s">
        <v>11</v>
      </c>
      <c r="B62" s="16"/>
      <c r="C62" s="28">
        <v>656837</v>
      </c>
      <c r="D62" s="28">
        <v>0</v>
      </c>
      <c r="E62" s="28">
        <v>2868220</v>
      </c>
      <c r="F62" s="28">
        <v>0</v>
      </c>
      <c r="G62" s="28">
        <v>27079</v>
      </c>
      <c r="H62" s="28">
        <v>0</v>
      </c>
      <c r="I62" s="28">
        <v>0</v>
      </c>
      <c r="J62" s="28">
        <v>497774</v>
      </c>
      <c r="K62" s="28">
        <v>230531</v>
      </c>
      <c r="L62" s="28">
        <v>0</v>
      </c>
      <c r="M62" s="28">
        <v>0</v>
      </c>
      <c r="N62" s="28">
        <v>0</v>
      </c>
      <c r="O62" s="28">
        <v>686803</v>
      </c>
      <c r="P62" s="28">
        <v>1826481</v>
      </c>
      <c r="Q62" s="28">
        <v>359322</v>
      </c>
      <c r="R62" s="28">
        <v>36590</v>
      </c>
      <c r="S62" s="28">
        <v>0</v>
      </c>
      <c r="T62" s="28">
        <v>189</v>
      </c>
      <c r="U62" s="28">
        <v>369156</v>
      </c>
      <c r="V62" s="28">
        <v>1210072</v>
      </c>
      <c r="W62" s="28">
        <v>107129</v>
      </c>
      <c r="X62" s="28">
        <v>142228</v>
      </c>
      <c r="Y62" s="28">
        <v>557892</v>
      </c>
      <c r="Z62" s="28">
        <v>1093339</v>
      </c>
      <c r="AA62" s="28">
        <v>62628</v>
      </c>
      <c r="AB62" s="28">
        <v>355165</v>
      </c>
      <c r="AC62" s="28">
        <v>205952</v>
      </c>
      <c r="AD62" s="28">
        <v>0</v>
      </c>
      <c r="AE62" s="28">
        <v>486642</v>
      </c>
      <c r="AF62" s="28">
        <v>0</v>
      </c>
      <c r="AG62" s="28">
        <v>1195461</v>
      </c>
      <c r="AH62" s="28">
        <v>0</v>
      </c>
      <c r="AI62" s="28">
        <v>0</v>
      </c>
      <c r="AJ62" s="28">
        <v>4636896</v>
      </c>
      <c r="AK62" s="28">
        <v>171991</v>
      </c>
      <c r="AL62" s="28">
        <v>115493</v>
      </c>
      <c r="AM62" s="28">
        <v>0</v>
      </c>
      <c r="AN62" s="28">
        <v>0</v>
      </c>
      <c r="AO62" s="28">
        <v>348505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50790</v>
      </c>
      <c r="AW62" s="28">
        <v>0</v>
      </c>
      <c r="AX62" s="28">
        <v>0</v>
      </c>
      <c r="AY62" s="28">
        <v>426136</v>
      </c>
      <c r="AZ62" s="28">
        <v>0</v>
      </c>
      <c r="BA62" s="28">
        <v>0</v>
      </c>
      <c r="BB62" s="28">
        <v>288530</v>
      </c>
      <c r="BC62" s="28">
        <v>408</v>
      </c>
      <c r="BD62" s="28">
        <v>7968</v>
      </c>
      <c r="BE62" s="28">
        <v>451655</v>
      </c>
      <c r="BF62" s="28">
        <v>0</v>
      </c>
      <c r="BG62" s="28">
        <v>63068</v>
      </c>
      <c r="BH62" s="28">
        <v>13126</v>
      </c>
      <c r="BI62" s="28">
        <v>41669</v>
      </c>
      <c r="BJ62" s="28">
        <v>0</v>
      </c>
      <c r="BK62" s="28">
        <v>148304</v>
      </c>
      <c r="BL62" s="28">
        <v>184178</v>
      </c>
      <c r="BM62" s="28">
        <v>0</v>
      </c>
      <c r="BN62" s="28">
        <v>740640</v>
      </c>
      <c r="BO62" s="28">
        <v>2150979</v>
      </c>
      <c r="BP62" s="28">
        <v>3184</v>
      </c>
      <c r="BQ62" s="28">
        <v>0</v>
      </c>
      <c r="BR62" s="28">
        <v>36213</v>
      </c>
      <c r="BS62" s="28">
        <v>15980</v>
      </c>
      <c r="BT62" s="28">
        <v>0</v>
      </c>
      <c r="BU62" s="28">
        <v>0</v>
      </c>
      <c r="BV62" s="28">
        <v>182966</v>
      </c>
      <c r="BW62" s="28">
        <v>1133402</v>
      </c>
      <c r="BX62" s="28">
        <v>0</v>
      </c>
      <c r="BY62" s="28">
        <v>851453</v>
      </c>
      <c r="BZ62" s="28">
        <v>125653</v>
      </c>
      <c r="CA62" s="28">
        <v>521588</v>
      </c>
      <c r="CB62" s="28">
        <v>144423</v>
      </c>
      <c r="CC62" s="28">
        <v>436847</v>
      </c>
      <c r="CD62" s="25" t="s">
        <v>248</v>
      </c>
      <c r="CE62" s="28">
        <v>26267535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90219.33</v>
      </c>
      <c r="F63" s="20">
        <v>0</v>
      </c>
      <c r="G63" s="20">
        <v>0</v>
      </c>
      <c r="H63" s="20">
        <v>0</v>
      </c>
      <c r="I63" s="20">
        <v>0</v>
      </c>
      <c r="J63" s="20">
        <v>53095.67</v>
      </c>
      <c r="K63" s="20">
        <v>0</v>
      </c>
      <c r="L63" s="20">
        <v>0</v>
      </c>
      <c r="M63" s="20">
        <v>0</v>
      </c>
      <c r="N63" s="20">
        <v>0</v>
      </c>
      <c r="O63" s="20">
        <v>616274.28999999992</v>
      </c>
      <c r="P63" s="26">
        <v>207987.06</v>
      </c>
      <c r="Q63" s="26">
        <v>0</v>
      </c>
      <c r="R63" s="26">
        <v>3164385.37</v>
      </c>
      <c r="S63" s="249">
        <v>0</v>
      </c>
      <c r="T63" s="249">
        <v>0</v>
      </c>
      <c r="U63" s="27">
        <v>43805</v>
      </c>
      <c r="V63" s="26">
        <v>1041084.81</v>
      </c>
      <c r="W63" s="26">
        <v>0</v>
      </c>
      <c r="X63" s="26">
        <v>0</v>
      </c>
      <c r="Y63" s="26">
        <v>904144.62</v>
      </c>
      <c r="Z63" s="26">
        <v>-178661.75</v>
      </c>
      <c r="AA63" s="26">
        <v>0</v>
      </c>
      <c r="AB63" s="250">
        <v>0</v>
      </c>
      <c r="AC63" s="26">
        <v>5740</v>
      </c>
      <c r="AD63" s="26">
        <v>0</v>
      </c>
      <c r="AE63" s="26">
        <v>45.2</v>
      </c>
      <c r="AF63" s="26">
        <v>0</v>
      </c>
      <c r="AG63" s="26">
        <v>316156.10000000003</v>
      </c>
      <c r="AH63" s="26">
        <v>0</v>
      </c>
      <c r="AI63" s="26">
        <v>0</v>
      </c>
      <c r="AJ63" s="26">
        <v>1010067.5300000001</v>
      </c>
      <c r="AK63" s="26">
        <v>4874.12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18223.12</v>
      </c>
      <c r="BF63" s="249">
        <v>0</v>
      </c>
      <c r="BG63" s="249">
        <v>0</v>
      </c>
      <c r="BH63" s="249">
        <v>-51122.85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698439.99</v>
      </c>
      <c r="BO63" s="249">
        <v>0</v>
      </c>
      <c r="BP63" s="249">
        <v>0</v>
      </c>
      <c r="BQ63" s="249">
        <v>0</v>
      </c>
      <c r="BR63" s="249">
        <v>92992.52</v>
      </c>
      <c r="BS63" s="249">
        <v>0</v>
      </c>
      <c r="BT63" s="249">
        <v>0</v>
      </c>
      <c r="BU63" s="249">
        <v>0</v>
      </c>
      <c r="BV63" s="249">
        <v>0</v>
      </c>
      <c r="BW63" s="249">
        <v>4756648.99</v>
      </c>
      <c r="BX63" s="249">
        <v>0</v>
      </c>
      <c r="BY63" s="249">
        <v>72833</v>
      </c>
      <c r="BZ63" s="249">
        <v>0</v>
      </c>
      <c r="CA63" s="249">
        <v>5720.1</v>
      </c>
      <c r="CB63" s="249">
        <v>0</v>
      </c>
      <c r="CC63" s="249">
        <v>5000</v>
      </c>
      <c r="CD63" s="25" t="s">
        <v>248</v>
      </c>
      <c r="CE63" s="28">
        <v>12877952.220000001</v>
      </c>
    </row>
    <row r="64" spans="1:83" x14ac:dyDescent="0.35">
      <c r="A64" s="35" t="s">
        <v>265</v>
      </c>
      <c r="B64" s="16"/>
      <c r="C64" s="20">
        <v>1005203.1300000002</v>
      </c>
      <c r="D64" s="20">
        <v>0</v>
      </c>
      <c r="E64" s="20">
        <v>4821264.1599999992</v>
      </c>
      <c r="F64" s="20">
        <v>0</v>
      </c>
      <c r="G64" s="20">
        <v>2949.03</v>
      </c>
      <c r="H64" s="20">
        <v>0</v>
      </c>
      <c r="I64" s="20">
        <v>0</v>
      </c>
      <c r="J64" s="20">
        <v>1034278.4300000003</v>
      </c>
      <c r="K64" s="20">
        <v>315811.72000000009</v>
      </c>
      <c r="L64" s="20">
        <v>0</v>
      </c>
      <c r="M64" s="20">
        <v>0</v>
      </c>
      <c r="N64" s="20">
        <v>10902.07</v>
      </c>
      <c r="O64" s="20">
        <v>823143.42000000016</v>
      </c>
      <c r="P64" s="26">
        <v>28850807.509999994</v>
      </c>
      <c r="Q64" s="26">
        <v>667295.17000000016</v>
      </c>
      <c r="R64" s="26">
        <v>894288.88000000012</v>
      </c>
      <c r="S64" s="249">
        <v>-833506.95999999985</v>
      </c>
      <c r="T64" s="249">
        <v>489.02000000000004</v>
      </c>
      <c r="U64" s="27">
        <v>6272184.9000000004</v>
      </c>
      <c r="V64" s="26">
        <v>12087099.980000002</v>
      </c>
      <c r="W64" s="26">
        <v>347179.66</v>
      </c>
      <c r="X64" s="26">
        <v>802155.97</v>
      </c>
      <c r="Y64" s="26">
        <v>6585394.4299999988</v>
      </c>
      <c r="Z64" s="26">
        <v>32309402.739999998</v>
      </c>
      <c r="AA64" s="26">
        <v>1815175.73</v>
      </c>
      <c r="AB64" s="250">
        <v>23803549.069999997</v>
      </c>
      <c r="AC64" s="26">
        <v>1042642.6800000002</v>
      </c>
      <c r="AD64" s="26">
        <v>0</v>
      </c>
      <c r="AE64" s="26">
        <v>81540.05</v>
      </c>
      <c r="AF64" s="26">
        <v>0</v>
      </c>
      <c r="AG64" s="26">
        <v>2667449.7999999993</v>
      </c>
      <c r="AH64" s="26">
        <v>0</v>
      </c>
      <c r="AI64" s="26">
        <v>0</v>
      </c>
      <c r="AJ64" s="26">
        <v>11095005.12999999</v>
      </c>
      <c r="AK64" s="26">
        <v>44823.09</v>
      </c>
      <c r="AL64" s="26">
        <v>8769.5499999999993</v>
      </c>
      <c r="AM64" s="26">
        <v>0</v>
      </c>
      <c r="AN64" s="26">
        <v>0</v>
      </c>
      <c r="AO64" s="26">
        <v>319649.58999999997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75600.759999999995</v>
      </c>
      <c r="AW64" s="249">
        <v>145.32999999999998</v>
      </c>
      <c r="AX64" s="249">
        <v>0</v>
      </c>
      <c r="AY64" s="26">
        <v>543461.57999999996</v>
      </c>
      <c r="AZ64" s="26">
        <v>0</v>
      </c>
      <c r="BA64" s="249">
        <v>0</v>
      </c>
      <c r="BB64" s="249">
        <v>55747.979999999996</v>
      </c>
      <c r="BC64" s="249">
        <v>3.2</v>
      </c>
      <c r="BD64" s="249">
        <v>-46705.640000000007</v>
      </c>
      <c r="BE64" s="26">
        <v>1536201.06</v>
      </c>
      <c r="BF64" s="249">
        <v>0</v>
      </c>
      <c r="BG64" s="249">
        <v>7049.97</v>
      </c>
      <c r="BH64" s="249">
        <v>178.08</v>
      </c>
      <c r="BI64" s="249">
        <v>195905.3</v>
      </c>
      <c r="BJ64" s="249">
        <v>0</v>
      </c>
      <c r="BK64" s="249">
        <v>9237.7799999999988</v>
      </c>
      <c r="BL64" s="249">
        <v>41948.189999999995</v>
      </c>
      <c r="BM64" s="249">
        <v>0</v>
      </c>
      <c r="BN64" s="249">
        <v>1492862.7300000004</v>
      </c>
      <c r="BO64" s="249">
        <v>558.01</v>
      </c>
      <c r="BP64" s="249">
        <v>415.15</v>
      </c>
      <c r="BQ64" s="249">
        <v>0</v>
      </c>
      <c r="BR64" s="249">
        <v>0</v>
      </c>
      <c r="BS64" s="249">
        <v>12103.529999999999</v>
      </c>
      <c r="BT64" s="249">
        <v>0</v>
      </c>
      <c r="BU64" s="249">
        <v>0</v>
      </c>
      <c r="BV64" s="249">
        <v>3611.9</v>
      </c>
      <c r="BW64" s="249">
        <v>9900.7000000000007</v>
      </c>
      <c r="BX64" s="249">
        <v>0</v>
      </c>
      <c r="BY64" s="249">
        <v>33121.200000000004</v>
      </c>
      <c r="BZ64" s="249">
        <v>516.77</v>
      </c>
      <c r="CA64" s="249">
        <v>148202.76</v>
      </c>
      <c r="CB64" s="249">
        <v>21441.84</v>
      </c>
      <c r="CC64" s="249">
        <v>63535.010000000046</v>
      </c>
      <c r="CD64" s="25" t="s">
        <v>248</v>
      </c>
      <c r="CE64" s="28">
        <v>141079991.13999999</v>
      </c>
    </row>
    <row r="65" spans="1:83" x14ac:dyDescent="0.35">
      <c r="A65" s="35" t="s">
        <v>266</v>
      </c>
      <c r="B65" s="16"/>
      <c r="C65" s="20">
        <v>2203.88</v>
      </c>
      <c r="D65" s="20">
        <v>0</v>
      </c>
      <c r="E65" s="20">
        <v>21789.660000000003</v>
      </c>
      <c r="F65" s="20">
        <v>0</v>
      </c>
      <c r="G65" s="20">
        <v>0</v>
      </c>
      <c r="H65" s="20">
        <v>0</v>
      </c>
      <c r="I65" s="20">
        <v>0</v>
      </c>
      <c r="J65" s="20">
        <v>288.23</v>
      </c>
      <c r="K65" s="20">
        <v>7218.48</v>
      </c>
      <c r="L65" s="20">
        <v>0</v>
      </c>
      <c r="M65" s="20">
        <v>0</v>
      </c>
      <c r="N65" s="20">
        <v>-1600</v>
      </c>
      <c r="O65" s="20">
        <v>5521.68</v>
      </c>
      <c r="P65" s="26">
        <v>13687.55</v>
      </c>
      <c r="Q65" s="26">
        <v>1314.97</v>
      </c>
      <c r="R65" s="26">
        <v>807.21</v>
      </c>
      <c r="S65" s="249">
        <v>0</v>
      </c>
      <c r="T65" s="249">
        <v>0</v>
      </c>
      <c r="U65" s="27">
        <v>1422.96</v>
      </c>
      <c r="V65" s="26">
        <v>4578.9500000000007</v>
      </c>
      <c r="W65" s="26">
        <v>0</v>
      </c>
      <c r="X65" s="26">
        <v>388.53</v>
      </c>
      <c r="Y65" s="26">
        <v>1182.93</v>
      </c>
      <c r="Z65" s="26">
        <v>101078.41</v>
      </c>
      <c r="AA65" s="26">
        <v>252.35</v>
      </c>
      <c r="AB65" s="250">
        <v>313338</v>
      </c>
      <c r="AC65" s="26">
        <v>1143.76</v>
      </c>
      <c r="AD65" s="26">
        <v>0</v>
      </c>
      <c r="AE65" s="26">
        <v>7119.14</v>
      </c>
      <c r="AF65" s="26">
        <v>0</v>
      </c>
      <c r="AG65" s="26">
        <v>26982.959999999999</v>
      </c>
      <c r="AH65" s="26">
        <v>0</v>
      </c>
      <c r="AI65" s="26">
        <v>0</v>
      </c>
      <c r="AJ65" s="26">
        <v>210613.78999999998</v>
      </c>
      <c r="AK65" s="26">
        <v>1026.22</v>
      </c>
      <c r="AL65" s="26">
        <v>2783.48</v>
      </c>
      <c r="AM65" s="26">
        <v>0</v>
      </c>
      <c r="AN65" s="26">
        <v>0</v>
      </c>
      <c r="AO65" s="26">
        <v>360.5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1321.93</v>
      </c>
      <c r="AW65" s="249">
        <v>0</v>
      </c>
      <c r="AX65" s="249">
        <v>0</v>
      </c>
      <c r="AY65" s="26">
        <v>690.08</v>
      </c>
      <c r="AZ65" s="26">
        <v>0</v>
      </c>
      <c r="BA65" s="249">
        <v>0</v>
      </c>
      <c r="BB65" s="249">
        <v>12536.58</v>
      </c>
      <c r="BC65" s="249">
        <v>0</v>
      </c>
      <c r="BD65" s="249">
        <v>0</v>
      </c>
      <c r="BE65" s="26">
        <v>1967737.82</v>
      </c>
      <c r="BF65" s="249">
        <v>0</v>
      </c>
      <c r="BG65" s="249">
        <v>4950</v>
      </c>
      <c r="BH65" s="249">
        <v>250</v>
      </c>
      <c r="BI65" s="249">
        <v>225.57999999999998</v>
      </c>
      <c r="BJ65" s="249">
        <v>0</v>
      </c>
      <c r="BK65" s="249">
        <v>6541.99</v>
      </c>
      <c r="BL65" s="249">
        <v>2950</v>
      </c>
      <c r="BM65" s="249">
        <v>0</v>
      </c>
      <c r="BN65" s="249">
        <v>35199.100000000006</v>
      </c>
      <c r="BO65" s="249">
        <v>0</v>
      </c>
      <c r="BP65" s="249">
        <v>0</v>
      </c>
      <c r="BQ65" s="249">
        <v>0</v>
      </c>
      <c r="BR65" s="249">
        <v>0</v>
      </c>
      <c r="BS65" s="249">
        <v>814.88</v>
      </c>
      <c r="BT65" s="249">
        <v>0</v>
      </c>
      <c r="BU65" s="249">
        <v>0</v>
      </c>
      <c r="BV65" s="249">
        <v>8255.77</v>
      </c>
      <c r="BW65" s="249">
        <v>4188.38</v>
      </c>
      <c r="BX65" s="249">
        <v>0</v>
      </c>
      <c r="BY65" s="249">
        <v>4795.4799999999996</v>
      </c>
      <c r="BZ65" s="249">
        <v>325</v>
      </c>
      <c r="CA65" s="249">
        <v>5574.13</v>
      </c>
      <c r="CB65" s="249">
        <v>6008.07</v>
      </c>
      <c r="CC65" s="249">
        <v>9933.4</v>
      </c>
      <c r="CD65" s="25" t="s">
        <v>248</v>
      </c>
      <c r="CE65" s="28">
        <v>2795801.8299999996</v>
      </c>
    </row>
    <row r="66" spans="1:83" x14ac:dyDescent="0.35">
      <c r="A66" s="35" t="s">
        <v>267</v>
      </c>
      <c r="B66" s="16"/>
      <c r="C66" s="20">
        <v>428936.83</v>
      </c>
      <c r="D66" s="20">
        <v>0</v>
      </c>
      <c r="E66" s="20">
        <v>1380478.4500000002</v>
      </c>
      <c r="F66" s="20">
        <v>0</v>
      </c>
      <c r="G66" s="20">
        <v>9162.2999999999993</v>
      </c>
      <c r="H66" s="20">
        <v>0</v>
      </c>
      <c r="I66" s="20">
        <v>0</v>
      </c>
      <c r="J66" s="20">
        <v>20328.13</v>
      </c>
      <c r="K66" s="20">
        <v>32064.730000000003</v>
      </c>
      <c r="L66" s="20">
        <v>0</v>
      </c>
      <c r="M66" s="20">
        <v>0</v>
      </c>
      <c r="N66" s="20">
        <v>3609.15</v>
      </c>
      <c r="O66" s="20">
        <v>45400.15</v>
      </c>
      <c r="P66" s="26">
        <v>1610022.08</v>
      </c>
      <c r="Q66" s="26">
        <v>8010.03</v>
      </c>
      <c r="R66" s="26">
        <v>15660.439999999999</v>
      </c>
      <c r="S66" s="249">
        <v>114739.76</v>
      </c>
      <c r="T66" s="249">
        <v>0</v>
      </c>
      <c r="U66" s="27">
        <v>4409441.45</v>
      </c>
      <c r="V66" s="26">
        <v>656407.04000000004</v>
      </c>
      <c r="W66" s="26">
        <v>241718.69000000003</v>
      </c>
      <c r="X66" s="26">
        <v>245675.80000000002</v>
      </c>
      <c r="Y66" s="26">
        <v>1244497.8700000001</v>
      </c>
      <c r="Z66" s="26">
        <v>2862514.67</v>
      </c>
      <c r="AA66" s="26">
        <v>209087.6</v>
      </c>
      <c r="AB66" s="250">
        <v>667208.05000000005</v>
      </c>
      <c r="AC66" s="26">
        <v>389039.37</v>
      </c>
      <c r="AD66" s="26">
        <v>0</v>
      </c>
      <c r="AE66" s="26">
        <v>58218.97</v>
      </c>
      <c r="AF66" s="26">
        <v>0</v>
      </c>
      <c r="AG66" s="26">
        <v>992712.58</v>
      </c>
      <c r="AH66" s="26">
        <v>0</v>
      </c>
      <c r="AI66" s="26">
        <v>0</v>
      </c>
      <c r="AJ66" s="26">
        <v>2941254.9500000011</v>
      </c>
      <c r="AK66" s="26">
        <v>21657.020000000004</v>
      </c>
      <c r="AL66" s="26">
        <v>1527.62</v>
      </c>
      <c r="AM66" s="26">
        <v>0</v>
      </c>
      <c r="AN66" s="26">
        <v>0</v>
      </c>
      <c r="AO66" s="26">
        <v>1321.65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1117.5900000000001</v>
      </c>
      <c r="AW66" s="249">
        <v>12803.9</v>
      </c>
      <c r="AX66" s="249">
        <v>0</v>
      </c>
      <c r="AY66" s="26">
        <v>2588105.16</v>
      </c>
      <c r="AZ66" s="26">
        <v>0</v>
      </c>
      <c r="BA66" s="249">
        <v>0</v>
      </c>
      <c r="BB66" s="249">
        <v>636638.48</v>
      </c>
      <c r="BC66" s="249">
        <v>0</v>
      </c>
      <c r="BD66" s="249">
        <v>147925.73000000001</v>
      </c>
      <c r="BE66" s="26">
        <v>2671452.9300000002</v>
      </c>
      <c r="BF66" s="249">
        <v>0</v>
      </c>
      <c r="BG66" s="249">
        <v>325.82</v>
      </c>
      <c r="BH66" s="249">
        <v>334454.27999999997</v>
      </c>
      <c r="BI66" s="249">
        <v>70439.48</v>
      </c>
      <c r="BJ66" s="249">
        <v>0</v>
      </c>
      <c r="BK66" s="249">
        <v>12570.329999999998</v>
      </c>
      <c r="BL66" s="249">
        <v>14119.769999999999</v>
      </c>
      <c r="BM66" s="249">
        <v>0</v>
      </c>
      <c r="BN66" s="249">
        <v>2590034.3599999989</v>
      </c>
      <c r="BO66" s="249">
        <v>6646.3</v>
      </c>
      <c r="BP66" s="249">
        <v>96830.98</v>
      </c>
      <c r="BQ66" s="249">
        <v>0</v>
      </c>
      <c r="BR66" s="249">
        <v>1753.8700000000001</v>
      </c>
      <c r="BS66" s="249">
        <v>5769.9</v>
      </c>
      <c r="BT66" s="249">
        <v>0</v>
      </c>
      <c r="BU66" s="249">
        <v>0</v>
      </c>
      <c r="BV66" s="249">
        <v>129772.63</v>
      </c>
      <c r="BW66" s="249">
        <v>1202200.2400000002</v>
      </c>
      <c r="BX66" s="249">
        <v>0</v>
      </c>
      <c r="BY66" s="249">
        <v>494551.4</v>
      </c>
      <c r="BZ66" s="249">
        <v>24212.21</v>
      </c>
      <c r="CA66" s="249">
        <v>88102.84</v>
      </c>
      <c r="CB66" s="249">
        <v>128683.43</v>
      </c>
      <c r="CC66" s="249">
        <v>1486522.8800000001</v>
      </c>
      <c r="CD66" s="25" t="s">
        <v>248</v>
      </c>
      <c r="CE66" s="28">
        <v>31355729.889999993</v>
      </c>
    </row>
    <row r="67" spans="1:83" x14ac:dyDescent="0.35">
      <c r="A67" s="35" t="s">
        <v>16</v>
      </c>
      <c r="B67" s="16"/>
      <c r="C67" s="28">
        <v>505877</v>
      </c>
      <c r="D67" s="28">
        <v>0</v>
      </c>
      <c r="E67" s="28">
        <v>1004903</v>
      </c>
      <c r="F67" s="28">
        <v>0</v>
      </c>
      <c r="G67" s="28">
        <v>5505</v>
      </c>
      <c r="H67" s="28">
        <v>0</v>
      </c>
      <c r="I67" s="28">
        <v>0</v>
      </c>
      <c r="J67" s="28">
        <v>189994</v>
      </c>
      <c r="K67" s="28">
        <v>7048</v>
      </c>
      <c r="L67" s="28">
        <v>0</v>
      </c>
      <c r="M67" s="28">
        <v>0</v>
      </c>
      <c r="N67" s="28">
        <v>0</v>
      </c>
      <c r="O67" s="28">
        <v>6077</v>
      </c>
      <c r="P67" s="28">
        <v>2249426</v>
      </c>
      <c r="Q67" s="28">
        <v>84804</v>
      </c>
      <c r="R67" s="28">
        <v>49175</v>
      </c>
      <c r="S67" s="28">
        <v>0</v>
      </c>
      <c r="T67" s="28">
        <v>0</v>
      </c>
      <c r="U67" s="28">
        <v>225752</v>
      </c>
      <c r="V67" s="28">
        <v>680350</v>
      </c>
      <c r="W67" s="28">
        <v>454503</v>
      </c>
      <c r="X67" s="28">
        <v>13192</v>
      </c>
      <c r="Y67" s="28">
        <v>757916</v>
      </c>
      <c r="Z67" s="28">
        <v>1235135</v>
      </c>
      <c r="AA67" s="28">
        <v>377135</v>
      </c>
      <c r="AB67" s="28">
        <v>82541</v>
      </c>
      <c r="AC67" s="28">
        <v>59565</v>
      </c>
      <c r="AD67" s="28">
        <v>0</v>
      </c>
      <c r="AE67" s="28">
        <v>46848</v>
      </c>
      <c r="AF67" s="28">
        <v>0</v>
      </c>
      <c r="AG67" s="28">
        <v>195304</v>
      </c>
      <c r="AH67" s="28">
        <v>0</v>
      </c>
      <c r="AI67" s="28">
        <v>0</v>
      </c>
      <c r="AJ67" s="28">
        <v>513954</v>
      </c>
      <c r="AK67" s="28">
        <v>5560</v>
      </c>
      <c r="AL67" s="28">
        <v>11141</v>
      </c>
      <c r="AM67" s="28">
        <v>0</v>
      </c>
      <c r="AN67" s="28">
        <v>0</v>
      </c>
      <c r="AO67" s="28">
        <v>16760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24152</v>
      </c>
      <c r="AZ67" s="28">
        <v>0</v>
      </c>
      <c r="BA67" s="28">
        <v>0</v>
      </c>
      <c r="BB67" s="28">
        <v>0</v>
      </c>
      <c r="BC67" s="28">
        <v>0</v>
      </c>
      <c r="BD67" s="28">
        <v>260</v>
      </c>
      <c r="BE67" s="28">
        <v>737485</v>
      </c>
      <c r="BF67" s="28">
        <v>0</v>
      </c>
      <c r="BG67" s="28">
        <v>0</v>
      </c>
      <c r="BH67" s="28">
        <v>0</v>
      </c>
      <c r="BI67" s="28">
        <v>5173</v>
      </c>
      <c r="BJ67" s="28">
        <v>0</v>
      </c>
      <c r="BK67" s="28">
        <v>0</v>
      </c>
      <c r="BL67" s="28">
        <v>0</v>
      </c>
      <c r="BM67" s="28">
        <v>0</v>
      </c>
      <c r="BN67" s="28">
        <v>7805981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500</v>
      </c>
      <c r="BW67" s="28">
        <v>0</v>
      </c>
      <c r="BX67" s="28">
        <v>0</v>
      </c>
      <c r="BY67" s="28">
        <v>298503</v>
      </c>
      <c r="BZ67" s="28">
        <v>0</v>
      </c>
      <c r="CA67" s="28">
        <v>98793</v>
      </c>
      <c r="CB67" s="28">
        <v>0</v>
      </c>
      <c r="CC67" s="28">
        <v>14961</v>
      </c>
      <c r="CD67" s="25" t="s">
        <v>248</v>
      </c>
      <c r="CE67" s="28">
        <v>17764273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209089.64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392267.4</v>
      </c>
      <c r="L68" s="20">
        <v>0</v>
      </c>
      <c r="M68" s="20">
        <v>0</v>
      </c>
      <c r="N68" s="20">
        <v>233941.92</v>
      </c>
      <c r="O68" s="20">
        <v>83953.88</v>
      </c>
      <c r="P68" s="26">
        <v>805750.79999999993</v>
      </c>
      <c r="Q68" s="26">
        <v>0</v>
      </c>
      <c r="R68" s="26">
        <v>0</v>
      </c>
      <c r="S68" s="249">
        <v>-45849.1</v>
      </c>
      <c r="T68" s="249">
        <v>0</v>
      </c>
      <c r="U68" s="27">
        <v>61045.65</v>
      </c>
      <c r="V68" s="26">
        <v>984240.11999999988</v>
      </c>
      <c r="W68" s="26">
        <v>102198.48</v>
      </c>
      <c r="X68" s="26">
        <v>198654.17</v>
      </c>
      <c r="Y68" s="26">
        <v>603520.44000000006</v>
      </c>
      <c r="Z68" s="26">
        <v>832835.52</v>
      </c>
      <c r="AA68" s="26">
        <v>98867.4</v>
      </c>
      <c r="AB68" s="250">
        <v>673622.2</v>
      </c>
      <c r="AC68" s="26">
        <v>33437.46</v>
      </c>
      <c r="AD68" s="26">
        <v>0</v>
      </c>
      <c r="AE68" s="26">
        <v>604813.24</v>
      </c>
      <c r="AF68" s="26">
        <v>0</v>
      </c>
      <c r="AG68" s="26">
        <v>904769.84</v>
      </c>
      <c r="AH68" s="26">
        <v>0</v>
      </c>
      <c r="AI68" s="26">
        <v>0</v>
      </c>
      <c r="AJ68" s="26">
        <v>7758938.9200000009</v>
      </c>
      <c r="AK68" s="26">
        <v>104712.6</v>
      </c>
      <c r="AL68" s="26">
        <v>104712.6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44970.96</v>
      </c>
      <c r="AW68" s="249">
        <v>0</v>
      </c>
      <c r="AX68" s="249">
        <v>0</v>
      </c>
      <c r="AY68" s="26">
        <v>55778.91</v>
      </c>
      <c r="AZ68" s="26">
        <v>0</v>
      </c>
      <c r="BA68" s="249">
        <v>0</v>
      </c>
      <c r="BB68" s="249">
        <v>293800.40000000002</v>
      </c>
      <c r="BC68" s="249">
        <v>0</v>
      </c>
      <c r="BD68" s="249">
        <v>-14641.32</v>
      </c>
      <c r="BE68" s="26">
        <v>16215.15</v>
      </c>
      <c r="BF68" s="249">
        <v>0</v>
      </c>
      <c r="BG68" s="249">
        <v>61803</v>
      </c>
      <c r="BH68" s="249">
        <v>0</v>
      </c>
      <c r="BI68" s="249">
        <v>879.84</v>
      </c>
      <c r="BJ68" s="249">
        <v>0</v>
      </c>
      <c r="BK68" s="249">
        <v>158026</v>
      </c>
      <c r="BL68" s="249">
        <v>0</v>
      </c>
      <c r="BM68" s="249">
        <v>0</v>
      </c>
      <c r="BN68" s="249">
        <v>721181.14000000013</v>
      </c>
      <c r="BO68" s="249">
        <v>0</v>
      </c>
      <c r="BP68" s="249">
        <v>0</v>
      </c>
      <c r="BQ68" s="249">
        <v>0</v>
      </c>
      <c r="BR68" s="249">
        <v>20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-422263.75999999995</v>
      </c>
      <c r="BZ68" s="249">
        <v>0</v>
      </c>
      <c r="CA68" s="249">
        <v>702761.76000000013</v>
      </c>
      <c r="CB68" s="249">
        <v>77257.080000000016</v>
      </c>
      <c r="CC68" s="249">
        <v>621977.34</v>
      </c>
      <c r="CD68" s="25" t="s">
        <v>248</v>
      </c>
      <c r="CE68" s="28">
        <v>17063289.680000003</v>
      </c>
    </row>
    <row r="69" spans="1:83" x14ac:dyDescent="0.35">
      <c r="A69" s="35" t="s">
        <v>269</v>
      </c>
      <c r="B69" s="16"/>
      <c r="C69" s="28">
        <v>45513.01</v>
      </c>
      <c r="D69" s="28">
        <v>0</v>
      </c>
      <c r="E69" s="28">
        <v>189782.13000000003</v>
      </c>
      <c r="F69" s="28">
        <v>0</v>
      </c>
      <c r="G69" s="28">
        <v>1138.54</v>
      </c>
      <c r="H69" s="28">
        <v>0</v>
      </c>
      <c r="I69" s="28">
        <v>0</v>
      </c>
      <c r="J69" s="28">
        <v>12921.94</v>
      </c>
      <c r="K69" s="28">
        <v>36192.25</v>
      </c>
      <c r="L69" s="28">
        <v>0</v>
      </c>
      <c r="M69" s="28">
        <v>0</v>
      </c>
      <c r="N69" s="28">
        <v>0</v>
      </c>
      <c r="O69" s="28">
        <v>56036.7</v>
      </c>
      <c r="P69" s="28">
        <v>216019.82999999996</v>
      </c>
      <c r="Q69" s="28">
        <v>19201.61</v>
      </c>
      <c r="R69" s="28">
        <v>365.66</v>
      </c>
      <c r="S69" s="28">
        <v>0</v>
      </c>
      <c r="T69" s="28">
        <v>719.4</v>
      </c>
      <c r="U69" s="28">
        <v>52907.64</v>
      </c>
      <c r="V69" s="28">
        <v>173514.76</v>
      </c>
      <c r="W69" s="28">
        <v>420</v>
      </c>
      <c r="X69" s="28">
        <v>3261.94</v>
      </c>
      <c r="Y69" s="28">
        <v>16384.849999999999</v>
      </c>
      <c r="Z69" s="28">
        <v>548758.75999999989</v>
      </c>
      <c r="AA69" s="28">
        <v>51285</v>
      </c>
      <c r="AB69" s="28">
        <v>1544943.4000000001</v>
      </c>
      <c r="AC69" s="28">
        <v>13232.1</v>
      </c>
      <c r="AD69" s="28">
        <v>0</v>
      </c>
      <c r="AE69" s="28">
        <v>47840.74</v>
      </c>
      <c r="AF69" s="28">
        <v>0</v>
      </c>
      <c r="AG69" s="28">
        <v>137062.78999999998</v>
      </c>
      <c r="AH69" s="28">
        <v>0</v>
      </c>
      <c r="AI69" s="28">
        <v>0</v>
      </c>
      <c r="AJ69" s="28">
        <v>987331.42000000016</v>
      </c>
      <c r="AK69" s="28">
        <v>32827.049999999996</v>
      </c>
      <c r="AL69" s="28">
        <v>17583.599999999999</v>
      </c>
      <c r="AM69" s="28">
        <v>0</v>
      </c>
      <c r="AN69" s="28">
        <v>0</v>
      </c>
      <c r="AO69" s="28">
        <v>6206.34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3793.88</v>
      </c>
      <c r="AW69" s="28">
        <v>-11934.790000000003</v>
      </c>
      <c r="AX69" s="28">
        <v>0</v>
      </c>
      <c r="AY69" s="28">
        <v>3673.15</v>
      </c>
      <c r="AZ69" s="28">
        <v>0</v>
      </c>
      <c r="BA69" s="28">
        <v>0</v>
      </c>
      <c r="BB69" s="28">
        <v>41896.409999999989</v>
      </c>
      <c r="BC69" s="28">
        <v>0</v>
      </c>
      <c r="BD69" s="28">
        <v>401504.41</v>
      </c>
      <c r="BE69" s="28">
        <v>141407.1</v>
      </c>
      <c r="BF69" s="28">
        <v>0</v>
      </c>
      <c r="BG69" s="28">
        <v>-2097.3200000000002</v>
      </c>
      <c r="BH69" s="28">
        <v>658.80999999999972</v>
      </c>
      <c r="BI69" s="28">
        <v>5797.5</v>
      </c>
      <c r="BJ69" s="28">
        <v>0</v>
      </c>
      <c r="BK69" s="28">
        <v>928.59999999999991</v>
      </c>
      <c r="BL69" s="28">
        <v>253.78999999999976</v>
      </c>
      <c r="BM69" s="28">
        <v>18800</v>
      </c>
      <c r="BN69" s="28">
        <v>16077528.150000006</v>
      </c>
      <c r="BO69" s="28">
        <v>0</v>
      </c>
      <c r="BP69" s="28">
        <v>40864.69</v>
      </c>
      <c r="BQ69" s="28">
        <v>0</v>
      </c>
      <c r="BR69" s="28">
        <v>367745.70999999996</v>
      </c>
      <c r="BS69" s="28">
        <v>469.92000000000007</v>
      </c>
      <c r="BT69" s="28">
        <v>0</v>
      </c>
      <c r="BU69" s="28">
        <v>0</v>
      </c>
      <c r="BV69" s="28">
        <v>12070.11</v>
      </c>
      <c r="BW69" s="28">
        <v>361392.81999999989</v>
      </c>
      <c r="BX69" s="28">
        <v>0</v>
      </c>
      <c r="BY69" s="28">
        <v>189114.25</v>
      </c>
      <c r="BZ69" s="28">
        <v>1430.99</v>
      </c>
      <c r="CA69" s="28">
        <v>183768.50000000003</v>
      </c>
      <c r="CB69" s="28">
        <v>100509.48000000001</v>
      </c>
      <c r="CC69" s="28">
        <v>165020553.38</v>
      </c>
      <c r="CD69" s="28">
        <v>30678981.829999998</v>
      </c>
      <c r="CE69" s="28">
        <v>217850562.82999998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45513.01</v>
      </c>
      <c r="D83" s="20">
        <v>0</v>
      </c>
      <c r="E83" s="26">
        <v>189782.13000000003</v>
      </c>
      <c r="F83" s="26">
        <v>0</v>
      </c>
      <c r="G83" s="20">
        <v>1138.54</v>
      </c>
      <c r="H83" s="20">
        <v>0</v>
      </c>
      <c r="I83" s="26">
        <v>0</v>
      </c>
      <c r="J83" s="26">
        <v>12921.94</v>
      </c>
      <c r="K83" s="26">
        <v>36192.25</v>
      </c>
      <c r="L83" s="26">
        <v>0</v>
      </c>
      <c r="M83" s="20">
        <v>0</v>
      </c>
      <c r="N83" s="20">
        <v>0</v>
      </c>
      <c r="O83" s="20">
        <v>56036.7</v>
      </c>
      <c r="P83" s="26">
        <v>216019.82999999996</v>
      </c>
      <c r="Q83" s="26">
        <v>19201.61</v>
      </c>
      <c r="R83" s="27">
        <v>365.66</v>
      </c>
      <c r="S83" s="26">
        <v>0</v>
      </c>
      <c r="T83" s="20">
        <v>719.4</v>
      </c>
      <c r="U83" s="26">
        <v>52907.64</v>
      </c>
      <c r="V83" s="26">
        <v>173514.76</v>
      </c>
      <c r="W83" s="20">
        <v>420</v>
      </c>
      <c r="X83" s="26">
        <v>3261.94</v>
      </c>
      <c r="Y83" s="26">
        <v>16384.849999999999</v>
      </c>
      <c r="Z83" s="26">
        <v>548758.75999999989</v>
      </c>
      <c r="AA83" s="26">
        <v>51285</v>
      </c>
      <c r="AB83" s="26">
        <v>1544943.4000000001</v>
      </c>
      <c r="AC83" s="26">
        <v>13232.1</v>
      </c>
      <c r="AD83" s="26">
        <v>0</v>
      </c>
      <c r="AE83" s="26">
        <v>47840.74</v>
      </c>
      <c r="AF83" s="26">
        <v>0</v>
      </c>
      <c r="AG83" s="26">
        <v>137062.78999999998</v>
      </c>
      <c r="AH83" s="26">
        <v>0</v>
      </c>
      <c r="AI83" s="26">
        <v>0</v>
      </c>
      <c r="AJ83" s="26">
        <v>987331.42000000016</v>
      </c>
      <c r="AK83" s="26">
        <v>32827.049999999996</v>
      </c>
      <c r="AL83" s="26">
        <v>17583.599999999999</v>
      </c>
      <c r="AM83" s="26">
        <v>0</v>
      </c>
      <c r="AN83" s="26">
        <v>0</v>
      </c>
      <c r="AO83" s="20">
        <v>6206.34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3793.88</v>
      </c>
      <c r="AW83" s="26">
        <v>-11934.790000000003</v>
      </c>
      <c r="AX83" s="26">
        <v>0</v>
      </c>
      <c r="AY83" s="26">
        <v>3673.15</v>
      </c>
      <c r="AZ83" s="26">
        <v>0</v>
      </c>
      <c r="BA83" s="26">
        <v>0</v>
      </c>
      <c r="BB83" s="26">
        <v>41896.409999999989</v>
      </c>
      <c r="BC83" s="26">
        <v>0</v>
      </c>
      <c r="BD83" s="26">
        <v>401504.41</v>
      </c>
      <c r="BE83" s="26">
        <v>141407.1</v>
      </c>
      <c r="BF83" s="26">
        <v>0</v>
      </c>
      <c r="BG83" s="26">
        <v>-2097.3200000000002</v>
      </c>
      <c r="BH83" s="27">
        <v>658.80999999999972</v>
      </c>
      <c r="BI83" s="26">
        <v>5797.5</v>
      </c>
      <c r="BJ83" s="26">
        <v>0</v>
      </c>
      <c r="BK83" s="26">
        <v>928.59999999999991</v>
      </c>
      <c r="BL83" s="26">
        <v>253.78999999999976</v>
      </c>
      <c r="BM83" s="26">
        <v>18800</v>
      </c>
      <c r="BN83" s="26">
        <v>16077528.150000006</v>
      </c>
      <c r="BO83" s="26">
        <v>0</v>
      </c>
      <c r="BP83" s="26">
        <v>40864.69</v>
      </c>
      <c r="BQ83" s="26">
        <v>0</v>
      </c>
      <c r="BR83" s="26">
        <v>367745.70999999996</v>
      </c>
      <c r="BS83" s="26">
        <v>469.92000000000007</v>
      </c>
      <c r="BT83" s="26">
        <v>0</v>
      </c>
      <c r="BU83" s="26">
        <v>0</v>
      </c>
      <c r="BV83" s="26">
        <v>12070.11</v>
      </c>
      <c r="BW83" s="26">
        <v>361392.81999999989</v>
      </c>
      <c r="BX83" s="26">
        <v>0</v>
      </c>
      <c r="BY83" s="26">
        <v>189114.25</v>
      </c>
      <c r="BZ83" s="26">
        <v>1430.99</v>
      </c>
      <c r="CA83" s="26">
        <v>183768.50000000003</v>
      </c>
      <c r="CB83" s="26">
        <v>100509.48000000001</v>
      </c>
      <c r="CC83" s="26">
        <v>165020553.38</v>
      </c>
      <c r="CD83" s="31">
        <v>30678981.829999998</v>
      </c>
      <c r="CE83" s="28">
        <v>217850562.82999998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151732.18</v>
      </c>
      <c r="F84" s="20">
        <v>0</v>
      </c>
      <c r="G84" s="20">
        <v>0</v>
      </c>
      <c r="H84" s="20">
        <v>0</v>
      </c>
      <c r="I84" s="20">
        <v>0</v>
      </c>
      <c r="J84" s="20">
        <v>12322.3</v>
      </c>
      <c r="K84" s="20">
        <v>97188</v>
      </c>
      <c r="L84" s="20">
        <v>0</v>
      </c>
      <c r="M84" s="20">
        <v>0</v>
      </c>
      <c r="N84" s="20">
        <v>0</v>
      </c>
      <c r="O84" s="20">
        <v>0</v>
      </c>
      <c r="P84" s="20">
        <v>1062893.46</v>
      </c>
      <c r="Q84" s="20">
        <v>0</v>
      </c>
      <c r="R84" s="20">
        <v>0</v>
      </c>
      <c r="S84" s="20">
        <v>0</v>
      </c>
      <c r="T84" s="20">
        <v>0</v>
      </c>
      <c r="U84" s="20">
        <v>7652.51</v>
      </c>
      <c r="V84" s="20">
        <v>137259</v>
      </c>
      <c r="W84" s="20">
        <v>0</v>
      </c>
      <c r="X84" s="20">
        <v>0</v>
      </c>
      <c r="Y84" s="20">
        <v>7616.25</v>
      </c>
      <c r="Z84" s="20">
        <v>38323.899999999994</v>
      </c>
      <c r="AA84" s="20">
        <v>0</v>
      </c>
      <c r="AB84" s="20">
        <v>21216072.039999999</v>
      </c>
      <c r="AC84" s="20">
        <v>0</v>
      </c>
      <c r="AD84" s="20">
        <v>0</v>
      </c>
      <c r="AE84" s="20">
        <v>0</v>
      </c>
      <c r="AF84" s="20">
        <v>0</v>
      </c>
      <c r="AG84" s="20">
        <v>46683.58</v>
      </c>
      <c r="AH84" s="20">
        <v>0</v>
      </c>
      <c r="AI84" s="20">
        <v>0</v>
      </c>
      <c r="AJ84" s="20">
        <v>1745158.94</v>
      </c>
      <c r="AK84" s="20">
        <v>0</v>
      </c>
      <c r="AL84" s="20">
        <v>493.75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277302.28000000003</v>
      </c>
      <c r="AX84" s="20">
        <v>0</v>
      </c>
      <c r="AY84" s="20">
        <v>1486666.94</v>
      </c>
      <c r="AZ84" s="20">
        <v>0</v>
      </c>
      <c r="BA84" s="20">
        <v>0</v>
      </c>
      <c r="BB84" s="20">
        <v>0</v>
      </c>
      <c r="BC84" s="20">
        <v>0</v>
      </c>
      <c r="BD84" s="20">
        <v>4870.57</v>
      </c>
      <c r="BE84" s="20">
        <v>80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295021.26</v>
      </c>
      <c r="BL84" s="20">
        <v>0</v>
      </c>
      <c r="BM84" s="20">
        <v>0</v>
      </c>
      <c r="BN84" s="20">
        <v>2405710.4900000002</v>
      </c>
      <c r="BO84" s="20">
        <v>0</v>
      </c>
      <c r="BP84" s="20">
        <v>1807.32</v>
      </c>
      <c r="BQ84" s="20">
        <v>0</v>
      </c>
      <c r="BR84" s="20">
        <v>0</v>
      </c>
      <c r="BS84" s="20">
        <v>3080.71</v>
      </c>
      <c r="BT84" s="20">
        <v>0</v>
      </c>
      <c r="BU84" s="20">
        <v>0</v>
      </c>
      <c r="BV84" s="20">
        <v>238926.32</v>
      </c>
      <c r="BW84" s="20">
        <v>1069820.01</v>
      </c>
      <c r="BX84" s="20">
        <v>0</v>
      </c>
      <c r="BY84" s="20">
        <v>61095.46</v>
      </c>
      <c r="BZ84" s="20">
        <v>0</v>
      </c>
      <c r="CA84" s="20">
        <v>506689.04</v>
      </c>
      <c r="CB84" s="20">
        <v>474389.61000000004</v>
      </c>
      <c r="CC84" s="20">
        <v>2325346.2400000002</v>
      </c>
      <c r="CD84" s="31">
        <v>0</v>
      </c>
      <c r="CE84" s="28">
        <v>33674202.160000004</v>
      </c>
    </row>
    <row r="85" spans="1:84" x14ac:dyDescent="0.35">
      <c r="A85" s="35" t="s">
        <v>285</v>
      </c>
      <c r="B85" s="28"/>
      <c r="C85" s="28">
        <v>13537328.67</v>
      </c>
      <c r="D85" s="28">
        <v>0</v>
      </c>
      <c r="E85" s="28">
        <v>49896812.050000012</v>
      </c>
      <c r="F85" s="28">
        <v>0</v>
      </c>
      <c r="G85" s="28">
        <v>161943.97999999998</v>
      </c>
      <c r="H85" s="28">
        <v>0</v>
      </c>
      <c r="I85" s="28">
        <v>0</v>
      </c>
      <c r="J85" s="28">
        <v>7669839.2700000014</v>
      </c>
      <c r="K85" s="28">
        <v>3913682.08</v>
      </c>
      <c r="L85" s="28">
        <v>0</v>
      </c>
      <c r="M85" s="28">
        <v>0</v>
      </c>
      <c r="N85" s="28">
        <v>246853.14</v>
      </c>
      <c r="O85" s="28">
        <v>9470453.379999999</v>
      </c>
      <c r="P85" s="28">
        <v>63130988.619999982</v>
      </c>
      <c r="Q85" s="28">
        <v>5091276.7999999998</v>
      </c>
      <c r="R85" s="28">
        <v>5053267.4400000004</v>
      </c>
      <c r="S85" s="28">
        <v>-764189.05999999982</v>
      </c>
      <c r="T85" s="28">
        <v>3538.57</v>
      </c>
      <c r="U85" s="28">
        <v>16016470.600000001</v>
      </c>
      <c r="V85" s="28">
        <v>34584891.839999989</v>
      </c>
      <c r="W85" s="28">
        <v>2500246.83</v>
      </c>
      <c r="X85" s="28">
        <v>2980425.4899999993</v>
      </c>
      <c r="Y85" s="28">
        <v>16929989.810000002</v>
      </c>
      <c r="Z85" s="28">
        <v>52963337.369999997</v>
      </c>
      <c r="AA85" s="28">
        <v>3319374.21</v>
      </c>
      <c r="AB85" s="28">
        <v>10312279.869999997</v>
      </c>
      <c r="AC85" s="28">
        <v>5995108.7599999998</v>
      </c>
      <c r="AD85" s="28">
        <v>0</v>
      </c>
      <c r="AE85" s="28">
        <v>6833835.8500000006</v>
      </c>
      <c r="AF85" s="28">
        <v>0</v>
      </c>
      <c r="AG85" s="28">
        <v>25949041.130000006</v>
      </c>
      <c r="AH85" s="28">
        <v>0</v>
      </c>
      <c r="AI85" s="28">
        <v>0</v>
      </c>
      <c r="AJ85" s="28">
        <v>96620112.350000009</v>
      </c>
      <c r="AK85" s="28">
        <v>2266667.7700000005</v>
      </c>
      <c r="AL85" s="28">
        <v>1591109.5500000003</v>
      </c>
      <c r="AM85" s="28">
        <v>0</v>
      </c>
      <c r="AN85" s="28">
        <v>0</v>
      </c>
      <c r="AO85" s="28">
        <v>4676214.43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802785.49000000011</v>
      </c>
      <c r="AW85" s="28">
        <v>-158780.30000000005</v>
      </c>
      <c r="AX85" s="28">
        <v>0</v>
      </c>
      <c r="AY85" s="28">
        <v>6893142.5099999998</v>
      </c>
      <c r="AZ85" s="28">
        <v>0</v>
      </c>
      <c r="BA85" s="28">
        <v>0</v>
      </c>
      <c r="BB85" s="28">
        <v>4783051.4500000011</v>
      </c>
      <c r="BC85" s="28">
        <v>3115.0699999999997</v>
      </c>
      <c r="BD85" s="28">
        <v>491440.60999999993</v>
      </c>
      <c r="BE85" s="28">
        <v>12973230.9</v>
      </c>
      <c r="BF85" s="28">
        <v>0</v>
      </c>
      <c r="BG85" s="28">
        <v>800395.34</v>
      </c>
      <c r="BH85" s="28">
        <v>188084.42999999996</v>
      </c>
      <c r="BI85" s="28">
        <v>904236.5299999998</v>
      </c>
      <c r="BJ85" s="28">
        <v>143988</v>
      </c>
      <c r="BK85" s="28">
        <v>1599123.59</v>
      </c>
      <c r="BL85" s="28">
        <v>2534181.7500000005</v>
      </c>
      <c r="BM85" s="28">
        <v>18800</v>
      </c>
      <c r="BN85" s="28">
        <v>33666741.620000005</v>
      </c>
      <c r="BO85" s="28">
        <v>2510839.8699999996</v>
      </c>
      <c r="BP85" s="28">
        <v>139487.5</v>
      </c>
      <c r="BQ85" s="28">
        <v>0</v>
      </c>
      <c r="BR85" s="28">
        <v>1508410.61</v>
      </c>
      <c r="BS85" s="28">
        <v>211453.04</v>
      </c>
      <c r="BT85" s="28">
        <v>0</v>
      </c>
      <c r="BU85" s="28">
        <v>0</v>
      </c>
      <c r="BV85" s="28">
        <v>2014642.0099999995</v>
      </c>
      <c r="BW85" s="28">
        <v>27429288.029999997</v>
      </c>
      <c r="BX85" s="28">
        <v>0</v>
      </c>
      <c r="BY85" s="28">
        <v>8328089.5500000017</v>
      </c>
      <c r="BZ85" s="28">
        <v>676757.39</v>
      </c>
      <c r="CA85" s="28">
        <v>7694066.6199999982</v>
      </c>
      <c r="CB85" s="28">
        <v>1541489.7699999998</v>
      </c>
      <c r="CC85" s="28">
        <v>169476334.39999998</v>
      </c>
      <c r="CD85" s="28">
        <v>30678981.829999998</v>
      </c>
      <c r="CE85" s="28">
        <v>758804278.40999985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43415038</v>
      </c>
      <c r="D87" s="20">
        <v>0</v>
      </c>
      <c r="E87" s="20">
        <v>262792607.41</v>
      </c>
      <c r="F87" s="20">
        <v>0</v>
      </c>
      <c r="G87" s="20">
        <v>0</v>
      </c>
      <c r="H87" s="20">
        <v>0</v>
      </c>
      <c r="I87" s="20">
        <v>0</v>
      </c>
      <c r="J87" s="20">
        <v>55199914</v>
      </c>
      <c r="K87" s="20">
        <v>6809.76</v>
      </c>
      <c r="L87" s="20">
        <v>0</v>
      </c>
      <c r="M87" s="20">
        <v>0</v>
      </c>
      <c r="N87" s="20">
        <v>0</v>
      </c>
      <c r="O87" s="20">
        <v>54703131.449999996</v>
      </c>
      <c r="P87" s="20">
        <v>156801785.9900001</v>
      </c>
      <c r="Q87" s="20">
        <v>8129810.4800000004</v>
      </c>
      <c r="R87" s="20">
        <v>2684571.7</v>
      </c>
      <c r="S87" s="20">
        <v>0</v>
      </c>
      <c r="T87" s="20">
        <v>0</v>
      </c>
      <c r="U87" s="20">
        <v>80925974.599999994</v>
      </c>
      <c r="V87" s="20">
        <v>65347457.480000004</v>
      </c>
      <c r="W87" s="20">
        <v>13402534.000000002</v>
      </c>
      <c r="X87" s="20">
        <v>45426112.899999991</v>
      </c>
      <c r="Y87" s="20">
        <v>54462935.249999993</v>
      </c>
      <c r="Z87" s="20">
        <v>427361.36</v>
      </c>
      <c r="AA87" s="20">
        <v>2633601.5700000008</v>
      </c>
      <c r="AB87" s="20">
        <v>49081992.999999993</v>
      </c>
      <c r="AC87" s="20">
        <v>27448571</v>
      </c>
      <c r="AD87" s="20">
        <v>0</v>
      </c>
      <c r="AE87" s="20">
        <v>6013136</v>
      </c>
      <c r="AF87" s="20">
        <v>0</v>
      </c>
      <c r="AG87" s="20">
        <v>51888541.750000007</v>
      </c>
      <c r="AH87" s="20">
        <v>0</v>
      </c>
      <c r="AI87" s="20">
        <v>0</v>
      </c>
      <c r="AJ87" s="20">
        <v>67233.87</v>
      </c>
      <c r="AK87" s="20">
        <v>2869955</v>
      </c>
      <c r="AL87" s="20">
        <v>1738718</v>
      </c>
      <c r="AM87" s="20">
        <v>0</v>
      </c>
      <c r="AN87" s="20">
        <v>0</v>
      </c>
      <c r="AO87" s="20">
        <v>8370749.2000000002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17204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993855747.77000022</v>
      </c>
    </row>
    <row r="88" spans="1:84" x14ac:dyDescent="0.35">
      <c r="A88" s="22" t="s">
        <v>288</v>
      </c>
      <c r="B88" s="16"/>
      <c r="C88" s="20">
        <v>3987923</v>
      </c>
      <c r="D88" s="20">
        <v>0</v>
      </c>
      <c r="E88" s="20">
        <v>51818706.219999999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6803683.3799999999</v>
      </c>
      <c r="L88" s="20">
        <v>0</v>
      </c>
      <c r="M88" s="20">
        <v>0</v>
      </c>
      <c r="N88" s="20">
        <v>0</v>
      </c>
      <c r="O88" s="20">
        <v>2941303.34</v>
      </c>
      <c r="P88" s="20">
        <v>216541320.47000003</v>
      </c>
      <c r="Q88" s="20">
        <v>14504627.860000001</v>
      </c>
      <c r="R88" s="20">
        <v>4690481.07</v>
      </c>
      <c r="S88" s="20">
        <v>0</v>
      </c>
      <c r="T88" s="20">
        <v>0</v>
      </c>
      <c r="U88" s="20">
        <v>47094818.280000001</v>
      </c>
      <c r="V88" s="20">
        <v>117450923.72</v>
      </c>
      <c r="W88" s="20">
        <v>56001685.360000007</v>
      </c>
      <c r="X88" s="20">
        <v>105605620.16</v>
      </c>
      <c r="Y88" s="20">
        <v>116375412.77</v>
      </c>
      <c r="Z88" s="20">
        <v>123600079.77000001</v>
      </c>
      <c r="AA88" s="20">
        <v>23634035.239999998</v>
      </c>
      <c r="AB88" s="20">
        <v>34960529.580000006</v>
      </c>
      <c r="AC88" s="20">
        <v>12282098</v>
      </c>
      <c r="AD88" s="20">
        <v>0</v>
      </c>
      <c r="AE88" s="20">
        <v>15657826</v>
      </c>
      <c r="AF88" s="20">
        <v>0</v>
      </c>
      <c r="AG88" s="20">
        <v>192922730.15000004</v>
      </c>
      <c r="AH88" s="20">
        <v>0</v>
      </c>
      <c r="AI88" s="20">
        <v>0</v>
      </c>
      <c r="AJ88" s="20">
        <v>197150009.00999996</v>
      </c>
      <c r="AK88" s="20">
        <v>3438768.46</v>
      </c>
      <c r="AL88" s="20">
        <v>2979737</v>
      </c>
      <c r="AM88" s="20">
        <v>0</v>
      </c>
      <c r="AN88" s="20">
        <v>0</v>
      </c>
      <c r="AO88" s="20">
        <v>16239650.989999998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4503472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1371185441.8300002</v>
      </c>
    </row>
    <row r="89" spans="1:84" x14ac:dyDescent="0.35">
      <c r="A89" s="22" t="s">
        <v>289</v>
      </c>
      <c r="B89" s="16"/>
      <c r="C89" s="28">
        <v>47402961</v>
      </c>
      <c r="D89" s="28">
        <v>0</v>
      </c>
      <c r="E89" s="28">
        <v>314611313.63</v>
      </c>
      <c r="F89" s="28">
        <v>0</v>
      </c>
      <c r="G89" s="28">
        <v>0</v>
      </c>
      <c r="H89" s="28">
        <v>0</v>
      </c>
      <c r="I89" s="28">
        <v>0</v>
      </c>
      <c r="J89" s="28">
        <v>55199914</v>
      </c>
      <c r="K89" s="28">
        <v>6810493.1399999997</v>
      </c>
      <c r="L89" s="28">
        <v>0</v>
      </c>
      <c r="M89" s="28">
        <v>0</v>
      </c>
      <c r="N89" s="28">
        <v>0</v>
      </c>
      <c r="O89" s="28">
        <v>57644434.789999992</v>
      </c>
      <c r="P89" s="28">
        <v>373343106.46000016</v>
      </c>
      <c r="Q89" s="28">
        <v>22634438.340000004</v>
      </c>
      <c r="R89" s="28">
        <v>7375052.7700000005</v>
      </c>
      <c r="S89" s="28">
        <v>0</v>
      </c>
      <c r="T89" s="28">
        <v>0</v>
      </c>
      <c r="U89" s="28">
        <v>128020792.88</v>
      </c>
      <c r="V89" s="28">
        <v>182798381.19999999</v>
      </c>
      <c r="W89" s="28">
        <v>69404219.360000014</v>
      </c>
      <c r="X89" s="28">
        <v>151031733.06</v>
      </c>
      <c r="Y89" s="28">
        <v>170838348.01999998</v>
      </c>
      <c r="Z89" s="28">
        <v>124027441.13000001</v>
      </c>
      <c r="AA89" s="28">
        <v>26267636.809999999</v>
      </c>
      <c r="AB89" s="28">
        <v>84042522.579999998</v>
      </c>
      <c r="AC89" s="28">
        <v>39730669</v>
      </c>
      <c r="AD89" s="28">
        <v>0</v>
      </c>
      <c r="AE89" s="28">
        <v>21670962</v>
      </c>
      <c r="AF89" s="28">
        <v>0</v>
      </c>
      <c r="AG89" s="28">
        <v>244811271.90000004</v>
      </c>
      <c r="AH89" s="28">
        <v>0</v>
      </c>
      <c r="AI89" s="28">
        <v>0</v>
      </c>
      <c r="AJ89" s="28">
        <v>197217242.87999997</v>
      </c>
      <c r="AK89" s="28">
        <v>6308723.46</v>
      </c>
      <c r="AL89" s="28">
        <v>4718455</v>
      </c>
      <c r="AM89" s="28">
        <v>0</v>
      </c>
      <c r="AN89" s="28">
        <v>0</v>
      </c>
      <c r="AO89" s="28">
        <v>24610400.189999998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4520676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2365041189.6000004</v>
      </c>
    </row>
    <row r="90" spans="1:84" x14ac:dyDescent="0.35">
      <c r="A90" s="35" t="s">
        <v>290</v>
      </c>
      <c r="B90" s="28"/>
      <c r="C90" s="20">
        <v>18849.680000000004</v>
      </c>
      <c r="D90" s="20">
        <v>0</v>
      </c>
      <c r="E90" s="20">
        <v>159828.61999999988</v>
      </c>
      <c r="F90" s="20">
        <v>0</v>
      </c>
      <c r="G90" s="20">
        <v>0</v>
      </c>
      <c r="H90" s="20">
        <v>0</v>
      </c>
      <c r="I90" s="20">
        <v>0</v>
      </c>
      <c r="J90" s="20">
        <v>11658.25</v>
      </c>
      <c r="K90" s="20">
        <v>0</v>
      </c>
      <c r="L90" s="20">
        <v>0</v>
      </c>
      <c r="M90" s="20">
        <v>0</v>
      </c>
      <c r="N90" s="20">
        <v>0</v>
      </c>
      <c r="O90" s="20">
        <v>11404.87</v>
      </c>
      <c r="P90" s="20">
        <v>34460.020000000004</v>
      </c>
      <c r="Q90" s="20">
        <v>13904.480000000001</v>
      </c>
      <c r="R90" s="20">
        <v>0</v>
      </c>
      <c r="S90" s="20">
        <v>861.95</v>
      </c>
      <c r="T90" s="20">
        <v>522.42000000000007</v>
      </c>
      <c r="U90" s="20">
        <v>7101.38</v>
      </c>
      <c r="V90" s="20">
        <v>11395.760000000002</v>
      </c>
      <c r="W90" s="20">
        <v>3095.04</v>
      </c>
      <c r="X90" s="20">
        <v>1984.0600000000002</v>
      </c>
      <c r="Y90" s="20">
        <v>9603.7799999999988</v>
      </c>
      <c r="Z90" s="20">
        <v>0</v>
      </c>
      <c r="AA90" s="20">
        <v>1860.0099999999998</v>
      </c>
      <c r="AB90" s="20">
        <v>4712.46</v>
      </c>
      <c r="AC90" s="20">
        <v>637.91999999999996</v>
      </c>
      <c r="AD90" s="20">
        <v>0</v>
      </c>
      <c r="AE90" s="20">
        <v>1895.32</v>
      </c>
      <c r="AF90" s="20">
        <v>0</v>
      </c>
      <c r="AG90" s="20">
        <v>21215.520000000004</v>
      </c>
      <c r="AH90" s="20">
        <v>0</v>
      </c>
      <c r="AI90" s="20">
        <v>0</v>
      </c>
      <c r="AJ90" s="20">
        <v>4651.5999999999995</v>
      </c>
      <c r="AK90" s="20">
        <v>0</v>
      </c>
      <c r="AL90" s="20">
        <v>290.52999999999997</v>
      </c>
      <c r="AM90" s="20">
        <v>0</v>
      </c>
      <c r="AN90" s="20">
        <v>0</v>
      </c>
      <c r="AO90" s="20">
        <v>9714.85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10772.869999999999</v>
      </c>
      <c r="AZ90" s="20">
        <v>0</v>
      </c>
      <c r="BA90" s="20">
        <v>0</v>
      </c>
      <c r="BB90" s="20">
        <v>1008.54</v>
      </c>
      <c r="BC90" s="20">
        <v>0</v>
      </c>
      <c r="BD90" s="20">
        <v>5857.5999999999995</v>
      </c>
      <c r="BE90" s="20">
        <v>51865.290000000023</v>
      </c>
      <c r="BF90" s="20">
        <v>0</v>
      </c>
      <c r="BG90" s="20">
        <v>15</v>
      </c>
      <c r="BH90" s="20">
        <v>4628.8399999999992</v>
      </c>
      <c r="BI90" s="20">
        <v>0</v>
      </c>
      <c r="BJ90" s="20">
        <v>256.2</v>
      </c>
      <c r="BK90" s="20">
        <v>0</v>
      </c>
      <c r="BL90" s="20">
        <v>1747.5700000000002</v>
      </c>
      <c r="BM90" s="20">
        <v>0</v>
      </c>
      <c r="BN90" s="20">
        <v>11046.469999999998</v>
      </c>
      <c r="BO90" s="20">
        <v>0</v>
      </c>
      <c r="BP90" s="20">
        <v>0</v>
      </c>
      <c r="BQ90" s="20">
        <v>0</v>
      </c>
      <c r="BR90" s="20">
        <v>0</v>
      </c>
      <c r="BS90" s="20">
        <v>1746.75</v>
      </c>
      <c r="BT90" s="20">
        <v>0</v>
      </c>
      <c r="BU90" s="20">
        <v>0</v>
      </c>
      <c r="BV90" s="20">
        <v>0</v>
      </c>
      <c r="BW90" s="20">
        <v>272.7</v>
      </c>
      <c r="BX90" s="20">
        <v>0</v>
      </c>
      <c r="BY90" s="20">
        <v>3295.1000000000004</v>
      </c>
      <c r="BZ90" s="20">
        <v>0</v>
      </c>
      <c r="CA90" s="20">
        <v>0</v>
      </c>
      <c r="CB90" s="20">
        <v>0</v>
      </c>
      <c r="CC90" s="20">
        <v>7070.7400000000007</v>
      </c>
      <c r="CD90" s="234" t="s">
        <v>248</v>
      </c>
      <c r="CE90" s="28">
        <v>429232.18999999994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6855.9576481046324</v>
      </c>
      <c r="D92" s="20">
        <v>0</v>
      </c>
      <c r="E92" s="20">
        <v>58132.458995325542</v>
      </c>
      <c r="F92" s="20">
        <v>0</v>
      </c>
      <c r="G92" s="20">
        <v>0</v>
      </c>
      <c r="H92" s="20">
        <v>0</v>
      </c>
      <c r="I92" s="20">
        <v>0</v>
      </c>
      <c r="J92" s="20">
        <v>4240.3090265201226</v>
      </c>
      <c r="K92" s="20">
        <v>0</v>
      </c>
      <c r="L92" s="20">
        <v>0</v>
      </c>
      <c r="M92" s="20">
        <v>0</v>
      </c>
      <c r="N92" s="20">
        <v>0</v>
      </c>
      <c r="O92" s="20">
        <v>4148.1502976251622</v>
      </c>
      <c r="P92" s="20">
        <v>12533.710793649474</v>
      </c>
      <c r="Q92" s="20">
        <v>5057.30208676847</v>
      </c>
      <c r="R92" s="20">
        <v>0</v>
      </c>
      <c r="S92" s="20">
        <v>313.50626083752019</v>
      </c>
      <c r="T92" s="20">
        <v>190.01327314430918</v>
      </c>
      <c r="U92" s="20">
        <v>2582.8958647094946</v>
      </c>
      <c r="V92" s="20">
        <v>4144.8368316048254</v>
      </c>
      <c r="W92" s="20">
        <v>1125.720073719541</v>
      </c>
      <c r="X92" s="20">
        <v>721.63725491883554</v>
      </c>
      <c r="Y92" s="20">
        <v>3493.0624255538705</v>
      </c>
      <c r="Z92" s="20">
        <v>0</v>
      </c>
      <c r="AA92" s="20">
        <v>676.51810455408759</v>
      </c>
      <c r="AB92" s="20">
        <v>1714.0039607243809</v>
      </c>
      <c r="AC92" s="20">
        <v>232.02263926384458</v>
      </c>
      <c r="AD92" s="20">
        <v>0</v>
      </c>
      <c r="AE92" s="20">
        <v>689.3609679106313</v>
      </c>
      <c r="AF92" s="20">
        <v>0</v>
      </c>
      <c r="AG92" s="20">
        <v>7716.4549532149513</v>
      </c>
      <c r="AH92" s="20">
        <v>0</v>
      </c>
      <c r="AI92" s="20">
        <v>0</v>
      </c>
      <c r="AJ92" s="20">
        <v>1691.868116377758</v>
      </c>
      <c r="AK92" s="20">
        <v>0</v>
      </c>
      <c r="AL92" s="20">
        <v>105.67083236977172</v>
      </c>
      <c r="AM92" s="20">
        <v>0</v>
      </c>
      <c r="AN92" s="20">
        <v>0</v>
      </c>
      <c r="AO92" s="20">
        <v>3533.4605233451853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366.82360265105007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1683.5899070887483</v>
      </c>
      <c r="BI92" s="20">
        <v>0</v>
      </c>
      <c r="BJ92" s="25" t="s">
        <v>248</v>
      </c>
      <c r="BK92" s="20">
        <v>0</v>
      </c>
      <c r="BL92" s="20">
        <v>635.62171384862836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635.32346553505226</v>
      </c>
      <c r="BT92" s="20">
        <v>0</v>
      </c>
      <c r="BU92" s="20">
        <v>0</v>
      </c>
      <c r="BV92" s="20">
        <v>0</v>
      </c>
      <c r="BW92" s="20">
        <v>99.185750136773294</v>
      </c>
      <c r="BX92" s="20">
        <v>0</v>
      </c>
      <c r="BY92" s="20">
        <v>1198.4853878829547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124517.95075738562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87.282899038461537</v>
      </c>
      <c r="D94" s="245">
        <v>0</v>
      </c>
      <c r="E94" s="245">
        <v>269.79686057692305</v>
      </c>
      <c r="F94" s="245">
        <v>0</v>
      </c>
      <c r="G94" s="245">
        <v>2.4144230769230769E-2</v>
      </c>
      <c r="H94" s="245">
        <v>0</v>
      </c>
      <c r="I94" s="245">
        <v>0</v>
      </c>
      <c r="J94" s="245">
        <v>0</v>
      </c>
      <c r="K94" s="245">
        <v>1.7654663461538462</v>
      </c>
      <c r="L94" s="245">
        <v>0</v>
      </c>
      <c r="M94" s="245">
        <v>0</v>
      </c>
      <c r="N94" s="245">
        <v>0</v>
      </c>
      <c r="O94" s="245">
        <v>34.144783653846154</v>
      </c>
      <c r="P94" s="246">
        <v>45.57841346153846</v>
      </c>
      <c r="Q94" s="246">
        <v>28.12108653846154</v>
      </c>
      <c r="R94" s="246">
        <v>0</v>
      </c>
      <c r="S94" s="247">
        <v>0</v>
      </c>
      <c r="T94" s="247">
        <v>2.5163461538461541E-2</v>
      </c>
      <c r="U94" s="248">
        <v>0</v>
      </c>
      <c r="V94" s="246">
        <v>22.848129807692306</v>
      </c>
      <c r="W94" s="246">
        <v>0</v>
      </c>
      <c r="X94" s="246">
        <v>0</v>
      </c>
      <c r="Y94" s="246">
        <v>6.2994567307692311</v>
      </c>
      <c r="Z94" s="246">
        <v>23.23739903846154</v>
      </c>
      <c r="AA94" s="246">
        <v>0</v>
      </c>
      <c r="AB94" s="247">
        <v>0</v>
      </c>
      <c r="AC94" s="246">
        <v>-0.13481730769230768</v>
      </c>
      <c r="AD94" s="246">
        <v>0</v>
      </c>
      <c r="AE94" s="246">
        <v>0</v>
      </c>
      <c r="AF94" s="246">
        <v>0</v>
      </c>
      <c r="AG94" s="246">
        <v>66.308014423076912</v>
      </c>
      <c r="AH94" s="246">
        <v>0</v>
      </c>
      <c r="AI94" s="246">
        <v>0</v>
      </c>
      <c r="AJ94" s="246">
        <v>38.379788461538453</v>
      </c>
      <c r="AK94" s="246">
        <v>0</v>
      </c>
      <c r="AL94" s="246">
        <v>0</v>
      </c>
      <c r="AM94" s="246">
        <v>0</v>
      </c>
      <c r="AN94" s="246">
        <v>0</v>
      </c>
      <c r="AO94" s="246">
        <v>29.647990384615383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1.6069278846153847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654.93170673076929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99352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0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/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58"/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15510</v>
      </c>
      <c r="D127" s="46">
        <v>78378</v>
      </c>
      <c r="E127" s="16"/>
    </row>
    <row r="128" spans="1:5" x14ac:dyDescent="0.3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339</v>
      </c>
      <c r="B130" s="42" t="s">
        <v>299</v>
      </c>
      <c r="C130" s="43">
        <v>1751</v>
      </c>
      <c r="D130" s="46">
        <v>4704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47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142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>
        <v>20</v>
      </c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33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>
        <v>12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348</v>
      </c>
      <c r="B140" s="42"/>
      <c r="C140" s="43">
        <v>0</v>
      </c>
      <c r="D140" s="16"/>
      <c r="E140" s="16"/>
    </row>
    <row r="141" spans="1:5" x14ac:dyDescent="0.3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350</v>
      </c>
      <c r="B143" s="16"/>
      <c r="C143" s="23">
        <v>337</v>
      </c>
      <c r="D143" s="16"/>
      <c r="E143" s="28">
        <v>254</v>
      </c>
    </row>
    <row r="144" spans="1:5" x14ac:dyDescent="0.35">
      <c r="A144" s="16" t="s">
        <v>351</v>
      </c>
      <c r="B144" s="42" t="s">
        <v>299</v>
      </c>
      <c r="C144" s="43">
        <v>337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29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6825</v>
      </c>
      <c r="C154" s="46">
        <v>3201</v>
      </c>
      <c r="D154" s="46">
        <v>5484</v>
      </c>
      <c r="E154" s="28">
        <v>15510</v>
      </c>
    </row>
    <row r="155" spans="1:6" x14ac:dyDescent="0.35">
      <c r="A155" s="16" t="s">
        <v>242</v>
      </c>
      <c r="B155" s="46">
        <v>34487</v>
      </c>
      <c r="C155" s="46">
        <v>16177</v>
      </c>
      <c r="D155" s="46">
        <v>27714</v>
      </c>
      <c r="E155" s="28">
        <v>78378</v>
      </c>
    </row>
    <row r="156" spans="1:6" x14ac:dyDescent="0.35">
      <c r="A156" s="16" t="s">
        <v>358</v>
      </c>
      <c r="B156" s="46">
        <v>218467</v>
      </c>
      <c r="C156" s="46">
        <v>102475</v>
      </c>
      <c r="D156" s="46">
        <v>175564</v>
      </c>
      <c r="E156" s="28">
        <v>496506</v>
      </c>
    </row>
    <row r="157" spans="1:6" x14ac:dyDescent="0.35">
      <c r="A157" s="16" t="s">
        <v>287</v>
      </c>
      <c r="B157" s="46">
        <v>483513374</v>
      </c>
      <c r="C157" s="46">
        <v>225128198</v>
      </c>
      <c r="D157" s="46">
        <v>285214176</v>
      </c>
      <c r="E157" s="28">
        <v>993855748</v>
      </c>
      <c r="F157" s="14"/>
    </row>
    <row r="158" spans="1:6" x14ac:dyDescent="0.35">
      <c r="A158" s="16" t="s">
        <v>288</v>
      </c>
      <c r="B158" s="46">
        <v>557123670</v>
      </c>
      <c r="C158" s="46">
        <v>263000197</v>
      </c>
      <c r="D158" s="46">
        <v>551061575</v>
      </c>
      <c r="E158" s="28">
        <v>1371185442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358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358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43">
        <v>19938984</v>
      </c>
      <c r="D181" s="16"/>
      <c r="E181" s="16"/>
    </row>
    <row r="182" spans="1:5" x14ac:dyDescent="0.35">
      <c r="A182" s="16" t="s">
        <v>368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369</v>
      </c>
      <c r="B183" s="42" t="s">
        <v>299</v>
      </c>
      <c r="C183" s="43">
        <v>-240040</v>
      </c>
      <c r="D183" s="16"/>
      <c r="E183" s="16"/>
    </row>
    <row r="184" spans="1:5" x14ac:dyDescent="0.35">
      <c r="A184" s="16" t="s">
        <v>370</v>
      </c>
      <c r="B184" s="42" t="s">
        <v>299</v>
      </c>
      <c r="C184" s="43">
        <v>82031</v>
      </c>
      <c r="D184" s="16"/>
      <c r="E184" s="16"/>
    </row>
    <row r="185" spans="1:5" x14ac:dyDescent="0.35">
      <c r="A185" s="16" t="s">
        <v>371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372</v>
      </c>
      <c r="B186" s="42" t="s">
        <v>299</v>
      </c>
      <c r="C186" s="43">
        <v>4994943</v>
      </c>
      <c r="D186" s="16"/>
      <c r="E186" s="16"/>
    </row>
    <row r="187" spans="1:5" x14ac:dyDescent="0.35">
      <c r="A187" s="16" t="s">
        <v>373</v>
      </c>
      <c r="B187" s="42" t="s">
        <v>299</v>
      </c>
      <c r="C187" s="43">
        <v>1491614</v>
      </c>
      <c r="D187" s="16"/>
      <c r="E187" s="16"/>
    </row>
    <row r="188" spans="1:5" x14ac:dyDescent="0.3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26267532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43">
        <v>16213293</v>
      </c>
      <c r="D191" s="16"/>
      <c r="E191" s="16"/>
    </row>
    <row r="192" spans="1:5" x14ac:dyDescent="0.35">
      <c r="A192" s="16" t="s">
        <v>376</v>
      </c>
      <c r="B192" s="42" t="s">
        <v>299</v>
      </c>
      <c r="C192" s="43">
        <v>849997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17063290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43">
        <v>100</v>
      </c>
      <c r="D195" s="16"/>
      <c r="E195" s="16"/>
    </row>
    <row r="196" spans="1:5" x14ac:dyDescent="0.35">
      <c r="A196" s="16" t="s">
        <v>379</v>
      </c>
      <c r="B196" s="42" t="s">
        <v>299</v>
      </c>
      <c r="C196" s="43">
        <v>14428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14528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382</v>
      </c>
      <c r="B200" s="42" t="s">
        <v>299</v>
      </c>
      <c r="C200" s="43">
        <v>6857471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13297085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20154556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43">
        <v>547667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9962231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10509898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10386491.869999999</v>
      </c>
      <c r="C211" s="43">
        <v>0</v>
      </c>
      <c r="D211" s="46">
        <v>0</v>
      </c>
      <c r="E211" s="28">
        <v>10386491.869999999</v>
      </c>
    </row>
    <row r="212" spans="1:5" x14ac:dyDescent="0.35">
      <c r="A212" s="16" t="s">
        <v>393</v>
      </c>
      <c r="B212" s="46">
        <v>4217560.1399999997</v>
      </c>
      <c r="C212" s="43">
        <v>0</v>
      </c>
      <c r="D212" s="46">
        <v>0</v>
      </c>
      <c r="E212" s="28">
        <v>4217560.1399999997</v>
      </c>
    </row>
    <row r="213" spans="1:5" x14ac:dyDescent="0.35">
      <c r="A213" s="16" t="s">
        <v>394</v>
      </c>
      <c r="B213" s="46">
        <v>204422967.32999998</v>
      </c>
      <c r="C213" s="43">
        <v>238207</v>
      </c>
      <c r="D213" s="46">
        <v>0</v>
      </c>
      <c r="E213" s="28">
        <v>204661174.32999998</v>
      </c>
    </row>
    <row r="214" spans="1:5" x14ac:dyDescent="0.35">
      <c r="A214" s="16" t="s">
        <v>395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396</v>
      </c>
      <c r="B215" s="46">
        <v>22990130.98</v>
      </c>
      <c r="C215" s="43">
        <v>3205.0099999979138</v>
      </c>
      <c r="D215" s="46">
        <v>0</v>
      </c>
      <c r="E215" s="28">
        <v>22993335.989999998</v>
      </c>
    </row>
    <row r="216" spans="1:5" x14ac:dyDescent="0.35">
      <c r="A216" s="16" t="s">
        <v>397</v>
      </c>
      <c r="B216" s="46">
        <v>123516392.97</v>
      </c>
      <c r="C216" s="43">
        <v>1788066.3299999833</v>
      </c>
      <c r="D216" s="46">
        <v>0</v>
      </c>
      <c r="E216" s="28">
        <v>125304459.29999998</v>
      </c>
    </row>
    <row r="217" spans="1:5" x14ac:dyDescent="0.35">
      <c r="A217" s="16" t="s">
        <v>398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399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400</v>
      </c>
      <c r="B219" s="46">
        <v>16377471.689999999</v>
      </c>
      <c r="C219" s="43">
        <v>8516318</v>
      </c>
      <c r="D219" s="46">
        <v>2783220</v>
      </c>
      <c r="E219" s="28">
        <v>22110569.689999998</v>
      </c>
    </row>
    <row r="220" spans="1:5" x14ac:dyDescent="0.35">
      <c r="A220" s="16" t="s">
        <v>230</v>
      </c>
      <c r="B220" s="28">
        <v>381911014.97999996</v>
      </c>
      <c r="C220" s="235">
        <v>10545796.339999981</v>
      </c>
      <c r="D220" s="28">
        <v>2783220</v>
      </c>
      <c r="E220" s="28">
        <v>389673591.31999999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16"/>
    </row>
    <row r="225" spans="1:6" x14ac:dyDescent="0.35">
      <c r="A225" s="16" t="s">
        <v>393</v>
      </c>
      <c r="B225" s="46">
        <v>2502251.9899999998</v>
      </c>
      <c r="C225" s="43">
        <v>303888.63000000035</v>
      </c>
      <c r="D225" s="46">
        <v>0</v>
      </c>
      <c r="E225" s="28">
        <v>2806140.62</v>
      </c>
    </row>
    <row r="226" spans="1:6" x14ac:dyDescent="0.35">
      <c r="A226" s="16" t="s">
        <v>394</v>
      </c>
      <c r="B226" s="46">
        <v>43942616.349999994</v>
      </c>
      <c r="C226" s="43">
        <v>8146440.6900000004</v>
      </c>
      <c r="D226" s="46">
        <v>0</v>
      </c>
      <c r="E226" s="28">
        <v>52089057.039999992</v>
      </c>
    </row>
    <row r="227" spans="1:6" x14ac:dyDescent="0.35">
      <c r="A227" s="16" t="s">
        <v>395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396</v>
      </c>
      <c r="B228" s="46">
        <v>7602408.0700000003</v>
      </c>
      <c r="C228" s="43">
        <v>1702317.2499999981</v>
      </c>
      <c r="D228" s="46">
        <v>0</v>
      </c>
      <c r="E228" s="28">
        <v>9304725.3199999984</v>
      </c>
    </row>
    <row r="229" spans="1:6" x14ac:dyDescent="0.35">
      <c r="A229" s="16" t="s">
        <v>397</v>
      </c>
      <c r="B229" s="46">
        <v>83415386.789999992</v>
      </c>
      <c r="C229" s="43">
        <v>7611626.4300000109</v>
      </c>
      <c r="D229" s="46">
        <v>-1403723.74000001</v>
      </c>
      <c r="E229" s="28">
        <v>92430736.960000008</v>
      </c>
    </row>
    <row r="230" spans="1:6" x14ac:dyDescent="0.35">
      <c r="A230" s="16" t="s">
        <v>398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399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137462663.19999999</v>
      </c>
      <c r="C233" s="235">
        <v>17764273.000000007</v>
      </c>
      <c r="D233" s="28">
        <v>-1403723.74000001</v>
      </c>
      <c r="E233" s="28">
        <v>156630659.94</v>
      </c>
    </row>
    <row r="234" spans="1:6" x14ac:dyDescent="0.35">
      <c r="A234" s="16"/>
      <c r="B234" s="16"/>
      <c r="C234" s="23"/>
      <c r="D234" s="16"/>
      <c r="E234" s="16"/>
      <c r="F234" s="11">
        <v>233042931.38</v>
      </c>
    </row>
    <row r="235" spans="1:6" x14ac:dyDescent="0.35">
      <c r="A235" s="34" t="s">
        <v>402</v>
      </c>
      <c r="B235" s="34"/>
      <c r="C235" s="34"/>
      <c r="D235" s="34"/>
      <c r="E235" s="34"/>
    </row>
    <row r="236" spans="1:6" x14ac:dyDescent="0.35">
      <c r="A236" s="34"/>
      <c r="B236" s="345" t="s">
        <v>403</v>
      </c>
      <c r="C236" s="345"/>
      <c r="D236" s="34"/>
      <c r="E236" s="34"/>
    </row>
    <row r="237" spans="1:6" x14ac:dyDescent="0.35">
      <c r="A237" s="52" t="s">
        <v>403</v>
      </c>
      <c r="B237" s="34"/>
      <c r="C237" s="43">
        <v>6689946</v>
      </c>
      <c r="D237" s="36">
        <v>6689946</v>
      </c>
      <c r="E237" s="34"/>
    </row>
    <row r="238" spans="1:6" x14ac:dyDescent="0.35">
      <c r="A238" s="41" t="s">
        <v>404</v>
      </c>
      <c r="B238" s="41"/>
      <c r="C238" s="41"/>
      <c r="D238" s="41"/>
      <c r="E238" s="41"/>
    </row>
    <row r="239" spans="1:6" x14ac:dyDescent="0.35">
      <c r="A239" s="16" t="s">
        <v>405</v>
      </c>
      <c r="B239" s="42" t="s">
        <v>299</v>
      </c>
      <c r="C239" s="43">
        <v>771429229</v>
      </c>
      <c r="D239" s="16"/>
      <c r="E239" s="16"/>
    </row>
    <row r="240" spans="1:6" x14ac:dyDescent="0.35">
      <c r="A240" s="16" t="s">
        <v>406</v>
      </c>
      <c r="B240" s="42" t="s">
        <v>299</v>
      </c>
      <c r="C240" s="43">
        <v>379806549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19896491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>
        <v>55046792</v>
      </c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335407033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>
        <v>10839475.180000002</v>
      </c>
      <c r="D244" s="16"/>
      <c r="E244" s="16"/>
    </row>
    <row r="245" spans="1:5" x14ac:dyDescent="0.35">
      <c r="A245" s="16" t="s">
        <v>411</v>
      </c>
      <c r="B245" s="16"/>
      <c r="C245" s="23"/>
      <c r="D245" s="28">
        <v>1572425569.1800001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6455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13663560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34601381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v>48264941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8">
        <v>1627380456.1800001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43">
        <v>214880425</v>
      </c>
      <c r="D266" s="16"/>
      <c r="E266" s="16"/>
    </row>
    <row r="267" spans="1:5" x14ac:dyDescent="0.3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425</v>
      </c>
      <c r="B268" s="42" t="s">
        <v>299</v>
      </c>
      <c r="C268" s="43">
        <v>270072851</v>
      </c>
      <c r="D268" s="16"/>
      <c r="E268" s="16"/>
    </row>
    <row r="269" spans="1:5" x14ac:dyDescent="0.35">
      <c r="A269" s="16" t="s">
        <v>426</v>
      </c>
      <c r="B269" s="42" t="s">
        <v>299</v>
      </c>
      <c r="C269" s="43">
        <v>194434737</v>
      </c>
      <c r="D269" s="16"/>
      <c r="E269" s="16"/>
    </row>
    <row r="270" spans="1:5" x14ac:dyDescent="0.35">
      <c r="A270" s="16" t="s">
        <v>427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428</v>
      </c>
      <c r="B271" s="42" t="s">
        <v>299</v>
      </c>
      <c r="C271" s="43">
        <v>7966186</v>
      </c>
      <c r="D271" s="16"/>
      <c r="E271" s="16"/>
    </row>
    <row r="272" spans="1:5" x14ac:dyDescent="0.3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430</v>
      </c>
      <c r="B273" s="42" t="s">
        <v>299</v>
      </c>
      <c r="C273" s="43">
        <v>6868068</v>
      </c>
      <c r="D273" s="16"/>
      <c r="E273" s="16"/>
    </row>
    <row r="274" spans="1:5" x14ac:dyDescent="0.35">
      <c r="A274" s="16" t="s">
        <v>431</v>
      </c>
      <c r="B274" s="42" t="s">
        <v>299</v>
      </c>
      <c r="C274" s="43">
        <v>382845</v>
      </c>
      <c r="D274" s="16"/>
      <c r="E274" s="16"/>
    </row>
    <row r="275" spans="1:5" x14ac:dyDescent="0.3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433</v>
      </c>
      <c r="B276" s="16"/>
      <c r="C276" s="23"/>
      <c r="D276" s="28">
        <v>305735638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435</v>
      </c>
      <c r="B280" s="42" t="s">
        <v>299</v>
      </c>
      <c r="C280" s="43">
        <v>241356657</v>
      </c>
      <c r="D280" s="16"/>
      <c r="E280" s="16"/>
    </row>
    <row r="281" spans="1:5" x14ac:dyDescent="0.35">
      <c r="A281" s="16" t="s">
        <v>436</v>
      </c>
      <c r="B281" s="16"/>
      <c r="C281" s="23"/>
      <c r="D281" s="28">
        <v>241356657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43">
        <v>10386492</v>
      </c>
      <c r="D283" s="16"/>
      <c r="E283" s="16"/>
    </row>
    <row r="284" spans="1:5" x14ac:dyDescent="0.35">
      <c r="A284" s="16" t="s">
        <v>393</v>
      </c>
      <c r="B284" s="42" t="s">
        <v>299</v>
      </c>
      <c r="C284" s="43">
        <v>4217560</v>
      </c>
      <c r="D284" s="16"/>
      <c r="E284" s="16"/>
    </row>
    <row r="285" spans="1:5" x14ac:dyDescent="0.35">
      <c r="A285" s="16" t="s">
        <v>394</v>
      </c>
      <c r="B285" s="42" t="s">
        <v>299</v>
      </c>
      <c r="C285" s="43">
        <v>210289745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439</v>
      </c>
      <c r="B287" s="42" t="s">
        <v>299</v>
      </c>
      <c r="C287" s="43">
        <v>22993336</v>
      </c>
      <c r="D287" s="16"/>
      <c r="E287" s="16"/>
    </row>
    <row r="288" spans="1:5" x14ac:dyDescent="0.35">
      <c r="A288" s="16" t="s">
        <v>440</v>
      </c>
      <c r="B288" s="42" t="s">
        <v>299</v>
      </c>
      <c r="C288" s="43">
        <v>125304459</v>
      </c>
      <c r="D288" s="16"/>
      <c r="E288" s="16"/>
    </row>
    <row r="289" spans="1:5" x14ac:dyDescent="0.3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400</v>
      </c>
      <c r="B290" s="42" t="s">
        <v>299</v>
      </c>
      <c r="C290" s="43">
        <v>24113502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v>397305094</v>
      </c>
      <c r="E291" s="16"/>
    </row>
    <row r="292" spans="1:5" x14ac:dyDescent="0.35">
      <c r="A292" s="16" t="s">
        <v>442</v>
      </c>
      <c r="B292" s="42" t="s">
        <v>299</v>
      </c>
      <c r="C292" s="43">
        <v>156630660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v>240674434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447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435</v>
      </c>
      <c r="B298" s="42" t="s">
        <v>299</v>
      </c>
      <c r="C298" s="43">
        <v>46750990</v>
      </c>
      <c r="D298" s="16"/>
      <c r="E298" s="16"/>
    </row>
    <row r="299" spans="1:5" x14ac:dyDescent="0.35">
      <c r="A299" s="16" t="s">
        <v>448</v>
      </c>
      <c r="B299" s="16"/>
      <c r="C299" s="23"/>
      <c r="D299" s="28">
        <v>46750990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>
        <v>6909469</v>
      </c>
      <c r="D302" s="16"/>
      <c r="E302" s="16"/>
    </row>
    <row r="303" spans="1:5" x14ac:dyDescent="0.3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453</v>
      </c>
      <c r="B305" s="42" t="s">
        <v>299</v>
      </c>
      <c r="C305" s="43">
        <v>13038750</v>
      </c>
      <c r="D305" s="16"/>
      <c r="E305" s="16"/>
    </row>
    <row r="306" spans="1:6" x14ac:dyDescent="0.35">
      <c r="A306" s="16" t="s">
        <v>454</v>
      </c>
      <c r="B306" s="16"/>
      <c r="C306" s="23"/>
      <c r="D306" s="28">
        <v>19948219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28">
        <v>854465938</v>
      </c>
      <c r="E308" s="16"/>
    </row>
    <row r="309" spans="1:6" x14ac:dyDescent="0.35">
      <c r="A309" s="16"/>
      <c r="B309" s="16"/>
      <c r="C309" s="23"/>
      <c r="D309" s="16"/>
      <c r="E309" s="16"/>
      <c r="F309" s="11">
        <v>854465938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459</v>
      </c>
      <c r="B315" s="42" t="s">
        <v>299</v>
      </c>
      <c r="C315" s="43">
        <v>25202588</v>
      </c>
      <c r="D315" s="16"/>
      <c r="E315" s="16"/>
    </row>
    <row r="316" spans="1:6" x14ac:dyDescent="0.35">
      <c r="A316" s="16" t="s">
        <v>460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461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463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466</v>
      </c>
      <c r="B322" s="42" t="s">
        <v>299</v>
      </c>
      <c r="C322" s="43">
        <v>2626893</v>
      </c>
      <c r="D322" s="16"/>
      <c r="E322" s="16"/>
    </row>
    <row r="323" spans="1:5" x14ac:dyDescent="0.35">
      <c r="A323" s="16" t="s">
        <v>467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v>33179168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473</v>
      </c>
      <c r="B329" s="16"/>
      <c r="C329" s="23"/>
      <c r="D329" s="28"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481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483</v>
      </c>
      <c r="B340" s="16"/>
      <c r="C340" s="23"/>
      <c r="D340" s="28">
        <v>0</v>
      </c>
      <c r="E340" s="16"/>
    </row>
    <row r="341" spans="1:5" x14ac:dyDescent="0.35">
      <c r="A341" s="16" t="s">
        <v>484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257">
        <v>416825158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v>457797384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v>854465938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213">
        <v>993855748</v>
      </c>
      <c r="D358" s="16"/>
      <c r="E358" s="16"/>
    </row>
    <row r="359" spans="1:5" x14ac:dyDescent="0.35">
      <c r="A359" s="16" t="s">
        <v>496</v>
      </c>
      <c r="B359" s="42" t="s">
        <v>299</v>
      </c>
      <c r="C359" s="213">
        <v>1371185442</v>
      </c>
      <c r="D359" s="16"/>
      <c r="E359" s="16"/>
    </row>
    <row r="360" spans="1:5" x14ac:dyDescent="0.35">
      <c r="A360" s="16" t="s">
        <v>497</v>
      </c>
      <c r="B360" s="16"/>
      <c r="C360" s="23"/>
      <c r="D360" s="28">
        <v>2365041190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43">
        <v>6689946</v>
      </c>
      <c r="D362" s="16"/>
      <c r="E362" s="41"/>
    </row>
    <row r="363" spans="1:5" x14ac:dyDescent="0.35">
      <c r="A363" s="16" t="s">
        <v>499</v>
      </c>
      <c r="B363" s="42" t="s">
        <v>299</v>
      </c>
      <c r="C363" s="43">
        <v>1572425569.1800001</v>
      </c>
      <c r="D363" s="16"/>
      <c r="E363" s="16"/>
    </row>
    <row r="364" spans="1:5" x14ac:dyDescent="0.35">
      <c r="A364" s="16" t="s">
        <v>500</v>
      </c>
      <c r="B364" s="42" t="s">
        <v>299</v>
      </c>
      <c r="C364" s="43">
        <v>48264941</v>
      </c>
      <c r="D364" s="16"/>
      <c r="E364" s="16"/>
    </row>
    <row r="365" spans="1:5" x14ac:dyDescent="0.35">
      <c r="A365" s="16" t="s">
        <v>501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420</v>
      </c>
      <c r="B366" s="16"/>
      <c r="C366" s="23"/>
      <c r="D366" s="28">
        <v>1627380456.1800001</v>
      </c>
      <c r="E366" s="16"/>
    </row>
    <row r="367" spans="1:5" x14ac:dyDescent="0.35">
      <c r="A367" s="16" t="s">
        <v>502</v>
      </c>
      <c r="B367" s="16"/>
      <c r="C367" s="23"/>
      <c r="D367" s="28">
        <v>737660733.81999993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214">
        <v>33674202</v>
      </c>
      <c r="D380" s="28">
        <v>0</v>
      </c>
      <c r="E380" s="215" t="s">
        <v>1057</v>
      </c>
      <c r="F380" s="56"/>
    </row>
    <row r="381" spans="1:6" x14ac:dyDescent="0.35">
      <c r="A381" s="57" t="s">
        <v>516</v>
      </c>
      <c r="B381" s="42"/>
      <c r="C381" s="42"/>
      <c r="D381" s="28">
        <v>33674202</v>
      </c>
      <c r="E381" s="28"/>
      <c r="F381" s="56"/>
    </row>
    <row r="382" spans="1:6" x14ac:dyDescent="0.3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v>33674202</v>
      </c>
      <c r="E383" s="16"/>
    </row>
    <row r="384" spans="1:6" x14ac:dyDescent="0.35">
      <c r="A384" s="16" t="s">
        <v>519</v>
      </c>
      <c r="B384" s="16"/>
      <c r="C384" s="23"/>
      <c r="D384" s="28">
        <v>771334935.81999993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43">
        <v>325423345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26267532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12877952</v>
      </c>
      <c r="D391" s="16"/>
      <c r="E391" s="16"/>
    </row>
    <row r="392" spans="1:5" x14ac:dyDescent="0.35">
      <c r="A392" s="16" t="s">
        <v>522</v>
      </c>
      <c r="B392" s="42" t="s">
        <v>299</v>
      </c>
      <c r="C392" s="43">
        <v>141079991</v>
      </c>
      <c r="D392" s="16"/>
      <c r="E392" s="16"/>
    </row>
    <row r="393" spans="1:5" x14ac:dyDescent="0.35">
      <c r="A393" s="16" t="s">
        <v>523</v>
      </c>
      <c r="B393" s="42" t="s">
        <v>299</v>
      </c>
      <c r="C393" s="43">
        <v>2795802</v>
      </c>
      <c r="D393" s="16"/>
      <c r="E393" s="16"/>
    </row>
    <row r="394" spans="1:5" x14ac:dyDescent="0.35">
      <c r="A394" s="16" t="s">
        <v>524</v>
      </c>
      <c r="B394" s="42" t="s">
        <v>299</v>
      </c>
      <c r="C394" s="43">
        <v>31355730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17764273</v>
      </c>
      <c r="D395" s="16"/>
      <c r="E395" s="16"/>
    </row>
    <row r="396" spans="1:5" x14ac:dyDescent="0.35">
      <c r="A396" s="16" t="s">
        <v>525</v>
      </c>
      <c r="B396" s="42" t="s">
        <v>299</v>
      </c>
      <c r="C396" s="43">
        <v>17063290</v>
      </c>
      <c r="D396" s="16"/>
      <c r="E396" s="16"/>
    </row>
    <row r="397" spans="1:5" x14ac:dyDescent="0.35">
      <c r="A397" s="16" t="s">
        <v>526</v>
      </c>
      <c r="B397" s="42" t="s">
        <v>299</v>
      </c>
      <c r="C397" s="43">
        <v>14528</v>
      </c>
      <c r="D397" s="16"/>
      <c r="E397" s="16"/>
    </row>
    <row r="398" spans="1:5" x14ac:dyDescent="0.35">
      <c r="A398" s="16" t="s">
        <v>527</v>
      </c>
      <c r="B398" s="42" t="s">
        <v>299</v>
      </c>
      <c r="C398" s="43">
        <v>20154556</v>
      </c>
      <c r="D398" s="16"/>
      <c r="E398" s="16"/>
    </row>
    <row r="399" spans="1:5" x14ac:dyDescent="0.35">
      <c r="A399" s="16" t="s">
        <v>528</v>
      </c>
      <c r="B399" s="42" t="s">
        <v>299</v>
      </c>
      <c r="C399" s="43">
        <v>10509898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187171581</v>
      </c>
      <c r="D414" s="28">
        <v>0</v>
      </c>
      <c r="E414" s="215" t="s">
        <v>1057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v>187171581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v>792478478</v>
      </c>
      <c r="E416" s="28"/>
    </row>
    <row r="417" spans="1:13" x14ac:dyDescent="0.35">
      <c r="A417" s="28" t="s">
        <v>533</v>
      </c>
      <c r="B417" s="16"/>
      <c r="C417" s="23"/>
      <c r="D417" s="28">
        <v>-21143542.180000067</v>
      </c>
      <c r="E417" s="28"/>
    </row>
    <row r="418" spans="1:13" x14ac:dyDescent="0.35">
      <c r="A418" s="28" t="s">
        <v>534</v>
      </c>
      <c r="B418" s="16"/>
      <c r="C418" s="214">
        <v>-27918342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v>-27918342</v>
      </c>
      <c r="E420" s="28"/>
      <c r="F420" s="11">
        <v>-38428240</v>
      </c>
    </row>
    <row r="421" spans="1:13" x14ac:dyDescent="0.35">
      <c r="A421" s="28" t="s">
        <v>537</v>
      </c>
      <c r="B421" s="16"/>
      <c r="C421" s="23"/>
      <c r="D421" s="28">
        <v>-49061884.180000067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28">
        <v>-49061884.180000067</v>
      </c>
      <c r="E424" s="16"/>
    </row>
    <row r="425" spans="1:13" x14ac:dyDescent="0.35">
      <c r="A425" s="16" t="s">
        <v>540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541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771973.43999999948</v>
      </c>
      <c r="G613" s="227">
        <f>CE92-(AX92+AY92+BD92+BE92+BG92+BJ92+BN92+BP92+BQ92+CB92+CC92+CD92)</f>
        <v>124517.95075738562</v>
      </c>
      <c r="H613" s="232">
        <f>CE61-(AX61+AY61+AZ61+BD61+BE61+BG61+BJ61+BN61+BO61+BP61+BQ61+BR61+CB61+CC61+CD61)</f>
        <v>301490479.99999994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654.93170673076929</v>
      </c>
      <c r="K613" s="227">
        <f>CE90-(AW90+AX90+AY90+AZ90+BA90+BB90+BC90+BD90+BE90+BF90+BG90+BH90+BI90+BJ90+BK90+BL90+BM90+BN90+BO90+BP90+BQ90+BR90+BS90+BT90+BU90+BV90+BW90+BX90+CB90+CC90+CD90)</f>
        <v>332943.61999999994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542</v>
      </c>
      <c r="D614" s="228" t="s">
        <v>543</v>
      </c>
      <c r="E614" s="230" t="s">
        <v>544</v>
      </c>
      <c r="F614" s="231" t="s">
        <v>545</v>
      </c>
      <c r="G614" s="228" t="s">
        <v>546</v>
      </c>
      <c r="H614" s="231" t="s">
        <v>547</v>
      </c>
      <c r="I614" s="228" t="s">
        <v>548</v>
      </c>
      <c r="J614" s="228" t="s">
        <v>549</v>
      </c>
      <c r="K614" s="220" t="s">
        <v>550</v>
      </c>
      <c r="L614" s="221" t="s">
        <v>551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552</v>
      </c>
    </row>
    <row r="616" spans="1:14" s="211" customFormat="1" ht="12.65" customHeight="1" x14ac:dyDescent="0.3">
      <c r="A616" s="222"/>
      <c r="B616" s="221" t="s">
        <v>553</v>
      </c>
      <c r="C616" s="227">
        <f>CD70-CD85</f>
        <v>-30678981.829999998</v>
      </c>
      <c r="D616" s="227">
        <f>SUM(C615:C616)</f>
        <v>-30678981.829999998</v>
      </c>
      <c r="E616" s="229"/>
      <c r="F616" s="229"/>
      <c r="G616" s="227"/>
      <c r="H616" s="229"/>
      <c r="I616" s="227"/>
      <c r="J616" s="227"/>
      <c r="N616" s="223" t="s">
        <v>554</v>
      </c>
    </row>
    <row r="617" spans="1:14" s="211" customFormat="1" ht="12.65" customHeight="1" x14ac:dyDescent="0.3">
      <c r="A617" s="222">
        <v>8310</v>
      </c>
      <c r="B617" s="226" t="s">
        <v>555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557</v>
      </c>
    </row>
    <row r="619" spans="1:14" s="211" customFormat="1" ht="12.65" customHeight="1" x14ac:dyDescent="0.3">
      <c r="A619" s="222">
        <v>8470</v>
      </c>
      <c r="B619" s="226" t="s">
        <v>558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559</v>
      </c>
    </row>
    <row r="620" spans="1:14" s="211" customFormat="1" ht="12.65" customHeight="1" x14ac:dyDescent="0.3">
      <c r="A620" s="222">
        <v>8610</v>
      </c>
      <c r="B620" s="226" t="s">
        <v>560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561</v>
      </c>
    </row>
    <row r="621" spans="1:14" s="211" customFormat="1" ht="12.65" customHeight="1" x14ac:dyDescent="0.3">
      <c r="A621" s="222">
        <v>8790</v>
      </c>
      <c r="B621" s="226" t="s">
        <v>562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563</v>
      </c>
    </row>
    <row r="622" spans="1:14" s="211" customFormat="1" ht="12.65" customHeight="1" x14ac:dyDescent="0.3">
      <c r="A622" s="222">
        <v>8630</v>
      </c>
      <c r="B622" s="226" t="s">
        <v>564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565</v>
      </c>
    </row>
    <row r="623" spans="1:14" s="211" customFormat="1" ht="12.65" customHeight="1" x14ac:dyDescent="0.3">
      <c r="A623" s="222">
        <v>8770</v>
      </c>
      <c r="B623" s="221" t="s">
        <v>566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567</v>
      </c>
    </row>
    <row r="624" spans="1:14" s="211" customFormat="1" ht="12.65" customHeight="1" x14ac:dyDescent="0.3">
      <c r="A624" s="222">
        <v>8640</v>
      </c>
      <c r="B624" s="226" t="s">
        <v>568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569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570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571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572</v>
      </c>
    </row>
    <row r="628" spans="1:14" s="211" customFormat="1" ht="12.65" customHeight="1" x14ac:dyDescent="0.3">
      <c r="A628" s="222">
        <v>8620</v>
      </c>
      <c r="B628" s="221" t="s">
        <v>573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574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575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576</v>
      </c>
    </row>
    <row r="631" spans="1:14" s="211" customFormat="1" ht="12.65" customHeight="1" x14ac:dyDescent="0.3">
      <c r="A631" s="222">
        <v>8350</v>
      </c>
      <c r="B631" s="226" t="s">
        <v>577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578</v>
      </c>
    </row>
    <row r="632" spans="1:14" s="211" customFormat="1" ht="12.65" customHeight="1" x14ac:dyDescent="0.3">
      <c r="A632" s="222">
        <v>8200</v>
      </c>
      <c r="B632" s="226" t="s">
        <v>579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580</v>
      </c>
    </row>
    <row r="633" spans="1:14" s="211" customFormat="1" ht="12.65" customHeight="1" x14ac:dyDescent="0.3">
      <c r="A633" s="222">
        <v>8360</v>
      </c>
      <c r="B633" s="226" t="s">
        <v>581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582</v>
      </c>
    </row>
    <row r="634" spans="1:14" s="211" customFormat="1" ht="12.65" customHeight="1" x14ac:dyDescent="0.3">
      <c r="A634" s="222">
        <v>8370</v>
      </c>
      <c r="B634" s="226" t="s">
        <v>583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584</v>
      </c>
    </row>
    <row r="635" spans="1:14" s="211" customFormat="1" ht="12.65" customHeight="1" x14ac:dyDescent="0.3">
      <c r="A635" s="222">
        <v>8490</v>
      </c>
      <c r="B635" s="226" t="s">
        <v>585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586</v>
      </c>
    </row>
    <row r="636" spans="1:14" s="211" customFormat="1" ht="12.65" customHeight="1" x14ac:dyDescent="0.3">
      <c r="A636" s="222">
        <v>8530</v>
      </c>
      <c r="B636" s="226" t="s">
        <v>587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588</v>
      </c>
    </row>
    <row r="637" spans="1:14" s="211" customFormat="1" ht="12.65" customHeight="1" x14ac:dyDescent="0.3">
      <c r="A637" s="222">
        <v>8480</v>
      </c>
      <c r="B637" s="226" t="s">
        <v>589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590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591</v>
      </c>
    </row>
    <row r="639" spans="1:14" s="211" customFormat="1" ht="12.65" customHeight="1" x14ac:dyDescent="0.3">
      <c r="A639" s="222">
        <v>8590</v>
      </c>
      <c r="B639" s="226" t="s">
        <v>592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593</v>
      </c>
    </row>
    <row r="640" spans="1:14" s="211" customFormat="1" ht="12.65" customHeight="1" x14ac:dyDescent="0.3">
      <c r="A640" s="222">
        <v>8660</v>
      </c>
      <c r="B640" s="226" t="s">
        <v>594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595</v>
      </c>
    </row>
    <row r="641" spans="1:14" s="211" customFormat="1" ht="12.65" customHeight="1" x14ac:dyDescent="0.3">
      <c r="A641" s="222">
        <v>8670</v>
      </c>
      <c r="B641" s="226" t="s">
        <v>596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597</v>
      </c>
    </row>
    <row r="642" spans="1:14" s="211" customFormat="1" ht="12.65" customHeight="1" x14ac:dyDescent="0.3">
      <c r="A642" s="222">
        <v>8680</v>
      </c>
      <c r="B642" s="226" t="s">
        <v>598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599</v>
      </c>
    </row>
    <row r="643" spans="1:14" s="211" customFormat="1" ht="12.65" customHeight="1" x14ac:dyDescent="0.3">
      <c r="A643" s="222">
        <v>8690</v>
      </c>
      <c r="B643" s="226" t="s">
        <v>600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601</v>
      </c>
    </row>
    <row r="644" spans="1:14" s="211" customFormat="1" ht="12.65" customHeight="1" x14ac:dyDescent="0.3">
      <c r="A644" s="222">
        <v>8700</v>
      </c>
      <c r="B644" s="226" t="s">
        <v>602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603</v>
      </c>
    </row>
    <row r="645" spans="1:14" s="211" customFormat="1" ht="12.65" customHeight="1" x14ac:dyDescent="0.3">
      <c r="A645" s="222">
        <v>8710</v>
      </c>
      <c r="B645" s="226" t="s">
        <v>604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605</v>
      </c>
    </row>
    <row r="646" spans="1:14" s="211" customFormat="1" ht="12.65" customHeight="1" x14ac:dyDescent="0.3">
      <c r="A646" s="222">
        <v>8720</v>
      </c>
      <c r="B646" s="226" t="s">
        <v>606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607</v>
      </c>
    </row>
    <row r="647" spans="1:14" s="211" customFormat="1" ht="12.65" customHeight="1" x14ac:dyDescent="0.3">
      <c r="A647" s="222">
        <v>8730</v>
      </c>
      <c r="B647" s="226" t="s">
        <v>608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609</v>
      </c>
    </row>
    <row r="648" spans="1:14" s="211" customFormat="1" ht="12.65" customHeight="1" x14ac:dyDescent="0.3">
      <c r="A648" s="222">
        <v>8740</v>
      </c>
      <c r="B648" s="226" t="s">
        <v>610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611</v>
      </c>
    </row>
    <row r="649" spans="1:14" s="211" customFormat="1" ht="12.65" customHeight="1" x14ac:dyDescent="0.3">
      <c r="A649" s="222"/>
      <c r="B649" s="222"/>
      <c r="C649" s="211">
        <f>SUM(C615:C648)</f>
        <v>-30678981.829999998</v>
      </c>
      <c r="L649" s="225"/>
    </row>
    <row r="667" spans="1:14" s="211" customFormat="1" ht="12.65" customHeight="1" x14ac:dyDescent="0.3">
      <c r="C667" s="220" t="s">
        <v>612</v>
      </c>
      <c r="M667" s="220" t="s">
        <v>613</v>
      </c>
    </row>
    <row r="668" spans="1:14" s="211" customFormat="1" ht="12.65" customHeight="1" x14ac:dyDescent="0.3">
      <c r="C668" s="220" t="s">
        <v>542</v>
      </c>
      <c r="D668" s="220" t="s">
        <v>543</v>
      </c>
      <c r="E668" s="221" t="s">
        <v>544</v>
      </c>
      <c r="F668" s="220" t="s">
        <v>545</v>
      </c>
      <c r="G668" s="220" t="s">
        <v>546</v>
      </c>
      <c r="H668" s="220" t="s">
        <v>547</v>
      </c>
      <c r="I668" s="220" t="s">
        <v>548</v>
      </c>
      <c r="J668" s="220" t="s">
        <v>549</v>
      </c>
      <c r="K668" s="220" t="s">
        <v>550</v>
      </c>
      <c r="L668" s="221" t="s">
        <v>551</v>
      </c>
      <c r="M668" s="220" t="s">
        <v>614</v>
      </c>
    </row>
    <row r="669" spans="1:14" s="211" customFormat="1" ht="12.65" customHeight="1" x14ac:dyDescent="0.3">
      <c r="A669" s="222">
        <v>6010</v>
      </c>
      <c r="B669" s="221" t="s">
        <v>341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615</v>
      </c>
    </row>
    <row r="670" spans="1:14" s="211" customFormat="1" ht="12.65" customHeight="1" x14ac:dyDescent="0.3">
      <c r="A670" s="222">
        <v>6030</v>
      </c>
      <c r="B670" s="221" t="s">
        <v>342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616</v>
      </c>
    </row>
    <row r="671" spans="1:14" s="211" customFormat="1" ht="12.65" customHeight="1" x14ac:dyDescent="0.3">
      <c r="A671" s="222">
        <v>6070</v>
      </c>
      <c r="B671" s="221" t="s">
        <v>617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618</v>
      </c>
    </row>
    <row r="672" spans="1:14" s="211" customFormat="1" ht="12.65" customHeight="1" x14ac:dyDescent="0.3">
      <c r="A672" s="222">
        <v>6100</v>
      </c>
      <c r="B672" s="221" t="s">
        <v>619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620</v>
      </c>
    </row>
    <row r="673" spans="1:14" s="211" customFormat="1" ht="12.65" customHeight="1" x14ac:dyDescent="0.3">
      <c r="A673" s="222">
        <v>6120</v>
      </c>
      <c r="B673" s="221" t="s">
        <v>621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622</v>
      </c>
    </row>
    <row r="674" spans="1:14" s="211" customFormat="1" ht="12.65" customHeight="1" x14ac:dyDescent="0.3">
      <c r="A674" s="222">
        <v>6140</v>
      </c>
      <c r="B674" s="221" t="s">
        <v>623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624</v>
      </c>
    </row>
    <row r="675" spans="1:14" s="211" customFormat="1" ht="12.65" customHeight="1" x14ac:dyDescent="0.3">
      <c r="A675" s="222">
        <v>6150</v>
      </c>
      <c r="B675" s="221" t="s">
        <v>625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626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627</v>
      </c>
    </row>
    <row r="677" spans="1:14" s="211" customFormat="1" ht="12.65" customHeight="1" x14ac:dyDescent="0.3">
      <c r="A677" s="222">
        <v>6200</v>
      </c>
      <c r="B677" s="221" t="s">
        <v>347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628</v>
      </c>
    </row>
    <row r="678" spans="1:14" s="211" customFormat="1" ht="12.65" customHeight="1" x14ac:dyDescent="0.3">
      <c r="A678" s="222">
        <v>6210</v>
      </c>
      <c r="B678" s="221" t="s">
        <v>348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629</v>
      </c>
    </row>
    <row r="679" spans="1:14" s="211" customFormat="1" ht="12.65" customHeight="1" x14ac:dyDescent="0.3">
      <c r="A679" s="222">
        <v>6330</v>
      </c>
      <c r="B679" s="221" t="s">
        <v>630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631</v>
      </c>
    </row>
    <row r="680" spans="1:14" s="211" customFormat="1" ht="12.65" customHeight="1" x14ac:dyDescent="0.3">
      <c r="A680" s="222">
        <v>6400</v>
      </c>
      <c r="B680" s="221" t="s">
        <v>632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633</v>
      </c>
    </row>
    <row r="681" spans="1:14" s="211" customFormat="1" ht="12.65" customHeight="1" x14ac:dyDescent="0.3">
      <c r="A681" s="222">
        <v>7010</v>
      </c>
      <c r="B681" s="221" t="s">
        <v>634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635</v>
      </c>
    </row>
    <row r="682" spans="1:14" s="211" customFormat="1" ht="12.65" customHeight="1" x14ac:dyDescent="0.3">
      <c r="A682" s="222">
        <v>7020</v>
      </c>
      <c r="B682" s="221" t="s">
        <v>636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637</v>
      </c>
    </row>
    <row r="683" spans="1:14" s="211" customFormat="1" ht="12.65" customHeight="1" x14ac:dyDescent="0.3">
      <c r="A683" s="222">
        <v>7030</v>
      </c>
      <c r="B683" s="221" t="s">
        <v>638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639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640</v>
      </c>
    </row>
    <row r="685" spans="1:14" s="211" customFormat="1" ht="12.65" customHeight="1" x14ac:dyDescent="0.3">
      <c r="A685" s="222">
        <v>7050</v>
      </c>
      <c r="B685" s="221" t="s">
        <v>641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642</v>
      </c>
    </row>
    <row r="686" spans="1:14" s="211" customFormat="1" ht="12.65" customHeight="1" x14ac:dyDescent="0.3">
      <c r="A686" s="222">
        <v>7060</v>
      </c>
      <c r="B686" s="221" t="s">
        <v>643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644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645</v>
      </c>
    </row>
    <row r="688" spans="1:14" s="211" customFormat="1" ht="12.65" customHeight="1" x14ac:dyDescent="0.3">
      <c r="A688" s="222">
        <v>7110</v>
      </c>
      <c r="B688" s="221" t="s">
        <v>646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647</v>
      </c>
    </row>
    <row r="689" spans="1:14" s="211" customFormat="1" ht="12.65" customHeight="1" x14ac:dyDescent="0.3">
      <c r="A689" s="222">
        <v>7120</v>
      </c>
      <c r="B689" s="221" t="s">
        <v>648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649</v>
      </c>
    </row>
    <row r="690" spans="1:14" s="211" customFormat="1" ht="12.65" customHeight="1" x14ac:dyDescent="0.3">
      <c r="A690" s="222">
        <v>7130</v>
      </c>
      <c r="B690" s="221" t="s">
        <v>650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651</v>
      </c>
    </row>
    <row r="691" spans="1:14" s="211" customFormat="1" ht="12.65" customHeight="1" x14ac:dyDescent="0.3">
      <c r="A691" s="222">
        <v>7140</v>
      </c>
      <c r="B691" s="221" t="s">
        <v>652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653</v>
      </c>
    </row>
    <row r="692" spans="1:14" s="211" customFormat="1" ht="12.65" customHeight="1" x14ac:dyDescent="0.3">
      <c r="A692" s="222">
        <v>7150</v>
      </c>
      <c r="B692" s="221" t="s">
        <v>654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655</v>
      </c>
    </row>
    <row r="693" spans="1:14" s="211" customFormat="1" ht="12.65" customHeight="1" x14ac:dyDescent="0.3">
      <c r="A693" s="222">
        <v>7160</v>
      </c>
      <c r="B693" s="221" t="s">
        <v>656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657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658</v>
      </c>
    </row>
    <row r="695" spans="1:14" s="211" customFormat="1" ht="12.65" customHeight="1" x14ac:dyDescent="0.3">
      <c r="A695" s="222">
        <v>7180</v>
      </c>
      <c r="B695" s="221" t="s">
        <v>659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660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661</v>
      </c>
    </row>
    <row r="697" spans="1:14" s="211" customFormat="1" ht="12.65" customHeight="1" x14ac:dyDescent="0.3">
      <c r="A697" s="222">
        <v>7200</v>
      </c>
      <c r="B697" s="221" t="s">
        <v>662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663</v>
      </c>
    </row>
    <row r="698" spans="1:14" s="211" customFormat="1" ht="12.65" customHeight="1" x14ac:dyDescent="0.3">
      <c r="A698" s="222">
        <v>7220</v>
      </c>
      <c r="B698" s="221" t="s">
        <v>664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665</v>
      </c>
    </row>
    <row r="699" spans="1:14" s="211" customFormat="1" ht="12.65" customHeight="1" x14ac:dyDescent="0.3">
      <c r="A699" s="222">
        <v>7230</v>
      </c>
      <c r="B699" s="221" t="s">
        <v>666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667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668</v>
      </c>
    </row>
    <row r="701" spans="1:14" s="211" customFormat="1" ht="12.65" customHeight="1" x14ac:dyDescent="0.3">
      <c r="A701" s="222">
        <v>7250</v>
      </c>
      <c r="B701" s="221" t="s">
        <v>669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670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671</v>
      </c>
    </row>
    <row r="703" spans="1:14" s="211" customFormat="1" ht="12.65" customHeight="1" x14ac:dyDescent="0.3">
      <c r="A703" s="222">
        <v>7310</v>
      </c>
      <c r="B703" s="221" t="s">
        <v>672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673</v>
      </c>
    </row>
    <row r="704" spans="1:14" s="211" customFormat="1" ht="12.65" customHeight="1" x14ac:dyDescent="0.3">
      <c r="A704" s="222">
        <v>7320</v>
      </c>
      <c r="B704" s="221" t="s">
        <v>674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675</v>
      </c>
    </row>
    <row r="705" spans="1:14" s="211" customFormat="1" ht="12.65" customHeight="1" x14ac:dyDescent="0.3">
      <c r="A705" s="222">
        <v>7330</v>
      </c>
      <c r="B705" s="221" t="s">
        <v>676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677</v>
      </c>
    </row>
    <row r="706" spans="1:14" s="211" customFormat="1" ht="12.65" customHeight="1" x14ac:dyDescent="0.3">
      <c r="A706" s="222">
        <v>7340</v>
      </c>
      <c r="B706" s="221" t="s">
        <v>678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679</v>
      </c>
    </row>
    <row r="707" spans="1:14" s="211" customFormat="1" ht="12.65" customHeight="1" x14ac:dyDescent="0.3">
      <c r="A707" s="222">
        <v>7350</v>
      </c>
      <c r="B707" s="221" t="s">
        <v>680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681</v>
      </c>
    </row>
    <row r="708" spans="1:14" s="211" customFormat="1" ht="12.65" customHeight="1" x14ac:dyDescent="0.3">
      <c r="A708" s="222">
        <v>7380</v>
      </c>
      <c r="B708" s="221" t="s">
        <v>682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683</v>
      </c>
    </row>
    <row r="709" spans="1:14" s="211" customFormat="1" ht="12.65" customHeight="1" x14ac:dyDescent="0.3">
      <c r="A709" s="222">
        <v>7390</v>
      </c>
      <c r="B709" s="221" t="s">
        <v>684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685</v>
      </c>
    </row>
    <row r="710" spans="1:14" s="211" customFormat="1" ht="12.65" customHeight="1" x14ac:dyDescent="0.3">
      <c r="A710" s="222">
        <v>7400</v>
      </c>
      <c r="B710" s="221" t="s">
        <v>686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687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688</v>
      </c>
    </row>
    <row r="712" spans="1:14" s="211" customFormat="1" ht="12.65" customHeight="1" x14ac:dyDescent="0.3">
      <c r="A712" s="222">
        <v>7420</v>
      </c>
      <c r="B712" s="221" t="s">
        <v>689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690</v>
      </c>
    </row>
    <row r="713" spans="1:14" s="211" customFormat="1" ht="12.65" customHeight="1" x14ac:dyDescent="0.3">
      <c r="A713" s="222">
        <v>7430</v>
      </c>
      <c r="B713" s="221" t="s">
        <v>691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692</v>
      </c>
    </row>
    <row r="714" spans="1:14" s="211" customFormat="1" ht="12.65" customHeight="1" x14ac:dyDescent="0.3">
      <c r="A714" s="222">
        <v>7490</v>
      </c>
      <c r="B714" s="221" t="s">
        <v>693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694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-30678981.829999998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695</v>
      </c>
    </row>
    <row r="717" spans="1:14" s="211" customFormat="1" ht="12.65" customHeight="1" x14ac:dyDescent="0.3">
      <c r="C717" s="224">
        <f>CE86</f>
        <v>0</v>
      </c>
      <c r="D717" s="211">
        <f>D616</f>
        <v>-30678981.829999998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-30678981.829999998</v>
      </c>
      <c r="N717" s="221" t="s">
        <v>696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E7B3-6B78-4257-A01E-8E47B93A2DAA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161</v>
      </c>
      <c r="C2" s="11" t="str">
        <f>SUBSTITUTE(LEFT(data!C98,49),",","")</f>
        <v>Kadlec Regional Medical Center</v>
      </c>
      <c r="D2" s="11" t="str">
        <f>LEFT(data!C99, 49)</f>
        <v>888 Swift Blvd</v>
      </c>
      <c r="E2" s="11" t="str">
        <f>LEFT(data!C100, 100)</f>
        <v>Richland</v>
      </c>
      <c r="F2" s="11" t="str">
        <f>LEFT(data!C101, 2)</f>
        <v>WA</v>
      </c>
      <c r="G2" s="11" t="str">
        <f>LEFT(data!C102, 100)</f>
        <v>99352</v>
      </c>
      <c r="H2" s="11" t="str">
        <f>LEFT(data!C103, 100)</f>
        <v>Benton</v>
      </c>
      <c r="I2" s="11" t="str">
        <f>LEFT(data!C104, 49)</f>
        <v>Rand Wortman</v>
      </c>
      <c r="J2" s="11" t="str">
        <f>LEFT(data!C105, 49)</f>
        <v>Melissa Damm</v>
      </c>
      <c r="K2" s="11" t="str">
        <f>LEFT(data!C107, 49)</f>
        <v>(509)946-4611</v>
      </c>
      <c r="L2" s="11" t="str">
        <f>LEFT(data!C108, 49)</f>
        <v>(509)942-2003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7F67-96E2-4617-AD07-19F14F9AAFCC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1072</v>
      </c>
      <c r="B1" s="12" t="s">
        <v>1073</v>
      </c>
      <c r="C1" s="10" t="s">
        <v>1074</v>
      </c>
      <c r="D1" s="10" t="s">
        <v>1075</v>
      </c>
      <c r="E1" s="10" t="s">
        <v>1076</v>
      </c>
      <c r="F1" s="10" t="s">
        <v>1077</v>
      </c>
      <c r="G1" s="10" t="s">
        <v>1078</v>
      </c>
      <c r="H1" s="10" t="s">
        <v>1079</v>
      </c>
      <c r="I1" s="10" t="s">
        <v>1080</v>
      </c>
      <c r="J1" s="10" t="s">
        <v>1081</v>
      </c>
      <c r="K1" s="10" t="s">
        <v>1082</v>
      </c>
      <c r="L1" s="10" t="s">
        <v>1083</v>
      </c>
      <c r="M1" s="10" t="s">
        <v>1084</v>
      </c>
      <c r="N1" s="10" t="s">
        <v>1085</v>
      </c>
      <c r="O1" s="10" t="s">
        <v>1086</v>
      </c>
      <c r="P1" s="10" t="s">
        <v>1087</v>
      </c>
      <c r="Q1" s="10" t="s">
        <v>1088</v>
      </c>
      <c r="R1" s="10" t="s">
        <v>1089</v>
      </c>
      <c r="S1" s="10" t="s">
        <v>1090</v>
      </c>
      <c r="T1" s="10" t="s">
        <v>1091</v>
      </c>
      <c r="U1" s="10" t="s">
        <v>1092</v>
      </c>
      <c r="V1" s="10" t="s">
        <v>1093</v>
      </c>
      <c r="W1" s="10" t="s">
        <v>1094</v>
      </c>
      <c r="X1" s="10" t="s">
        <v>1095</v>
      </c>
      <c r="Y1" s="10" t="s">
        <v>1096</v>
      </c>
      <c r="Z1" s="10" t="s">
        <v>1097</v>
      </c>
      <c r="AA1" s="10" t="s">
        <v>1098</v>
      </c>
      <c r="AB1" s="10" t="s">
        <v>1099</v>
      </c>
      <c r="AC1" s="10" t="s">
        <v>1100</v>
      </c>
      <c r="AD1" s="10" t="s">
        <v>1101</v>
      </c>
      <c r="AE1" s="10" t="s">
        <v>1102</v>
      </c>
      <c r="AF1" s="10" t="s">
        <v>1103</v>
      </c>
      <c r="AG1" s="10" t="s">
        <v>1104</v>
      </c>
      <c r="AH1" s="10" t="s">
        <v>1105</v>
      </c>
      <c r="AI1" s="10" t="s">
        <v>1106</v>
      </c>
      <c r="AJ1" s="10" t="s">
        <v>1107</v>
      </c>
      <c r="AK1" s="10" t="s">
        <v>1108</v>
      </c>
      <c r="AL1" s="10" t="s">
        <v>1109</v>
      </c>
      <c r="AM1" s="10" t="s">
        <v>1110</v>
      </c>
      <c r="AN1" s="10" t="s">
        <v>1111</v>
      </c>
      <c r="AO1" s="10" t="s">
        <v>1112</v>
      </c>
      <c r="AP1" s="10" t="s">
        <v>1113</v>
      </c>
      <c r="AQ1" s="10" t="s">
        <v>1114</v>
      </c>
      <c r="AR1" s="10" t="s">
        <v>1115</v>
      </c>
      <c r="AS1" s="10" t="s">
        <v>1116</v>
      </c>
      <c r="AT1" s="10" t="s">
        <v>1117</v>
      </c>
      <c r="AU1" s="10" t="s">
        <v>1118</v>
      </c>
      <c r="AV1" s="10" t="s">
        <v>1119</v>
      </c>
      <c r="AW1" s="10" t="s">
        <v>1120</v>
      </c>
      <c r="AX1" s="10" t="s">
        <v>1121</v>
      </c>
      <c r="AY1" s="10" t="s">
        <v>1122</v>
      </c>
      <c r="AZ1" s="10" t="s">
        <v>1123</v>
      </c>
      <c r="BA1" s="10" t="s">
        <v>1124</v>
      </c>
      <c r="BB1" s="10" t="s">
        <v>1125</v>
      </c>
      <c r="BC1" s="10" t="s">
        <v>1126</v>
      </c>
      <c r="BD1" s="10" t="s">
        <v>1127</v>
      </c>
      <c r="BE1" s="10" t="s">
        <v>1128</v>
      </c>
      <c r="BF1" s="10" t="s">
        <v>1129</v>
      </c>
      <c r="BG1" s="10" t="s">
        <v>1130</v>
      </c>
      <c r="BH1" s="10" t="s">
        <v>1131</v>
      </c>
      <c r="BI1" s="10" t="s">
        <v>1132</v>
      </c>
      <c r="BJ1" s="10" t="s">
        <v>1133</v>
      </c>
      <c r="BK1" s="10" t="s">
        <v>1134</v>
      </c>
      <c r="BL1" s="10" t="s">
        <v>1135</v>
      </c>
      <c r="BM1" s="10" t="s">
        <v>1136</v>
      </c>
      <c r="BN1" s="10" t="s">
        <v>1137</v>
      </c>
      <c r="BO1" s="10" t="s">
        <v>1138</v>
      </c>
      <c r="BP1" s="10" t="s">
        <v>1139</v>
      </c>
      <c r="BQ1" s="10" t="s">
        <v>1140</v>
      </c>
      <c r="BR1" s="10" t="s">
        <v>1141</v>
      </c>
      <c r="BS1" s="10" t="s">
        <v>1142</v>
      </c>
      <c r="BT1" s="10" t="s">
        <v>1143</v>
      </c>
      <c r="BU1" s="10" t="s">
        <v>1144</v>
      </c>
      <c r="BV1" s="10" t="s">
        <v>1145</v>
      </c>
      <c r="BW1" s="10" t="s">
        <v>1146</v>
      </c>
      <c r="BX1" s="10" t="s">
        <v>1147</v>
      </c>
      <c r="BY1" s="10" t="s">
        <v>1148</v>
      </c>
      <c r="BZ1" s="10" t="s">
        <v>1149</v>
      </c>
      <c r="CA1" s="10" t="s">
        <v>1150</v>
      </c>
      <c r="CB1" s="10" t="s">
        <v>1151</v>
      </c>
      <c r="CC1" s="10" t="s">
        <v>1152</v>
      </c>
      <c r="CD1" s="10" t="s">
        <v>1153</v>
      </c>
      <c r="CE1" s="10" t="s">
        <v>1154</v>
      </c>
      <c r="CF1" s="10" t="s">
        <v>1155</v>
      </c>
    </row>
    <row r="2" spans="1:84" s="178" customFormat="1" ht="12.65" customHeight="1" x14ac:dyDescent="0.35">
      <c r="A2" s="12" t="str">
        <f>RIGHT(data!C97,3)</f>
        <v>161</v>
      </c>
      <c r="B2" s="209" t="str">
        <f>RIGHT(data!C96,4)</f>
        <v>2023</v>
      </c>
      <c r="C2" s="12" t="s">
        <v>1156</v>
      </c>
      <c r="D2" s="208">
        <f>ROUND(N(data!C181),0)</f>
        <v>22129593</v>
      </c>
      <c r="E2" s="208">
        <f>ROUND(N(data!C182),0)</f>
        <v>0</v>
      </c>
      <c r="F2" s="208">
        <f>ROUND(N(data!C183),0)</f>
        <v>507935</v>
      </c>
      <c r="G2" s="208">
        <f>ROUND(N(data!C184),0)</f>
        <v>31211</v>
      </c>
      <c r="H2" s="208">
        <f>ROUND(N(data!C185),0)</f>
        <v>0</v>
      </c>
      <c r="I2" s="208">
        <f>ROUND(N(data!C186),0)</f>
        <v>6508109</v>
      </c>
      <c r="J2" s="208">
        <f>ROUND(N(data!C187)+N(data!C188),0)</f>
        <v>2496831</v>
      </c>
      <c r="K2" s="208">
        <f>ROUND(N(data!C191),0)</f>
        <v>17133493</v>
      </c>
      <c r="L2" s="208">
        <f>ROUND(N(data!C192),0)</f>
        <v>2106386</v>
      </c>
      <c r="M2" s="208">
        <f>ROUND(N(data!C195),0)</f>
        <v>0</v>
      </c>
      <c r="N2" s="208">
        <f>ROUND(N(data!C196),0)</f>
        <v>9285</v>
      </c>
      <c r="O2" s="208">
        <f>ROUND(N(data!C199),0)</f>
        <v>0</v>
      </c>
      <c r="P2" s="208">
        <f>ROUND(N(data!C200),0)</f>
        <v>8058036</v>
      </c>
      <c r="Q2" s="208">
        <f>ROUND(N(data!C201),0)</f>
        <v>12906444</v>
      </c>
      <c r="R2" s="208">
        <f>ROUND(N(data!C204),0)</f>
        <v>550061</v>
      </c>
      <c r="S2" s="208">
        <f>ROUND(N(data!C205),0)</f>
        <v>11306464</v>
      </c>
      <c r="T2" s="208">
        <f>ROUND(N(data!B211),0)</f>
        <v>10386492</v>
      </c>
      <c r="U2" s="208">
        <f>ROUND(N(data!C211),0)</f>
        <v>0</v>
      </c>
      <c r="V2" s="208">
        <f>ROUND(N(data!D211),0)</f>
        <v>0</v>
      </c>
      <c r="W2" s="208">
        <f>ROUND(N(data!B212),0)</f>
        <v>4217560</v>
      </c>
      <c r="X2" s="208">
        <f>ROUND(N(data!C212),0)</f>
        <v>0</v>
      </c>
      <c r="Y2" s="208">
        <f>ROUND(N(data!D212),0)</f>
        <v>0</v>
      </c>
      <c r="Z2" s="208">
        <f>ROUND(N(data!B213),0)</f>
        <v>210289745</v>
      </c>
      <c r="AA2" s="208">
        <f>ROUND(N(data!C213),0)</f>
        <v>2457500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22993336</v>
      </c>
      <c r="AG2" s="208">
        <f>ROUND(N(data!C215),0)</f>
        <v>177647</v>
      </c>
      <c r="AH2" s="208">
        <f>ROUND(N(data!D215),0)</f>
        <v>0</v>
      </c>
      <c r="AI2" s="208">
        <f>ROUND(N(data!B216),0)</f>
        <v>125304459</v>
      </c>
      <c r="AJ2" s="208">
        <f>ROUND(N(data!C216),0)</f>
        <v>10772516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24113502</v>
      </c>
      <c r="AS2" s="208">
        <f>ROUND(N(data!C219),0)</f>
        <v>-6209136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2806141</v>
      </c>
      <c r="AY2" s="208">
        <f>ROUND(N(data!C225),0)</f>
        <v>301138</v>
      </c>
      <c r="AZ2" s="208">
        <f>ROUND(N(data!D225),0)</f>
        <v>0</v>
      </c>
      <c r="BA2" s="208">
        <f>ROUND(N(data!B226),0)</f>
        <v>52089057</v>
      </c>
      <c r="BB2" s="208">
        <f>ROUND(N(data!C226),0)</f>
        <v>6936581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9304725</v>
      </c>
      <c r="BH2" s="208">
        <f>ROUND(N(data!C228),0)</f>
        <v>1706424</v>
      </c>
      <c r="BI2" s="208">
        <f>ROUND(N(data!D228),0)</f>
        <v>0</v>
      </c>
      <c r="BJ2" s="208">
        <f>ROUND(N(data!B229),0)</f>
        <v>92399232</v>
      </c>
      <c r="BK2" s="208">
        <f>ROUND(N(data!C229),0)</f>
        <v>9131045</v>
      </c>
      <c r="BL2" s="208">
        <f>ROUND(N(data!D229),0)</f>
        <v>0</v>
      </c>
      <c r="BM2" s="208">
        <f>ROUND(N(data!B230),0)</f>
        <v>-31505</v>
      </c>
      <c r="BN2" s="208">
        <f>ROUND(N(data!C230),0)</f>
        <v>112517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849799635</v>
      </c>
      <c r="BW2" s="208">
        <f>ROUND(N(data!C240),0)</f>
        <v>424524039</v>
      </c>
      <c r="BX2" s="208">
        <f>ROUND(N(data!C241),0)</f>
        <v>20796354</v>
      </c>
      <c r="BY2" s="208">
        <f>ROUND(N(data!C242),0)</f>
        <v>73132762</v>
      </c>
      <c r="BZ2" s="208">
        <f>ROUND(N(data!C243),0)</f>
        <v>389496038</v>
      </c>
      <c r="CA2" s="208">
        <f>ROUND(N(data!C244),0)</f>
        <v>11097009</v>
      </c>
      <c r="CB2" s="208">
        <f>ROUND(N(data!C247),0)</f>
        <v>5820</v>
      </c>
      <c r="CC2" s="208">
        <f>ROUND(N(data!C249),0)</f>
        <v>14225562</v>
      </c>
      <c r="CD2" s="208">
        <f>ROUND(N(data!C250),0)</f>
        <v>33331298</v>
      </c>
      <c r="CE2" s="208">
        <f>ROUND(N(data!C254)+N(data!C255),0)</f>
        <v>0</v>
      </c>
      <c r="CF2" s="208">
        <f>ROUND(N(data!D237),0)</f>
        <v>10696022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7CA5-743B-4432-9A10-050636B7894C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8" customFormat="1" ht="12.65" customHeight="1" x14ac:dyDescent="0.35">
      <c r="A2" s="12" t="str">
        <f>RIGHT(data!C97,3)</f>
        <v>161</v>
      </c>
      <c r="B2" s="12" t="str">
        <f>RIGHT(data!C96,4)</f>
        <v>2023</v>
      </c>
      <c r="C2" s="12" t="s">
        <v>1156</v>
      </c>
      <c r="D2" s="207">
        <f>ROUND(N(data!C127),0)</f>
        <v>15614</v>
      </c>
      <c r="E2" s="207">
        <f>ROUND(N(data!C128),0)</f>
        <v>0</v>
      </c>
      <c r="F2" s="207">
        <f>ROUND(N(data!C129),0)</f>
        <v>0</v>
      </c>
      <c r="G2" s="207">
        <f>ROUND(N(data!C130),0)</f>
        <v>2154</v>
      </c>
      <c r="H2" s="207">
        <f>ROUND(N(data!D127),0)</f>
        <v>77303</v>
      </c>
      <c r="I2" s="207">
        <f>ROUND(N(data!D128),0)</f>
        <v>0</v>
      </c>
      <c r="J2" s="207">
        <f>ROUND(N(data!D129),0)</f>
        <v>0</v>
      </c>
      <c r="K2" s="207">
        <f>ROUND(N(data!D130),0)</f>
        <v>6519</v>
      </c>
      <c r="L2" s="207">
        <f>ROUND(N(data!C132),0)</f>
        <v>47</v>
      </c>
      <c r="M2" s="207">
        <f>ROUND(N(data!C133),0)</f>
        <v>0</v>
      </c>
      <c r="N2" s="207">
        <f>ROUND(N(data!C134),0)</f>
        <v>142</v>
      </c>
      <c r="O2" s="207">
        <f>ROUND(N(data!C135),0)</f>
        <v>20</v>
      </c>
      <c r="P2" s="207">
        <f>ROUND(N(data!C136),0)</f>
        <v>33</v>
      </c>
      <c r="Q2" s="207">
        <f>ROUND(N(data!C137),0)</f>
        <v>12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337</v>
      </c>
      <c r="X2" s="207">
        <f>ROUND(N(data!C145),0)</f>
        <v>0</v>
      </c>
      <c r="Y2" s="207">
        <f>ROUND(N(data!B154),0)</f>
        <v>6896</v>
      </c>
      <c r="Z2" s="207">
        <f>ROUND(N(data!B155),0)</f>
        <v>34142</v>
      </c>
      <c r="AA2" s="207">
        <f>ROUND(N(data!B156),0)</f>
        <v>208710</v>
      </c>
      <c r="AB2" s="207">
        <f>ROUND(N(data!B157),0)</f>
        <v>529816329</v>
      </c>
      <c r="AC2" s="207">
        <f>ROUND(N(data!B158),0)</f>
        <v>644378679</v>
      </c>
      <c r="AD2" s="207">
        <f>ROUND(N(data!C154),0)</f>
        <v>3149</v>
      </c>
      <c r="AE2" s="207">
        <f>ROUND(N(data!C155),0)</f>
        <v>15588</v>
      </c>
      <c r="AF2" s="207">
        <f>ROUND(N(data!C156),0)</f>
        <v>95291</v>
      </c>
      <c r="AG2" s="207">
        <f>ROUND(N(data!C157),0)</f>
        <v>247596569</v>
      </c>
      <c r="AH2" s="207">
        <f>ROUND(N(data!C158),0)</f>
        <v>288505080</v>
      </c>
      <c r="AI2" s="207">
        <f>ROUND(N(data!D154),0)</f>
        <v>5569</v>
      </c>
      <c r="AJ2" s="207">
        <f>ROUND(N(data!D155),0)</f>
        <v>27572</v>
      </c>
      <c r="AK2" s="207">
        <f>ROUND(N(data!D156),0)</f>
        <v>168548</v>
      </c>
      <c r="AL2" s="207">
        <f>ROUND(N(data!D157),0)</f>
        <v>321796632</v>
      </c>
      <c r="AM2" s="207">
        <f>ROUND(N(data!D158),0)</f>
        <v>626447209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FCFC-2183-48A9-BD12-5E62015E7193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206" t="s">
        <v>1322</v>
      </c>
      <c r="CR1" s="206" t="s">
        <v>1323</v>
      </c>
      <c r="CS1" s="206" t="s">
        <v>1324</v>
      </c>
      <c r="CT1" s="206" t="s">
        <v>1325</v>
      </c>
      <c r="CU1" s="206" t="s">
        <v>1326</v>
      </c>
      <c r="CV1" s="206" t="s">
        <v>1327</v>
      </c>
      <c r="CW1" s="206" t="s">
        <v>1328</v>
      </c>
      <c r="CX1" s="206" t="s">
        <v>1329</v>
      </c>
      <c r="CY1" s="206" t="s">
        <v>1330</v>
      </c>
      <c r="CZ1" s="206" t="s">
        <v>1331</v>
      </c>
      <c r="DA1" s="206" t="s">
        <v>1332</v>
      </c>
      <c r="DB1" s="206" t="s">
        <v>1333</v>
      </c>
      <c r="DC1" s="206" t="s">
        <v>1334</v>
      </c>
      <c r="DD1" s="206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8" customFormat="1" ht="12.65" customHeight="1" x14ac:dyDescent="0.35">
      <c r="A2" s="208" t="str">
        <f>RIGHT(data!C97,3)</f>
        <v>161</v>
      </c>
      <c r="B2" s="209" t="str">
        <f>RIGHT(data!C96,4)</f>
        <v>2023</v>
      </c>
      <c r="C2" s="12" t="s">
        <v>1156</v>
      </c>
      <c r="D2" s="207">
        <f>ROUND(N(data!C181),0)</f>
        <v>22129593</v>
      </c>
      <c r="E2" s="207">
        <f>ROUND(N(data!C267),0)</f>
        <v>0</v>
      </c>
      <c r="F2" s="207">
        <f>ROUND(N(data!C268),0)</f>
        <v>175416614</v>
      </c>
      <c r="G2" s="207">
        <f>ROUND(N(data!C269),0)</f>
        <v>76544298</v>
      </c>
      <c r="H2" s="207">
        <f>ROUND(N(data!C270),0)</f>
        <v>0</v>
      </c>
      <c r="I2" s="207">
        <f>ROUND(N(data!C271),0)</f>
        <v>33426816</v>
      </c>
      <c r="J2" s="207">
        <f>ROUND(N(data!C272),0)</f>
        <v>0</v>
      </c>
      <c r="K2" s="207">
        <f>ROUND(N(data!C273),0)</f>
        <v>7330050</v>
      </c>
      <c r="L2" s="207">
        <f>ROUND(N(data!C274),0)</f>
        <v>591585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104806617</v>
      </c>
      <c r="Q2" s="207">
        <f>ROUND(N(data!C283),0)</f>
        <v>10386492</v>
      </c>
      <c r="R2" s="207">
        <f>ROUND(N(data!C284),0)</f>
        <v>4217560</v>
      </c>
      <c r="S2" s="207">
        <f>ROUND(N(data!C285),0)</f>
        <v>212747245</v>
      </c>
      <c r="T2" s="207">
        <f>ROUND(N(data!C286),0)</f>
        <v>0</v>
      </c>
      <c r="U2" s="207">
        <f>ROUND(N(data!C287),0)</f>
        <v>23170983</v>
      </c>
      <c r="V2" s="207">
        <f>ROUND(N(data!C288),0)</f>
        <v>136076975</v>
      </c>
      <c r="W2" s="207">
        <f>ROUND(N(data!C289),0)</f>
        <v>0</v>
      </c>
      <c r="X2" s="207">
        <f>ROUND(N(data!C290),0)</f>
        <v>17904366</v>
      </c>
      <c r="Y2" s="207">
        <f>ROUND(N(data!C291),0)</f>
        <v>0</v>
      </c>
      <c r="Z2" s="207">
        <f>ROUND(N(data!C292),0)</f>
        <v>174755354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42949508</v>
      </c>
      <c r="AE2" s="207">
        <f>ROUND(N(data!C302),0)</f>
        <v>6080525</v>
      </c>
      <c r="AF2" s="207">
        <f>ROUND(N(data!C303),0)</f>
        <v>0</v>
      </c>
      <c r="AG2" s="207">
        <f>ROUND(N(data!C304),0)</f>
        <v>0</v>
      </c>
      <c r="AH2" s="207">
        <f>ROUND(N(data!C305),0)</f>
        <v>12635075</v>
      </c>
      <c r="AI2" s="207">
        <f>ROUND(N(data!C314),0)</f>
        <v>0</v>
      </c>
      <c r="AJ2" s="207">
        <f>ROUND(N(data!C315),0)</f>
        <v>22153552</v>
      </c>
      <c r="AK2" s="207">
        <f>ROUND(N(data!C316),0)</f>
        <v>20240222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2736120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255237577</v>
      </c>
      <c r="BA2" s="207">
        <f>ROUND(N(data!C336),0)</f>
        <v>0</v>
      </c>
      <c r="BB2" s="207">
        <f>ROUND(N(data!C337),0)</f>
        <v>0</v>
      </c>
      <c r="BC2" s="207">
        <f>ROUND(N(data!C338),0)</f>
        <v>37369756</v>
      </c>
      <c r="BD2" s="207">
        <f>ROUND(N(data!C339),0)</f>
        <v>0</v>
      </c>
      <c r="BE2" s="207">
        <f>ROUND(N(data!C343),0)</f>
        <v>421038685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3163.57</v>
      </c>
      <c r="BL2" s="207">
        <f>ROUND(N(data!C358),0)</f>
        <v>1099209530</v>
      </c>
      <c r="BM2" s="207">
        <f>ROUND(N(data!C359),0)</f>
        <v>1559330968</v>
      </c>
      <c r="BN2" s="207">
        <f>ROUND(N(data!C363),0)</f>
        <v>1768845837</v>
      </c>
      <c r="BO2" s="207">
        <f>ROUND(N(data!C364),0)</f>
        <v>47556861</v>
      </c>
      <c r="BP2" s="207">
        <f>ROUND(N(data!C365),0)</f>
        <v>0</v>
      </c>
      <c r="BQ2" s="207">
        <f>ROUND(N(data!D381),0)</f>
        <v>30081417</v>
      </c>
      <c r="BR2" s="207">
        <f>ROUND(N(data!C370),0)</f>
        <v>369028</v>
      </c>
      <c r="BS2" s="207">
        <f>ROUND(N(data!C371),0)</f>
        <v>3961653</v>
      </c>
      <c r="BT2" s="207">
        <f>ROUND(N(data!C372),0)</f>
        <v>1994590</v>
      </c>
      <c r="BU2" s="207">
        <f>ROUND(N(data!C373),0)</f>
        <v>0</v>
      </c>
      <c r="BV2" s="207">
        <f>ROUND(N(data!C374),0)</f>
        <v>16218336</v>
      </c>
      <c r="BW2" s="207">
        <f>ROUND(N(data!C375),0)</f>
        <v>803</v>
      </c>
      <c r="BX2" s="207">
        <f>ROUND(N(data!C376),0)</f>
        <v>0</v>
      </c>
      <c r="BY2" s="207">
        <f>ROUND(N(data!C377),0)</f>
        <v>0</v>
      </c>
      <c r="BZ2" s="207">
        <f>ROUND(N(data!C378),0)</f>
        <v>5287</v>
      </c>
      <c r="CA2" s="207">
        <f>ROUND(N(data!C379),0)</f>
        <v>0</v>
      </c>
      <c r="CB2" s="207">
        <f>ROUND(N(data!C380),0)</f>
        <v>7531720</v>
      </c>
      <c r="CC2" s="207">
        <f>ROUND(N(data!C382),0)</f>
        <v>0</v>
      </c>
      <c r="CD2" s="207">
        <f>ROUND(N(data!C389),0)</f>
        <v>353221730</v>
      </c>
      <c r="CE2" s="207">
        <f>ROUND(N(data!C390),0)</f>
        <v>31673679</v>
      </c>
      <c r="CF2" s="207">
        <f>ROUND(N(data!C391),0)</f>
        <v>14578519</v>
      </c>
      <c r="CG2" s="207">
        <f>ROUND(N(data!C392),0)</f>
        <v>151063673</v>
      </c>
      <c r="CH2" s="207">
        <f>ROUND(N(data!C393),0)</f>
        <v>0</v>
      </c>
      <c r="CI2" s="207">
        <f>ROUND(N(data!C394),0)</f>
        <v>21610467</v>
      </c>
      <c r="CJ2" s="207">
        <f>ROUND(N(data!C395),0)</f>
        <v>18140643</v>
      </c>
      <c r="CK2" s="207">
        <f>ROUND(N(data!C396),0)</f>
        <v>19239879</v>
      </c>
      <c r="CL2" s="207">
        <f>ROUND(N(data!C397),0)</f>
        <v>0</v>
      </c>
      <c r="CM2" s="207">
        <f>ROUND(N(data!C398),0)</f>
        <v>0</v>
      </c>
      <c r="CN2" s="207">
        <f>ROUND(N(data!C399),0)</f>
        <v>11856525</v>
      </c>
      <c r="CO2" s="207">
        <f>ROUND(N(data!C362),0)</f>
        <v>10696022</v>
      </c>
      <c r="CP2" s="207">
        <f>ROUND(N(data!D415),0)</f>
        <v>227610118</v>
      </c>
      <c r="CQ2" s="61">
        <f>ROUND(N(data!C401),0)</f>
        <v>3239894</v>
      </c>
      <c r="CR2" s="61">
        <f>ROUND(N(data!C402),0)</f>
        <v>7123991</v>
      </c>
      <c r="CS2" s="61">
        <f>ROUND(N(data!C403),0)</f>
        <v>845106</v>
      </c>
      <c r="CT2" s="61">
        <f>ROUND(N(data!C404),0)</f>
        <v>9285</v>
      </c>
      <c r="CU2" s="61">
        <f>ROUND(N(data!C405),0)</f>
        <v>2212411</v>
      </c>
      <c r="CV2" s="61">
        <f>ROUND(N(data!C406),0)</f>
        <v>1010387</v>
      </c>
      <c r="CW2" s="61">
        <f>ROUND(N(data!C407),0)</f>
        <v>0</v>
      </c>
      <c r="CX2" s="61">
        <f>ROUND(N(data!C408),0)</f>
        <v>6900222</v>
      </c>
      <c r="CY2" s="61">
        <f>ROUND(N(data!C409),0)</f>
        <v>179160979</v>
      </c>
      <c r="CZ2" s="61">
        <f>ROUND(N(data!C410),0)</f>
        <v>620641</v>
      </c>
      <c r="DA2" s="61">
        <f>ROUND(N(data!C411),0)</f>
        <v>879655</v>
      </c>
      <c r="DB2" s="61">
        <f>ROUND(N(data!C412),0)</f>
        <v>20114199</v>
      </c>
      <c r="DC2" s="61">
        <f>ROUND(N(data!C413),0)</f>
        <v>2662157</v>
      </c>
      <c r="DD2" s="61">
        <f>ROUND(N(data!C414),0)</f>
        <v>2831191</v>
      </c>
      <c r="DE2" s="61">
        <f>ROUND(N(data!C419),0)</f>
        <v>3320440</v>
      </c>
      <c r="DF2" s="207">
        <f>ROUND(N(data!D420),0)</f>
        <v>11692130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F4B2-C04D-4850-8AE8-7BDA1D90CFF4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161</v>
      </c>
      <c r="B2" s="209" t="str">
        <f>RIGHT(data!$C$96,4)</f>
        <v>2023</v>
      </c>
      <c r="C2" s="12" t="str">
        <f>data!C$55</f>
        <v>6010</v>
      </c>
      <c r="D2" s="12" t="s">
        <v>1156</v>
      </c>
      <c r="E2" s="207">
        <f>ROUND(N(data!C59), 0)</f>
        <v>6128</v>
      </c>
      <c r="F2" s="315">
        <f>ROUND(N(data!C60), 2)</f>
        <v>83.8</v>
      </c>
      <c r="G2" s="207">
        <f>ROUND(N(data!C61), 0)</f>
        <v>9845796</v>
      </c>
      <c r="H2" s="207">
        <f>ROUND(N(data!C62), 0)</f>
        <v>914485</v>
      </c>
      <c r="I2" s="207">
        <f>ROUND(N(data!C63), 0)</f>
        <v>0</v>
      </c>
      <c r="J2" s="207">
        <f>ROUND(N(data!C64), 0)</f>
        <v>1625522</v>
      </c>
      <c r="K2" s="207">
        <f>ROUND(N(data!C65), 0)</f>
        <v>0</v>
      </c>
      <c r="L2" s="207">
        <f>ROUND(N(data!C66), 0)</f>
        <v>71879</v>
      </c>
      <c r="M2" s="207">
        <f>ROUND(N(data!C67), 0)</f>
        <v>473946</v>
      </c>
      <c r="N2" s="207">
        <f>ROUND(N(data!C68), 0)</f>
        <v>0</v>
      </c>
      <c r="O2" s="207">
        <f>ROUND(N(data!C69), 0)</f>
        <v>5347879</v>
      </c>
      <c r="P2" s="207">
        <f>ROUND(N(data!C70), 0)</f>
        <v>8172</v>
      </c>
      <c r="Q2" s="207">
        <f>ROUND(N(data!C71), 0)</f>
        <v>293908</v>
      </c>
      <c r="R2" s="207">
        <f>ROUND(N(data!C72), 0)</f>
        <v>5652</v>
      </c>
      <c r="S2" s="207">
        <f>ROUND(N(data!C73), 0)</f>
        <v>0</v>
      </c>
      <c r="T2" s="207">
        <f>ROUND(N(data!C74), 0)</f>
        <v>0</v>
      </c>
      <c r="U2" s="207">
        <f>ROUND(N(data!C75), 0)</f>
        <v>1064</v>
      </c>
      <c r="V2" s="207">
        <f>ROUND(N(data!C76), 0)</f>
        <v>0</v>
      </c>
      <c r="W2" s="207">
        <f>ROUND(N(data!C77), 0)</f>
        <v>15327</v>
      </c>
      <c r="X2" s="207">
        <f>ROUND(N(data!C78), 0)</f>
        <v>4993981</v>
      </c>
      <c r="Y2" s="207">
        <f>ROUND(N(data!C79), 0)</f>
        <v>0</v>
      </c>
      <c r="Z2" s="207">
        <f>ROUND(N(data!C80), 0)</f>
        <v>16040</v>
      </c>
      <c r="AA2" s="207">
        <f>ROUND(N(data!C81), 0)</f>
        <v>0</v>
      </c>
      <c r="AB2" s="207">
        <f>ROUND(N(data!C82), 0)</f>
        <v>2677</v>
      </c>
      <c r="AC2" s="207">
        <f>ROUND(N(data!C83), 0)</f>
        <v>11058</v>
      </c>
      <c r="AD2" s="207">
        <f>ROUND(N(data!C84), 0)</f>
        <v>0</v>
      </c>
      <c r="AE2" s="207">
        <f>ROUND(N(data!C89), 0)</f>
        <v>53555932</v>
      </c>
      <c r="AF2" s="207">
        <f>ROUND(N(data!C87), 0)</f>
        <v>48953443</v>
      </c>
      <c r="AG2" s="207">
        <f>ROUND(N(data!C90), 0)</f>
        <v>18850</v>
      </c>
      <c r="AH2" s="207">
        <f>ROUND(N(data!C91), 0)</f>
        <v>0</v>
      </c>
      <c r="AI2" s="207">
        <f>ROUND(N(data!C92), 0)</f>
        <v>7219</v>
      </c>
      <c r="AJ2" s="207">
        <f>ROUND(N(data!C93), 0)</f>
        <v>0</v>
      </c>
      <c r="AK2" s="315">
        <f>ROUND(N(data!C94), 2)</f>
        <v>48.78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161</v>
      </c>
      <c r="B3" s="209" t="str">
        <f>RIGHT(data!$C$96,4)</f>
        <v>2023</v>
      </c>
      <c r="C3" s="12" t="str">
        <f>data!D$55</f>
        <v>6030</v>
      </c>
      <c r="D3" s="12" t="s">
        <v>1156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161</v>
      </c>
      <c r="B4" s="209" t="str">
        <f>RIGHT(data!$C$96,4)</f>
        <v>2023</v>
      </c>
      <c r="C4" s="12" t="str">
        <f>data!E$55</f>
        <v>6070</v>
      </c>
      <c r="D4" s="12" t="s">
        <v>1156</v>
      </c>
      <c r="E4" s="207">
        <f>ROUND(N(data!E59), 0)</f>
        <v>62058</v>
      </c>
      <c r="F4" s="315">
        <f>ROUND(N(data!E60), 2)</f>
        <v>466.87</v>
      </c>
      <c r="G4" s="207">
        <f>ROUND(N(data!E61), 0)</f>
        <v>42905730</v>
      </c>
      <c r="H4" s="207">
        <f>ROUND(N(data!E62), 0)</f>
        <v>3417089</v>
      </c>
      <c r="I4" s="207">
        <f>ROUND(N(data!E63), 0)</f>
        <v>70216</v>
      </c>
      <c r="J4" s="207">
        <f>ROUND(N(data!E64), 0)</f>
        <v>5680359</v>
      </c>
      <c r="K4" s="207">
        <f>ROUND(N(data!E65), 0)</f>
        <v>0</v>
      </c>
      <c r="L4" s="207">
        <f>ROUND(N(data!E66), 0)</f>
        <v>477075</v>
      </c>
      <c r="M4" s="207">
        <f>ROUND(N(data!E67), 0)</f>
        <v>794070</v>
      </c>
      <c r="N4" s="207">
        <f>ROUND(N(data!E68), 0)</f>
        <v>289474</v>
      </c>
      <c r="O4" s="207">
        <f>ROUND(N(data!E69), 0)</f>
        <v>24068076</v>
      </c>
      <c r="P4" s="207">
        <f>ROUND(N(data!E70), 0)</f>
        <v>29726</v>
      </c>
      <c r="Q4" s="207">
        <f>ROUND(N(data!E71), 0)</f>
        <v>2036744</v>
      </c>
      <c r="R4" s="207">
        <f>ROUND(N(data!E72), 0)</f>
        <v>19880</v>
      </c>
      <c r="S4" s="207">
        <f>ROUND(N(data!E73), 0)</f>
        <v>0</v>
      </c>
      <c r="T4" s="207">
        <f>ROUND(N(data!E74), 0)</f>
        <v>2153</v>
      </c>
      <c r="U4" s="207">
        <f>ROUND(N(data!E75), 0)</f>
        <v>0</v>
      </c>
      <c r="V4" s="207">
        <f>ROUND(N(data!E76), 0)</f>
        <v>0</v>
      </c>
      <c r="W4" s="207">
        <f>ROUND(N(data!E77), 0)</f>
        <v>3980</v>
      </c>
      <c r="X4" s="207">
        <f>ROUND(N(data!E78), 0)</f>
        <v>21762627</v>
      </c>
      <c r="Y4" s="207">
        <f>ROUND(N(data!E79), 0)</f>
        <v>46325</v>
      </c>
      <c r="Z4" s="207">
        <f>ROUND(N(data!E80), 0)</f>
        <v>64507</v>
      </c>
      <c r="AA4" s="207">
        <f>ROUND(N(data!E81), 0)</f>
        <v>30507</v>
      </c>
      <c r="AB4" s="207">
        <f>ROUND(N(data!E82), 0)</f>
        <v>24464</v>
      </c>
      <c r="AC4" s="207">
        <f>ROUND(N(data!E83), 0)</f>
        <v>47163</v>
      </c>
      <c r="AD4" s="207">
        <f>ROUND(N(data!E84), 0)</f>
        <v>173200</v>
      </c>
      <c r="AE4" s="207">
        <f>ROUND(N(data!E89), 0)</f>
        <v>343411596</v>
      </c>
      <c r="AF4" s="207">
        <f>ROUND(N(data!E87), 0)</f>
        <v>287433578</v>
      </c>
      <c r="AG4" s="207">
        <f>ROUND(N(data!E90), 0)</f>
        <v>159829</v>
      </c>
      <c r="AH4" s="207">
        <f>ROUND(N(data!E91), 0)</f>
        <v>0</v>
      </c>
      <c r="AI4" s="207">
        <f>ROUND(N(data!E92), 0)</f>
        <v>61207</v>
      </c>
      <c r="AJ4" s="207">
        <f>ROUND(N(data!E93), 0)</f>
        <v>0</v>
      </c>
      <c r="AK4" s="315">
        <f>ROUND(N(data!E94), 2)</f>
        <v>290.17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161</v>
      </c>
      <c r="B5" s="209" t="str">
        <f>RIGHT(data!$C$96,4)</f>
        <v>2023</v>
      </c>
      <c r="C5" s="12" t="str">
        <f>data!F$55</f>
        <v>6100</v>
      </c>
      <c r="D5" s="12" t="s">
        <v>1156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161</v>
      </c>
      <c r="B6" s="209" t="str">
        <f>RIGHT(data!$C$96,4)</f>
        <v>2023</v>
      </c>
      <c r="C6" s="12" t="str">
        <f>data!G$55</f>
        <v>6120</v>
      </c>
      <c r="D6" s="12" t="s">
        <v>1156</v>
      </c>
      <c r="E6" s="207">
        <f>ROUND(N(data!G59), 0)</f>
        <v>0</v>
      </c>
      <c r="F6" s="315">
        <f>ROUND(N(data!G60), 2)</f>
        <v>0.46</v>
      </c>
      <c r="G6" s="207">
        <f>ROUND(N(data!G61), 0)</f>
        <v>80873</v>
      </c>
      <c r="H6" s="207">
        <f>ROUND(N(data!G62), 0)</f>
        <v>8674</v>
      </c>
      <c r="I6" s="207">
        <f>ROUND(N(data!G63), 0)</f>
        <v>0</v>
      </c>
      <c r="J6" s="207">
        <f>ROUND(N(data!G64), 0)</f>
        <v>53</v>
      </c>
      <c r="K6" s="207">
        <f>ROUND(N(data!G65), 0)</f>
        <v>0</v>
      </c>
      <c r="L6" s="207">
        <f>ROUND(N(data!G66), 0)</f>
        <v>11</v>
      </c>
      <c r="M6" s="207">
        <f>ROUND(N(data!G67), 0)</f>
        <v>1838</v>
      </c>
      <c r="N6" s="207">
        <f>ROUND(N(data!G68), 0)</f>
        <v>0</v>
      </c>
      <c r="O6" s="207">
        <f>ROUND(N(data!G69), 0)</f>
        <v>40979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41020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-41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161</v>
      </c>
      <c r="B7" s="209" t="str">
        <f>RIGHT(data!$C$96,4)</f>
        <v>2023</v>
      </c>
      <c r="C7" s="12" t="str">
        <f>data!H$55</f>
        <v>6140</v>
      </c>
      <c r="D7" s="12" t="s">
        <v>1156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161</v>
      </c>
      <c r="B8" s="209" t="str">
        <f>RIGHT(data!$C$96,4)</f>
        <v>2023</v>
      </c>
      <c r="C8" s="12" t="str">
        <f>data!I$55</f>
        <v>6150</v>
      </c>
      <c r="D8" s="12" t="s">
        <v>1156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161</v>
      </c>
      <c r="B9" s="209" t="str">
        <f>RIGHT(data!$C$96,4)</f>
        <v>2023</v>
      </c>
      <c r="C9" s="12" t="str">
        <f>data!J$55</f>
        <v>6170</v>
      </c>
      <c r="D9" s="12" t="s">
        <v>1156</v>
      </c>
      <c r="E9" s="207">
        <f>ROUND(N(data!J59), 0)</f>
        <v>6519</v>
      </c>
      <c r="F9" s="315">
        <f>ROUND(N(data!J60), 2)</f>
        <v>58.46</v>
      </c>
      <c r="G9" s="207">
        <f>ROUND(N(data!J61), 0)</f>
        <v>6670852</v>
      </c>
      <c r="H9" s="207">
        <f>ROUND(N(data!J62), 0)</f>
        <v>661929</v>
      </c>
      <c r="I9" s="207">
        <f>ROUND(N(data!J63), 0)</f>
        <v>100919</v>
      </c>
      <c r="J9" s="207">
        <f>ROUND(N(data!J64), 0)</f>
        <v>1054577</v>
      </c>
      <c r="K9" s="207">
        <f>ROUND(N(data!J65), 0)</f>
        <v>0</v>
      </c>
      <c r="L9" s="207">
        <f>ROUND(N(data!J66), 0)</f>
        <v>27833</v>
      </c>
      <c r="M9" s="207">
        <f>ROUND(N(data!J67), 0)</f>
        <v>179183</v>
      </c>
      <c r="N9" s="207">
        <f>ROUND(N(data!J68), 0)</f>
        <v>0</v>
      </c>
      <c r="O9" s="207">
        <f>ROUND(N(data!J69), 0)</f>
        <v>3481846</v>
      </c>
      <c r="P9" s="207">
        <f>ROUND(N(data!J70), 0)</f>
        <v>1804</v>
      </c>
      <c r="Q9" s="207">
        <f>ROUND(N(data!J71), 0)</f>
        <v>82444</v>
      </c>
      <c r="R9" s="207">
        <f>ROUND(N(data!J72), 0)</f>
        <v>225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311</v>
      </c>
      <c r="X9" s="207">
        <f>ROUND(N(data!J78), 0)</f>
        <v>3383587</v>
      </c>
      <c r="Y9" s="207">
        <f>ROUND(N(data!J79), 0)</f>
        <v>0</v>
      </c>
      <c r="Z9" s="207">
        <f>ROUND(N(data!J80), 0)</f>
        <v>6407</v>
      </c>
      <c r="AA9" s="207">
        <f>ROUND(N(data!J81), 0)</f>
        <v>0</v>
      </c>
      <c r="AB9" s="207">
        <f>ROUND(N(data!J82), 0)</f>
        <v>437</v>
      </c>
      <c r="AC9" s="207">
        <f>ROUND(N(data!J83), 0)</f>
        <v>6631</v>
      </c>
      <c r="AD9" s="207">
        <f>ROUND(N(data!J84), 0)</f>
        <v>0</v>
      </c>
      <c r="AE9" s="207">
        <f>ROUND(N(data!J89), 0)</f>
        <v>66065748</v>
      </c>
      <c r="AF9" s="207">
        <f>ROUND(N(data!J87), 0)</f>
        <v>66065748</v>
      </c>
      <c r="AG9" s="207">
        <f>ROUND(N(data!J90), 0)</f>
        <v>11658</v>
      </c>
      <c r="AH9" s="207">
        <f>ROUND(N(data!J91), 0)</f>
        <v>0</v>
      </c>
      <c r="AI9" s="207">
        <f>ROUND(N(data!J92), 0)</f>
        <v>4464</v>
      </c>
      <c r="AJ9" s="207">
        <f>ROUND(N(data!J93), 0)</f>
        <v>0</v>
      </c>
      <c r="AK9" s="315">
        <f>ROUND(N(data!J94), 2)</f>
        <v>45.42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161</v>
      </c>
      <c r="B10" s="209" t="str">
        <f>RIGHT(data!$C$96,4)</f>
        <v>2023</v>
      </c>
      <c r="C10" s="12" t="str">
        <f>data!K$55</f>
        <v>6200</v>
      </c>
      <c r="D10" s="12" t="s">
        <v>1156</v>
      </c>
      <c r="E10" s="207">
        <f>ROUND(N(data!K59), 0)</f>
        <v>0</v>
      </c>
      <c r="F10" s="315">
        <f>ROUND(N(data!K60), 2)</f>
        <v>28.5</v>
      </c>
      <c r="G10" s="207">
        <f>ROUND(N(data!K61), 0)</f>
        <v>2891807</v>
      </c>
      <c r="H10" s="207">
        <f>ROUND(N(data!K62), 0)</f>
        <v>253430</v>
      </c>
      <c r="I10" s="207">
        <f>ROUND(N(data!K63), 0)</f>
        <v>0</v>
      </c>
      <c r="J10" s="207">
        <f>ROUND(N(data!K64), 0)</f>
        <v>395315</v>
      </c>
      <c r="K10" s="207">
        <f>ROUND(N(data!K65), 0)</f>
        <v>0</v>
      </c>
      <c r="L10" s="207">
        <f>ROUND(N(data!K66), 0)</f>
        <v>38631</v>
      </c>
      <c r="M10" s="207">
        <f>ROUND(N(data!K67), 0)</f>
        <v>6775</v>
      </c>
      <c r="N10" s="207">
        <f>ROUND(N(data!K68), 0)</f>
        <v>251603</v>
      </c>
      <c r="O10" s="207">
        <f>ROUND(N(data!K69), 0)</f>
        <v>1502100</v>
      </c>
      <c r="P10" s="207">
        <f>ROUND(N(data!K70), 0)</f>
        <v>0</v>
      </c>
      <c r="Q10" s="207">
        <f>ROUND(N(data!K71), 0)</f>
        <v>0</v>
      </c>
      <c r="R10" s="207">
        <f>ROUND(N(data!K72), 0)</f>
        <v>1306</v>
      </c>
      <c r="S10" s="207">
        <f>ROUND(N(data!K73), 0)</f>
        <v>0</v>
      </c>
      <c r="T10" s="207">
        <f>ROUND(N(data!K74), 0)</f>
        <v>1474</v>
      </c>
      <c r="U10" s="207">
        <f>ROUND(N(data!K75), 0)</f>
        <v>100</v>
      </c>
      <c r="V10" s="207">
        <f>ROUND(N(data!K76), 0)</f>
        <v>0</v>
      </c>
      <c r="W10" s="207">
        <f>ROUND(N(data!K77), 0)</f>
        <v>0</v>
      </c>
      <c r="X10" s="207">
        <f>ROUND(N(data!K78), 0)</f>
        <v>1466781</v>
      </c>
      <c r="Y10" s="207">
        <f>ROUND(N(data!K79), 0)</f>
        <v>0</v>
      </c>
      <c r="Z10" s="207">
        <f>ROUND(N(data!K80), 0)</f>
        <v>2649</v>
      </c>
      <c r="AA10" s="207">
        <f>ROUND(N(data!K81), 0)</f>
        <v>16617</v>
      </c>
      <c r="AB10" s="207">
        <f>ROUND(N(data!K82), 0)</f>
        <v>4397</v>
      </c>
      <c r="AC10" s="207">
        <f>ROUND(N(data!K83), 0)</f>
        <v>8776</v>
      </c>
      <c r="AD10" s="207">
        <f>ROUND(N(data!K84), 0)</f>
        <v>88755</v>
      </c>
      <c r="AE10" s="207">
        <f>ROUND(N(data!K89), 0)</f>
        <v>6822723</v>
      </c>
      <c r="AF10" s="207">
        <f>ROUND(N(data!K87), 0)</f>
        <v>8991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1.72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161</v>
      </c>
      <c r="B11" s="209" t="str">
        <f>RIGHT(data!$C$96,4)</f>
        <v>2023</v>
      </c>
      <c r="C11" s="12" t="str">
        <f>data!L$55</f>
        <v>6210</v>
      </c>
      <c r="D11" s="12" t="s">
        <v>1156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161</v>
      </c>
      <c r="B12" s="209" t="str">
        <f>RIGHT(data!$C$96,4)</f>
        <v>2023</v>
      </c>
      <c r="C12" s="12" t="str">
        <f>data!M$55</f>
        <v>6330</v>
      </c>
      <c r="D12" s="12" t="s">
        <v>1156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161</v>
      </c>
      <c r="B13" s="209" t="str">
        <f>RIGHT(data!$C$96,4)</f>
        <v>2023</v>
      </c>
      <c r="C13" s="12" t="str">
        <f>data!N$55</f>
        <v>6400</v>
      </c>
      <c r="D13" s="12" t="s">
        <v>1156</v>
      </c>
      <c r="E13" s="207">
        <f>ROUND(N(data!N59), 0)</f>
        <v>0</v>
      </c>
      <c r="F13" s="315">
        <f>ROUND(N(data!N60), 2)</f>
        <v>0</v>
      </c>
      <c r="G13" s="207">
        <f>ROUND(N(data!N61), 0)</f>
        <v>153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2068</v>
      </c>
      <c r="M13" s="207">
        <f>ROUND(N(data!N67), 0)</f>
        <v>0</v>
      </c>
      <c r="N13" s="207">
        <f>ROUND(N(data!N68), 0)</f>
        <v>240960</v>
      </c>
      <c r="O13" s="207">
        <f>ROUND(N(data!N69), 0)</f>
        <v>78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78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161</v>
      </c>
      <c r="B14" s="209" t="str">
        <f>RIGHT(data!$C$96,4)</f>
        <v>2023</v>
      </c>
      <c r="C14" s="12" t="str">
        <f>data!O$55</f>
        <v>7010</v>
      </c>
      <c r="D14" s="12" t="s">
        <v>1156</v>
      </c>
      <c r="E14" s="207">
        <f>ROUND(N(data!O59), 0)</f>
        <v>2154</v>
      </c>
      <c r="F14" s="315">
        <f>ROUND(N(data!O60), 2)</f>
        <v>63.22</v>
      </c>
      <c r="G14" s="207">
        <f>ROUND(N(data!O61), 0)</f>
        <v>6666026</v>
      </c>
      <c r="H14" s="207">
        <f>ROUND(N(data!O62), 0)</f>
        <v>899357</v>
      </c>
      <c r="I14" s="207">
        <f>ROUND(N(data!O63), 0)</f>
        <v>869415</v>
      </c>
      <c r="J14" s="207">
        <f>ROUND(N(data!O64), 0)</f>
        <v>798936</v>
      </c>
      <c r="K14" s="207">
        <f>ROUND(N(data!O65), 0)</f>
        <v>0</v>
      </c>
      <c r="L14" s="207">
        <f>ROUND(N(data!O66), 0)</f>
        <v>502506</v>
      </c>
      <c r="M14" s="207">
        <f>ROUND(N(data!O67), 0)</f>
        <v>9997</v>
      </c>
      <c r="N14" s="207">
        <f>ROUND(N(data!O68), 0)</f>
        <v>76973</v>
      </c>
      <c r="O14" s="207">
        <f>ROUND(N(data!O69), 0)</f>
        <v>4101255</v>
      </c>
      <c r="P14" s="207">
        <f>ROUND(N(data!O70), 0)</f>
        <v>6341</v>
      </c>
      <c r="Q14" s="207">
        <f>ROUND(N(data!O71), 0)</f>
        <v>684862</v>
      </c>
      <c r="R14" s="207">
        <f>ROUND(N(data!O72), 0)</f>
        <v>785</v>
      </c>
      <c r="S14" s="207">
        <f>ROUND(N(data!O73), 0)</f>
        <v>0</v>
      </c>
      <c r="T14" s="207">
        <f>ROUND(N(data!O74), 0)</f>
        <v>8172</v>
      </c>
      <c r="U14" s="207">
        <f>ROUND(N(data!O75), 0)</f>
        <v>0</v>
      </c>
      <c r="V14" s="207">
        <f>ROUND(N(data!O76), 0)</f>
        <v>0</v>
      </c>
      <c r="W14" s="207">
        <f>ROUND(N(data!O77), 0)</f>
        <v>2728</v>
      </c>
      <c r="X14" s="207">
        <f>ROUND(N(data!O78), 0)</f>
        <v>3381139</v>
      </c>
      <c r="Y14" s="207">
        <f>ROUND(N(data!O79), 0)</f>
        <v>0</v>
      </c>
      <c r="Z14" s="207">
        <f>ROUND(N(data!O80), 0)</f>
        <v>9664</v>
      </c>
      <c r="AA14" s="207">
        <f>ROUND(N(data!O81), 0)</f>
        <v>0</v>
      </c>
      <c r="AB14" s="207">
        <f>ROUND(N(data!O82), 0)</f>
        <v>5077</v>
      </c>
      <c r="AC14" s="207">
        <f>ROUND(N(data!O83), 0)</f>
        <v>2487</v>
      </c>
      <c r="AD14" s="207">
        <f>ROUND(N(data!O84), 0)</f>
        <v>0</v>
      </c>
      <c r="AE14" s="207">
        <f>ROUND(N(data!O89), 0)</f>
        <v>62435711</v>
      </c>
      <c r="AF14" s="207">
        <f>ROUND(N(data!O87), 0)</f>
        <v>56483852</v>
      </c>
      <c r="AG14" s="207">
        <f>ROUND(N(data!O90), 0)</f>
        <v>11405</v>
      </c>
      <c r="AH14" s="207">
        <f>ROUND(N(data!O91), 0)</f>
        <v>0</v>
      </c>
      <c r="AI14" s="207">
        <f>ROUND(N(data!O92), 0)</f>
        <v>4368</v>
      </c>
      <c r="AJ14" s="207">
        <f>ROUND(N(data!O93), 0)</f>
        <v>0</v>
      </c>
      <c r="AK14" s="315">
        <f>ROUND(N(data!O94), 2)</f>
        <v>34.01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161</v>
      </c>
      <c r="B15" s="209" t="str">
        <f>RIGHT(data!$C$96,4)</f>
        <v>2023</v>
      </c>
      <c r="C15" s="12" t="str">
        <f>data!P$55</f>
        <v>7020</v>
      </c>
      <c r="D15" s="12" t="s">
        <v>1156</v>
      </c>
      <c r="E15" s="207">
        <f>ROUND(N(data!P59), 0)</f>
        <v>0</v>
      </c>
      <c r="F15" s="315">
        <f>ROUND(N(data!P60), 2)</f>
        <v>227.67</v>
      </c>
      <c r="G15" s="207">
        <f>ROUND(N(data!P61), 0)</f>
        <v>30109742</v>
      </c>
      <c r="H15" s="207">
        <f>ROUND(N(data!P62), 0)</f>
        <v>2214031</v>
      </c>
      <c r="I15" s="207">
        <f>ROUND(N(data!P63), 0)</f>
        <v>277099</v>
      </c>
      <c r="J15" s="207">
        <f>ROUND(N(data!P64), 0)</f>
        <v>31883889</v>
      </c>
      <c r="K15" s="207">
        <f>ROUND(N(data!P65), 0)</f>
        <v>0</v>
      </c>
      <c r="L15" s="207">
        <f>ROUND(N(data!P66), 0)</f>
        <v>611587</v>
      </c>
      <c r="M15" s="207">
        <f>ROUND(N(data!P67), 0)</f>
        <v>3069649</v>
      </c>
      <c r="N15" s="207">
        <f>ROUND(N(data!P68), 0)</f>
        <v>889899</v>
      </c>
      <c r="O15" s="207">
        <f>ROUND(N(data!P69), 0)</f>
        <v>17118597</v>
      </c>
      <c r="P15" s="207">
        <f>ROUND(N(data!P70), 0)</f>
        <v>3049</v>
      </c>
      <c r="Q15" s="207">
        <f>ROUND(N(data!P71), 0)</f>
        <v>297033</v>
      </c>
      <c r="R15" s="207">
        <f>ROUND(N(data!P72), 0)</f>
        <v>17470</v>
      </c>
      <c r="S15" s="207">
        <f>ROUND(N(data!P73), 0)</f>
        <v>0</v>
      </c>
      <c r="T15" s="207">
        <f>ROUND(N(data!P74), 0)</f>
        <v>271</v>
      </c>
      <c r="U15" s="207">
        <f>ROUND(N(data!P75), 0)</f>
        <v>0</v>
      </c>
      <c r="V15" s="207">
        <f>ROUND(N(data!P76), 0)</f>
        <v>0</v>
      </c>
      <c r="W15" s="207">
        <f>ROUND(N(data!P77), 0)</f>
        <v>1199873</v>
      </c>
      <c r="X15" s="207">
        <f>ROUND(N(data!P78), 0)</f>
        <v>15272251</v>
      </c>
      <c r="Y15" s="207">
        <f>ROUND(N(data!P79), 0)</f>
        <v>45860</v>
      </c>
      <c r="Z15" s="207">
        <f>ROUND(N(data!P80), 0)</f>
        <v>104612</v>
      </c>
      <c r="AA15" s="207">
        <f>ROUND(N(data!P81), 0)</f>
        <v>75671</v>
      </c>
      <c r="AB15" s="207">
        <f>ROUND(N(data!P82), 0)</f>
        <v>7897</v>
      </c>
      <c r="AC15" s="207">
        <f>ROUND(N(data!P83), 0)</f>
        <v>94610</v>
      </c>
      <c r="AD15" s="207">
        <f>ROUND(N(data!P84), 0)</f>
        <v>1023133</v>
      </c>
      <c r="AE15" s="207">
        <f>ROUND(N(data!P89), 0)</f>
        <v>431558185</v>
      </c>
      <c r="AF15" s="207">
        <f>ROUND(N(data!P87), 0)</f>
        <v>185227894</v>
      </c>
      <c r="AG15" s="207">
        <f>ROUND(N(data!P90), 0)</f>
        <v>34460</v>
      </c>
      <c r="AH15" s="207">
        <f>ROUND(N(data!P91), 0)</f>
        <v>0</v>
      </c>
      <c r="AI15" s="207">
        <f>ROUND(N(data!P92), 0)</f>
        <v>13196</v>
      </c>
      <c r="AJ15" s="207">
        <f>ROUND(N(data!P93), 0)</f>
        <v>0</v>
      </c>
      <c r="AK15" s="315">
        <f>ROUND(N(data!P94), 2)</f>
        <v>47.72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161</v>
      </c>
      <c r="B16" s="209" t="str">
        <f>RIGHT(data!$C$96,4)</f>
        <v>2023</v>
      </c>
      <c r="C16" s="12" t="str">
        <f>data!Q$55</f>
        <v>7030</v>
      </c>
      <c r="D16" s="12" t="s">
        <v>1156</v>
      </c>
      <c r="E16" s="207">
        <f>ROUND(N(data!Q59), 0)</f>
        <v>0</v>
      </c>
      <c r="F16" s="315">
        <f>ROUND(N(data!Q60), 2)</f>
        <v>45</v>
      </c>
      <c r="G16" s="207">
        <f>ROUND(N(data!Q61), 0)</f>
        <v>4617693</v>
      </c>
      <c r="H16" s="207">
        <f>ROUND(N(data!Q62), 0)</f>
        <v>485113</v>
      </c>
      <c r="I16" s="207">
        <f>ROUND(N(data!Q63), 0)</f>
        <v>0</v>
      </c>
      <c r="J16" s="207">
        <f>ROUND(N(data!Q64), 0)</f>
        <v>729314</v>
      </c>
      <c r="K16" s="207">
        <f>ROUND(N(data!Q65), 0)</f>
        <v>0</v>
      </c>
      <c r="L16" s="207">
        <f>ROUND(N(data!Q66), 0)</f>
        <v>7132</v>
      </c>
      <c r="M16" s="207">
        <f>ROUND(N(data!Q67), 0)</f>
        <v>84804</v>
      </c>
      <c r="N16" s="207">
        <f>ROUND(N(data!Q68), 0)</f>
        <v>0</v>
      </c>
      <c r="O16" s="207">
        <f>ROUND(N(data!Q69), 0)</f>
        <v>2379712</v>
      </c>
      <c r="P16" s="207">
        <f>ROUND(N(data!Q70), 0)</f>
        <v>2303</v>
      </c>
      <c r="Q16" s="207">
        <f>ROUND(N(data!Q71), 0)</f>
        <v>0</v>
      </c>
      <c r="R16" s="207">
        <f>ROUND(N(data!Q72), 0)</f>
        <v>1328</v>
      </c>
      <c r="S16" s="207">
        <f>ROUND(N(data!Q73), 0)</f>
        <v>0</v>
      </c>
      <c r="T16" s="207">
        <f>ROUND(N(data!Q74), 0)</f>
        <v>0</v>
      </c>
      <c r="U16" s="207">
        <f>ROUND(N(data!Q75), 0)</f>
        <v>20634</v>
      </c>
      <c r="V16" s="207">
        <f>ROUND(N(data!Q76), 0)</f>
        <v>0</v>
      </c>
      <c r="W16" s="207">
        <f>ROUND(N(data!Q77), 0)</f>
        <v>1821</v>
      </c>
      <c r="X16" s="207">
        <f>ROUND(N(data!Q78), 0)</f>
        <v>2342184</v>
      </c>
      <c r="Y16" s="207">
        <f>ROUND(N(data!Q79), 0)</f>
        <v>0</v>
      </c>
      <c r="Z16" s="207">
        <f>ROUND(N(data!Q80), 0)</f>
        <v>9681</v>
      </c>
      <c r="AA16" s="207">
        <f>ROUND(N(data!Q81), 0)</f>
        <v>0</v>
      </c>
      <c r="AB16" s="207">
        <f>ROUND(N(data!Q82), 0)</f>
        <v>1966</v>
      </c>
      <c r="AC16" s="207">
        <f>ROUND(N(data!Q83), 0)</f>
        <v>-205</v>
      </c>
      <c r="AD16" s="207">
        <f>ROUND(N(data!Q84), 0)</f>
        <v>0</v>
      </c>
      <c r="AE16" s="207">
        <f>ROUND(N(data!Q89), 0)</f>
        <v>26206280</v>
      </c>
      <c r="AF16" s="207">
        <f>ROUND(N(data!Q87), 0)</f>
        <v>9806574</v>
      </c>
      <c r="AG16" s="207">
        <f>ROUND(N(data!Q90), 0)</f>
        <v>13904</v>
      </c>
      <c r="AH16" s="207">
        <f>ROUND(N(data!Q91), 0)</f>
        <v>0</v>
      </c>
      <c r="AI16" s="207">
        <f>ROUND(N(data!Q92), 0)</f>
        <v>5325</v>
      </c>
      <c r="AJ16" s="207">
        <f>ROUND(N(data!Q93), 0)</f>
        <v>0</v>
      </c>
      <c r="AK16" s="315">
        <f>ROUND(N(data!Q94), 2)</f>
        <v>29.69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161</v>
      </c>
      <c r="B17" s="209" t="str">
        <f>RIGHT(data!$C$96,4)</f>
        <v>2023</v>
      </c>
      <c r="C17" s="12" t="str">
        <f>data!R$55</f>
        <v>7040</v>
      </c>
      <c r="D17" s="12" t="s">
        <v>1156</v>
      </c>
      <c r="E17" s="207">
        <f>ROUND(N(data!R59), 0)</f>
        <v>0</v>
      </c>
      <c r="F17" s="315">
        <f>ROUND(N(data!R60), 2)</f>
        <v>8.07</v>
      </c>
      <c r="G17" s="207">
        <f>ROUND(N(data!R61), 0)</f>
        <v>564206</v>
      </c>
      <c r="H17" s="207">
        <f>ROUND(N(data!R62), 0)</f>
        <v>54224</v>
      </c>
      <c r="I17" s="207">
        <f>ROUND(N(data!R63), 0)</f>
        <v>4972127</v>
      </c>
      <c r="J17" s="207">
        <f>ROUND(N(data!R64), 0)</f>
        <v>879204</v>
      </c>
      <c r="K17" s="207">
        <f>ROUND(N(data!R65), 0)</f>
        <v>0</v>
      </c>
      <c r="L17" s="207">
        <f>ROUND(N(data!R66), 0)</f>
        <v>11493</v>
      </c>
      <c r="M17" s="207">
        <f>ROUND(N(data!R67), 0)</f>
        <v>26155</v>
      </c>
      <c r="N17" s="207">
        <f>ROUND(N(data!R68), 0)</f>
        <v>0</v>
      </c>
      <c r="O17" s="207">
        <f>ROUND(N(data!R69), 0)</f>
        <v>304263</v>
      </c>
      <c r="P17" s="207">
        <f>ROUND(N(data!R70), 0)</f>
        <v>14805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1676</v>
      </c>
      <c r="X17" s="207">
        <f>ROUND(N(data!R78), 0)</f>
        <v>286176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1573</v>
      </c>
      <c r="AC17" s="207">
        <f>ROUND(N(data!R83), 0)</f>
        <v>33</v>
      </c>
      <c r="AD17" s="207">
        <f>ROUND(N(data!R84), 0)</f>
        <v>0</v>
      </c>
      <c r="AE17" s="207">
        <f>ROUND(N(data!R89), 0)</f>
        <v>15539</v>
      </c>
      <c r="AF17" s="207">
        <f>ROUND(N(data!R87), 0)</f>
        <v>-5480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161</v>
      </c>
      <c r="B18" s="209" t="str">
        <f>RIGHT(data!$C$96,4)</f>
        <v>2023</v>
      </c>
      <c r="C18" s="12" t="str">
        <f>data!S$55</f>
        <v>7050</v>
      </c>
      <c r="D18" s="12" t="s">
        <v>1156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-1033207</v>
      </c>
      <c r="K18" s="207">
        <f>ROUND(N(data!S65), 0)</f>
        <v>0</v>
      </c>
      <c r="L18" s="207">
        <f>ROUND(N(data!S66), 0)</f>
        <v>266405</v>
      </c>
      <c r="M18" s="207">
        <f>ROUND(N(data!S67), 0)</f>
        <v>0</v>
      </c>
      <c r="N18" s="207">
        <f>ROUND(N(data!S68), 0)</f>
        <v>0</v>
      </c>
      <c r="O18" s="207">
        <f>ROUND(N(data!S69), 0)</f>
        <v>20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20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862</v>
      </c>
      <c r="AH18" s="207">
        <f>ROUND(N(data!S91), 0)</f>
        <v>0</v>
      </c>
      <c r="AI18" s="207">
        <f>ROUND(N(data!S92), 0)</f>
        <v>330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161</v>
      </c>
      <c r="B19" s="209" t="str">
        <f>RIGHT(data!$C$96,4)</f>
        <v>2023</v>
      </c>
      <c r="C19" s="12" t="str">
        <f>data!T$55</f>
        <v>7060</v>
      </c>
      <c r="D19" s="12" t="s">
        <v>1156</v>
      </c>
      <c r="E19" s="207">
        <f>ROUND(N(data!T59), 0)</f>
        <v>0</v>
      </c>
      <c r="F19" s="315">
        <f>ROUND(N(data!T60), 2)</f>
        <v>0</v>
      </c>
      <c r="G19" s="207">
        <f>ROUND(N(data!T61), 0)</f>
        <v>457</v>
      </c>
      <c r="H19" s="207">
        <f>ROUND(N(data!T62), 0)</f>
        <v>0</v>
      </c>
      <c r="I19" s="207">
        <f>ROUND(N(data!T63), 0)</f>
        <v>0</v>
      </c>
      <c r="J19" s="207">
        <f>ROUND(N(data!T64), 0)</f>
        <v>188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232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232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522</v>
      </c>
      <c r="AH19" s="207">
        <f>ROUND(N(data!T91), 0)</f>
        <v>0</v>
      </c>
      <c r="AI19" s="207">
        <f>ROUND(N(data!T92), 0)</f>
        <v>200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161</v>
      </c>
      <c r="B20" s="209" t="str">
        <f>RIGHT(data!$C$96,4)</f>
        <v>2023</v>
      </c>
      <c r="C20" s="12" t="str">
        <f>data!U$55</f>
        <v>7070</v>
      </c>
      <c r="D20" s="12" t="s">
        <v>1156</v>
      </c>
      <c r="E20" s="207">
        <f>ROUND(N(data!U59), 0)</f>
        <v>0</v>
      </c>
      <c r="F20" s="315">
        <f>ROUND(N(data!U60), 2)</f>
        <v>63.45</v>
      </c>
      <c r="G20" s="207">
        <f>ROUND(N(data!U61), 0)</f>
        <v>4457945</v>
      </c>
      <c r="H20" s="207">
        <f>ROUND(N(data!U62), 0)</f>
        <v>454276</v>
      </c>
      <c r="I20" s="207">
        <f>ROUND(N(data!U63), 0)</f>
        <v>28318</v>
      </c>
      <c r="J20" s="207">
        <f>ROUND(N(data!U64), 0)</f>
        <v>1400112</v>
      </c>
      <c r="K20" s="207">
        <f>ROUND(N(data!U65), 0)</f>
        <v>0</v>
      </c>
      <c r="L20" s="207">
        <f>ROUND(N(data!U66), 0)</f>
        <v>3304445</v>
      </c>
      <c r="M20" s="207">
        <f>ROUND(N(data!U67), 0)</f>
        <v>316147</v>
      </c>
      <c r="N20" s="207">
        <f>ROUND(N(data!U68), 0)</f>
        <v>58095</v>
      </c>
      <c r="O20" s="207">
        <f>ROUND(N(data!U69), 0)</f>
        <v>5561656</v>
      </c>
      <c r="P20" s="207">
        <f>ROUND(N(data!U70), 0)</f>
        <v>3152889</v>
      </c>
      <c r="Q20" s="207">
        <f>ROUND(N(data!U71), 0)</f>
        <v>33177</v>
      </c>
      <c r="R20" s="207">
        <f>ROUND(N(data!U72), 0)</f>
        <v>14829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92211</v>
      </c>
      <c r="X20" s="207">
        <f>ROUND(N(data!U78), 0)</f>
        <v>2261157</v>
      </c>
      <c r="Y20" s="207">
        <f>ROUND(N(data!U79), 0)</f>
        <v>2463</v>
      </c>
      <c r="Z20" s="207">
        <f>ROUND(N(data!U80), 0)</f>
        <v>0</v>
      </c>
      <c r="AA20" s="207">
        <f>ROUND(N(data!U81), 0)</f>
        <v>0</v>
      </c>
      <c r="AB20" s="207">
        <f>ROUND(N(data!U82), 0)</f>
        <v>2102</v>
      </c>
      <c r="AC20" s="207">
        <f>ROUND(N(data!U83), 0)</f>
        <v>2828</v>
      </c>
      <c r="AD20" s="207">
        <f>ROUND(N(data!U84), 0)</f>
        <v>0</v>
      </c>
      <c r="AE20" s="207">
        <f>ROUND(N(data!U89), 0)</f>
        <v>135439827</v>
      </c>
      <c r="AF20" s="207">
        <f>ROUND(N(data!U87), 0)</f>
        <v>85373358</v>
      </c>
      <c r="AG20" s="207">
        <f>ROUND(N(data!U90), 0)</f>
        <v>7101</v>
      </c>
      <c r="AH20" s="207">
        <f>ROUND(N(data!U91), 0)</f>
        <v>0</v>
      </c>
      <c r="AI20" s="207">
        <f>ROUND(N(data!U92), 0)</f>
        <v>2719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161</v>
      </c>
      <c r="B21" s="209" t="str">
        <f>RIGHT(data!$C$96,4)</f>
        <v>2023</v>
      </c>
      <c r="C21" s="12" t="str">
        <f>data!V$55</f>
        <v>7110</v>
      </c>
      <c r="D21" s="12" t="s">
        <v>1156</v>
      </c>
      <c r="E21" s="207">
        <f>ROUND(N(data!V59), 0)</f>
        <v>0</v>
      </c>
      <c r="F21" s="315">
        <f>ROUND(N(data!V60), 2)</f>
        <v>143.88999999999999</v>
      </c>
      <c r="G21" s="207">
        <f>ROUND(N(data!V61), 0)</f>
        <v>20039664</v>
      </c>
      <c r="H21" s="207">
        <f>ROUND(N(data!V62), 0)</f>
        <v>1562585</v>
      </c>
      <c r="I21" s="207">
        <f>ROUND(N(data!V63), 0)</f>
        <v>916287</v>
      </c>
      <c r="J21" s="207">
        <f>ROUND(N(data!V64), 0)</f>
        <v>13135825</v>
      </c>
      <c r="K21" s="207">
        <f>ROUND(N(data!V65), 0)</f>
        <v>0</v>
      </c>
      <c r="L21" s="207">
        <f>ROUND(N(data!V66), 0)</f>
        <v>460132</v>
      </c>
      <c r="M21" s="207">
        <f>ROUND(N(data!V67), 0)</f>
        <v>658109</v>
      </c>
      <c r="N21" s="207">
        <f>ROUND(N(data!V68), 0)</f>
        <v>975622</v>
      </c>
      <c r="O21" s="207">
        <f>ROUND(N(data!V69), 0)</f>
        <v>10775719</v>
      </c>
      <c r="P21" s="207">
        <f>ROUND(N(data!V70), 0)</f>
        <v>1057</v>
      </c>
      <c r="Q21" s="207">
        <f>ROUND(N(data!V71), 0)</f>
        <v>57917</v>
      </c>
      <c r="R21" s="207">
        <f>ROUND(N(data!V72), 0)</f>
        <v>7026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351870</v>
      </c>
      <c r="X21" s="207">
        <f>ROUND(N(data!V78), 0)</f>
        <v>10164510</v>
      </c>
      <c r="Y21" s="207">
        <f>ROUND(N(data!V79), 0)</f>
        <v>16653</v>
      </c>
      <c r="Z21" s="207">
        <f>ROUND(N(data!V80), 0)</f>
        <v>57822</v>
      </c>
      <c r="AA21" s="207">
        <f>ROUND(N(data!V81), 0)</f>
        <v>76808</v>
      </c>
      <c r="AB21" s="207">
        <f>ROUND(N(data!V82), 0)</f>
        <v>3014</v>
      </c>
      <c r="AC21" s="207">
        <f>ROUND(N(data!V83), 0)</f>
        <v>39042</v>
      </c>
      <c r="AD21" s="207">
        <f>ROUND(N(data!V84), 0)</f>
        <v>166640</v>
      </c>
      <c r="AE21" s="207">
        <f>ROUND(N(data!V89), 0)</f>
        <v>206033071</v>
      </c>
      <c r="AF21" s="207">
        <f>ROUND(N(data!V87), 0)</f>
        <v>69892342</v>
      </c>
      <c r="AG21" s="207">
        <f>ROUND(N(data!V90), 0)</f>
        <v>11396</v>
      </c>
      <c r="AH21" s="207">
        <f>ROUND(N(data!V91), 0)</f>
        <v>0</v>
      </c>
      <c r="AI21" s="207">
        <f>ROUND(N(data!V92), 0)</f>
        <v>4364</v>
      </c>
      <c r="AJ21" s="207">
        <f>ROUND(N(data!V93), 0)</f>
        <v>0</v>
      </c>
      <c r="AK21" s="315">
        <f>ROUND(N(data!V94), 2)</f>
        <v>23.91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161</v>
      </c>
      <c r="B22" s="209" t="str">
        <f>RIGHT(data!$C$96,4)</f>
        <v>2023</v>
      </c>
      <c r="C22" s="12" t="str">
        <f>data!W$55</f>
        <v>7120</v>
      </c>
      <c r="D22" s="12" t="s">
        <v>1156</v>
      </c>
      <c r="E22" s="207">
        <f>ROUND(N(data!W59), 0)</f>
        <v>0</v>
      </c>
      <c r="F22" s="315">
        <f>ROUND(N(data!W60), 2)</f>
        <v>12.72</v>
      </c>
      <c r="G22" s="207">
        <f>ROUND(N(data!W61), 0)</f>
        <v>1439856</v>
      </c>
      <c r="H22" s="207">
        <f>ROUND(N(data!W62), 0)</f>
        <v>147227</v>
      </c>
      <c r="I22" s="207">
        <f>ROUND(N(data!W63), 0)</f>
        <v>0</v>
      </c>
      <c r="J22" s="207">
        <f>ROUND(N(data!W64), 0)</f>
        <v>426254</v>
      </c>
      <c r="K22" s="207">
        <f>ROUND(N(data!W65), 0)</f>
        <v>0</v>
      </c>
      <c r="L22" s="207">
        <f>ROUND(N(data!W66), 0)</f>
        <v>22408</v>
      </c>
      <c r="M22" s="207">
        <f>ROUND(N(data!W67), 0)</f>
        <v>431208</v>
      </c>
      <c r="N22" s="207">
        <f>ROUND(N(data!W68), 0)</f>
        <v>105264</v>
      </c>
      <c r="O22" s="207">
        <f>ROUND(N(data!W69), 0)</f>
        <v>922642</v>
      </c>
      <c r="P22" s="207">
        <f>ROUND(N(data!W70), 0)</f>
        <v>0</v>
      </c>
      <c r="Q22" s="207">
        <f>ROUND(N(data!W71), 0)</f>
        <v>0</v>
      </c>
      <c r="R22" s="207">
        <f>ROUND(N(data!W72), 0)</f>
        <v>3400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188399</v>
      </c>
      <c r="X22" s="207">
        <f>ROUND(N(data!W78), 0)</f>
        <v>730323</v>
      </c>
      <c r="Y22" s="207">
        <f>ROUND(N(data!W79), 0)</f>
        <v>0</v>
      </c>
      <c r="Z22" s="207">
        <f>ROUND(N(data!W80), 0)</f>
        <v>520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79130562</v>
      </c>
      <c r="AF22" s="207">
        <f>ROUND(N(data!W87), 0)</f>
        <v>13801402</v>
      </c>
      <c r="AG22" s="207">
        <f>ROUND(N(data!W90), 0)</f>
        <v>3095</v>
      </c>
      <c r="AH22" s="207">
        <f>ROUND(N(data!W91), 0)</f>
        <v>0</v>
      </c>
      <c r="AI22" s="207">
        <f>ROUND(N(data!W92), 0)</f>
        <v>1185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161</v>
      </c>
      <c r="B23" s="209" t="str">
        <f>RIGHT(data!$C$96,4)</f>
        <v>2023</v>
      </c>
      <c r="C23" s="12" t="str">
        <f>data!X$55</f>
        <v>7130</v>
      </c>
      <c r="D23" s="12" t="s">
        <v>1156</v>
      </c>
      <c r="E23" s="207">
        <f>ROUND(N(data!X59), 0)</f>
        <v>0</v>
      </c>
      <c r="F23" s="315">
        <f>ROUND(N(data!X60), 2)</f>
        <v>17.38</v>
      </c>
      <c r="G23" s="207">
        <f>ROUND(N(data!X61), 0)</f>
        <v>1696312</v>
      </c>
      <c r="H23" s="207">
        <f>ROUND(N(data!X62), 0)</f>
        <v>184257</v>
      </c>
      <c r="I23" s="207">
        <f>ROUND(N(data!X63), 0)</f>
        <v>0</v>
      </c>
      <c r="J23" s="207">
        <f>ROUND(N(data!X64), 0)</f>
        <v>849431</v>
      </c>
      <c r="K23" s="207">
        <f>ROUND(N(data!X65), 0)</f>
        <v>0</v>
      </c>
      <c r="L23" s="207">
        <f>ROUND(N(data!X66), 0)</f>
        <v>19636</v>
      </c>
      <c r="M23" s="207">
        <f>ROUND(N(data!X67), 0)</f>
        <v>262064</v>
      </c>
      <c r="N23" s="207">
        <f>ROUND(N(data!X68), 0)</f>
        <v>100256</v>
      </c>
      <c r="O23" s="207">
        <f>ROUND(N(data!X69), 0)</f>
        <v>922264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61314</v>
      </c>
      <c r="X23" s="207">
        <f>ROUND(N(data!X78), 0)</f>
        <v>860403</v>
      </c>
      <c r="Y23" s="207">
        <f>ROUND(N(data!X79), 0)</f>
        <v>0</v>
      </c>
      <c r="Z23" s="207">
        <f>ROUND(N(data!X80), 0)</f>
        <v>350</v>
      </c>
      <c r="AA23" s="207">
        <f>ROUND(N(data!X81), 0)</f>
        <v>0</v>
      </c>
      <c r="AB23" s="207">
        <f>ROUND(N(data!X82), 0)</f>
        <v>432</v>
      </c>
      <c r="AC23" s="207">
        <f>ROUND(N(data!X83), 0)</f>
        <v>-235</v>
      </c>
      <c r="AD23" s="207">
        <f>ROUND(N(data!X84), 0)</f>
        <v>0</v>
      </c>
      <c r="AE23" s="207">
        <f>ROUND(N(data!X89), 0)</f>
        <v>177341235</v>
      </c>
      <c r="AF23" s="207">
        <f>ROUND(N(data!X87), 0)</f>
        <v>49491798</v>
      </c>
      <c r="AG23" s="207">
        <f>ROUND(N(data!X90), 0)</f>
        <v>1984</v>
      </c>
      <c r="AH23" s="207">
        <f>ROUND(N(data!X91), 0)</f>
        <v>0</v>
      </c>
      <c r="AI23" s="207">
        <f>ROUND(N(data!X92), 0)</f>
        <v>760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161</v>
      </c>
      <c r="B24" s="209" t="str">
        <f>RIGHT(data!$C$96,4)</f>
        <v>2023</v>
      </c>
      <c r="C24" s="12" t="str">
        <f>data!Y$55</f>
        <v>7140</v>
      </c>
      <c r="D24" s="12" t="s">
        <v>1156</v>
      </c>
      <c r="E24" s="207">
        <f>ROUND(N(data!Y59), 0)</f>
        <v>0</v>
      </c>
      <c r="F24" s="315">
        <f>ROUND(N(data!Y60), 2)</f>
        <v>65.7</v>
      </c>
      <c r="G24" s="207">
        <f>ROUND(N(data!Y61), 0)</f>
        <v>6651222</v>
      </c>
      <c r="H24" s="207">
        <f>ROUND(N(data!Y62), 0)</f>
        <v>704551</v>
      </c>
      <c r="I24" s="207">
        <f>ROUND(N(data!Y63), 0)</f>
        <v>963089</v>
      </c>
      <c r="J24" s="207">
        <f>ROUND(N(data!Y64), 0)</f>
        <v>7723682</v>
      </c>
      <c r="K24" s="207">
        <f>ROUND(N(data!Y65), 0)</f>
        <v>0</v>
      </c>
      <c r="L24" s="207">
        <f>ROUND(N(data!Y66), 0)</f>
        <v>219191</v>
      </c>
      <c r="M24" s="207">
        <f>ROUND(N(data!Y67), 0)</f>
        <v>678430</v>
      </c>
      <c r="N24" s="207">
        <f>ROUND(N(data!Y68), 0)</f>
        <v>621348</v>
      </c>
      <c r="O24" s="207">
        <f>ROUND(N(data!Y69), 0)</f>
        <v>4184394</v>
      </c>
      <c r="P24" s="207">
        <f>ROUND(N(data!Y70), 0)</f>
        <v>0</v>
      </c>
      <c r="Q24" s="207">
        <f>ROUND(N(data!Y71), 0)</f>
        <v>4234</v>
      </c>
      <c r="R24" s="207">
        <f>ROUND(N(data!Y72), 0)</f>
        <v>2250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796728</v>
      </c>
      <c r="X24" s="207">
        <f>ROUND(N(data!Y78), 0)</f>
        <v>3373630</v>
      </c>
      <c r="Y24" s="207">
        <f>ROUND(N(data!Y79), 0)</f>
        <v>428</v>
      </c>
      <c r="Z24" s="207">
        <f>ROUND(N(data!Y80), 0)</f>
        <v>3885</v>
      </c>
      <c r="AA24" s="207">
        <f>ROUND(N(data!Y81), 0)</f>
        <v>125</v>
      </c>
      <c r="AB24" s="207">
        <f>ROUND(N(data!Y82), 0)</f>
        <v>605</v>
      </c>
      <c r="AC24" s="207">
        <f>ROUND(N(data!Y83), 0)</f>
        <v>2509</v>
      </c>
      <c r="AD24" s="207">
        <f>ROUND(N(data!Y84), 0)</f>
        <v>130246</v>
      </c>
      <c r="AE24" s="207">
        <f>ROUND(N(data!Y89), 0)</f>
        <v>189244112</v>
      </c>
      <c r="AF24" s="207">
        <f>ROUND(N(data!Y87), 0)</f>
        <v>62875190</v>
      </c>
      <c r="AG24" s="207">
        <f>ROUND(N(data!Y90), 0)</f>
        <v>9604</v>
      </c>
      <c r="AH24" s="207">
        <f>ROUND(N(data!Y91), 0)</f>
        <v>0</v>
      </c>
      <c r="AI24" s="207">
        <f>ROUND(N(data!Y92), 0)</f>
        <v>3678</v>
      </c>
      <c r="AJ24" s="207">
        <f>ROUND(N(data!Y93), 0)</f>
        <v>0</v>
      </c>
      <c r="AK24" s="315">
        <f>ROUND(N(data!Y94), 2)</f>
        <v>6.66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161</v>
      </c>
      <c r="B25" s="209" t="str">
        <f>RIGHT(data!$C$96,4)</f>
        <v>2023</v>
      </c>
      <c r="C25" s="12" t="str">
        <f>data!Z$55</f>
        <v>7150</v>
      </c>
      <c r="D25" s="12" t="s">
        <v>1156</v>
      </c>
      <c r="E25" s="207">
        <f>ROUND(N(data!Z59), 0)</f>
        <v>0</v>
      </c>
      <c r="F25" s="315">
        <f>ROUND(N(data!Z60), 2)</f>
        <v>127.8</v>
      </c>
      <c r="G25" s="207">
        <f>ROUND(N(data!Z61), 0)</f>
        <v>15708021</v>
      </c>
      <c r="H25" s="207">
        <f>ROUND(N(data!Z62), 0)</f>
        <v>1316159</v>
      </c>
      <c r="I25" s="207">
        <f>ROUND(N(data!Z63), 0)</f>
        <v>320273</v>
      </c>
      <c r="J25" s="207">
        <f>ROUND(N(data!Z64), 0)</f>
        <v>38627354</v>
      </c>
      <c r="K25" s="207">
        <f>ROUND(N(data!Z65), 0)</f>
        <v>0</v>
      </c>
      <c r="L25" s="207">
        <f>ROUND(N(data!Z66), 0)</f>
        <v>1351743</v>
      </c>
      <c r="M25" s="207">
        <f>ROUND(N(data!Z67), 0)</f>
        <v>1123886</v>
      </c>
      <c r="N25" s="207">
        <f>ROUND(N(data!Z68), 0)</f>
        <v>840148</v>
      </c>
      <c r="O25" s="207">
        <f>ROUND(N(data!Z69), 0)</f>
        <v>9166254</v>
      </c>
      <c r="P25" s="207">
        <f>ROUND(N(data!Z70), 0)</f>
        <v>0</v>
      </c>
      <c r="Q25" s="207">
        <f>ROUND(N(data!Z71), 0)</f>
        <v>0</v>
      </c>
      <c r="R25" s="207">
        <f>ROUND(N(data!Z72), 0)</f>
        <v>23731</v>
      </c>
      <c r="S25" s="207">
        <f>ROUND(N(data!Z73), 0)</f>
        <v>0</v>
      </c>
      <c r="T25" s="207">
        <f>ROUND(N(data!Z74), 0)</f>
        <v>159699</v>
      </c>
      <c r="U25" s="207">
        <f>ROUND(N(data!Z75), 0)</f>
        <v>84</v>
      </c>
      <c r="V25" s="207">
        <f>ROUND(N(data!Z76), 0)</f>
        <v>0</v>
      </c>
      <c r="W25" s="207">
        <f>ROUND(N(data!Z77), 0)</f>
        <v>527975</v>
      </c>
      <c r="X25" s="207">
        <f>ROUND(N(data!Z78), 0)</f>
        <v>7967416</v>
      </c>
      <c r="Y25" s="207">
        <f>ROUND(N(data!Z79), 0)</f>
        <v>254</v>
      </c>
      <c r="Z25" s="207">
        <f>ROUND(N(data!Z80), 0)</f>
        <v>47423</v>
      </c>
      <c r="AA25" s="207">
        <f>ROUND(N(data!Z81), 0)</f>
        <v>299567</v>
      </c>
      <c r="AB25" s="207">
        <f>ROUND(N(data!Z82), 0)</f>
        <v>52978</v>
      </c>
      <c r="AC25" s="207">
        <f>ROUND(N(data!Z83), 0)</f>
        <v>87127</v>
      </c>
      <c r="AD25" s="207">
        <f>ROUND(N(data!Z84), 0)</f>
        <v>40941</v>
      </c>
      <c r="AE25" s="207">
        <f>ROUND(N(data!Z89), 0)</f>
        <v>148194117</v>
      </c>
      <c r="AF25" s="207">
        <f>ROUND(N(data!Z87), 0)</f>
        <v>417196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27.61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161</v>
      </c>
      <c r="B26" s="209" t="str">
        <f>RIGHT(data!$C$96,4)</f>
        <v>2023</v>
      </c>
      <c r="C26" s="12" t="str">
        <f>data!AA$55</f>
        <v>7160</v>
      </c>
      <c r="D26" s="12" t="s">
        <v>1156</v>
      </c>
      <c r="E26" s="207">
        <f>ROUND(N(data!AA59), 0)</f>
        <v>0</v>
      </c>
      <c r="F26" s="315">
        <f>ROUND(N(data!AA60), 2)</f>
        <v>6.3</v>
      </c>
      <c r="G26" s="207">
        <f>ROUND(N(data!AA61), 0)</f>
        <v>722722</v>
      </c>
      <c r="H26" s="207">
        <f>ROUND(N(data!AA62), 0)</f>
        <v>75141</v>
      </c>
      <c r="I26" s="207">
        <f>ROUND(N(data!AA63), 0)</f>
        <v>8920</v>
      </c>
      <c r="J26" s="207">
        <f>ROUND(N(data!AA64), 0)</f>
        <v>2118756</v>
      </c>
      <c r="K26" s="207">
        <f>ROUND(N(data!AA65), 0)</f>
        <v>0</v>
      </c>
      <c r="L26" s="207">
        <f>ROUND(N(data!AA66), 0)</f>
        <v>85767</v>
      </c>
      <c r="M26" s="207">
        <f>ROUND(N(data!AA67), 0)</f>
        <v>279374</v>
      </c>
      <c r="N26" s="207">
        <f>ROUND(N(data!AA68), 0)</f>
        <v>101833</v>
      </c>
      <c r="O26" s="207">
        <f>ROUND(N(data!AA69), 0)</f>
        <v>411894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21244</v>
      </c>
      <c r="X26" s="207">
        <f>ROUND(N(data!AA78), 0)</f>
        <v>366579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437</v>
      </c>
      <c r="AC26" s="207">
        <f>ROUND(N(data!AA83), 0)</f>
        <v>23634</v>
      </c>
      <c r="AD26" s="207">
        <f>ROUND(N(data!AA84), 0)</f>
        <v>0</v>
      </c>
      <c r="AE26" s="207">
        <f>ROUND(N(data!AA89), 0)</f>
        <v>28201860</v>
      </c>
      <c r="AF26" s="207">
        <f>ROUND(N(data!AA87), 0)</f>
        <v>2523395</v>
      </c>
      <c r="AG26" s="207">
        <f>ROUND(N(data!AA90), 0)</f>
        <v>1860</v>
      </c>
      <c r="AH26" s="207">
        <f>ROUND(N(data!AA91), 0)</f>
        <v>0</v>
      </c>
      <c r="AI26" s="207">
        <f>ROUND(N(data!AA92), 0)</f>
        <v>712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161</v>
      </c>
      <c r="B27" s="209" t="str">
        <f>RIGHT(data!$C$96,4)</f>
        <v>2023</v>
      </c>
      <c r="C27" s="12" t="str">
        <f>data!AB$55</f>
        <v>7170</v>
      </c>
      <c r="D27" s="12" t="s">
        <v>1156</v>
      </c>
      <c r="E27" s="207">
        <f>ROUND(N(data!AB59), 0)</f>
        <v>0</v>
      </c>
      <c r="F27" s="315">
        <f>ROUND(N(data!AB60), 2)</f>
        <v>45.28</v>
      </c>
      <c r="G27" s="207">
        <f>ROUND(N(data!AB61), 0)</f>
        <v>4246258</v>
      </c>
      <c r="H27" s="207">
        <f>ROUND(N(data!AB62), 0)</f>
        <v>413565</v>
      </c>
      <c r="I27" s="207">
        <f>ROUND(N(data!AB63), 0)</f>
        <v>5158</v>
      </c>
      <c r="J27" s="207">
        <f>ROUND(N(data!AB64), 0)</f>
        <v>25203794</v>
      </c>
      <c r="K27" s="207">
        <f>ROUND(N(data!AB65), 0)</f>
        <v>0</v>
      </c>
      <c r="L27" s="207">
        <f>ROUND(N(data!AB66), 0)</f>
        <v>592085</v>
      </c>
      <c r="M27" s="207">
        <f>ROUND(N(data!AB67), 0)</f>
        <v>84593</v>
      </c>
      <c r="N27" s="207">
        <f>ROUND(N(data!AB68), 0)</f>
        <v>802536</v>
      </c>
      <c r="O27" s="207">
        <f>ROUND(N(data!AB69), 0)</f>
        <v>3533260</v>
      </c>
      <c r="P27" s="207">
        <f>ROUND(N(data!AB70), 0)</f>
        <v>0</v>
      </c>
      <c r="Q27" s="207">
        <f>ROUND(N(data!AB71), 0)</f>
        <v>0</v>
      </c>
      <c r="R27" s="207">
        <f>ROUND(N(data!AB72), 0)</f>
        <v>279138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176013</v>
      </c>
      <c r="X27" s="207">
        <f>ROUND(N(data!AB78), 0)</f>
        <v>2153785</v>
      </c>
      <c r="Y27" s="207">
        <f>ROUND(N(data!AB79), 0)</f>
        <v>196</v>
      </c>
      <c r="Z27" s="207">
        <f>ROUND(N(data!AB80), 0)</f>
        <v>960</v>
      </c>
      <c r="AA27" s="207">
        <f>ROUND(N(data!AB81), 0)</f>
        <v>0</v>
      </c>
      <c r="AB27" s="207">
        <f>ROUND(N(data!AB82), 0)</f>
        <v>333264</v>
      </c>
      <c r="AC27" s="207">
        <f>ROUND(N(data!AB83), 0)</f>
        <v>589904</v>
      </c>
      <c r="AD27" s="207">
        <f>ROUND(N(data!AB84), 0)</f>
        <v>16218336</v>
      </c>
      <c r="AE27" s="207">
        <f>ROUND(N(data!AB89), 0)</f>
        <v>96752184</v>
      </c>
      <c r="AF27" s="207">
        <f>ROUND(N(data!AB87), 0)</f>
        <v>54387422</v>
      </c>
      <c r="AG27" s="207">
        <f>ROUND(N(data!AB90), 0)</f>
        <v>4712</v>
      </c>
      <c r="AH27" s="207">
        <f>ROUND(N(data!AB91), 0)</f>
        <v>0</v>
      </c>
      <c r="AI27" s="207">
        <f>ROUND(N(data!AB92), 0)</f>
        <v>1804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161</v>
      </c>
      <c r="B28" s="209" t="str">
        <f>RIGHT(data!$C$96,4)</f>
        <v>2023</v>
      </c>
      <c r="C28" s="12" t="str">
        <f>data!AC$55</f>
        <v>7180</v>
      </c>
      <c r="D28" s="12" t="s">
        <v>1156</v>
      </c>
      <c r="E28" s="207">
        <f>ROUND(N(data!AC59), 0)</f>
        <v>0</v>
      </c>
      <c r="F28" s="315">
        <f>ROUND(N(data!AC60), 2)</f>
        <v>31.46</v>
      </c>
      <c r="G28" s="207">
        <f>ROUND(N(data!AC61), 0)</f>
        <v>2822043</v>
      </c>
      <c r="H28" s="207">
        <f>ROUND(N(data!AC62), 0)</f>
        <v>293036</v>
      </c>
      <c r="I28" s="207">
        <f>ROUND(N(data!AC63), 0)</f>
        <v>4130</v>
      </c>
      <c r="J28" s="207">
        <f>ROUND(N(data!AC64), 0)</f>
        <v>605746</v>
      </c>
      <c r="K28" s="207">
        <f>ROUND(N(data!AC65), 0)</f>
        <v>0</v>
      </c>
      <c r="L28" s="207">
        <f>ROUND(N(data!AC66), 0)</f>
        <v>1021708</v>
      </c>
      <c r="M28" s="207">
        <f>ROUND(N(data!AC67), 0)</f>
        <v>72671</v>
      </c>
      <c r="N28" s="207">
        <f>ROUND(N(data!AC68), 0)</f>
        <v>208723</v>
      </c>
      <c r="O28" s="207">
        <f>ROUND(N(data!AC69), 0)</f>
        <v>3644318</v>
      </c>
      <c r="P28" s="207">
        <f>ROUND(N(data!AC70), 0)</f>
        <v>0</v>
      </c>
      <c r="Q28" s="207">
        <f>ROUND(N(data!AC71), 0)</f>
        <v>2172065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12823</v>
      </c>
      <c r="X28" s="207">
        <f>ROUND(N(data!AC78), 0)</f>
        <v>1431395</v>
      </c>
      <c r="Y28" s="207">
        <f>ROUND(N(data!AC79), 0)</f>
        <v>1642</v>
      </c>
      <c r="Z28" s="207">
        <f>ROUND(N(data!AC80), 0)</f>
        <v>10342</v>
      </c>
      <c r="AA28" s="207">
        <f>ROUND(N(data!AC81), 0)</f>
        <v>0</v>
      </c>
      <c r="AB28" s="207">
        <f>ROUND(N(data!AC82), 0)</f>
        <v>1455</v>
      </c>
      <c r="AC28" s="207">
        <f>ROUND(N(data!AC83), 0)</f>
        <v>14596</v>
      </c>
      <c r="AD28" s="207">
        <f>ROUND(N(data!AC84), 0)</f>
        <v>0</v>
      </c>
      <c r="AE28" s="207">
        <f>ROUND(N(data!AC89), 0)</f>
        <v>51118372</v>
      </c>
      <c r="AF28" s="207">
        <f>ROUND(N(data!AC87), 0)</f>
        <v>30634934</v>
      </c>
      <c r="AG28" s="207">
        <f>ROUND(N(data!AC90), 0)</f>
        <v>638</v>
      </c>
      <c r="AH28" s="207">
        <f>ROUND(N(data!AC91), 0)</f>
        <v>0</v>
      </c>
      <c r="AI28" s="207">
        <f>ROUND(N(data!AC92), 0)</f>
        <v>244</v>
      </c>
      <c r="AJ28" s="207">
        <f>ROUND(N(data!AC93), 0)</f>
        <v>0</v>
      </c>
      <c r="AK28" s="315">
        <f>ROUND(N(data!AC94), 2)</f>
        <v>4.43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161</v>
      </c>
      <c r="B29" s="209" t="str">
        <f>RIGHT(data!$C$96,4)</f>
        <v>2023</v>
      </c>
      <c r="C29" s="12" t="str">
        <f>data!AD$55</f>
        <v>7190</v>
      </c>
      <c r="D29" s="12" t="s">
        <v>1156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161</v>
      </c>
      <c r="B30" s="209" t="str">
        <f>RIGHT(data!$C$96,4)</f>
        <v>2023</v>
      </c>
      <c r="C30" s="12" t="str">
        <f>data!AE$55</f>
        <v>7200</v>
      </c>
      <c r="D30" s="12" t="s">
        <v>1156</v>
      </c>
      <c r="E30" s="207">
        <f>ROUND(N(data!AE59), 0)</f>
        <v>0</v>
      </c>
      <c r="F30" s="315">
        <f>ROUND(N(data!AE60), 2)</f>
        <v>60.4</v>
      </c>
      <c r="G30" s="207">
        <f>ROUND(N(data!AE61), 0)</f>
        <v>5860157</v>
      </c>
      <c r="H30" s="207">
        <f>ROUND(N(data!AE62), 0)</f>
        <v>574312</v>
      </c>
      <c r="I30" s="207">
        <f>ROUND(N(data!AE63), 0)</f>
        <v>0</v>
      </c>
      <c r="J30" s="207">
        <f>ROUND(N(data!AE64), 0)</f>
        <v>153574</v>
      </c>
      <c r="K30" s="207">
        <f>ROUND(N(data!AE65), 0)</f>
        <v>0</v>
      </c>
      <c r="L30" s="207">
        <f>ROUND(N(data!AE66), 0)</f>
        <v>30107</v>
      </c>
      <c r="M30" s="207">
        <f>ROUND(N(data!AE67), 0)</f>
        <v>47420</v>
      </c>
      <c r="N30" s="207">
        <f>ROUND(N(data!AE68), 0)</f>
        <v>622757</v>
      </c>
      <c r="O30" s="207">
        <f>ROUND(N(data!AE69), 0)</f>
        <v>3038185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26980</v>
      </c>
      <c r="U30" s="207">
        <f>ROUND(N(data!AE75), 0)</f>
        <v>0</v>
      </c>
      <c r="V30" s="207">
        <f>ROUND(N(data!AE76), 0)</f>
        <v>0</v>
      </c>
      <c r="W30" s="207">
        <f>ROUND(N(data!AE77), 0)</f>
        <v>618</v>
      </c>
      <c r="X30" s="207">
        <f>ROUND(N(data!AE78), 0)</f>
        <v>2972386</v>
      </c>
      <c r="Y30" s="207">
        <f>ROUND(N(data!AE79), 0)</f>
        <v>0</v>
      </c>
      <c r="Z30" s="207">
        <f>ROUND(N(data!AE80), 0)</f>
        <v>10393</v>
      </c>
      <c r="AA30" s="207">
        <f>ROUND(N(data!AE81), 0)</f>
        <v>0</v>
      </c>
      <c r="AB30" s="207">
        <f>ROUND(N(data!AE82), 0)</f>
        <v>7862</v>
      </c>
      <c r="AC30" s="207">
        <f>ROUND(N(data!AE83), 0)</f>
        <v>19946</v>
      </c>
      <c r="AD30" s="207">
        <f>ROUND(N(data!AE84), 0)</f>
        <v>0</v>
      </c>
      <c r="AE30" s="207">
        <f>ROUND(N(data!AE89), 0)</f>
        <v>24499366</v>
      </c>
      <c r="AF30" s="207">
        <f>ROUND(N(data!AE87), 0)</f>
        <v>6616449</v>
      </c>
      <c r="AG30" s="207">
        <f>ROUND(N(data!AE90), 0)</f>
        <v>1895</v>
      </c>
      <c r="AH30" s="207">
        <f>ROUND(N(data!AE91), 0)</f>
        <v>0</v>
      </c>
      <c r="AI30" s="207">
        <f>ROUND(N(data!AE92), 0)</f>
        <v>726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161</v>
      </c>
      <c r="B31" s="209" t="str">
        <f>RIGHT(data!$C$96,4)</f>
        <v>2023</v>
      </c>
      <c r="C31" s="12" t="str">
        <f>data!AF$55</f>
        <v>7220</v>
      </c>
      <c r="D31" s="12" t="s">
        <v>1156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161</v>
      </c>
      <c r="B32" s="209" t="str">
        <f>RIGHT(data!$C$96,4)</f>
        <v>2023</v>
      </c>
      <c r="C32" s="12" t="str">
        <f>data!AG$55</f>
        <v>7230</v>
      </c>
      <c r="D32" s="12" t="s">
        <v>1156</v>
      </c>
      <c r="E32" s="207">
        <f>ROUND(N(data!AG59), 0)</f>
        <v>0</v>
      </c>
      <c r="F32" s="315">
        <f>ROUND(N(data!AG60), 2)</f>
        <v>159.56</v>
      </c>
      <c r="G32" s="207">
        <f>ROUND(N(data!AG61), 0)</f>
        <v>19185501</v>
      </c>
      <c r="H32" s="207">
        <f>ROUND(N(data!AG62), 0)</f>
        <v>1657606</v>
      </c>
      <c r="I32" s="207">
        <f>ROUND(N(data!AG63), 0)</f>
        <v>279311</v>
      </c>
      <c r="J32" s="207">
        <f>ROUND(N(data!AG64), 0)</f>
        <v>2703813</v>
      </c>
      <c r="K32" s="207">
        <f>ROUND(N(data!AG65), 0)</f>
        <v>0</v>
      </c>
      <c r="L32" s="207">
        <f>ROUND(N(data!AG66), 0)</f>
        <v>1039369</v>
      </c>
      <c r="M32" s="207">
        <f>ROUND(N(data!AG67), 0)</f>
        <v>194406</v>
      </c>
      <c r="N32" s="207">
        <f>ROUND(N(data!AG68), 0)</f>
        <v>938903</v>
      </c>
      <c r="O32" s="207">
        <f>ROUND(N(data!AG69), 0)</f>
        <v>11370054</v>
      </c>
      <c r="P32" s="207">
        <f>ROUND(N(data!AG70), 0)</f>
        <v>15439</v>
      </c>
      <c r="Q32" s="207">
        <f>ROUND(N(data!AG71), 0)</f>
        <v>1312605</v>
      </c>
      <c r="R32" s="207">
        <f>ROUND(N(data!AG72), 0)</f>
        <v>16983</v>
      </c>
      <c r="S32" s="207">
        <f>ROUND(N(data!AG73), 0)</f>
        <v>0</v>
      </c>
      <c r="T32" s="207">
        <f>ROUND(N(data!AG74), 0)</f>
        <v>60661</v>
      </c>
      <c r="U32" s="207">
        <f>ROUND(N(data!AG75), 0)</f>
        <v>60143</v>
      </c>
      <c r="V32" s="207">
        <f>ROUND(N(data!AG76), 0)</f>
        <v>0</v>
      </c>
      <c r="W32" s="207">
        <f>ROUND(N(data!AG77), 0)</f>
        <v>73177</v>
      </c>
      <c r="X32" s="207">
        <f>ROUND(N(data!AG78), 0)</f>
        <v>9731262</v>
      </c>
      <c r="Y32" s="207">
        <f>ROUND(N(data!AG79), 0)</f>
        <v>3796</v>
      </c>
      <c r="Z32" s="207">
        <f>ROUND(N(data!AG80), 0)</f>
        <v>43328</v>
      </c>
      <c r="AA32" s="207">
        <f>ROUND(N(data!AG81), 0)</f>
        <v>0</v>
      </c>
      <c r="AB32" s="207">
        <f>ROUND(N(data!AG82), 0)</f>
        <v>21522</v>
      </c>
      <c r="AC32" s="207">
        <f>ROUND(N(data!AG83), 0)</f>
        <v>31138</v>
      </c>
      <c r="AD32" s="207">
        <f>ROUND(N(data!AG84), 0)</f>
        <v>0</v>
      </c>
      <c r="AE32" s="207">
        <f>ROUND(N(data!AG89), 0)</f>
        <v>275192413</v>
      </c>
      <c r="AF32" s="207">
        <f>ROUND(N(data!AG87), 0)</f>
        <v>55974920</v>
      </c>
      <c r="AG32" s="207">
        <f>ROUND(N(data!AG90), 0)</f>
        <v>21216</v>
      </c>
      <c r="AH32" s="207">
        <f>ROUND(N(data!AG91), 0)</f>
        <v>0</v>
      </c>
      <c r="AI32" s="207">
        <f>ROUND(N(data!AG92), 0)</f>
        <v>8125</v>
      </c>
      <c r="AJ32" s="207">
        <f>ROUND(N(data!AG93), 0)</f>
        <v>0</v>
      </c>
      <c r="AK32" s="315">
        <f>ROUND(N(data!AG94), 2)</f>
        <v>70.91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161</v>
      </c>
      <c r="B33" s="209" t="str">
        <f>RIGHT(data!$C$96,4)</f>
        <v>2023</v>
      </c>
      <c r="C33" s="12" t="str">
        <f>data!AH$55</f>
        <v>7240</v>
      </c>
      <c r="D33" s="12" t="s">
        <v>1156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161</v>
      </c>
      <c r="B34" s="209" t="str">
        <f>RIGHT(data!$C$96,4)</f>
        <v>2023</v>
      </c>
      <c r="C34" s="12" t="str">
        <f>data!AI$55</f>
        <v>7250</v>
      </c>
      <c r="D34" s="12" t="s">
        <v>1156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161</v>
      </c>
      <c r="B35" s="209" t="str">
        <f>RIGHT(data!$C$96,4)</f>
        <v>2023</v>
      </c>
      <c r="C35" s="12" t="str">
        <f>data!AJ$55</f>
        <v>7260</v>
      </c>
      <c r="D35" s="12" t="s">
        <v>1156</v>
      </c>
      <c r="E35" s="207">
        <f>ROUND(N(data!AJ59), 0)</f>
        <v>0</v>
      </c>
      <c r="F35" s="315">
        <f>ROUND(N(data!AJ60), 2)</f>
        <v>580.13</v>
      </c>
      <c r="G35" s="207">
        <f>ROUND(N(data!AJ61), 0)</f>
        <v>78856118</v>
      </c>
      <c r="H35" s="207">
        <f>ROUND(N(data!AJ62), 0)</f>
        <v>5826470</v>
      </c>
      <c r="I35" s="207">
        <f>ROUND(N(data!AJ63), 0)</f>
        <v>388459</v>
      </c>
      <c r="J35" s="207">
        <f>ROUND(N(data!AJ64), 0)</f>
        <v>12937193</v>
      </c>
      <c r="K35" s="207">
        <f>ROUND(N(data!AJ65), 0)</f>
        <v>0</v>
      </c>
      <c r="L35" s="207">
        <f>ROUND(N(data!AJ66), 0)</f>
        <v>1402966</v>
      </c>
      <c r="M35" s="207">
        <f>ROUND(N(data!AJ67), 0)</f>
        <v>667359</v>
      </c>
      <c r="N35" s="207">
        <f>ROUND(N(data!AJ68), 0)</f>
        <v>8420373</v>
      </c>
      <c r="O35" s="207">
        <f>ROUND(N(data!AJ69), 0)</f>
        <v>42864824</v>
      </c>
      <c r="P35" s="207">
        <f>ROUND(N(data!AJ70), 0)</f>
        <v>13</v>
      </c>
      <c r="Q35" s="207">
        <f>ROUND(N(data!AJ71), 0)</f>
        <v>17801</v>
      </c>
      <c r="R35" s="207">
        <f>ROUND(N(data!AJ72), 0)</f>
        <v>163056</v>
      </c>
      <c r="S35" s="207">
        <f>ROUND(N(data!AJ73), 0)</f>
        <v>275</v>
      </c>
      <c r="T35" s="207">
        <f>ROUND(N(data!AJ74), 0)</f>
        <v>131158</v>
      </c>
      <c r="U35" s="207">
        <f>ROUND(N(data!AJ75), 0)</f>
        <v>11227</v>
      </c>
      <c r="V35" s="207">
        <f>ROUND(N(data!AJ76), 0)</f>
        <v>0</v>
      </c>
      <c r="W35" s="207">
        <f>ROUND(N(data!AJ77), 0)</f>
        <v>1404099</v>
      </c>
      <c r="X35" s="207">
        <f>ROUND(N(data!AJ78), 0)</f>
        <v>39997367</v>
      </c>
      <c r="Y35" s="207">
        <f>ROUND(N(data!AJ79), 0)</f>
        <v>5754</v>
      </c>
      <c r="Z35" s="207">
        <f>ROUND(N(data!AJ80), 0)</f>
        <v>241603</v>
      </c>
      <c r="AA35" s="207">
        <f>ROUND(N(data!AJ81), 0)</f>
        <v>391814</v>
      </c>
      <c r="AB35" s="207">
        <f>ROUND(N(data!AJ82), 0)</f>
        <v>139494</v>
      </c>
      <c r="AC35" s="207">
        <f>ROUND(N(data!AJ83), 0)</f>
        <v>361163</v>
      </c>
      <c r="AD35" s="207">
        <f>ROUND(N(data!AJ84), 0)</f>
        <v>815826</v>
      </c>
      <c r="AE35" s="207">
        <f>ROUND(N(data!AJ89), 0)</f>
        <v>212248698</v>
      </c>
      <c r="AF35" s="207">
        <f>ROUND(N(data!AJ87), 0)</f>
        <v>58858</v>
      </c>
      <c r="AG35" s="207">
        <f>ROUND(N(data!AJ90), 0)</f>
        <v>4652</v>
      </c>
      <c r="AH35" s="207">
        <f>ROUND(N(data!AJ91), 0)</f>
        <v>0</v>
      </c>
      <c r="AI35" s="207">
        <f>ROUND(N(data!AJ92), 0)</f>
        <v>1781</v>
      </c>
      <c r="AJ35" s="207">
        <f>ROUND(N(data!AJ93), 0)</f>
        <v>0</v>
      </c>
      <c r="AK35" s="315">
        <f>ROUND(N(data!AJ94), 2)</f>
        <v>39.29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161</v>
      </c>
      <c r="B36" s="209" t="str">
        <f>RIGHT(data!$C$96,4)</f>
        <v>2023</v>
      </c>
      <c r="C36" s="12" t="str">
        <f>data!AK$55</f>
        <v>7310</v>
      </c>
      <c r="D36" s="12" t="s">
        <v>1156</v>
      </c>
      <c r="E36" s="207">
        <f>ROUND(N(data!AK59), 0)</f>
        <v>0</v>
      </c>
      <c r="F36" s="315">
        <f>ROUND(N(data!AK60), 2)</f>
        <v>18.16</v>
      </c>
      <c r="G36" s="207">
        <f>ROUND(N(data!AK61), 0)</f>
        <v>2007330</v>
      </c>
      <c r="H36" s="207">
        <f>ROUND(N(data!AK62), 0)</f>
        <v>217444</v>
      </c>
      <c r="I36" s="207">
        <f>ROUND(N(data!AK63), 0)</f>
        <v>0</v>
      </c>
      <c r="J36" s="207">
        <f>ROUND(N(data!AK64), 0)</f>
        <v>47368</v>
      </c>
      <c r="K36" s="207">
        <f>ROUND(N(data!AK65), 0)</f>
        <v>0</v>
      </c>
      <c r="L36" s="207">
        <f>ROUND(N(data!AK66), 0)</f>
        <v>9830</v>
      </c>
      <c r="M36" s="207">
        <f>ROUND(N(data!AK67), 0)</f>
        <v>5560</v>
      </c>
      <c r="N36" s="207">
        <f>ROUND(N(data!AK68), 0)</f>
        <v>107854</v>
      </c>
      <c r="O36" s="207">
        <f>ROUND(N(data!AK69), 0)</f>
        <v>1047419</v>
      </c>
      <c r="P36" s="207">
        <f>ROUND(N(data!AK70), 0)</f>
        <v>0</v>
      </c>
      <c r="Q36" s="207">
        <f>ROUND(N(data!AK71), 0)</f>
        <v>0</v>
      </c>
      <c r="R36" s="207">
        <f>ROUND(N(data!AK72), 0)</f>
        <v>260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4861</v>
      </c>
      <c r="X36" s="207">
        <f>ROUND(N(data!AK78), 0)</f>
        <v>1018157</v>
      </c>
      <c r="Y36" s="207">
        <f>ROUND(N(data!AK79), 0)</f>
        <v>9061</v>
      </c>
      <c r="Z36" s="207">
        <f>ROUND(N(data!AK80), 0)</f>
        <v>10584</v>
      </c>
      <c r="AA36" s="207">
        <f>ROUND(N(data!AK81), 0)</f>
        <v>0</v>
      </c>
      <c r="AB36" s="207">
        <f>ROUND(N(data!AK82), 0)</f>
        <v>807</v>
      </c>
      <c r="AC36" s="207">
        <f>ROUND(N(data!AK83), 0)</f>
        <v>3689</v>
      </c>
      <c r="AD36" s="207">
        <f>ROUND(N(data!AK84), 0)</f>
        <v>465</v>
      </c>
      <c r="AE36" s="207">
        <f>ROUND(N(data!AK89), 0)</f>
        <v>7206409</v>
      </c>
      <c r="AF36" s="207">
        <f>ROUND(N(data!AK87), 0)</f>
        <v>3242499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161</v>
      </c>
      <c r="B37" s="209" t="str">
        <f>RIGHT(data!$C$96,4)</f>
        <v>2023</v>
      </c>
      <c r="C37" s="12" t="str">
        <f>data!AL$55</f>
        <v>7320</v>
      </c>
      <c r="D37" s="12" t="s">
        <v>1156</v>
      </c>
      <c r="E37" s="207">
        <f>ROUND(N(data!AL59), 0)</f>
        <v>0</v>
      </c>
      <c r="F37" s="315">
        <f>ROUND(N(data!AL60), 2)</f>
        <v>13.58</v>
      </c>
      <c r="G37" s="207">
        <f>ROUND(N(data!AL61), 0)</f>
        <v>1393992</v>
      </c>
      <c r="H37" s="207">
        <f>ROUND(N(data!AL62), 0)</f>
        <v>140626</v>
      </c>
      <c r="I37" s="207">
        <f>ROUND(N(data!AL63), 0)</f>
        <v>0</v>
      </c>
      <c r="J37" s="207">
        <f>ROUND(N(data!AL64), 0)</f>
        <v>4760</v>
      </c>
      <c r="K37" s="207">
        <f>ROUND(N(data!AL65), 0)</f>
        <v>0</v>
      </c>
      <c r="L37" s="207">
        <f>ROUND(N(data!AL66), 0)</f>
        <v>1361</v>
      </c>
      <c r="M37" s="207">
        <f>ROUND(N(data!AL67), 0)</f>
        <v>11141</v>
      </c>
      <c r="N37" s="207">
        <f>ROUND(N(data!AL68), 0)</f>
        <v>107854</v>
      </c>
      <c r="O37" s="207">
        <f>ROUND(N(data!AL69), 0)</f>
        <v>716086</v>
      </c>
      <c r="P37" s="207">
        <f>ROUND(N(data!AL70), 0)</f>
        <v>0</v>
      </c>
      <c r="Q37" s="207">
        <f>ROUND(N(data!AL71), 0)</f>
        <v>0</v>
      </c>
      <c r="R37" s="207">
        <f>ROUND(N(data!AL72), 0)</f>
        <v>300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707060</v>
      </c>
      <c r="Y37" s="207">
        <f>ROUND(N(data!AL79), 0)</f>
        <v>0</v>
      </c>
      <c r="Z37" s="207">
        <f>ROUND(N(data!AL80), 0)</f>
        <v>3669</v>
      </c>
      <c r="AA37" s="207">
        <f>ROUND(N(data!AL81), 0)</f>
        <v>0</v>
      </c>
      <c r="AB37" s="207">
        <f>ROUND(N(data!AL82), 0)</f>
        <v>2254</v>
      </c>
      <c r="AC37" s="207">
        <f>ROUND(N(data!AL83), 0)</f>
        <v>2803</v>
      </c>
      <c r="AD37" s="207">
        <f>ROUND(N(data!AL84), 0)</f>
        <v>2975</v>
      </c>
      <c r="AE37" s="207">
        <f>ROUND(N(data!AL89), 0)</f>
        <v>5127363</v>
      </c>
      <c r="AF37" s="207">
        <f>ROUND(N(data!AL87), 0)</f>
        <v>1863994</v>
      </c>
      <c r="AG37" s="207">
        <f>ROUND(N(data!AL90), 0)</f>
        <v>291</v>
      </c>
      <c r="AH37" s="207">
        <f>ROUND(N(data!AL91), 0)</f>
        <v>0</v>
      </c>
      <c r="AI37" s="207">
        <f>ROUND(N(data!AL92), 0)</f>
        <v>111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161</v>
      </c>
      <c r="B38" s="209" t="str">
        <f>RIGHT(data!$C$96,4)</f>
        <v>2023</v>
      </c>
      <c r="C38" s="12" t="str">
        <f>data!AM$55</f>
        <v>7330</v>
      </c>
      <c r="D38" s="12" t="s">
        <v>1156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161</v>
      </c>
      <c r="B39" s="209" t="str">
        <f>RIGHT(data!$C$96,4)</f>
        <v>2023</v>
      </c>
      <c r="C39" s="12" t="str">
        <f>data!AN$55</f>
        <v>7340</v>
      </c>
      <c r="D39" s="12" t="s">
        <v>1156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161</v>
      </c>
      <c r="B40" s="209" t="str">
        <f>RIGHT(data!$C$96,4)</f>
        <v>2023</v>
      </c>
      <c r="C40" s="12" t="str">
        <f>data!AO$55</f>
        <v>7350</v>
      </c>
      <c r="D40" s="12" t="s">
        <v>1156</v>
      </c>
      <c r="E40" s="207">
        <f>ROUND(N(data!AO59), 0)</f>
        <v>0</v>
      </c>
      <c r="F40" s="315">
        <f>ROUND(N(data!AO60), 2)</f>
        <v>44.63</v>
      </c>
      <c r="G40" s="207">
        <f>ROUND(N(data!AO61), 0)</f>
        <v>4232793</v>
      </c>
      <c r="H40" s="207">
        <f>ROUND(N(data!AO62), 0)</f>
        <v>381024</v>
      </c>
      <c r="I40" s="207">
        <f>ROUND(N(data!AO63), 0)</f>
        <v>0</v>
      </c>
      <c r="J40" s="207">
        <f>ROUND(N(data!AO64), 0)</f>
        <v>321476</v>
      </c>
      <c r="K40" s="207">
        <f>ROUND(N(data!AO65), 0)</f>
        <v>0</v>
      </c>
      <c r="L40" s="207">
        <f>ROUND(N(data!AO66), 0)</f>
        <v>746</v>
      </c>
      <c r="M40" s="207">
        <f>ROUND(N(data!AO67), 0)</f>
        <v>3912</v>
      </c>
      <c r="N40" s="207">
        <f>ROUND(N(data!AO68), 0)</f>
        <v>0</v>
      </c>
      <c r="O40" s="207">
        <f>ROUND(N(data!AO69), 0)</f>
        <v>2169051</v>
      </c>
      <c r="P40" s="207">
        <f>ROUND(N(data!AO70), 0)</f>
        <v>3920</v>
      </c>
      <c r="Q40" s="207">
        <f>ROUND(N(data!AO71), 0)</f>
        <v>1650</v>
      </c>
      <c r="R40" s="207">
        <f>ROUND(N(data!AO72), 0)</f>
        <v>1345</v>
      </c>
      <c r="S40" s="207">
        <f>ROUND(N(data!AO73), 0)</f>
        <v>0</v>
      </c>
      <c r="T40" s="207">
        <f>ROUND(N(data!AO74), 0)</f>
        <v>0</v>
      </c>
      <c r="U40" s="207">
        <f>ROUND(N(data!AO75), 0)</f>
        <v>8232</v>
      </c>
      <c r="V40" s="207">
        <f>ROUND(N(data!AO76), 0)</f>
        <v>0</v>
      </c>
      <c r="W40" s="207">
        <f>ROUND(N(data!AO77), 0)</f>
        <v>2459</v>
      </c>
      <c r="X40" s="207">
        <f>ROUND(N(data!AO78), 0)</f>
        <v>2146956</v>
      </c>
      <c r="Y40" s="207">
        <f>ROUND(N(data!AO79), 0)</f>
        <v>0</v>
      </c>
      <c r="Z40" s="207">
        <f>ROUND(N(data!AO80), 0)</f>
        <v>4192</v>
      </c>
      <c r="AA40" s="207">
        <f>ROUND(N(data!AO81), 0)</f>
        <v>0</v>
      </c>
      <c r="AB40" s="207">
        <f>ROUND(N(data!AO82), 0)</f>
        <v>436</v>
      </c>
      <c r="AC40" s="207">
        <f>ROUND(N(data!AO83), 0)</f>
        <v>-139</v>
      </c>
      <c r="AD40" s="207">
        <f>ROUND(N(data!AO84), 0)</f>
        <v>0</v>
      </c>
      <c r="AE40" s="207">
        <f>ROUND(N(data!AO89), 0)</f>
        <v>27527730</v>
      </c>
      <c r="AF40" s="207">
        <f>ROUND(N(data!AO87), 0)</f>
        <v>8067544</v>
      </c>
      <c r="AG40" s="207">
        <f>ROUND(N(data!AO90), 0)</f>
        <v>9715</v>
      </c>
      <c r="AH40" s="207">
        <f>ROUND(N(data!AO91), 0)</f>
        <v>0</v>
      </c>
      <c r="AI40" s="207">
        <f>ROUND(N(data!AO92), 0)</f>
        <v>3720</v>
      </c>
      <c r="AJ40" s="207">
        <f>ROUND(N(data!AO93), 0)</f>
        <v>0</v>
      </c>
      <c r="AK40" s="315">
        <f>ROUND(N(data!AO94), 2)</f>
        <v>29.26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161</v>
      </c>
      <c r="B41" s="209" t="str">
        <f>RIGHT(data!$C$96,4)</f>
        <v>2023</v>
      </c>
      <c r="C41" s="12" t="str">
        <f>data!AP$55</f>
        <v>7380</v>
      </c>
      <c r="D41" s="12" t="s">
        <v>1156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161</v>
      </c>
      <c r="B42" s="209" t="str">
        <f>RIGHT(data!$C$96,4)</f>
        <v>2023</v>
      </c>
      <c r="C42" s="12" t="str">
        <f>data!AQ$55</f>
        <v>7390</v>
      </c>
      <c r="D42" s="12" t="s">
        <v>1156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161</v>
      </c>
      <c r="B43" s="209" t="str">
        <f>RIGHT(data!$C$96,4)</f>
        <v>2023</v>
      </c>
      <c r="C43" s="12" t="str">
        <f>data!AR$55</f>
        <v>7400</v>
      </c>
      <c r="D43" s="12" t="s">
        <v>1156</v>
      </c>
      <c r="E43" s="207">
        <f>ROUND(N(data!AR59), 0)</f>
        <v>0</v>
      </c>
      <c r="F43" s="315">
        <f>ROUND(N(data!AR60), 2)</f>
        <v>0.04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7887</v>
      </c>
      <c r="P43" s="207">
        <f>ROUND(N(data!AR70), 0)</f>
        <v>0</v>
      </c>
      <c r="Q43" s="207">
        <f>ROUND(N(data!AR71), 0)</f>
        <v>7887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161</v>
      </c>
      <c r="B44" s="209" t="str">
        <f>RIGHT(data!$C$96,4)</f>
        <v>2023</v>
      </c>
      <c r="C44" s="12" t="str">
        <f>data!AS$55</f>
        <v>7410</v>
      </c>
      <c r="D44" s="12" t="s">
        <v>1156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161</v>
      </c>
      <c r="B45" s="209" t="str">
        <f>RIGHT(data!$C$96,4)</f>
        <v>2023</v>
      </c>
      <c r="C45" s="12" t="str">
        <f>data!AT$55</f>
        <v>7420</v>
      </c>
      <c r="D45" s="12" t="s">
        <v>1156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161</v>
      </c>
      <c r="B46" s="209" t="str">
        <f>RIGHT(data!$C$96,4)</f>
        <v>2023</v>
      </c>
      <c r="C46" s="12" t="str">
        <f>data!AU$55</f>
        <v>7430</v>
      </c>
      <c r="D46" s="12" t="s">
        <v>1156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161</v>
      </c>
      <c r="B47" s="209" t="str">
        <f>RIGHT(data!$C$96,4)</f>
        <v>2023</v>
      </c>
      <c r="C47" s="12" t="str">
        <f>data!AV$55</f>
        <v>7490</v>
      </c>
      <c r="D47" s="12" t="s">
        <v>1156</v>
      </c>
      <c r="E47" s="207">
        <f>ROUND(N(data!AV59), 0)</f>
        <v>0</v>
      </c>
      <c r="F47" s="315">
        <f>ROUND(N(data!AV60), 2)</f>
        <v>4.9400000000000004</v>
      </c>
      <c r="G47" s="207">
        <f>ROUND(N(data!AV61), 0)</f>
        <v>654658</v>
      </c>
      <c r="H47" s="207">
        <f>ROUND(N(data!AV62), 0)</f>
        <v>76851</v>
      </c>
      <c r="I47" s="207">
        <f>ROUND(N(data!AV63), 0)</f>
        <v>0</v>
      </c>
      <c r="J47" s="207">
        <f>ROUND(N(data!AV64), 0)</f>
        <v>45666</v>
      </c>
      <c r="K47" s="207">
        <f>ROUND(N(data!AV65), 0)</f>
        <v>0</v>
      </c>
      <c r="L47" s="207">
        <f>ROUND(N(data!AV66), 0)</f>
        <v>1355</v>
      </c>
      <c r="M47" s="207">
        <f>ROUND(N(data!AV67), 0)</f>
        <v>0</v>
      </c>
      <c r="N47" s="207">
        <f>ROUND(N(data!AV68), 0)</f>
        <v>46320</v>
      </c>
      <c r="O47" s="207">
        <f>ROUND(N(data!AV69), 0)</f>
        <v>340572</v>
      </c>
      <c r="P47" s="207">
        <f>ROUND(N(data!AV70), 0)</f>
        <v>0</v>
      </c>
      <c r="Q47" s="207">
        <f>ROUND(N(data!AV71), 0)</f>
        <v>0</v>
      </c>
      <c r="R47" s="207">
        <f>ROUND(N(data!AV72), 0)</f>
        <v>2940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332055</v>
      </c>
      <c r="Y47" s="207">
        <f>ROUND(N(data!AV79), 0)</f>
        <v>0</v>
      </c>
      <c r="Z47" s="207">
        <f>ROUND(N(data!AV80), 0)</f>
        <v>3895</v>
      </c>
      <c r="AA47" s="207">
        <f>ROUND(N(data!AV81), 0)</f>
        <v>0</v>
      </c>
      <c r="AB47" s="207">
        <f>ROUND(N(data!AV82), 0)</f>
        <v>1143</v>
      </c>
      <c r="AC47" s="207">
        <f>ROUND(N(data!AV83), 0)</f>
        <v>539</v>
      </c>
      <c r="AD47" s="207">
        <f>ROUND(N(data!AV84), 0)</f>
        <v>0</v>
      </c>
      <c r="AE47" s="207">
        <f>ROUND(N(data!AV89), 0)</f>
        <v>5211467</v>
      </c>
      <c r="AF47" s="207">
        <f>ROUND(N(data!AV87), 0)</f>
        <v>13630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1.66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161</v>
      </c>
      <c r="B48" s="209" t="str">
        <f>RIGHT(data!$C$96,4)</f>
        <v>2023</v>
      </c>
      <c r="C48" s="12" t="str">
        <f>data!AW$55</f>
        <v>8200</v>
      </c>
      <c r="D48" s="12" t="s">
        <v>1156</v>
      </c>
      <c r="E48" s="207">
        <f>ROUND(N(data!AW59), 0)</f>
        <v>0</v>
      </c>
      <c r="F48" s="315">
        <f>ROUND(N(data!AW60), 2)</f>
        <v>0</v>
      </c>
      <c r="G48" s="207">
        <f>ROUND(N(data!AW61), 0)</f>
        <v>165026</v>
      </c>
      <c r="H48" s="207">
        <f>ROUND(N(data!AW62), 0)</f>
        <v>0</v>
      </c>
      <c r="I48" s="207">
        <f>ROUND(N(data!AW63), 0)</f>
        <v>0</v>
      </c>
      <c r="J48" s="207">
        <f>ROUND(N(data!AW64), 0)</f>
        <v>296</v>
      </c>
      <c r="K48" s="207">
        <f>ROUND(N(data!AW65), 0)</f>
        <v>0</v>
      </c>
      <c r="L48" s="207">
        <f>ROUND(N(data!AW66), 0)</f>
        <v>46484</v>
      </c>
      <c r="M48" s="207">
        <f>ROUND(N(data!AW67), 0)</f>
        <v>0</v>
      </c>
      <c r="N48" s="207">
        <f>ROUND(N(data!AW68), 0)</f>
        <v>0</v>
      </c>
      <c r="O48" s="207">
        <f>ROUND(N(data!AW69), 0)</f>
        <v>78597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83704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-5107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161</v>
      </c>
      <c r="B49" s="209" t="str">
        <f>RIGHT(data!$C$96,4)</f>
        <v>2023</v>
      </c>
      <c r="C49" s="12" t="str">
        <f>data!AX$55</f>
        <v>8310</v>
      </c>
      <c r="D49" s="12" t="s">
        <v>1156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161</v>
      </c>
      <c r="B50" s="209" t="str">
        <f>RIGHT(data!$C$96,4)</f>
        <v>2023</v>
      </c>
      <c r="C50" s="12" t="str">
        <f>data!AY$55</f>
        <v>8320</v>
      </c>
      <c r="D50" s="12" t="s">
        <v>1156</v>
      </c>
      <c r="E50" s="207">
        <f>ROUND(N(data!AY59), 0)</f>
        <v>0</v>
      </c>
      <c r="F50" s="315">
        <f>ROUND(N(data!AY60), 2)</f>
        <v>94.57</v>
      </c>
      <c r="G50" s="207">
        <f>ROUND(N(data!AY61), 0)</f>
        <v>4779748</v>
      </c>
      <c r="H50" s="207">
        <f>ROUND(N(data!AY62), 0)</f>
        <v>500749</v>
      </c>
      <c r="I50" s="207">
        <f>ROUND(N(data!AY63), 0)</f>
        <v>0</v>
      </c>
      <c r="J50" s="207">
        <f>ROUND(N(data!AY64), 0)</f>
        <v>378019</v>
      </c>
      <c r="K50" s="207">
        <f>ROUND(N(data!AY65), 0)</f>
        <v>0</v>
      </c>
      <c r="L50" s="207">
        <f>ROUND(N(data!AY66), 0)</f>
        <v>2792632</v>
      </c>
      <c r="M50" s="207">
        <f>ROUND(N(data!AY67), 0)</f>
        <v>34194</v>
      </c>
      <c r="N50" s="207">
        <f>ROUND(N(data!AY68), 0)</f>
        <v>64105</v>
      </c>
      <c r="O50" s="207">
        <f>ROUND(N(data!AY69), 0)</f>
        <v>2549065</v>
      </c>
      <c r="P50" s="207">
        <f>ROUND(N(data!AY70), 0)</f>
        <v>0</v>
      </c>
      <c r="Q50" s="207">
        <f>ROUND(N(data!AY71), 0)</f>
        <v>25910</v>
      </c>
      <c r="R50" s="207">
        <f>ROUND(N(data!AY72), 0)</f>
        <v>149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96522</v>
      </c>
      <c r="X50" s="207">
        <f>ROUND(N(data!AY78), 0)</f>
        <v>2424382</v>
      </c>
      <c r="Y50" s="207">
        <f>ROUND(N(data!AY79), 0)</f>
        <v>0</v>
      </c>
      <c r="Z50" s="207">
        <f>ROUND(N(data!AY80), 0)</f>
        <v>1244</v>
      </c>
      <c r="AA50" s="207">
        <f>ROUND(N(data!AY81), 0)</f>
        <v>0</v>
      </c>
      <c r="AB50" s="207">
        <f>ROUND(N(data!AY82), 0)</f>
        <v>58</v>
      </c>
      <c r="AC50" s="207">
        <f>ROUND(N(data!AY83), 0)</f>
        <v>800</v>
      </c>
      <c r="AD50" s="207">
        <f>ROUND(N(data!AY84), 0)</f>
        <v>1773719</v>
      </c>
      <c r="AE50" s="207">
        <f>ROUND(N(data!AY89), 0)</f>
        <v>0</v>
      </c>
      <c r="AF50" s="207">
        <f>ROUND(N(data!AY87), 0)</f>
        <v>0</v>
      </c>
      <c r="AG50" s="207">
        <f>ROUND(N(data!AY90), 0)</f>
        <v>10773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161</v>
      </c>
      <c r="B51" s="209" t="str">
        <f>RIGHT(data!$C$96,4)</f>
        <v>2023</v>
      </c>
      <c r="C51" s="12" t="str">
        <f>data!AZ$55</f>
        <v>8330</v>
      </c>
      <c r="D51" s="12" t="s">
        <v>1156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161</v>
      </c>
      <c r="B52" s="209" t="str">
        <f>RIGHT(data!$C$96,4)</f>
        <v>2023</v>
      </c>
      <c r="C52" s="12" t="str">
        <f>data!BA$55</f>
        <v>8350</v>
      </c>
      <c r="D52" s="12" t="s">
        <v>1156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161</v>
      </c>
      <c r="B53" s="209" t="str">
        <f>RIGHT(data!$C$96,4)</f>
        <v>2023</v>
      </c>
      <c r="C53" s="12" t="str">
        <f>data!BB$55</f>
        <v>8360</v>
      </c>
      <c r="D53" s="12" t="s">
        <v>1156</v>
      </c>
      <c r="E53" s="207">
        <f>ROUND(N(data!BB59), 0)</f>
        <v>0</v>
      </c>
      <c r="F53" s="315">
        <f>ROUND(N(data!BB60), 2)</f>
        <v>36.450000000000003</v>
      </c>
      <c r="G53" s="207">
        <f>ROUND(N(data!BB61), 0)</f>
        <v>3993226</v>
      </c>
      <c r="H53" s="207">
        <f>ROUND(N(data!BB62), 0)</f>
        <v>419897</v>
      </c>
      <c r="I53" s="207">
        <f>ROUND(N(data!BB63), 0)</f>
        <v>0</v>
      </c>
      <c r="J53" s="207">
        <f>ROUND(N(data!BB64), 0)</f>
        <v>75218</v>
      </c>
      <c r="K53" s="207">
        <f>ROUND(N(data!BB65), 0)</f>
        <v>0</v>
      </c>
      <c r="L53" s="207">
        <f>ROUND(N(data!BB66), 0)</f>
        <v>588470</v>
      </c>
      <c r="M53" s="207">
        <f>ROUND(N(data!BB67), 0)</f>
        <v>0</v>
      </c>
      <c r="N53" s="207">
        <f>ROUND(N(data!BB68), 0)</f>
        <v>416683</v>
      </c>
      <c r="O53" s="207">
        <f>ROUND(N(data!BB69), 0)</f>
        <v>2100574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42747</v>
      </c>
      <c r="X53" s="207">
        <f>ROUND(N(data!BB78), 0)</f>
        <v>2025442</v>
      </c>
      <c r="Y53" s="207">
        <f>ROUND(N(data!BB79), 0)</f>
        <v>0</v>
      </c>
      <c r="Z53" s="207">
        <f>ROUND(N(data!BB80), 0)</f>
        <v>1027</v>
      </c>
      <c r="AA53" s="207">
        <f>ROUND(N(data!BB81), 0)</f>
        <v>0</v>
      </c>
      <c r="AB53" s="207">
        <f>ROUND(N(data!BB82), 0)</f>
        <v>19110</v>
      </c>
      <c r="AC53" s="207">
        <f>ROUND(N(data!BB83), 0)</f>
        <v>12248</v>
      </c>
      <c r="AD53" s="207">
        <f>ROUND(N(data!BB84), 0)</f>
        <v>3532</v>
      </c>
      <c r="AE53" s="207">
        <f>ROUND(N(data!BB89), 0)</f>
        <v>0</v>
      </c>
      <c r="AF53" s="207">
        <f>ROUND(N(data!BB87), 0)</f>
        <v>0</v>
      </c>
      <c r="AG53" s="207">
        <f>ROUND(N(data!BB90), 0)</f>
        <v>1009</v>
      </c>
      <c r="AH53" s="207">
        <f>ROUND(N(data!BB91), 0)</f>
        <v>0</v>
      </c>
      <c r="AI53" s="207">
        <f>ROUND(N(data!BB92), 0)</f>
        <v>386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161</v>
      </c>
      <c r="B54" s="209" t="str">
        <f>RIGHT(data!$C$96,4)</f>
        <v>2023</v>
      </c>
      <c r="C54" s="12" t="str">
        <f>data!BC$55</f>
        <v>8370</v>
      </c>
      <c r="D54" s="12" t="s">
        <v>1156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161</v>
      </c>
      <c r="B55" s="209" t="str">
        <f>RIGHT(data!$C$96,4)</f>
        <v>2023</v>
      </c>
      <c r="C55" s="12" t="str">
        <f>data!BD$55</f>
        <v>8420</v>
      </c>
      <c r="D55" s="12" t="s">
        <v>1156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7195</v>
      </c>
      <c r="I55" s="207">
        <f>ROUND(N(data!BD63), 0)</f>
        <v>0</v>
      </c>
      <c r="J55" s="207">
        <f>ROUND(N(data!BD64), 0)</f>
        <v>-176338</v>
      </c>
      <c r="K55" s="207">
        <f>ROUND(N(data!BD65), 0)</f>
        <v>0</v>
      </c>
      <c r="L55" s="207">
        <f>ROUND(N(data!BD66), 0)</f>
        <v>16896</v>
      </c>
      <c r="M55" s="207">
        <f>ROUND(N(data!BD67), 0)</f>
        <v>260</v>
      </c>
      <c r="N55" s="207">
        <f>ROUND(N(data!BD68), 0)</f>
        <v>0</v>
      </c>
      <c r="O55" s="207">
        <f>ROUND(N(data!BD69), 0)</f>
        <v>21047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2023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19024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5858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161</v>
      </c>
      <c r="B56" s="209" t="str">
        <f>RIGHT(data!$C$96,4)</f>
        <v>2023</v>
      </c>
      <c r="C56" s="12" t="str">
        <f>data!BE$55</f>
        <v>8430</v>
      </c>
      <c r="D56" s="12" t="s">
        <v>1156</v>
      </c>
      <c r="E56" s="207">
        <f>ROUND(N(data!BE59), 0)</f>
        <v>429234</v>
      </c>
      <c r="F56" s="315">
        <f>ROUND(N(data!BE60), 2)</f>
        <v>122.44</v>
      </c>
      <c r="G56" s="207">
        <f>ROUND(N(data!BE61), 0)</f>
        <v>6084425</v>
      </c>
      <c r="H56" s="207">
        <f>ROUND(N(data!BE62), 0)</f>
        <v>607412</v>
      </c>
      <c r="I56" s="207">
        <f>ROUND(N(data!BE63), 0)</f>
        <v>3999</v>
      </c>
      <c r="J56" s="207">
        <f>ROUND(N(data!BE64), 0)</f>
        <v>1540632</v>
      </c>
      <c r="K56" s="207">
        <f>ROUND(N(data!BE65), 0)</f>
        <v>0</v>
      </c>
      <c r="L56" s="207">
        <f>ROUND(N(data!BE66), 0)</f>
        <v>404748</v>
      </c>
      <c r="M56" s="207">
        <f>ROUND(N(data!BE67), 0)</f>
        <v>674306</v>
      </c>
      <c r="N56" s="207">
        <f>ROUND(N(data!BE68), 0)</f>
        <v>69256</v>
      </c>
      <c r="O56" s="207">
        <f>ROUND(N(data!BE69), 0)</f>
        <v>7708931</v>
      </c>
      <c r="P56" s="207">
        <f>ROUND(N(data!BE70), 0)</f>
        <v>0</v>
      </c>
      <c r="Q56" s="207">
        <f>ROUND(N(data!BE71), 0)</f>
        <v>-1403</v>
      </c>
      <c r="R56" s="207">
        <f>ROUND(N(data!BE72), 0)</f>
        <v>23668</v>
      </c>
      <c r="S56" s="207">
        <f>ROUND(N(data!BE73), 0)</f>
        <v>0</v>
      </c>
      <c r="T56" s="207">
        <f>ROUND(N(data!BE74), 0)</f>
        <v>1154883</v>
      </c>
      <c r="U56" s="207">
        <f>ROUND(N(data!BE75), 0)</f>
        <v>0</v>
      </c>
      <c r="V56" s="207">
        <f>ROUND(N(data!BE76), 0)</f>
        <v>0</v>
      </c>
      <c r="W56" s="207">
        <f>ROUND(N(data!BE77), 0)</f>
        <v>1424702</v>
      </c>
      <c r="X56" s="207">
        <f>ROUND(N(data!BE78), 0)</f>
        <v>3086140</v>
      </c>
      <c r="Y56" s="207">
        <f>ROUND(N(data!BE79), 0)</f>
        <v>1382</v>
      </c>
      <c r="Z56" s="207">
        <f>ROUND(N(data!BE80), 0)</f>
        <v>1690</v>
      </c>
      <c r="AA56" s="207">
        <f>ROUND(N(data!BE81), 0)</f>
        <v>31015</v>
      </c>
      <c r="AB56" s="207">
        <f>ROUND(N(data!BE82), 0)</f>
        <v>1900243</v>
      </c>
      <c r="AC56" s="207">
        <f>ROUND(N(data!BE83), 0)</f>
        <v>86611</v>
      </c>
      <c r="AD56" s="207">
        <f>ROUND(N(data!BE84), 0)</f>
        <v>803</v>
      </c>
      <c r="AE56" s="207">
        <f>ROUND(N(data!BE89), 0)</f>
        <v>0</v>
      </c>
      <c r="AF56" s="207">
        <f>ROUND(N(data!BE87), 0)</f>
        <v>0</v>
      </c>
      <c r="AG56" s="207">
        <f>ROUND(N(data!BE90), 0)</f>
        <v>51865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161</v>
      </c>
      <c r="B57" s="209" t="str">
        <f>RIGHT(data!$C$96,4)</f>
        <v>2023</v>
      </c>
      <c r="C57" s="12" t="str">
        <f>data!BF$55</f>
        <v>8460</v>
      </c>
      <c r="D57" s="12" t="s">
        <v>1156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161</v>
      </c>
      <c r="B58" s="209" t="str">
        <f>RIGHT(data!$C$96,4)</f>
        <v>2023</v>
      </c>
      <c r="C58" s="12" t="str">
        <f>data!BG$55</f>
        <v>8470</v>
      </c>
      <c r="D58" s="12" t="s">
        <v>1156</v>
      </c>
      <c r="E58" s="207">
        <f>ROUND(N(data!BG59), 0)</f>
        <v>0</v>
      </c>
      <c r="F58" s="315">
        <f>ROUND(N(data!BG60), 2)</f>
        <v>17.61</v>
      </c>
      <c r="G58" s="207">
        <f>ROUND(N(data!BG61), 0)</f>
        <v>728848</v>
      </c>
      <c r="H58" s="207">
        <f>ROUND(N(data!BG62), 0)</f>
        <v>72217</v>
      </c>
      <c r="I58" s="207">
        <f>ROUND(N(data!BG63), 0)</f>
        <v>0</v>
      </c>
      <c r="J58" s="207">
        <f>ROUND(N(data!BG64), 0)</f>
        <v>3189</v>
      </c>
      <c r="K58" s="207">
        <f>ROUND(N(data!BG65), 0)</f>
        <v>0</v>
      </c>
      <c r="L58" s="207">
        <f>ROUND(N(data!BG66), 0)</f>
        <v>6315</v>
      </c>
      <c r="M58" s="207">
        <f>ROUND(N(data!BG67), 0)</f>
        <v>0</v>
      </c>
      <c r="N58" s="207">
        <f>ROUND(N(data!BG68), 0)</f>
        <v>10301</v>
      </c>
      <c r="O58" s="207">
        <f>ROUND(N(data!BG69), 0)</f>
        <v>374086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369686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4400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15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161</v>
      </c>
      <c r="B59" s="209" t="str">
        <f>RIGHT(data!$C$96,4)</f>
        <v>2023</v>
      </c>
      <c r="C59" s="12" t="str">
        <f>data!BH$55</f>
        <v>8480</v>
      </c>
      <c r="D59" s="12" t="s">
        <v>1156</v>
      </c>
      <c r="E59" s="207">
        <f>ROUND(N(data!BH59), 0)</f>
        <v>0</v>
      </c>
      <c r="F59" s="315">
        <f>ROUND(N(data!BH60), 2)</f>
        <v>0.71</v>
      </c>
      <c r="G59" s="207">
        <f>ROUND(N(data!BH61), 0)</f>
        <v>9793</v>
      </c>
      <c r="H59" s="207">
        <f>ROUND(N(data!BH62), 0)</f>
        <v>10130</v>
      </c>
      <c r="I59" s="207">
        <f>ROUND(N(data!BH63), 0)</f>
        <v>-46501</v>
      </c>
      <c r="J59" s="207">
        <f>ROUND(N(data!BH64), 0)</f>
        <v>1772</v>
      </c>
      <c r="K59" s="207">
        <f>ROUND(N(data!BH65), 0)</f>
        <v>0</v>
      </c>
      <c r="L59" s="207">
        <f>ROUND(N(data!BH66), 0)</f>
        <v>7030</v>
      </c>
      <c r="M59" s="207">
        <f>ROUND(N(data!BH67), 0)</f>
        <v>0</v>
      </c>
      <c r="N59" s="207">
        <f>ROUND(N(data!BH68), 0)</f>
        <v>0</v>
      </c>
      <c r="O59" s="207">
        <f>ROUND(N(data!BH69), 0)</f>
        <v>-3452</v>
      </c>
      <c r="P59" s="207">
        <f>ROUND(N(data!BH70), 0)</f>
        <v>0</v>
      </c>
      <c r="Q59" s="207">
        <f>ROUND(N(data!BH71), 0)</f>
        <v>0</v>
      </c>
      <c r="R59" s="207">
        <f>ROUND(N(data!BH72), 0)</f>
        <v>-8419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4967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4629</v>
      </c>
      <c r="AH59" s="207">
        <f>ROUND(N(data!BH91), 0)</f>
        <v>0</v>
      </c>
      <c r="AI59" s="207">
        <f>ROUND(N(data!BH92), 0)</f>
        <v>1773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161</v>
      </c>
      <c r="B60" s="209" t="str">
        <f>RIGHT(data!$C$96,4)</f>
        <v>2023</v>
      </c>
      <c r="C60" s="12" t="str">
        <f>data!BI$55</f>
        <v>8490</v>
      </c>
      <c r="D60" s="12" t="s">
        <v>1156</v>
      </c>
      <c r="E60" s="207">
        <f>ROUND(N(data!BI59), 0)</f>
        <v>0</v>
      </c>
      <c r="F60" s="315">
        <f>ROUND(N(data!BI60), 2)</f>
        <v>4.45</v>
      </c>
      <c r="G60" s="207">
        <f>ROUND(N(data!BI61), 0)</f>
        <v>169765</v>
      </c>
      <c r="H60" s="207">
        <f>ROUND(N(data!BI62), 0)</f>
        <v>16822</v>
      </c>
      <c r="I60" s="207">
        <f>ROUND(N(data!BI63), 0)</f>
        <v>0</v>
      </c>
      <c r="J60" s="207">
        <f>ROUND(N(data!BI64), 0)</f>
        <v>31404</v>
      </c>
      <c r="K60" s="207">
        <f>ROUND(N(data!BI65), 0)</f>
        <v>0</v>
      </c>
      <c r="L60" s="207">
        <f>ROUND(N(data!BI66), 0)</f>
        <v>434935</v>
      </c>
      <c r="M60" s="207">
        <f>ROUND(N(data!BI67), 0)</f>
        <v>10345</v>
      </c>
      <c r="N60" s="207">
        <f>ROUND(N(data!BI68), 0)</f>
        <v>391</v>
      </c>
      <c r="O60" s="207">
        <f>ROUND(N(data!BI69), 0)</f>
        <v>102822</v>
      </c>
      <c r="P60" s="207">
        <f>ROUND(N(data!BI70), 0)</f>
        <v>0</v>
      </c>
      <c r="Q60" s="207">
        <f>ROUND(N(data!BI71), 0)</f>
        <v>16571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86108</v>
      </c>
      <c r="Y60" s="207">
        <f>ROUND(N(data!BI79), 0)</f>
        <v>0</v>
      </c>
      <c r="Z60" s="207">
        <f>ROUND(N(data!BI80), 0)</f>
        <v>70</v>
      </c>
      <c r="AA60" s="207">
        <f>ROUND(N(data!BI81), 0)</f>
        <v>0</v>
      </c>
      <c r="AB60" s="207">
        <f>ROUND(N(data!BI82), 0)</f>
        <v>73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161</v>
      </c>
      <c r="B61" s="209" t="str">
        <f>RIGHT(data!$C$96,4)</f>
        <v>2023</v>
      </c>
      <c r="C61" s="12" t="str">
        <f>data!BJ$55</f>
        <v>8510</v>
      </c>
      <c r="D61" s="12" t="s">
        <v>1156</v>
      </c>
      <c r="E61" s="207">
        <f>ROUND(N(data!BJ59), 0)</f>
        <v>0</v>
      </c>
      <c r="F61" s="315">
        <f>ROUND(N(data!BJ60), 2)</f>
        <v>0</v>
      </c>
      <c r="G61" s="207">
        <f>ROUND(N(data!BJ61), 0)</f>
        <v>143988</v>
      </c>
      <c r="H61" s="207">
        <f>ROUND(N(data!BJ62), 0)</f>
        <v>416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73034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73034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256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161</v>
      </c>
      <c r="B62" s="209" t="str">
        <f>RIGHT(data!$C$96,4)</f>
        <v>2023</v>
      </c>
      <c r="C62" s="12" t="str">
        <f>data!BK$55</f>
        <v>8530</v>
      </c>
      <c r="D62" s="12" t="s">
        <v>1156</v>
      </c>
      <c r="E62" s="207">
        <f>ROUND(N(data!BK59), 0)</f>
        <v>0</v>
      </c>
      <c r="F62" s="315">
        <f>ROUND(N(data!BK60), 2)</f>
        <v>33.51</v>
      </c>
      <c r="G62" s="207">
        <f>ROUND(N(data!BK61), 0)</f>
        <v>1752285</v>
      </c>
      <c r="H62" s="207">
        <f>ROUND(N(data!BK62), 0)</f>
        <v>171518</v>
      </c>
      <c r="I62" s="207">
        <f>ROUND(N(data!BK63), 0)</f>
        <v>0</v>
      </c>
      <c r="J62" s="207">
        <f>ROUND(N(data!BK64), 0)</f>
        <v>8650</v>
      </c>
      <c r="K62" s="207">
        <f>ROUND(N(data!BK65), 0)</f>
        <v>0</v>
      </c>
      <c r="L62" s="207">
        <f>ROUND(N(data!BK66), 0)</f>
        <v>21294</v>
      </c>
      <c r="M62" s="207">
        <f>ROUND(N(data!BK67), 0)</f>
        <v>0</v>
      </c>
      <c r="N62" s="207">
        <f>ROUND(N(data!BK68), 0)</f>
        <v>162863</v>
      </c>
      <c r="O62" s="207">
        <f>ROUND(N(data!BK69), 0)</f>
        <v>899893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888793</v>
      </c>
      <c r="Y62" s="207">
        <f>ROUND(N(data!BK79), 0)</f>
        <v>0</v>
      </c>
      <c r="Z62" s="207">
        <f>ROUND(N(data!BK80), 0)</f>
        <v>575</v>
      </c>
      <c r="AA62" s="207">
        <f>ROUND(N(data!BK81), 0)</f>
        <v>0</v>
      </c>
      <c r="AB62" s="207">
        <f>ROUND(N(data!BK82), 0)</f>
        <v>6524</v>
      </c>
      <c r="AC62" s="207">
        <f>ROUND(N(data!BK83), 0)</f>
        <v>4001</v>
      </c>
      <c r="AD62" s="207">
        <f>ROUND(N(data!BK84), 0)</f>
        <v>221846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161</v>
      </c>
      <c r="B63" s="209" t="str">
        <f>RIGHT(data!$C$96,4)</f>
        <v>2023</v>
      </c>
      <c r="C63" s="12" t="str">
        <f>data!BL$55</f>
        <v>8560</v>
      </c>
      <c r="D63" s="12" t="s">
        <v>1156</v>
      </c>
      <c r="E63" s="207">
        <f>ROUND(N(data!BL59), 0)</f>
        <v>0</v>
      </c>
      <c r="F63" s="315">
        <f>ROUND(N(data!BL60), 2)</f>
        <v>39.659999999999997</v>
      </c>
      <c r="G63" s="207">
        <f>ROUND(N(data!BL61), 0)</f>
        <v>2461980</v>
      </c>
      <c r="H63" s="207">
        <f>ROUND(N(data!BL62), 0)</f>
        <v>254133</v>
      </c>
      <c r="I63" s="207">
        <f>ROUND(N(data!BL63), 0)</f>
        <v>0</v>
      </c>
      <c r="J63" s="207">
        <f>ROUND(N(data!BL64), 0)</f>
        <v>35016</v>
      </c>
      <c r="K63" s="207">
        <f>ROUND(N(data!BL65), 0)</f>
        <v>0</v>
      </c>
      <c r="L63" s="207">
        <f>ROUND(N(data!BL66), 0)</f>
        <v>17144</v>
      </c>
      <c r="M63" s="207">
        <f>ROUND(N(data!BL67), 0)</f>
        <v>0</v>
      </c>
      <c r="N63" s="207">
        <f>ROUND(N(data!BL68), 0)</f>
        <v>0</v>
      </c>
      <c r="O63" s="207">
        <f>ROUND(N(data!BL69), 0)</f>
        <v>1254834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1248764</v>
      </c>
      <c r="Y63" s="207">
        <f>ROUND(N(data!BL79), 0)</f>
        <v>0</v>
      </c>
      <c r="Z63" s="207">
        <f>ROUND(N(data!BL80), 0)</f>
        <v>140</v>
      </c>
      <c r="AA63" s="207">
        <f>ROUND(N(data!BL81), 0)</f>
        <v>0</v>
      </c>
      <c r="AB63" s="207">
        <f>ROUND(N(data!BL82), 0)</f>
        <v>5675</v>
      </c>
      <c r="AC63" s="207">
        <f>ROUND(N(data!BL83), 0)</f>
        <v>255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1748</v>
      </c>
      <c r="AH63" s="207">
        <f>ROUND(N(data!BL91), 0)</f>
        <v>0</v>
      </c>
      <c r="AI63" s="207">
        <f>ROUND(N(data!BL92), 0)</f>
        <v>669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161</v>
      </c>
      <c r="B64" s="209" t="str">
        <f>RIGHT(data!$C$96,4)</f>
        <v>2023</v>
      </c>
      <c r="C64" s="12" t="str">
        <f>data!BM$55</f>
        <v>8590</v>
      </c>
      <c r="D64" s="12" t="s">
        <v>1156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161</v>
      </c>
      <c r="B65" s="209" t="str">
        <f>RIGHT(data!$C$96,4)</f>
        <v>2023</v>
      </c>
      <c r="C65" s="12" t="str">
        <f>data!BN$55</f>
        <v>8610</v>
      </c>
      <c r="D65" s="12" t="s">
        <v>1156</v>
      </c>
      <c r="E65" s="207">
        <f>ROUND(N(data!BN59), 0)</f>
        <v>0</v>
      </c>
      <c r="F65" s="315">
        <f>ROUND(N(data!BN60), 2)</f>
        <v>94.86</v>
      </c>
      <c r="G65" s="207">
        <f>ROUND(N(data!BN61), 0)</f>
        <v>9812134</v>
      </c>
      <c r="H65" s="207">
        <f>ROUND(N(data!BN62), 0)</f>
        <v>1103336</v>
      </c>
      <c r="I65" s="207">
        <f>ROUND(N(data!BN63), 0)</f>
        <v>136581</v>
      </c>
      <c r="J65" s="207">
        <f>ROUND(N(data!BN64), 0)</f>
        <v>675859</v>
      </c>
      <c r="K65" s="207">
        <f>ROUND(N(data!BN65), 0)</f>
        <v>0</v>
      </c>
      <c r="L65" s="207">
        <f>ROUND(N(data!BN66), 0)</f>
        <v>3208943</v>
      </c>
      <c r="M65" s="207">
        <f>ROUND(N(data!BN67), 0)</f>
        <v>7524698</v>
      </c>
      <c r="N65" s="207">
        <f>ROUND(N(data!BN68), 0)</f>
        <v>822033</v>
      </c>
      <c r="O65" s="207">
        <f>ROUND(N(data!BN69), 0)</f>
        <v>13611655</v>
      </c>
      <c r="P65" s="207">
        <f>ROUND(N(data!BN70), 0)</f>
        <v>0</v>
      </c>
      <c r="Q65" s="207">
        <f>ROUND(N(data!BN71), 0)</f>
        <v>0</v>
      </c>
      <c r="R65" s="207">
        <f>ROUND(N(data!BN72), 0)</f>
        <v>185910</v>
      </c>
      <c r="S65" s="207">
        <f>ROUND(N(data!BN73), 0)</f>
        <v>9010</v>
      </c>
      <c r="T65" s="207">
        <f>ROUND(N(data!BN74), 0)</f>
        <v>645404</v>
      </c>
      <c r="U65" s="207">
        <f>ROUND(N(data!BN75), 0)</f>
        <v>560071</v>
      </c>
      <c r="V65" s="207">
        <f>ROUND(N(data!BN76), 0)</f>
        <v>0</v>
      </c>
      <c r="W65" s="207">
        <f>ROUND(N(data!BN77), 0)</f>
        <v>254176</v>
      </c>
      <c r="X65" s="207">
        <f>ROUND(N(data!BN78), 0)</f>
        <v>4976907</v>
      </c>
      <c r="Y65" s="207">
        <f>ROUND(N(data!BN79), 0)</f>
        <v>18787</v>
      </c>
      <c r="Z65" s="207">
        <f>ROUND(N(data!BN80), 0)</f>
        <v>33068</v>
      </c>
      <c r="AA65" s="207">
        <f>ROUND(N(data!BN81), 0)</f>
        <v>6193774</v>
      </c>
      <c r="AB65" s="207">
        <f>ROUND(N(data!BN82), 0)</f>
        <v>65814</v>
      </c>
      <c r="AC65" s="207">
        <f>ROUND(N(data!BN83), 0)</f>
        <v>668734</v>
      </c>
      <c r="AD65" s="207">
        <f>ROUND(N(data!BN84), 0)</f>
        <v>526354</v>
      </c>
      <c r="AE65" s="207">
        <f>ROUND(N(data!BN89), 0)</f>
        <v>0</v>
      </c>
      <c r="AF65" s="207">
        <f>ROUND(N(data!BN87), 0)</f>
        <v>0</v>
      </c>
      <c r="AG65" s="207">
        <f>ROUND(N(data!BN90), 0)</f>
        <v>11046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161</v>
      </c>
      <c r="B66" s="209" t="str">
        <f>RIGHT(data!$C$96,4)</f>
        <v>2023</v>
      </c>
      <c r="C66" s="12" t="str">
        <f>data!BO$55</f>
        <v>8620</v>
      </c>
      <c r="D66" s="12" t="s">
        <v>1156</v>
      </c>
      <c r="E66" s="207">
        <f>ROUND(N(data!BO59), 0)</f>
        <v>0</v>
      </c>
      <c r="F66" s="315">
        <f>ROUND(N(data!BO60), 2)</f>
        <v>3.48</v>
      </c>
      <c r="G66" s="207">
        <f>ROUND(N(data!BO61), 0)</f>
        <v>353260</v>
      </c>
      <c r="H66" s="207">
        <f>ROUND(N(data!BO62), 0)</f>
        <v>700195</v>
      </c>
      <c r="I66" s="207">
        <f>ROUND(N(data!BO63), 0)</f>
        <v>0</v>
      </c>
      <c r="J66" s="207">
        <f>ROUND(N(data!BO64), 0)</f>
        <v>931</v>
      </c>
      <c r="K66" s="207">
        <f>ROUND(N(data!BO65), 0)</f>
        <v>0</v>
      </c>
      <c r="L66" s="207">
        <f>ROUND(N(data!BO66), 0)</f>
        <v>13945</v>
      </c>
      <c r="M66" s="207">
        <f>ROUND(N(data!BO67), 0)</f>
        <v>0</v>
      </c>
      <c r="N66" s="207">
        <f>ROUND(N(data!BO68), 0)</f>
        <v>0</v>
      </c>
      <c r="O66" s="207">
        <f>ROUND(N(data!BO69), 0)</f>
        <v>216101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179180</v>
      </c>
      <c r="Y66" s="207">
        <f>ROUND(N(data!BO79), 0)</f>
        <v>0</v>
      </c>
      <c r="Z66" s="207">
        <f>ROUND(N(data!BO80), 0)</f>
        <v>0</v>
      </c>
      <c r="AA66" s="207">
        <f>ROUND(N(data!BO81), 0)</f>
        <v>33384</v>
      </c>
      <c r="AB66" s="207">
        <f>ROUND(N(data!BO82), 0)</f>
        <v>0</v>
      </c>
      <c r="AC66" s="207">
        <f>ROUND(N(data!BO83), 0)</f>
        <v>3537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161</v>
      </c>
      <c r="B67" s="209" t="str">
        <f>RIGHT(data!$C$96,4)</f>
        <v>2023</v>
      </c>
      <c r="C67" s="12" t="str">
        <f>data!BP$55</f>
        <v>8630</v>
      </c>
      <c r="D67" s="12" t="s">
        <v>1156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282</v>
      </c>
      <c r="K67" s="207">
        <f>ROUND(N(data!BP65), 0)</f>
        <v>0</v>
      </c>
      <c r="L67" s="207">
        <f>ROUND(N(data!BP66), 0)</f>
        <v>28847</v>
      </c>
      <c r="M67" s="207">
        <f>ROUND(N(data!BP67), 0)</f>
        <v>0</v>
      </c>
      <c r="N67" s="207">
        <f>ROUND(N(data!BP68), 0)</f>
        <v>0</v>
      </c>
      <c r="O67" s="207">
        <f>ROUND(N(data!BP69), 0)</f>
        <v>74477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250</v>
      </c>
      <c r="AC67" s="207">
        <f>ROUND(N(data!BP83), 0)</f>
        <v>74227</v>
      </c>
      <c r="AD67" s="207">
        <f>ROUND(N(data!BP84), 0)</f>
        <v>255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161</v>
      </c>
      <c r="B68" s="209" t="str">
        <f>RIGHT(data!$C$96,4)</f>
        <v>2023</v>
      </c>
      <c r="C68" s="12" t="str">
        <f>data!BQ$55</f>
        <v>8640</v>
      </c>
      <c r="D68" s="12" t="s">
        <v>1156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161</v>
      </c>
      <c r="B69" s="209" t="str">
        <f>RIGHT(data!$C$96,4)</f>
        <v>2023</v>
      </c>
      <c r="C69" s="12" t="str">
        <f>data!BR$55</f>
        <v>8650</v>
      </c>
      <c r="D69" s="12" t="s">
        <v>1156</v>
      </c>
      <c r="E69" s="207">
        <f>ROUND(N(data!BR59), 0)</f>
        <v>0</v>
      </c>
      <c r="F69" s="315">
        <f>ROUND(N(data!BR60), 2)</f>
        <v>1</v>
      </c>
      <c r="G69" s="207">
        <f>ROUND(N(data!BR61), 0)</f>
        <v>236949</v>
      </c>
      <c r="H69" s="207">
        <f>ROUND(N(data!BR62), 0)</f>
        <v>6937</v>
      </c>
      <c r="I69" s="207">
        <f>ROUND(N(data!BR63), 0)</f>
        <v>32</v>
      </c>
      <c r="J69" s="207">
        <f>ROUND(N(data!BR64), 0)</f>
        <v>1894</v>
      </c>
      <c r="K69" s="207">
        <f>ROUND(N(data!BR65), 0)</f>
        <v>0</v>
      </c>
      <c r="L69" s="207">
        <f>ROUND(N(data!BR66), 0)</f>
        <v>849459</v>
      </c>
      <c r="M69" s="207">
        <f>ROUND(N(data!BR67), 0)</f>
        <v>0</v>
      </c>
      <c r="N69" s="207">
        <f>ROUND(N(data!BR68), 0)</f>
        <v>0</v>
      </c>
      <c r="O69" s="207">
        <f>ROUND(N(data!BR69), 0)</f>
        <v>540673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63266</v>
      </c>
      <c r="V69" s="207">
        <f>ROUND(N(data!BR76), 0)</f>
        <v>0</v>
      </c>
      <c r="W69" s="207">
        <f>ROUND(N(data!BR77), 0)</f>
        <v>0</v>
      </c>
      <c r="X69" s="207">
        <f>ROUND(N(data!BR78), 0)</f>
        <v>120185</v>
      </c>
      <c r="Y69" s="207">
        <f>ROUND(N(data!BR79), 0)</f>
        <v>340116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17106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161</v>
      </c>
      <c r="B70" s="209" t="str">
        <f>RIGHT(data!$C$96,4)</f>
        <v>2023</v>
      </c>
      <c r="C70" s="12" t="str">
        <f>data!BS$55</f>
        <v>8660</v>
      </c>
      <c r="D70" s="12" t="s">
        <v>1156</v>
      </c>
      <c r="E70" s="207">
        <f>ROUND(N(data!BS59), 0)</f>
        <v>0</v>
      </c>
      <c r="F70" s="315">
        <f>ROUND(N(data!BS60), 2)</f>
        <v>3.4</v>
      </c>
      <c r="G70" s="207">
        <f>ROUND(N(data!BS61), 0)</f>
        <v>220163</v>
      </c>
      <c r="H70" s="207">
        <f>ROUND(N(data!BS62), 0)</f>
        <v>22333</v>
      </c>
      <c r="I70" s="207">
        <f>ROUND(N(data!BS63), 0)</f>
        <v>0</v>
      </c>
      <c r="J70" s="207">
        <f>ROUND(N(data!BS64), 0)</f>
        <v>10257</v>
      </c>
      <c r="K70" s="207">
        <f>ROUND(N(data!BS65), 0)</f>
        <v>0</v>
      </c>
      <c r="L70" s="207">
        <f>ROUND(N(data!BS66), 0)</f>
        <v>4750</v>
      </c>
      <c r="M70" s="207">
        <f>ROUND(N(data!BS67), 0)</f>
        <v>0</v>
      </c>
      <c r="N70" s="207">
        <f>ROUND(N(data!BS68), 0)</f>
        <v>10984</v>
      </c>
      <c r="O70" s="207">
        <f>ROUND(N(data!BS69), 0)</f>
        <v>122253</v>
      </c>
      <c r="P70" s="207">
        <f>ROUND(N(data!BS70), 0)</f>
        <v>0</v>
      </c>
      <c r="Q70" s="207">
        <f>ROUND(N(data!BS71), 0)</f>
        <v>0</v>
      </c>
      <c r="R70" s="207">
        <f>ROUND(N(data!BS72), 0)</f>
        <v>4829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1281</v>
      </c>
      <c r="X70" s="207">
        <f>ROUND(N(data!BS78), 0)</f>
        <v>111671</v>
      </c>
      <c r="Y70" s="207">
        <f>ROUND(N(data!BS79), 0)</f>
        <v>0</v>
      </c>
      <c r="Z70" s="207">
        <f>ROUND(N(data!BS80), 0)</f>
        <v>450</v>
      </c>
      <c r="AA70" s="207">
        <f>ROUND(N(data!BS81), 0)</f>
        <v>0</v>
      </c>
      <c r="AB70" s="207">
        <f>ROUND(N(data!BS82), 0)</f>
        <v>1182</v>
      </c>
      <c r="AC70" s="207">
        <f>ROUND(N(data!BS83), 0)</f>
        <v>2840</v>
      </c>
      <c r="AD70" s="207">
        <f>ROUND(N(data!BS84), 0)</f>
        <v>546</v>
      </c>
      <c r="AE70" s="207">
        <f>ROUND(N(data!BS89), 0)</f>
        <v>0</v>
      </c>
      <c r="AF70" s="207">
        <f>ROUND(N(data!BS87), 0)</f>
        <v>0</v>
      </c>
      <c r="AG70" s="207">
        <f>ROUND(N(data!BS90), 0)</f>
        <v>1747</v>
      </c>
      <c r="AH70" s="207">
        <f>ROUND(N(data!BS91), 0)</f>
        <v>0</v>
      </c>
      <c r="AI70" s="207">
        <f>ROUND(N(data!BS92), 0)</f>
        <v>669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161</v>
      </c>
      <c r="B71" s="209" t="str">
        <f>RIGHT(data!$C$96,4)</f>
        <v>2023</v>
      </c>
      <c r="C71" s="12" t="str">
        <f>data!BT$55</f>
        <v>8670</v>
      </c>
      <c r="D71" s="12" t="s">
        <v>1156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161</v>
      </c>
      <c r="B72" s="209" t="str">
        <f>RIGHT(data!$C$96,4)</f>
        <v>2023</v>
      </c>
      <c r="C72" s="12" t="str">
        <f>data!BU$55</f>
        <v>8680</v>
      </c>
      <c r="D72" s="12" t="s">
        <v>1156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161</v>
      </c>
      <c r="B73" s="209" t="str">
        <f>RIGHT(data!$C$96,4)</f>
        <v>2023</v>
      </c>
      <c r="C73" s="12" t="str">
        <f>data!BV$55</f>
        <v>8690</v>
      </c>
      <c r="D73" s="12" t="s">
        <v>1156</v>
      </c>
      <c r="E73" s="207">
        <f>ROUND(N(data!BV59), 0)</f>
        <v>0</v>
      </c>
      <c r="F73" s="315">
        <f>ROUND(N(data!BV60), 2)</f>
        <v>36.159999999999997</v>
      </c>
      <c r="G73" s="207">
        <f>ROUND(N(data!BV61), 0)</f>
        <v>1933520</v>
      </c>
      <c r="H73" s="207">
        <f>ROUND(N(data!BV62), 0)</f>
        <v>204929</v>
      </c>
      <c r="I73" s="207">
        <f>ROUND(N(data!BV63), 0)</f>
        <v>0</v>
      </c>
      <c r="J73" s="207">
        <f>ROUND(N(data!BV64), 0)</f>
        <v>10831</v>
      </c>
      <c r="K73" s="207">
        <f>ROUND(N(data!BV65), 0)</f>
        <v>0</v>
      </c>
      <c r="L73" s="207">
        <f>ROUND(N(data!BV66), 0)</f>
        <v>120869</v>
      </c>
      <c r="M73" s="207">
        <f>ROUND(N(data!BV67), 0)</f>
        <v>0</v>
      </c>
      <c r="N73" s="207">
        <f>ROUND(N(data!BV68), 0)</f>
        <v>0</v>
      </c>
      <c r="O73" s="207">
        <f>ROUND(N(data!BV69), 0)</f>
        <v>1002408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980719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8775</v>
      </c>
      <c r="AC73" s="207">
        <f>ROUND(N(data!BV83), 0)</f>
        <v>12914</v>
      </c>
      <c r="AD73" s="207">
        <f>ROUND(N(data!BV84), 0)</f>
        <v>196040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161</v>
      </c>
      <c r="B74" s="209" t="str">
        <f>RIGHT(data!$C$96,4)</f>
        <v>2023</v>
      </c>
      <c r="C74" s="12" t="str">
        <f>data!BW$55</f>
        <v>8700</v>
      </c>
      <c r="D74" s="12" t="s">
        <v>1156</v>
      </c>
      <c r="E74" s="207">
        <f>ROUND(N(data!BW59), 0)</f>
        <v>0</v>
      </c>
      <c r="F74" s="315">
        <f>ROUND(N(data!BW60), 2)</f>
        <v>60.72</v>
      </c>
      <c r="G74" s="207">
        <f>ROUND(N(data!BW61), 0)</f>
        <v>22033653</v>
      </c>
      <c r="H74" s="207">
        <f>ROUND(N(data!BW62), 0)</f>
        <v>1350247</v>
      </c>
      <c r="I74" s="207">
        <f>ROUND(N(data!BW63), 0)</f>
        <v>5155702</v>
      </c>
      <c r="J74" s="207">
        <f>ROUND(N(data!BW64), 0)</f>
        <v>41964</v>
      </c>
      <c r="K74" s="207">
        <f>ROUND(N(data!BW65), 0)</f>
        <v>0</v>
      </c>
      <c r="L74" s="207">
        <f>ROUND(N(data!BW66), 0)</f>
        <v>-87065</v>
      </c>
      <c r="M74" s="207">
        <f>ROUND(N(data!BW67), 0)</f>
        <v>0</v>
      </c>
      <c r="N74" s="207">
        <f>ROUND(N(data!BW68), 0)</f>
        <v>0</v>
      </c>
      <c r="O74" s="207">
        <f>ROUND(N(data!BW69), 0)</f>
        <v>11380085</v>
      </c>
      <c r="P74" s="207">
        <f>ROUND(N(data!BW70), 0)</f>
        <v>376</v>
      </c>
      <c r="Q74" s="207">
        <f>ROUND(N(data!BW71), 0)</f>
        <v>4421</v>
      </c>
      <c r="R74" s="207">
        <f>ROUND(N(data!BW72), 0)</f>
        <v>34116</v>
      </c>
      <c r="S74" s="207">
        <f>ROUND(N(data!BW73), 0)</f>
        <v>0</v>
      </c>
      <c r="T74" s="207">
        <f>ROUND(N(data!BW74), 0)</f>
        <v>1182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11175900</v>
      </c>
      <c r="Y74" s="207">
        <f>ROUND(N(data!BW79), 0)</f>
        <v>36526</v>
      </c>
      <c r="Z74" s="207">
        <f>ROUND(N(data!BW80), 0)</f>
        <v>7201</v>
      </c>
      <c r="AA74" s="207">
        <f>ROUND(N(data!BW81), 0)</f>
        <v>41902</v>
      </c>
      <c r="AB74" s="207">
        <f>ROUND(N(data!BW82), 0)</f>
        <v>25</v>
      </c>
      <c r="AC74" s="207">
        <f>ROUND(N(data!BW83), 0)</f>
        <v>78436</v>
      </c>
      <c r="AD74" s="207">
        <f>ROUND(N(data!BW84), 0)</f>
        <v>1121660</v>
      </c>
      <c r="AE74" s="207">
        <f>ROUND(N(data!BW89), 0)</f>
        <v>0</v>
      </c>
      <c r="AF74" s="207">
        <f>ROUND(N(data!BW87), 0)</f>
        <v>0</v>
      </c>
      <c r="AG74" s="207">
        <f>ROUND(N(data!BW90), 0)</f>
        <v>273</v>
      </c>
      <c r="AH74" s="207">
        <f>ROUND(N(data!BW91), 0)</f>
        <v>0</v>
      </c>
      <c r="AI74" s="207">
        <f>ROUND(N(data!BW92), 0)</f>
        <v>105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161</v>
      </c>
      <c r="B75" s="209" t="str">
        <f>RIGHT(data!$C$96,4)</f>
        <v>2023</v>
      </c>
      <c r="C75" s="12" t="str">
        <f>data!BX$55</f>
        <v>8710</v>
      </c>
      <c r="D75" s="12" t="s">
        <v>1156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161</v>
      </c>
      <c r="B76" s="209" t="str">
        <f>RIGHT(data!$C$96,4)</f>
        <v>2023</v>
      </c>
      <c r="C76" s="12" t="str">
        <f>data!BY$55</f>
        <v>8720</v>
      </c>
      <c r="D76" s="12" t="s">
        <v>1156</v>
      </c>
      <c r="E76" s="207">
        <f>ROUND(N(data!BY59), 0)</f>
        <v>0</v>
      </c>
      <c r="F76" s="315">
        <f>ROUND(N(data!BY60), 2)</f>
        <v>40.450000000000003</v>
      </c>
      <c r="G76" s="207">
        <f>ROUND(N(data!BY61), 0)</f>
        <v>4416834</v>
      </c>
      <c r="H76" s="207">
        <f>ROUND(N(data!BY62), 0)</f>
        <v>785221</v>
      </c>
      <c r="I76" s="207">
        <f>ROUND(N(data!BY63), 0)</f>
        <v>79243</v>
      </c>
      <c r="J76" s="207">
        <f>ROUND(N(data!BY64), 0)</f>
        <v>51656</v>
      </c>
      <c r="K76" s="207">
        <f>ROUND(N(data!BY65), 0)</f>
        <v>0</v>
      </c>
      <c r="L76" s="207">
        <f>ROUND(N(data!BY66), 0)</f>
        <v>655592</v>
      </c>
      <c r="M76" s="207">
        <f>ROUND(N(data!BY67), 0)</f>
        <v>343953</v>
      </c>
      <c r="N76" s="207">
        <f>ROUND(N(data!BY68), 0)</f>
        <v>261393</v>
      </c>
      <c r="O76" s="207">
        <f>ROUND(N(data!BY69), 0)</f>
        <v>2676371</v>
      </c>
      <c r="P76" s="207">
        <f>ROUND(N(data!BY70), 0)</f>
        <v>0</v>
      </c>
      <c r="Q76" s="207">
        <f>ROUND(N(data!BY71), 0)</f>
        <v>75124</v>
      </c>
      <c r="R76" s="207">
        <f>ROUND(N(data!BY72), 0)</f>
        <v>3838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61413</v>
      </c>
      <c r="X76" s="207">
        <f>ROUND(N(data!BY78), 0)</f>
        <v>2240305</v>
      </c>
      <c r="Y76" s="207">
        <f>ROUND(N(data!BY79), 0)</f>
        <v>6180</v>
      </c>
      <c r="Z76" s="207">
        <f>ROUND(N(data!BY80), 0)</f>
        <v>43084</v>
      </c>
      <c r="AA76" s="207">
        <f>ROUND(N(data!BY81), 0)</f>
        <v>0</v>
      </c>
      <c r="AB76" s="207">
        <f>ROUND(N(data!BY82), 0)</f>
        <v>5593</v>
      </c>
      <c r="AC76" s="207">
        <f>ROUND(N(data!BY83), 0)</f>
        <v>240834</v>
      </c>
      <c r="AD76" s="207">
        <f>ROUND(N(data!BY84), 0)</f>
        <v>75119</v>
      </c>
      <c r="AE76" s="207">
        <f>ROUND(N(data!BY89), 0)</f>
        <v>0</v>
      </c>
      <c r="AF76" s="207">
        <f>ROUND(N(data!BY87), 0)</f>
        <v>0</v>
      </c>
      <c r="AG76" s="207">
        <f>ROUND(N(data!BY90), 0)</f>
        <v>3295</v>
      </c>
      <c r="AH76" s="207">
        <f>ROUND(N(data!BY91), 0)</f>
        <v>0</v>
      </c>
      <c r="AI76" s="207">
        <f>ROUND(N(data!BY92), 0)</f>
        <v>1262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161</v>
      </c>
      <c r="B77" s="209" t="str">
        <f>RIGHT(data!$C$96,4)</f>
        <v>2023</v>
      </c>
      <c r="C77" s="12" t="str">
        <f>data!BZ$55</f>
        <v>8730</v>
      </c>
      <c r="D77" s="12" t="s">
        <v>1156</v>
      </c>
      <c r="E77" s="207">
        <f>ROUND(N(data!BZ59), 0)</f>
        <v>0</v>
      </c>
      <c r="F77" s="315">
        <f>ROUND(N(data!BZ60), 2)</f>
        <v>31.05</v>
      </c>
      <c r="G77" s="207">
        <f>ROUND(N(data!BZ61), 0)</f>
        <v>5001052</v>
      </c>
      <c r="H77" s="207">
        <f>ROUND(N(data!BZ62), 0)</f>
        <v>939950</v>
      </c>
      <c r="I77" s="207">
        <f>ROUND(N(data!BZ63), 0)</f>
        <v>0</v>
      </c>
      <c r="J77" s="207">
        <f>ROUND(N(data!BZ64), 0)</f>
        <v>11843</v>
      </c>
      <c r="K77" s="207">
        <f>ROUND(N(data!BZ65), 0)</f>
        <v>0</v>
      </c>
      <c r="L77" s="207">
        <f>ROUND(N(data!BZ66), 0)</f>
        <v>15881</v>
      </c>
      <c r="M77" s="207">
        <f>ROUND(N(data!BZ67), 0)</f>
        <v>0</v>
      </c>
      <c r="N77" s="207">
        <f>ROUND(N(data!BZ68), 0)</f>
        <v>0</v>
      </c>
      <c r="O77" s="207">
        <f>ROUND(N(data!BZ69), 0)</f>
        <v>2539596</v>
      </c>
      <c r="P77" s="207">
        <f>ROUND(N(data!BZ70), 0)</f>
        <v>0</v>
      </c>
      <c r="Q77" s="207">
        <f>ROUND(N(data!BZ71), 0)</f>
        <v>1040</v>
      </c>
      <c r="R77" s="207">
        <f>ROUND(N(data!BZ72), 0)</f>
        <v>380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2536632</v>
      </c>
      <c r="Y77" s="207">
        <f>ROUND(N(data!BZ79), 0)</f>
        <v>425</v>
      </c>
      <c r="Z77" s="207">
        <f>ROUND(N(data!BZ80), 0)</f>
        <v>457</v>
      </c>
      <c r="AA77" s="207">
        <f>ROUND(N(data!BZ81), 0)</f>
        <v>0</v>
      </c>
      <c r="AB77" s="207">
        <f>ROUND(N(data!BZ82), 0)</f>
        <v>483</v>
      </c>
      <c r="AC77" s="207">
        <f>ROUND(N(data!BZ83), 0)</f>
        <v>179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161</v>
      </c>
      <c r="B78" s="209" t="str">
        <f>RIGHT(data!$C$96,4)</f>
        <v>2023</v>
      </c>
      <c r="C78" s="12" t="str">
        <f>data!CA$55</f>
        <v>8740</v>
      </c>
      <c r="D78" s="12" t="s">
        <v>1156</v>
      </c>
      <c r="E78" s="207">
        <f>ROUND(N(data!CA59), 0)</f>
        <v>0</v>
      </c>
      <c r="F78" s="315">
        <f>ROUND(N(data!CA60), 2)</f>
        <v>72.69</v>
      </c>
      <c r="G78" s="207">
        <f>ROUND(N(data!CA61), 0)</f>
        <v>7089825</v>
      </c>
      <c r="H78" s="207">
        <f>ROUND(N(data!CA62), 0)</f>
        <v>669257</v>
      </c>
      <c r="I78" s="207">
        <f>ROUND(N(data!CA63), 0)</f>
        <v>6703</v>
      </c>
      <c r="J78" s="207">
        <f>ROUND(N(data!CA64), 0)</f>
        <v>224121</v>
      </c>
      <c r="K78" s="207">
        <f>ROUND(N(data!CA65), 0)</f>
        <v>0</v>
      </c>
      <c r="L78" s="207">
        <f>ROUND(N(data!CA66), 0)</f>
        <v>89132</v>
      </c>
      <c r="M78" s="207">
        <f>ROUND(N(data!CA67), 0)</f>
        <v>70187</v>
      </c>
      <c r="N78" s="207">
        <f>ROUND(N(data!CA68), 0)</f>
        <v>723845</v>
      </c>
      <c r="O78" s="207">
        <f>ROUND(N(data!CA69), 0)</f>
        <v>3890773</v>
      </c>
      <c r="P78" s="207">
        <f>ROUND(N(data!CA70), 0)</f>
        <v>0</v>
      </c>
      <c r="Q78" s="207">
        <f>ROUND(N(data!CA71), 0)</f>
        <v>0</v>
      </c>
      <c r="R78" s="207">
        <f>ROUND(N(data!CA72), 0)</f>
        <v>34226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77832</v>
      </c>
      <c r="X78" s="207">
        <f>ROUND(N(data!CA78), 0)</f>
        <v>3596098</v>
      </c>
      <c r="Y78" s="207">
        <f>ROUND(N(data!CA79), 0)</f>
        <v>0</v>
      </c>
      <c r="Z78" s="207">
        <f>ROUND(N(data!CA80), 0)</f>
        <v>67210</v>
      </c>
      <c r="AA78" s="207">
        <f>ROUND(N(data!CA81), 0)</f>
        <v>16571</v>
      </c>
      <c r="AB78" s="207">
        <f>ROUND(N(data!CA82), 0)</f>
        <v>4185</v>
      </c>
      <c r="AC78" s="207">
        <f>ROUND(N(data!CA83), 0)</f>
        <v>94651</v>
      </c>
      <c r="AD78" s="207">
        <f>ROUND(N(data!CA84), 0)</f>
        <v>506657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161</v>
      </c>
      <c r="B79" s="209" t="str">
        <f>RIGHT(data!$C$96,4)</f>
        <v>2023</v>
      </c>
      <c r="C79" s="12" t="str">
        <f>data!CB$55</f>
        <v>8770</v>
      </c>
      <c r="D79" s="12" t="s">
        <v>1156</v>
      </c>
      <c r="E79" s="207">
        <f>ROUND(N(data!CB59), 0)</f>
        <v>0</v>
      </c>
      <c r="F79" s="315">
        <f>ROUND(N(data!CB60), 2)</f>
        <v>28.53</v>
      </c>
      <c r="G79" s="207">
        <f>ROUND(N(data!CB61), 0)</f>
        <v>2045262</v>
      </c>
      <c r="H79" s="207">
        <f>ROUND(N(data!CB62), 0)</f>
        <v>225183</v>
      </c>
      <c r="I79" s="207">
        <f>ROUND(N(data!CB63), 0)</f>
        <v>0</v>
      </c>
      <c r="J79" s="207">
        <f>ROUND(N(data!CB64), 0)</f>
        <v>45521</v>
      </c>
      <c r="K79" s="207">
        <f>ROUND(N(data!CB65), 0)</f>
        <v>0</v>
      </c>
      <c r="L79" s="207">
        <f>ROUND(N(data!CB66), 0)</f>
        <v>80870</v>
      </c>
      <c r="M79" s="207">
        <f>ROUND(N(data!CB67), 0)</f>
        <v>0</v>
      </c>
      <c r="N79" s="207">
        <f>ROUND(N(data!CB68), 0)</f>
        <v>79575</v>
      </c>
      <c r="O79" s="207">
        <f>ROUND(N(data!CB69), 0)</f>
        <v>1101338</v>
      </c>
      <c r="P79" s="207">
        <f>ROUND(N(data!CB70), 0)</f>
        <v>0</v>
      </c>
      <c r="Q79" s="207">
        <f>ROUND(N(data!CB71), 0)</f>
        <v>0</v>
      </c>
      <c r="R79" s="207">
        <f>ROUND(N(data!CB72), 0)</f>
        <v>453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1037397</v>
      </c>
      <c r="Y79" s="207">
        <f>ROUND(N(data!CB79), 0)</f>
        <v>0</v>
      </c>
      <c r="Z79" s="207">
        <f>ROUND(N(data!CB80), 0)</f>
        <v>4045</v>
      </c>
      <c r="AA79" s="207">
        <f>ROUND(N(data!CB81), 0)</f>
        <v>0</v>
      </c>
      <c r="AB79" s="207">
        <f>ROUND(N(data!CB82), 0)</f>
        <v>6848</v>
      </c>
      <c r="AC79" s="207">
        <f>ROUND(N(data!CB83), 0)</f>
        <v>52595</v>
      </c>
      <c r="AD79" s="207">
        <f>ROUND(N(data!CB84), 0)</f>
        <v>168477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161</v>
      </c>
      <c r="B80" s="209" t="str">
        <f>RIGHT(data!$C$96,4)</f>
        <v>2023</v>
      </c>
      <c r="C80" s="12" t="str">
        <f>data!CC$55</f>
        <v>8790</v>
      </c>
      <c r="D80" s="12" t="s">
        <v>1156</v>
      </c>
      <c r="E80" s="207">
        <f>ROUND(N(data!CC59), 0)</f>
        <v>0</v>
      </c>
      <c r="F80" s="315">
        <f>ROUND(N(data!CC60), 2)</f>
        <v>64.36</v>
      </c>
      <c r="G80" s="207">
        <f>ROUND(N(data!CC61), 0)</f>
        <v>5462068</v>
      </c>
      <c r="H80" s="207">
        <f>ROUND(N(data!CC62), 0)</f>
        <v>672143</v>
      </c>
      <c r="I80" s="207">
        <f>ROUND(N(data!CC63), 0)</f>
        <v>39040</v>
      </c>
      <c r="J80" s="207">
        <f>ROUND(N(data!CC64), 0)</f>
        <v>-228298</v>
      </c>
      <c r="K80" s="207">
        <f>ROUND(N(data!CC65), 0)</f>
        <v>0</v>
      </c>
      <c r="L80" s="207">
        <f>ROUND(N(data!CC66), 0)</f>
        <v>713831</v>
      </c>
      <c r="M80" s="207">
        <f>ROUND(N(data!CC67), 0)</f>
        <v>0</v>
      </c>
      <c r="N80" s="207">
        <f>ROUND(N(data!CC68), 0)</f>
        <v>811655</v>
      </c>
      <c r="O80" s="207">
        <f>ROUND(N(data!CC69), 0)</f>
        <v>16273441</v>
      </c>
      <c r="P80" s="207">
        <f>ROUND(N(data!CC70), 0)</f>
        <v>0</v>
      </c>
      <c r="Q80" s="207">
        <f>ROUND(N(data!CC71), 0)</f>
        <v>0</v>
      </c>
      <c r="R80" s="207">
        <f>ROUND(N(data!CC72), 0)</f>
        <v>4054</v>
      </c>
      <c r="S80" s="207">
        <f>ROUND(N(data!CC73), 0)</f>
        <v>0</v>
      </c>
      <c r="T80" s="207">
        <f>ROUND(N(data!CC74), 0)</f>
        <v>20374</v>
      </c>
      <c r="U80" s="207">
        <f>ROUND(N(data!CC75), 0)</f>
        <v>285566</v>
      </c>
      <c r="V80" s="207">
        <f>ROUND(N(data!CC76), 0)</f>
        <v>0</v>
      </c>
      <c r="W80" s="207">
        <f>ROUND(N(data!CC77), 0)</f>
        <v>0</v>
      </c>
      <c r="X80" s="207">
        <f>ROUND(N(data!CC78), 0)</f>
        <v>2770468</v>
      </c>
      <c r="Y80" s="207">
        <f>ROUND(N(data!CC79), 0)</f>
        <v>84792</v>
      </c>
      <c r="Z80" s="207">
        <f>ROUND(N(data!CC80), 0)</f>
        <v>66867</v>
      </c>
      <c r="AA80" s="207">
        <f>ROUND(N(data!CC81), 0)</f>
        <v>12906444</v>
      </c>
      <c r="AB80" s="207">
        <f>ROUND(N(data!CC82), 0)</f>
        <v>16627</v>
      </c>
      <c r="AC80" s="207">
        <f>ROUND(N(data!CC83), 0)</f>
        <v>118249</v>
      </c>
      <c r="AD80" s="207">
        <f>ROUND(N(data!CC84), 0)</f>
        <v>2489922</v>
      </c>
      <c r="AE80" s="207">
        <f>ROUND(N(data!CC89), 0)</f>
        <v>0</v>
      </c>
      <c r="AF80" s="207">
        <f>ROUND(N(data!CC87), 0)</f>
        <v>0</v>
      </c>
      <c r="AG80" s="207">
        <f>ROUND(N(data!CC90), 0)</f>
        <v>7071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864B-E36A-4CD4-A2B2-B64743FF2422}">
  <sheetPr codeName="Sheet2">
    <tabColor rgb="FF92D050"/>
    <pageSetUpPr fitToPage="1"/>
  </sheetPr>
  <dimension ref="B1:J106"/>
  <sheetViews>
    <sheetView topLeftCell="A13" workbookViewId="0">
      <selection activeCell="C104" sqref="C104:C106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Kadlec Regional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H-161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888 Swift Blvd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11" t="str">
        <f>+data!C100</f>
        <v>Richland</v>
      </c>
      <c r="F20" s="10"/>
      <c r="G20" s="10"/>
      <c r="J20" s="108"/>
    </row>
    <row r="21" spans="2:10" x14ac:dyDescent="0.35">
      <c r="B21" s="107"/>
      <c r="C21" s="62" t="s">
        <v>710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3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713</v>
      </c>
      <c r="J29" s="108"/>
    </row>
    <row r="30" spans="2:10" x14ac:dyDescent="0.3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  <row r="104" spans="3:3" x14ac:dyDescent="0.35">
      <c r="C104" s="256"/>
    </row>
    <row r="105" spans="3:3" x14ac:dyDescent="0.35">
      <c r="C105" s="256"/>
    </row>
    <row r="106" spans="3:3" x14ac:dyDescent="0.35">
      <c r="C106" s="3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402D-1BE6-4814-BBA1-1522B26E6D35}">
  <sheetPr codeName="Sheet9">
    <tabColor rgb="FF92D050"/>
  </sheetPr>
  <dimension ref="A2:M94"/>
  <sheetViews>
    <sheetView zoomScaleNormal="100" workbookViewId="0">
      <selection activeCell="I66" sqref="I6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719</v>
      </c>
    </row>
    <row r="3" spans="1:13" x14ac:dyDescent="0.35">
      <c r="A3" s="63"/>
    </row>
    <row r="4" spans="1:13" x14ac:dyDescent="0.35">
      <c r="A4" s="158" t="s">
        <v>720</v>
      </c>
    </row>
    <row r="5" spans="1:13" x14ac:dyDescent="0.35">
      <c r="A5" s="158" t="s">
        <v>721</v>
      </c>
    </row>
    <row r="6" spans="1:13" x14ac:dyDescent="0.35">
      <c r="A6" s="158" t="s">
        <v>722</v>
      </c>
    </row>
    <row r="7" spans="1:13" x14ac:dyDescent="0.35">
      <c r="A7" s="158"/>
    </row>
    <row r="8" spans="1:13" x14ac:dyDescent="0.35">
      <c r="A8" s="2" t="s">
        <v>723</v>
      </c>
    </row>
    <row r="9" spans="1:13" x14ac:dyDescent="0.35">
      <c r="A9" s="158" t="s">
        <v>27</v>
      </c>
    </row>
    <row r="12" spans="1:13" x14ac:dyDescent="0.35">
      <c r="A12" s="1" t="str">
        <f>data!C97</f>
        <v>161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724</v>
      </c>
      <c r="C13" s="240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35">
      <c r="A14" s="1" t="s">
        <v>728</v>
      </c>
      <c r="B14" s="240" t="s">
        <v>363</v>
      </c>
      <c r="C14" s="240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35">
      <c r="A15" s="1" t="s">
        <v>734</v>
      </c>
      <c r="B15" s="240">
        <f>ROUND(N('Prior Year'!C85), 0)</f>
        <v>13537329</v>
      </c>
      <c r="C15" s="240">
        <f>data!C85</f>
        <v>18279507</v>
      </c>
      <c r="D15" s="240">
        <f>ROUND(N('Prior Year'!C59), 0)</f>
        <v>6053</v>
      </c>
      <c r="E15" s="1">
        <f>data!C59</f>
        <v>6128</v>
      </c>
      <c r="F15" s="216">
        <f t="shared" ref="F15:F59" si="0">IF(B15=0,"",IF(D15=0,"",B15/D15))</f>
        <v>2236.466049892615</v>
      </c>
      <c r="G15" s="216">
        <f t="shared" ref="G15:G29" si="1">IF(C15=0,"",IF(E15=0,"",C15/E15))</f>
        <v>2982.9482702349869</v>
      </c>
      <c r="H15" s="6">
        <f t="shared" ref="H15:H30" si="2">IF(B15 = 0, "", IF(C15 = 0, "", IF(D15 = 0, "", IF(E15 = 0, "", IF(G15 / F15 - 1 &lt; -0.25, G15 / F15 - 1, IF(G15 / F15 - 1 &gt; 0.25, G15 / F15 - 1, ""))))))</f>
        <v>0.33377757752156101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735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736</v>
      </c>
      <c r="B17" s="240">
        <f>ROUND(N('Prior Year'!E85), 0)</f>
        <v>49896812</v>
      </c>
      <c r="C17" s="240">
        <f>data!E85</f>
        <v>77528888.810000002</v>
      </c>
      <c r="D17" s="240">
        <f>ROUND(N('Prior Year'!E59), 0)</f>
        <v>72325</v>
      </c>
      <c r="E17" s="1">
        <f>data!E59</f>
        <v>62058</v>
      </c>
      <c r="F17" s="216">
        <f t="shared" si="0"/>
        <v>689.8971586588317</v>
      </c>
      <c r="G17" s="216">
        <f t="shared" si="1"/>
        <v>1249.29725111992</v>
      </c>
      <c r="H17" s="6">
        <f t="shared" si="2"/>
        <v>0.81084562451100495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737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738</v>
      </c>
      <c r="B19" s="240">
        <f>ROUND(N('Prior Year'!G85), 0)</f>
        <v>161944</v>
      </c>
      <c r="C19" s="240">
        <f>data!G85</f>
        <v>132428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739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740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741</v>
      </c>
      <c r="B22" s="240">
        <f>ROUND(N('Prior Year'!J85), 0)</f>
        <v>7669839</v>
      </c>
      <c r="C22" s="240">
        <f>data!J85</f>
        <v>12177139.190000001</v>
      </c>
      <c r="D22" s="240">
        <f>ROUND(N('Prior Year'!J59), 0)</f>
        <v>4704</v>
      </c>
      <c r="E22" s="1">
        <f>data!J59</f>
        <v>6519</v>
      </c>
      <c r="F22" s="216">
        <f t="shared" si="0"/>
        <v>1630.4929846938776</v>
      </c>
      <c r="G22" s="216">
        <f t="shared" si="1"/>
        <v>1867.945879736156</v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742</v>
      </c>
      <c r="B23" s="240">
        <f>ROUND(N('Prior Year'!K85), 0)</f>
        <v>3913682</v>
      </c>
      <c r="C23" s="240">
        <f>data!K85</f>
        <v>5250906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743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744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745</v>
      </c>
      <c r="B26" s="1">
        <f>ROUND(N('Prior Year'!N85), 0)</f>
        <v>246853</v>
      </c>
      <c r="C26" s="240">
        <f>data!N85</f>
        <v>243259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746</v>
      </c>
      <c r="B27" s="240">
        <f>ROUND(N('Prior Year'!O85), 0)</f>
        <v>9470453</v>
      </c>
      <c r="C27" s="240">
        <f>data!O85</f>
        <v>13924465.32</v>
      </c>
      <c r="D27" s="240">
        <f>ROUND(N('Prior Year'!O59), 0)</f>
        <v>1751</v>
      </c>
      <c r="E27" s="1">
        <f>data!O59</f>
        <v>2154</v>
      </c>
      <c r="F27" s="216">
        <f t="shared" si="0"/>
        <v>5408.5968018275271</v>
      </c>
      <c r="G27" s="216">
        <f t="shared" si="1"/>
        <v>6464.4685793871868</v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747</v>
      </c>
      <c r="B28" s="240">
        <f>ROUND(N('Prior Year'!P85), 0)</f>
        <v>63130989</v>
      </c>
      <c r="C28" s="240">
        <f>data!P85</f>
        <v>85151360.299999997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748</v>
      </c>
      <c r="B29" s="240">
        <f>ROUND(N('Prior Year'!Q85), 0)</f>
        <v>5091277</v>
      </c>
      <c r="C29" s="240">
        <f>data!Q85</f>
        <v>8303768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749</v>
      </c>
      <c r="B30" s="240">
        <f>ROUND(N('Prior Year'!R85), 0)</f>
        <v>5053267</v>
      </c>
      <c r="C30" s="240">
        <f>data!R85</f>
        <v>6811672.21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750</v>
      </c>
      <c r="B31" s="240">
        <f>ROUND(N('Prior Year'!S85), 0)</f>
        <v>-764189</v>
      </c>
      <c r="C31" s="240">
        <f>data!S85</f>
        <v>-766782</v>
      </c>
      <c r="D31" s="240" t="s">
        <v>751</v>
      </c>
      <c r="E31" s="4" t="s">
        <v>751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752</v>
      </c>
      <c r="B32" s="240">
        <f>ROUND(N('Prior Year'!T85), 0)</f>
        <v>3539</v>
      </c>
      <c r="C32" s="240">
        <f>data!T85</f>
        <v>877</v>
      </c>
      <c r="D32" s="240" t="s">
        <v>751</v>
      </c>
      <c r="E32" s="4" t="s">
        <v>751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753</v>
      </c>
      <c r="B33" s="240">
        <f>ROUND(N('Prior Year'!U85), 0)</f>
        <v>16016471</v>
      </c>
      <c r="C33" s="240">
        <f>data!U85</f>
        <v>15580994.48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754</v>
      </c>
      <c r="B34" s="240">
        <f>ROUND(N('Prior Year'!V85), 0)</f>
        <v>34584892</v>
      </c>
      <c r="C34" s="240">
        <f>data!V85</f>
        <v>48357302.5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755</v>
      </c>
      <c r="B35" s="240">
        <f>ROUND(N('Prior Year'!W85), 0)</f>
        <v>2500247</v>
      </c>
      <c r="C35" s="240">
        <f>data!W85</f>
        <v>3494859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756</v>
      </c>
      <c r="B36" s="240">
        <f>ROUND(N('Prior Year'!X85), 0)</f>
        <v>2980425</v>
      </c>
      <c r="C36" s="240">
        <f>data!X85</f>
        <v>4034220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757</v>
      </c>
      <c r="B37" s="240">
        <f>ROUND(N('Prior Year'!Y85), 0)</f>
        <v>16929990</v>
      </c>
      <c r="C37" s="240">
        <f>data!Y85</f>
        <v>21615660.530000001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758</v>
      </c>
      <c r="B38" s="240">
        <f>ROUND(N('Prior Year'!Z85), 0)</f>
        <v>52963337</v>
      </c>
      <c r="C38" s="240">
        <f>data!Z85</f>
        <v>68412896.900000006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759</v>
      </c>
      <c r="B39" s="240">
        <f>ROUND(N('Prior Year'!AA85), 0)</f>
        <v>3319374</v>
      </c>
      <c r="C39" s="240">
        <f>data!AA85</f>
        <v>3804407.04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760</v>
      </c>
      <c r="B40" s="240">
        <f>ROUND(N('Prior Year'!AB85), 0)</f>
        <v>10312280</v>
      </c>
      <c r="C40" s="240">
        <f>data!AB85</f>
        <v>18662913.200000003</v>
      </c>
      <c r="D40" s="240" t="s">
        <v>751</v>
      </c>
      <c r="E40" s="4" t="s">
        <v>751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761</v>
      </c>
      <c r="B41" s="240">
        <f>ROUND(N('Prior Year'!AC85), 0)</f>
        <v>5995109</v>
      </c>
      <c r="C41" s="240">
        <f>data!AC85</f>
        <v>8672375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762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763</v>
      </c>
      <c r="B43" s="240">
        <f>ROUND(N('Prior Year'!AE85), 0)</f>
        <v>6833836</v>
      </c>
      <c r="C43" s="240">
        <f>data!AE85</f>
        <v>10326512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764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765</v>
      </c>
      <c r="B45" s="240">
        <f>ROUND(N('Prior Year'!AG85), 0)</f>
        <v>25949041</v>
      </c>
      <c r="C45" s="240">
        <f>data!AG85</f>
        <v>37368962.57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766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767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768</v>
      </c>
      <c r="B48" s="240">
        <f>ROUND(N('Prior Year'!AJ85), 0)</f>
        <v>96620112</v>
      </c>
      <c r="C48" s="240">
        <f>data!AJ85</f>
        <v>150547936.17000002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769</v>
      </c>
      <c r="B49" s="240">
        <f>ROUND(N('Prior Year'!AK85), 0)</f>
        <v>2266668</v>
      </c>
      <c r="C49" s="240">
        <f>data!AK85</f>
        <v>3442340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770</v>
      </c>
      <c r="B50" s="240">
        <f>ROUND(N('Prior Year'!AL85), 0)</f>
        <v>1591110</v>
      </c>
      <c r="C50" s="240">
        <f>data!AL85</f>
        <v>2372845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771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772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773</v>
      </c>
      <c r="B53" s="240">
        <f>ROUND(N('Prior Year'!AO85), 0)</f>
        <v>4676214</v>
      </c>
      <c r="C53" s="240">
        <f>data!AO85</f>
        <v>7109002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774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775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776</v>
      </c>
      <c r="B56" s="240">
        <f>ROUND(N('Prior Year'!AR85), 0)</f>
        <v>0</v>
      </c>
      <c r="C56" s="240">
        <f>data!AR85</f>
        <v>7887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777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778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779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780</v>
      </c>
      <c r="B60" s="240">
        <f>ROUND(N('Prior Year'!AV85), 0)</f>
        <v>802785</v>
      </c>
      <c r="C60" s="240">
        <f>data!AV85</f>
        <v>1165422</v>
      </c>
      <c r="D60" s="240" t="s">
        <v>751</v>
      </c>
      <c r="E60" s="4" t="s">
        <v>751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781</v>
      </c>
      <c r="B61" s="240">
        <f>ROUND(N('Prior Year'!AW85), 0)</f>
        <v>-158780</v>
      </c>
      <c r="C61" s="240">
        <f>data!AW85</f>
        <v>290403</v>
      </c>
      <c r="D61" s="240" t="s">
        <v>751</v>
      </c>
      <c r="E61" s="4" t="s">
        <v>751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782</v>
      </c>
      <c r="B62" s="240">
        <f>ROUND(N('Prior Year'!AX85), 0)</f>
        <v>0</v>
      </c>
      <c r="C62" s="240">
        <f>data!AX85</f>
        <v>0</v>
      </c>
      <c r="D62" s="240" t="s">
        <v>751</v>
      </c>
      <c r="E62" s="4" t="s">
        <v>751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783</v>
      </c>
      <c r="B63" s="240">
        <f>ROUND(N('Prior Year'!AY85), 0)</f>
        <v>6893143</v>
      </c>
      <c r="C63" s="240">
        <f>data!AY85</f>
        <v>9324793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784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785</v>
      </c>
      <c r="B65" s="240">
        <f>ROUND(N('Prior Year'!BA85), 0)</f>
        <v>0</v>
      </c>
      <c r="C65" s="240">
        <f>data!BA85</f>
        <v>0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786</v>
      </c>
      <c r="B66" s="240">
        <f>ROUND(N('Prior Year'!BB85), 0)</f>
        <v>4783051</v>
      </c>
      <c r="C66" s="240">
        <f>data!BB85</f>
        <v>7590536</v>
      </c>
      <c r="D66" s="240" t="s">
        <v>751</v>
      </c>
      <c r="E66" s="4" t="s">
        <v>751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787</v>
      </c>
      <c r="B67" s="240">
        <f>ROUND(N('Prior Year'!BC85), 0)</f>
        <v>3115</v>
      </c>
      <c r="C67" s="240">
        <f>data!BC85</f>
        <v>0</v>
      </c>
      <c r="D67" s="240" t="s">
        <v>751</v>
      </c>
      <c r="E67" s="4" t="s">
        <v>751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788</v>
      </c>
      <c r="B68" s="240">
        <f>ROUND(N('Prior Year'!BD85), 0)</f>
        <v>491441</v>
      </c>
      <c r="C68" s="240">
        <f>data!BD85</f>
        <v>-130940</v>
      </c>
      <c r="D68" s="240" t="s">
        <v>751</v>
      </c>
      <c r="E68" s="4" t="s">
        <v>751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789</v>
      </c>
      <c r="B69" s="240">
        <f>ROUND(N('Prior Year'!BE85), 0)</f>
        <v>12973231</v>
      </c>
      <c r="C69" s="240">
        <f>data!BE85</f>
        <v>17092905.68</v>
      </c>
      <c r="D69" s="240">
        <f>ROUND(N('Prior Year'!BE59), 0)</f>
        <v>429232</v>
      </c>
      <c r="E69" s="1">
        <f>data!BE59</f>
        <v>429234</v>
      </c>
      <c r="F69" s="216">
        <f>IF(B69=0,"",IF(D69=0,"",B69/D69))</f>
        <v>30.22428663286987</v>
      </c>
      <c r="G69" s="216">
        <f t="shared" si="5"/>
        <v>39.821881957160898</v>
      </c>
      <c r="H69" s="6">
        <f>IF(B69 = 0, "", IF(C69 = 0, "", IF(D69 = 0, "", IF(E69 = 0, "", IF(G69 / F69 - 1 &lt; -0.25, G69 / F69 - 1, IF(G69 / F69 - 1 &gt; 0.25, G69 / F69 - 1, ""))))))</f>
        <v>0.31754580152285006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790</v>
      </c>
      <c r="B70" s="240">
        <f>ROUND(N('Prior Year'!BF85), 0)</f>
        <v>0</v>
      </c>
      <c r="C70" s="240">
        <f>data!BF85</f>
        <v>0</v>
      </c>
      <c r="D70" s="240" t="s">
        <v>751</v>
      </c>
      <c r="E70" s="4" t="s">
        <v>751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791</v>
      </c>
      <c r="B71" s="240">
        <f>ROUND(N('Prior Year'!BG85), 0)</f>
        <v>800395</v>
      </c>
      <c r="C71" s="240">
        <f>data!BG85</f>
        <v>1194956</v>
      </c>
      <c r="D71" s="240" t="s">
        <v>751</v>
      </c>
      <c r="E71" s="4" t="s">
        <v>751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792</v>
      </c>
      <c r="B72" s="240">
        <f>ROUND(N('Prior Year'!BH85), 0)</f>
        <v>188084</v>
      </c>
      <c r="C72" s="240">
        <f>data!BH85</f>
        <v>-21228.440000000002</v>
      </c>
      <c r="D72" s="240" t="s">
        <v>751</v>
      </c>
      <c r="E72" s="4" t="s">
        <v>751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793</v>
      </c>
      <c r="B73" s="240">
        <f>ROUND(N('Prior Year'!BI85), 0)</f>
        <v>904237</v>
      </c>
      <c r="C73" s="240">
        <f>data!BI85</f>
        <v>766484</v>
      </c>
      <c r="D73" s="240" t="s">
        <v>751</v>
      </c>
      <c r="E73" s="4" t="s">
        <v>751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794</v>
      </c>
      <c r="B74" s="240">
        <f>ROUND(N('Prior Year'!BJ85), 0)</f>
        <v>143988</v>
      </c>
      <c r="C74" s="240">
        <f>data!BJ85</f>
        <v>217438</v>
      </c>
      <c r="D74" s="240" t="s">
        <v>751</v>
      </c>
      <c r="E74" s="4" t="s">
        <v>751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795</v>
      </c>
      <c r="B75" s="240">
        <f>ROUND(N('Prior Year'!BK85), 0)</f>
        <v>1599124</v>
      </c>
      <c r="C75" s="240">
        <f>data!BK85</f>
        <v>2794657</v>
      </c>
      <c r="D75" s="240" t="s">
        <v>751</v>
      </c>
      <c r="E75" s="4" t="s">
        <v>751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796</v>
      </c>
      <c r="B76" s="240">
        <f>ROUND(N('Prior Year'!BL85), 0)</f>
        <v>2534182</v>
      </c>
      <c r="C76" s="240">
        <f>data!BL85</f>
        <v>4023107</v>
      </c>
      <c r="D76" s="240" t="s">
        <v>751</v>
      </c>
      <c r="E76" s="4" t="s">
        <v>751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797</v>
      </c>
      <c r="B77" s="240">
        <f>ROUND(N('Prior Year'!BM85), 0)</f>
        <v>18800</v>
      </c>
      <c r="C77" s="240">
        <f>data!BM85</f>
        <v>0</v>
      </c>
      <c r="D77" s="240" t="s">
        <v>751</v>
      </c>
      <c r="E77" s="4" t="s">
        <v>751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798</v>
      </c>
      <c r="B78" s="240">
        <f>ROUND(N('Prior Year'!BN85), 0)</f>
        <v>33666742</v>
      </c>
      <c r="C78" s="240">
        <f>data!BN85</f>
        <v>36368884.909999996</v>
      </c>
      <c r="D78" s="240" t="s">
        <v>751</v>
      </c>
      <c r="E78" s="4" t="s">
        <v>751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799</v>
      </c>
      <c r="B79" s="240">
        <f>ROUND(N('Prior Year'!BO85), 0)</f>
        <v>2510840</v>
      </c>
      <c r="C79" s="240">
        <f>data!BO85</f>
        <v>1284432</v>
      </c>
      <c r="D79" s="240" t="s">
        <v>751</v>
      </c>
      <c r="E79" s="4" t="s">
        <v>751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800</v>
      </c>
      <c r="B80" s="240">
        <f>ROUND(N('Prior Year'!BP85), 0)</f>
        <v>139488</v>
      </c>
      <c r="C80" s="240">
        <f>data!BP85</f>
        <v>103351</v>
      </c>
      <c r="D80" s="240" t="s">
        <v>751</v>
      </c>
      <c r="E80" s="4" t="s">
        <v>751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801</v>
      </c>
      <c r="B81" s="240">
        <f>ROUND(N('Prior Year'!BQ85), 0)</f>
        <v>0</v>
      </c>
      <c r="C81" s="240">
        <f>data!BQ85</f>
        <v>0</v>
      </c>
      <c r="D81" s="240" t="s">
        <v>751</v>
      </c>
      <c r="E81" s="4" t="s">
        <v>751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802</v>
      </c>
      <c r="B82" s="240">
        <f>ROUND(N('Prior Year'!BR85), 0)</f>
        <v>1508411</v>
      </c>
      <c r="C82" s="240">
        <f>data!BR85</f>
        <v>1635944</v>
      </c>
      <c r="D82" s="240" t="s">
        <v>751</v>
      </c>
      <c r="E82" s="4" t="s">
        <v>751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803</v>
      </c>
      <c r="B83" s="240">
        <f>ROUND(N('Prior Year'!BS85), 0)</f>
        <v>211453</v>
      </c>
      <c r="C83" s="240">
        <f>data!BS85</f>
        <v>390194</v>
      </c>
      <c r="D83" s="240" t="s">
        <v>751</v>
      </c>
      <c r="E83" s="4" t="s">
        <v>751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804</v>
      </c>
      <c r="B84" s="240">
        <f>ROUND(N('Prior Year'!BT85), 0)</f>
        <v>0</v>
      </c>
      <c r="C84" s="240">
        <f>data!BT85</f>
        <v>0</v>
      </c>
      <c r="D84" s="240" t="s">
        <v>751</v>
      </c>
      <c r="E84" s="4" t="s">
        <v>751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805</v>
      </c>
      <c r="B85" s="240">
        <f>ROUND(N('Prior Year'!BU85), 0)</f>
        <v>0</v>
      </c>
      <c r="C85" s="240">
        <f>data!BU85</f>
        <v>0</v>
      </c>
      <c r="D85" s="240" t="s">
        <v>751</v>
      </c>
      <c r="E85" s="4" t="s">
        <v>751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806</v>
      </c>
      <c r="B86" s="240">
        <f>ROUND(N('Prior Year'!BV85), 0)</f>
        <v>2014642</v>
      </c>
      <c r="C86" s="240">
        <f>data!BV85</f>
        <v>3076517</v>
      </c>
      <c r="D86" s="240" t="s">
        <v>751</v>
      </c>
      <c r="E86" s="4" t="s">
        <v>751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807</v>
      </c>
      <c r="B87" s="240">
        <f>ROUND(N('Prior Year'!BW85), 0)</f>
        <v>27429288</v>
      </c>
      <c r="C87" s="240">
        <f>data!BW85</f>
        <v>38752925.82</v>
      </c>
      <c r="D87" s="240" t="s">
        <v>751</v>
      </c>
      <c r="E87" s="4" t="s">
        <v>751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808</v>
      </c>
      <c r="B88" s="240">
        <f>ROUND(N('Prior Year'!BX85), 0)</f>
        <v>0</v>
      </c>
      <c r="C88" s="240">
        <f>data!BX85</f>
        <v>0</v>
      </c>
      <c r="D88" s="240" t="s">
        <v>751</v>
      </c>
      <c r="E88" s="4" t="s">
        <v>751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809</v>
      </c>
      <c r="B89" s="240">
        <f>ROUND(N('Prior Year'!BY85), 0)</f>
        <v>8328090</v>
      </c>
      <c r="C89" s="240">
        <f>data!BY85</f>
        <v>9195144.2699999996</v>
      </c>
      <c r="D89" s="240" t="s">
        <v>751</v>
      </c>
      <c r="E89" s="4" t="s">
        <v>751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810</v>
      </c>
      <c r="B90" s="240">
        <f>ROUND(N('Prior Year'!BZ85), 0)</f>
        <v>676757</v>
      </c>
      <c r="C90" s="240">
        <f>data!BZ85</f>
        <v>8508322</v>
      </c>
      <c r="D90" s="240" t="s">
        <v>751</v>
      </c>
      <c r="E90" s="4" t="s">
        <v>751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811</v>
      </c>
      <c r="B91" s="240">
        <f>ROUND(N('Prior Year'!CA85), 0)</f>
        <v>7694067</v>
      </c>
      <c r="C91" s="240">
        <f>data!CA85</f>
        <v>12257185.5</v>
      </c>
      <c r="D91" s="240" t="s">
        <v>751</v>
      </c>
      <c r="E91" s="4" t="s">
        <v>751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812</v>
      </c>
      <c r="B92" s="240">
        <f>ROUND(N('Prior Year'!CB85), 0)</f>
        <v>1541490</v>
      </c>
      <c r="C92" s="240">
        <f>data!CB85</f>
        <v>3409272</v>
      </c>
      <c r="D92" s="240" t="s">
        <v>751</v>
      </c>
      <c r="E92" s="4" t="s">
        <v>751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813</v>
      </c>
      <c r="B93" s="240">
        <f>ROUND(N('Prior Year'!CC85), 0)</f>
        <v>169476334</v>
      </c>
      <c r="C93" s="240">
        <f>data!CC85</f>
        <v>21253958</v>
      </c>
      <c r="D93" s="240" t="s">
        <v>751</v>
      </c>
      <c r="E93" s="4" t="s">
        <v>751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814</v>
      </c>
      <c r="B94" s="240">
        <f>ROUND(N('Prior Year'!CD85), 0)</f>
        <v>30678982</v>
      </c>
      <c r="C94" s="240">
        <f>data!CD85</f>
        <v>0</v>
      </c>
      <c r="D94" s="240" t="s">
        <v>751</v>
      </c>
      <c r="E94" s="4" t="s">
        <v>751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0F74-0064-4324-8F89-9DDDDD9B6E26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815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816</v>
      </c>
      <c r="B3" s="261"/>
      <c r="C3" s="261"/>
      <c r="D3" s="261"/>
    </row>
    <row r="4" spans="1:4" ht="14.5" x14ac:dyDescent="0.35">
      <c r="A4" s="261" t="s">
        <v>817</v>
      </c>
      <c r="B4" s="261"/>
      <c r="C4" s="261"/>
      <c r="D4" s="261"/>
    </row>
    <row r="5" spans="1:4" ht="14.5" x14ac:dyDescent="0.35">
      <c r="A5" s="261" t="s">
        <v>818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819</v>
      </c>
      <c r="B7" s="261"/>
      <c r="C7" s="261"/>
      <c r="D7" s="261"/>
    </row>
    <row r="8" spans="1:4" ht="14.5" x14ac:dyDescent="0.35">
      <c r="A8" s="261" t="s">
        <v>820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821</v>
      </c>
      <c r="B11" s="261"/>
      <c r="C11" s="261"/>
      <c r="D11" s="261">
        <f>N(data!C380)</f>
        <v>7531720</v>
      </c>
    </row>
    <row r="12" spans="1:4" ht="14.5" x14ac:dyDescent="0.35">
      <c r="A12" s="263" t="s">
        <v>822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823</v>
      </c>
      <c r="B14" s="261"/>
      <c r="C14" s="261"/>
      <c r="D14" s="263" t="s">
        <v>824</v>
      </c>
    </row>
    <row r="15" spans="1:4" ht="14.5" x14ac:dyDescent="0.35">
      <c r="A15" s="261" t="s">
        <v>825</v>
      </c>
      <c r="B15" s="261"/>
      <c r="C15" s="261"/>
      <c r="D15" s="261"/>
    </row>
    <row r="16" spans="1:4" ht="14.5" x14ac:dyDescent="0.35">
      <c r="A16" s="261" t="s">
        <v>825</v>
      </c>
      <c r="B16" s="261"/>
      <c r="C16" s="261"/>
      <c r="D16" s="261"/>
    </row>
    <row r="17" spans="1:4" ht="14.5" x14ac:dyDescent="0.35">
      <c r="A17" s="261" t="s">
        <v>825</v>
      </c>
      <c r="B17" s="261"/>
      <c r="C17" s="261"/>
      <c r="D17" s="261"/>
    </row>
    <row r="18" spans="1:4" ht="14.5" x14ac:dyDescent="0.35">
      <c r="A18" s="261" t="s">
        <v>825</v>
      </c>
      <c r="B18" s="261"/>
      <c r="C18" s="261"/>
      <c r="D18" s="261"/>
    </row>
    <row r="19" spans="1:4" ht="14.5" x14ac:dyDescent="0.35">
      <c r="A19" s="261" t="s">
        <v>825</v>
      </c>
      <c r="B19" s="261"/>
      <c r="C19" s="261"/>
      <c r="D19" s="261"/>
    </row>
    <row r="20" spans="1:4" ht="14.5" x14ac:dyDescent="0.35">
      <c r="A20" s="261" t="s">
        <v>825</v>
      </c>
      <c r="B20" s="261"/>
      <c r="C20" s="261"/>
      <c r="D20" s="261"/>
    </row>
    <row r="21" spans="1:4" ht="14.5" x14ac:dyDescent="0.35">
      <c r="A21" s="261" t="s">
        <v>825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826</v>
      </c>
      <c r="B25" s="261"/>
      <c r="C25" s="261"/>
      <c r="D25" s="261">
        <f>N(data!C414)</f>
        <v>2831191</v>
      </c>
    </row>
    <row r="26" spans="1:4" ht="14.5" x14ac:dyDescent="0.35">
      <c r="A26" s="263" t="s">
        <v>822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823</v>
      </c>
      <c r="B28" s="261"/>
      <c r="C28" s="261"/>
      <c r="D28" s="263" t="s">
        <v>824</v>
      </c>
    </row>
    <row r="29" spans="1:4" ht="14.5" x14ac:dyDescent="0.35">
      <c r="A29" s="261" t="s">
        <v>827</v>
      </c>
      <c r="B29" s="261"/>
      <c r="C29" s="261"/>
      <c r="D29" s="261"/>
    </row>
    <row r="30" spans="1:4" ht="14.5" x14ac:dyDescent="0.35">
      <c r="A30" s="261" t="s">
        <v>827</v>
      </c>
      <c r="B30" s="261"/>
      <c r="C30" s="261"/>
      <c r="D30" s="261"/>
    </row>
    <row r="31" spans="1:4" ht="14.5" x14ac:dyDescent="0.35">
      <c r="A31" s="261" t="s">
        <v>827</v>
      </c>
      <c r="B31" s="261"/>
      <c r="C31" s="261"/>
      <c r="D31" s="261"/>
    </row>
    <row r="32" spans="1:4" ht="14.5" x14ac:dyDescent="0.35">
      <c r="A32" s="261" t="s">
        <v>827</v>
      </c>
      <c r="B32" s="261"/>
      <c r="C32" s="261"/>
      <c r="D32" s="261"/>
    </row>
    <row r="33" spans="1:4" ht="14.5" x14ac:dyDescent="0.35">
      <c r="A33" s="261" t="s">
        <v>827</v>
      </c>
      <c r="B33" s="261"/>
      <c r="C33" s="261"/>
      <c r="D33" s="261"/>
    </row>
    <row r="34" spans="1:4" ht="14.5" x14ac:dyDescent="0.35">
      <c r="A34" s="261" t="s">
        <v>827</v>
      </c>
      <c r="B34" s="261"/>
      <c r="C34" s="261"/>
      <c r="D34" s="261"/>
    </row>
    <row r="35" spans="1:4" ht="14.5" x14ac:dyDescent="0.35">
      <c r="A35" s="261" t="s">
        <v>827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2EE0-C79D-4654-88DA-F0375D26D41C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H-161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Kadlec Regional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99352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"&amp;data!C103</f>
        <v xml:space="preserve">  Benton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"&amp;data!C104</f>
        <v xml:space="preserve">  Rand Wortman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(509)946-4611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(509)942-2003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836</v>
      </c>
      <c r="E16" s="241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41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1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15614</v>
      </c>
      <c r="G23" s="76">
        <f>data!D127</f>
        <v>77303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2154</v>
      </c>
      <c r="G26" s="76">
        <f>data!D130</f>
        <v>6519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47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142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20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33</v>
      </c>
      <c r="E34" s="73" t="s">
        <v>350</v>
      </c>
      <c r="F34" s="76"/>
      <c r="G34" s="76">
        <f>data!E143</f>
        <v>254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12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337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C077-99F2-484D-AA3A-6D2AF84B5DF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>Hospital: Kadlec Regional Medical Center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858</v>
      </c>
      <c r="B6" s="88" t="s">
        <v>335</v>
      </c>
      <c r="C6" s="88" t="s">
        <v>859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6896</v>
      </c>
      <c r="C7" s="136">
        <f>data!B155</f>
        <v>34142</v>
      </c>
      <c r="D7" s="136">
        <f>data!B156</f>
        <v>208710</v>
      </c>
      <c r="E7" s="136">
        <f>data!B157</f>
        <v>529816329</v>
      </c>
      <c r="F7" s="136">
        <f>data!B158</f>
        <v>644378679</v>
      </c>
      <c r="G7" s="136">
        <f>data!B157+data!B158</f>
        <v>1174195008</v>
      </c>
    </row>
    <row r="8" spans="1:7" ht="20.149999999999999" customHeight="1" x14ac:dyDescent="0.35">
      <c r="A8" s="72" t="s">
        <v>357</v>
      </c>
      <c r="B8" s="136">
        <f>data!C154</f>
        <v>3149</v>
      </c>
      <c r="C8" s="136">
        <f>data!C155</f>
        <v>15588</v>
      </c>
      <c r="D8" s="136">
        <f>data!C156</f>
        <v>95291</v>
      </c>
      <c r="E8" s="136">
        <f>data!C157</f>
        <v>247596569</v>
      </c>
      <c r="F8" s="136">
        <f>data!C158</f>
        <v>288505080</v>
      </c>
      <c r="G8" s="136">
        <f>data!C157+data!C158</f>
        <v>536101649</v>
      </c>
    </row>
    <row r="9" spans="1:7" ht="20.149999999999999" customHeight="1" x14ac:dyDescent="0.35">
      <c r="A9" s="72" t="s">
        <v>860</v>
      </c>
      <c r="B9" s="136">
        <f>data!D154</f>
        <v>5569</v>
      </c>
      <c r="C9" s="136">
        <f>data!D155</f>
        <v>27572</v>
      </c>
      <c r="D9" s="136">
        <f>data!D156</f>
        <v>168548</v>
      </c>
      <c r="E9" s="136">
        <f>data!D157</f>
        <v>321796632</v>
      </c>
      <c r="F9" s="136">
        <f>data!D158</f>
        <v>626447209</v>
      </c>
      <c r="G9" s="136">
        <f>data!D157+data!D158</f>
        <v>948243841</v>
      </c>
    </row>
    <row r="10" spans="1:7" ht="20.149999999999999" customHeight="1" x14ac:dyDescent="0.35">
      <c r="A10" s="87" t="s">
        <v>230</v>
      </c>
      <c r="B10" s="136">
        <f>data!E154</f>
        <v>15614</v>
      </c>
      <c r="C10" s="136">
        <f>data!E155</f>
        <v>77302</v>
      </c>
      <c r="D10" s="136">
        <f>data!E156</f>
        <v>472549</v>
      </c>
      <c r="E10" s="136">
        <f>data!E157</f>
        <v>1099209530</v>
      </c>
      <c r="F10" s="136">
        <f>data!E158</f>
        <v>1559330968</v>
      </c>
      <c r="G10" s="136">
        <f>E10+F10</f>
        <v>2658540498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335</v>
      </c>
      <c r="C15" s="88" t="s">
        <v>859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858</v>
      </c>
      <c r="B24" s="88" t="s">
        <v>335</v>
      </c>
      <c r="C24" s="88" t="s">
        <v>859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2B9D-D4F9-4BD5-B6EE-D6CFCE340689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Kadlec Regional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22129593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507935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31211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6508109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2496831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31673679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17133493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2106386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19239879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9285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9285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8058036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12906444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20964480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550061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11306464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11856525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2B44-8820-4FA2-8966-08FCAA1B7ADE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>Hospital: Kadlec Regional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389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10386492</v>
      </c>
      <c r="D7" s="76">
        <f>data!C211</f>
        <v>0</v>
      </c>
      <c r="E7" s="76">
        <f>data!D211</f>
        <v>0</v>
      </c>
      <c r="F7" s="76">
        <f>data!E211</f>
        <v>10386492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4217560</v>
      </c>
      <c r="D8" s="76">
        <f>data!C212</f>
        <v>0</v>
      </c>
      <c r="E8" s="76">
        <f>data!D212</f>
        <v>0</v>
      </c>
      <c r="F8" s="76">
        <f>data!E212</f>
        <v>4217560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210289745</v>
      </c>
      <c r="D9" s="76">
        <f>data!C213</f>
        <v>2457500</v>
      </c>
      <c r="E9" s="76">
        <f>data!D213</f>
        <v>0</v>
      </c>
      <c r="F9" s="76">
        <f>data!E213</f>
        <v>212747245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22993336</v>
      </c>
      <c r="D11" s="76">
        <f>data!C215</f>
        <v>177647</v>
      </c>
      <c r="E11" s="76">
        <f>data!D215</f>
        <v>0</v>
      </c>
      <c r="F11" s="76">
        <f>data!E215</f>
        <v>23170983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125304459</v>
      </c>
      <c r="D12" s="76">
        <f>data!C216</f>
        <v>10772516</v>
      </c>
      <c r="E12" s="76">
        <f>data!D216</f>
        <v>0</v>
      </c>
      <c r="F12" s="76">
        <f>data!E216</f>
        <v>136076975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24113502</v>
      </c>
      <c r="D15" s="76">
        <f>data!C219</f>
        <v>-6209136</v>
      </c>
      <c r="E15" s="76">
        <f>data!D219</f>
        <v>0</v>
      </c>
      <c r="F15" s="76">
        <f>data!E219</f>
        <v>17904366</v>
      </c>
    </row>
    <row r="16" spans="1:6" ht="20.149999999999999" customHeight="1" x14ac:dyDescent="0.35">
      <c r="A16" s="72">
        <v>10</v>
      </c>
      <c r="B16" s="76" t="s">
        <v>613</v>
      </c>
      <c r="C16" s="76">
        <f>data!B220</f>
        <v>397305094</v>
      </c>
      <c r="D16" s="76">
        <f>data!C220</f>
        <v>7198527</v>
      </c>
      <c r="E16" s="76">
        <f>data!D220</f>
        <v>0</v>
      </c>
      <c r="F16" s="76">
        <f>data!E220</f>
        <v>404503621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2806141</v>
      </c>
      <c r="D24" s="76">
        <f>data!C225</f>
        <v>301138</v>
      </c>
      <c r="E24" s="76">
        <f>data!D225</f>
        <v>0</v>
      </c>
      <c r="F24" s="76">
        <f>data!E225</f>
        <v>3107279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52089057</v>
      </c>
      <c r="D25" s="76">
        <f>data!C226</f>
        <v>6936581</v>
      </c>
      <c r="E25" s="76">
        <f>data!D226</f>
        <v>0</v>
      </c>
      <c r="F25" s="76">
        <f>data!E226</f>
        <v>59025638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9304725</v>
      </c>
      <c r="D27" s="76">
        <f>data!C228</f>
        <v>1706424</v>
      </c>
      <c r="E27" s="76">
        <f>data!D228</f>
        <v>0</v>
      </c>
      <c r="F27" s="76">
        <f>data!E228</f>
        <v>11011149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92399232</v>
      </c>
      <c r="D28" s="76">
        <f>data!C229</f>
        <v>9131045</v>
      </c>
      <c r="E28" s="76">
        <f>data!D229</f>
        <v>0</v>
      </c>
      <c r="F28" s="76">
        <f>data!E229</f>
        <v>101530277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-31505</v>
      </c>
      <c r="D29" s="76">
        <f>data!C230</f>
        <v>112517</v>
      </c>
      <c r="E29" s="76">
        <f>data!D230</f>
        <v>0</v>
      </c>
      <c r="F29" s="76">
        <f>data!E230</f>
        <v>81012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data!B233</f>
        <v>156567650</v>
      </c>
      <c r="D32" s="76">
        <f>data!C233</f>
        <v>18187705</v>
      </c>
      <c r="E32" s="76">
        <f>data!D233</f>
        <v>0</v>
      </c>
      <c r="F32" s="76">
        <f>data!E233</f>
        <v>174755355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A366A-0A90-4A04-A610-27CA7CFF3A39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>Hospital: Kadlec Regional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10696022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849799635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424524039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20796354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73132762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389496038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11097008.819999993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1768845836.8199999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5820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14225562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33331298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47556860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