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AC2E44C7-03E8-4BAD-BCCD-1358558C2B61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E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D211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F65" i="15"/>
  <c r="E65" i="15"/>
  <c r="D65" i="15"/>
  <c r="B65" i="15"/>
  <c r="E64" i="15"/>
  <c r="D64" i="15"/>
  <c r="B64" i="15"/>
  <c r="H64" i="15" s="1"/>
  <c r="I64" i="15" s="1"/>
  <c r="E63" i="15"/>
  <c r="D63" i="15"/>
  <c r="F63" i="15" s="1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F56" i="15" s="1"/>
  <c r="H55" i="15"/>
  <c r="I55" i="15" s="1"/>
  <c r="E55" i="15"/>
  <c r="D55" i="15"/>
  <c r="B55" i="15"/>
  <c r="F55" i="15" s="1"/>
  <c r="E54" i="15"/>
  <c r="D54" i="15"/>
  <c r="B54" i="15"/>
  <c r="H54" i="15" s="1"/>
  <c r="I54" i="15" s="1"/>
  <c r="E53" i="15"/>
  <c r="D53" i="15"/>
  <c r="B53" i="15"/>
  <c r="H53" i="15" s="1"/>
  <c r="I53" i="15" s="1"/>
  <c r="E52" i="15"/>
  <c r="D52" i="15"/>
  <c r="B52" i="15"/>
  <c r="H52" i="15" s="1"/>
  <c r="I52" i="15" s="1"/>
  <c r="E51" i="15"/>
  <c r="D51" i="15"/>
  <c r="B51" i="15"/>
  <c r="H51" i="15" s="1"/>
  <c r="I51" i="15" s="1"/>
  <c r="F50" i="15"/>
  <c r="E50" i="15"/>
  <c r="D50" i="15"/>
  <c r="B50" i="15"/>
  <c r="H50" i="15" s="1"/>
  <c r="I50" i="15" s="1"/>
  <c r="E49" i="15"/>
  <c r="D49" i="15"/>
  <c r="B49" i="15"/>
  <c r="H49" i="15" s="1"/>
  <c r="I49" i="15" s="1"/>
  <c r="E48" i="15"/>
  <c r="D48" i="15"/>
  <c r="B48" i="15"/>
  <c r="F47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H44" i="15" s="1"/>
  <c r="I44" i="15" s="1"/>
  <c r="E43" i="15"/>
  <c r="D43" i="15"/>
  <c r="B43" i="15"/>
  <c r="E42" i="15"/>
  <c r="D42" i="15"/>
  <c r="B42" i="15"/>
  <c r="H42" i="15" s="1"/>
  <c r="I42" i="15" s="1"/>
  <c r="E41" i="15"/>
  <c r="D41" i="15"/>
  <c r="B41" i="15"/>
  <c r="I40" i="15"/>
  <c r="B40" i="15"/>
  <c r="E39" i="15"/>
  <c r="D39" i="15"/>
  <c r="B39" i="15"/>
  <c r="E38" i="15"/>
  <c r="D38" i="15"/>
  <c r="B38" i="15"/>
  <c r="F38" i="15" s="1"/>
  <c r="E37" i="15"/>
  <c r="D37" i="15"/>
  <c r="B37" i="15"/>
  <c r="E36" i="15"/>
  <c r="D36" i="15"/>
  <c r="B36" i="15"/>
  <c r="E35" i="15"/>
  <c r="D35" i="15"/>
  <c r="B35" i="15"/>
  <c r="H35" i="15" s="1"/>
  <c r="I35" i="15" s="1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F30" i="15" s="1"/>
  <c r="E29" i="15"/>
  <c r="D29" i="15"/>
  <c r="B29" i="15"/>
  <c r="E28" i="15"/>
  <c r="D28" i="15"/>
  <c r="B28" i="15"/>
  <c r="E27" i="15"/>
  <c r="D27" i="15"/>
  <c r="B27" i="15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E23" i="15"/>
  <c r="D23" i="15"/>
  <c r="B23" i="15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E19" i="15"/>
  <c r="D19" i="15"/>
  <c r="B19" i="15"/>
  <c r="E18" i="15"/>
  <c r="D18" i="15"/>
  <c r="B18" i="15"/>
  <c r="H18" i="15" s="1"/>
  <c r="I18" i="15" s="1"/>
  <c r="E17" i="15"/>
  <c r="D17" i="15"/>
  <c r="B17" i="15"/>
  <c r="F17" i="15" s="1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3" i="24"/>
  <c r="C137" i="8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F91" i="24"/>
  <c r="CE91" i="24"/>
  <c r="I381" i="34" s="1"/>
  <c r="CF90" i="24"/>
  <c r="CE90" i="24"/>
  <c r="I380" i="34" s="1"/>
  <c r="AV89" i="24"/>
  <c r="AU89" i="24"/>
  <c r="AE46" i="31" s="1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AE24" i="31" s="1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 s="1"/>
  <c r="I371" i="34" s="1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O45" i="31" s="1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AW67" i="24"/>
  <c r="CE66" i="24"/>
  <c r="I368" i="34" s="1"/>
  <c r="CE65" i="24"/>
  <c r="I367" i="34" s="1"/>
  <c r="CE64" i="24"/>
  <c r="I366" i="34" s="1"/>
  <c r="CE63" i="24"/>
  <c r="I365" i="34" s="1"/>
  <c r="AD62" i="24"/>
  <c r="J62" i="24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M50" i="31" s="1"/>
  <c r="AX52" i="24"/>
  <c r="AX67" i="24" s="1"/>
  <c r="AW52" i="24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F29" i="15" l="1"/>
  <c r="F43" i="15"/>
  <c r="F48" i="15"/>
  <c r="F52" i="15"/>
  <c r="F69" i="15"/>
  <c r="F21" i="15"/>
  <c r="F53" i="15"/>
  <c r="G10" i="4"/>
  <c r="F34" i="15"/>
  <c r="F39" i="15"/>
  <c r="F45" i="15"/>
  <c r="F26" i="15"/>
  <c r="F22" i="15"/>
  <c r="F46" i="15"/>
  <c r="F54" i="15"/>
  <c r="H56" i="15"/>
  <c r="I56" i="15" s="1"/>
  <c r="F64" i="15"/>
  <c r="F51" i="15"/>
  <c r="F18" i="15"/>
  <c r="F42" i="15"/>
  <c r="F35" i="15"/>
  <c r="H59" i="15"/>
  <c r="I59" i="15" s="1"/>
  <c r="F25" i="15"/>
  <c r="F41" i="15"/>
  <c r="D341" i="24"/>
  <c r="C87" i="8" s="1"/>
  <c r="D258" i="24"/>
  <c r="CE48" i="24"/>
  <c r="AY85" i="24"/>
  <c r="I213" i="34" s="1"/>
  <c r="AI85" i="24"/>
  <c r="C700" i="24" s="1"/>
  <c r="I209" i="34"/>
  <c r="H12" i="31"/>
  <c r="F44" i="34"/>
  <c r="M85" i="24"/>
  <c r="H36" i="31"/>
  <c r="I140" i="34"/>
  <c r="AK85" i="24"/>
  <c r="H60" i="31"/>
  <c r="E268" i="34"/>
  <c r="BI85" i="24"/>
  <c r="H76" i="31"/>
  <c r="G332" i="34"/>
  <c r="BY85" i="24"/>
  <c r="H69" i="31"/>
  <c r="G300" i="34"/>
  <c r="BR85" i="24"/>
  <c r="M19" i="31"/>
  <c r="F81" i="34"/>
  <c r="M51" i="31"/>
  <c r="C241" i="34"/>
  <c r="H10" i="31"/>
  <c r="D44" i="34"/>
  <c r="K85" i="24"/>
  <c r="H18" i="31"/>
  <c r="E76" i="34"/>
  <c r="S85" i="24"/>
  <c r="H26" i="31"/>
  <c r="F108" i="34"/>
  <c r="AA85" i="24"/>
  <c r="H42" i="31"/>
  <c r="H172" i="34"/>
  <c r="AQ85" i="24"/>
  <c r="H58" i="31"/>
  <c r="C268" i="34"/>
  <c r="BG85" i="24"/>
  <c r="H66" i="31"/>
  <c r="D300" i="34"/>
  <c r="BO85" i="24"/>
  <c r="H74" i="31"/>
  <c r="E332" i="34"/>
  <c r="BW85" i="24"/>
  <c r="M24" i="31"/>
  <c r="D113" i="34"/>
  <c r="M32" i="31"/>
  <c r="E145" i="34"/>
  <c r="M40" i="31"/>
  <c r="F177" i="34"/>
  <c r="M56" i="31"/>
  <c r="H241" i="34"/>
  <c r="M72" i="31"/>
  <c r="C337" i="34"/>
  <c r="H20" i="31"/>
  <c r="G76" i="34"/>
  <c r="U85" i="24"/>
  <c r="M43" i="31"/>
  <c r="I177" i="34"/>
  <c r="M9" i="31"/>
  <c r="C49" i="34"/>
  <c r="M17" i="31"/>
  <c r="D81" i="34"/>
  <c r="M25" i="31"/>
  <c r="E113" i="34"/>
  <c r="M33" i="31"/>
  <c r="F145" i="34"/>
  <c r="M41" i="31"/>
  <c r="G177" i="34"/>
  <c r="M49" i="31"/>
  <c r="H209" i="34"/>
  <c r="M57" i="31"/>
  <c r="I241" i="34"/>
  <c r="M65" i="31"/>
  <c r="C305" i="34"/>
  <c r="M73" i="31"/>
  <c r="D337" i="34"/>
  <c r="H44" i="31"/>
  <c r="C204" i="34"/>
  <c r="AS85" i="24"/>
  <c r="H53" i="31"/>
  <c r="E236" i="34"/>
  <c r="BB85" i="24"/>
  <c r="C625" i="24"/>
  <c r="H4" i="31"/>
  <c r="E12" i="34"/>
  <c r="E85" i="24"/>
  <c r="H28" i="31"/>
  <c r="H108" i="34"/>
  <c r="AC85" i="24"/>
  <c r="H52" i="31"/>
  <c r="D236" i="34"/>
  <c r="BA85" i="24"/>
  <c r="H68" i="31"/>
  <c r="F300" i="34"/>
  <c r="BQ85" i="24"/>
  <c r="H5" i="31"/>
  <c r="F12" i="34"/>
  <c r="F85" i="24"/>
  <c r="H61" i="31"/>
  <c r="F268" i="34"/>
  <c r="BJ85" i="24"/>
  <c r="M11" i="31"/>
  <c r="E49" i="34"/>
  <c r="M59" i="31"/>
  <c r="D273" i="34"/>
  <c r="H7" i="31"/>
  <c r="H12" i="34"/>
  <c r="H85" i="24"/>
  <c r="H31" i="31"/>
  <c r="D140" i="34"/>
  <c r="AF85" i="24"/>
  <c r="H39" i="31"/>
  <c r="E172" i="34"/>
  <c r="AN85" i="24"/>
  <c r="H55" i="31"/>
  <c r="G236" i="34"/>
  <c r="BD85" i="24"/>
  <c r="H71" i="31"/>
  <c r="I300" i="34"/>
  <c r="BT85" i="24"/>
  <c r="H79" i="31"/>
  <c r="C364" i="34"/>
  <c r="CB85" i="24"/>
  <c r="M37" i="31"/>
  <c r="C177" i="34"/>
  <c r="H45" i="31"/>
  <c r="D204" i="34"/>
  <c r="AT85" i="24"/>
  <c r="M3" i="31"/>
  <c r="D17" i="34"/>
  <c r="M35" i="31"/>
  <c r="H145" i="34"/>
  <c r="M75" i="31"/>
  <c r="F337" i="34"/>
  <c r="H23" i="31"/>
  <c r="C108" i="34"/>
  <c r="X85" i="24"/>
  <c r="M6" i="31"/>
  <c r="G17" i="34"/>
  <c r="M14" i="31"/>
  <c r="H49" i="34"/>
  <c r="M22" i="31"/>
  <c r="I81" i="34"/>
  <c r="M30" i="31"/>
  <c r="C145" i="34"/>
  <c r="M46" i="31"/>
  <c r="E209" i="34"/>
  <c r="M62" i="31"/>
  <c r="G273" i="34"/>
  <c r="M78" i="31"/>
  <c r="I337" i="34"/>
  <c r="H13" i="31"/>
  <c r="G44" i="34"/>
  <c r="N85" i="24"/>
  <c r="H77" i="31"/>
  <c r="H332" i="34"/>
  <c r="BZ85" i="24"/>
  <c r="M27" i="31"/>
  <c r="G113" i="34"/>
  <c r="M67" i="31"/>
  <c r="E305" i="34"/>
  <c r="H15" i="31"/>
  <c r="I44" i="34"/>
  <c r="P85" i="24"/>
  <c r="H17" i="31"/>
  <c r="D76" i="34"/>
  <c r="R85" i="24"/>
  <c r="H33" i="31"/>
  <c r="F140" i="34"/>
  <c r="AH85" i="24"/>
  <c r="H41" i="31"/>
  <c r="G172" i="34"/>
  <c r="AP85" i="24"/>
  <c r="H49" i="31"/>
  <c r="H204" i="34"/>
  <c r="AX85" i="24"/>
  <c r="H57" i="31"/>
  <c r="I236" i="34"/>
  <c r="BF85" i="24"/>
  <c r="H65" i="31"/>
  <c r="C300" i="34"/>
  <c r="BN85" i="24"/>
  <c r="H47" i="31"/>
  <c r="F204" i="34"/>
  <c r="M13" i="31"/>
  <c r="G49" i="34"/>
  <c r="O10" i="31"/>
  <c r="D51" i="34"/>
  <c r="O34" i="31"/>
  <c r="G147" i="34"/>
  <c r="O66" i="31"/>
  <c r="D307" i="34"/>
  <c r="E19" i="4"/>
  <c r="G19" i="4"/>
  <c r="E220" i="24"/>
  <c r="C67" i="24"/>
  <c r="CE52" i="24"/>
  <c r="M10" i="31"/>
  <c r="D49" i="34"/>
  <c r="M18" i="31"/>
  <c r="E81" i="34"/>
  <c r="M26" i="31"/>
  <c r="F113" i="34"/>
  <c r="M34" i="31"/>
  <c r="G145" i="34"/>
  <c r="M42" i="31"/>
  <c r="H177" i="34"/>
  <c r="M58" i="31"/>
  <c r="C273" i="34"/>
  <c r="M66" i="31"/>
  <c r="D305" i="34"/>
  <c r="M74" i="31"/>
  <c r="E337" i="34"/>
  <c r="AV85" i="24"/>
  <c r="AE2" i="31"/>
  <c r="C26" i="34"/>
  <c r="CE89" i="24"/>
  <c r="AE10" i="31"/>
  <c r="D58" i="34"/>
  <c r="AE18" i="31"/>
  <c r="E90" i="34"/>
  <c r="AE26" i="31"/>
  <c r="F122" i="34"/>
  <c r="AE34" i="31"/>
  <c r="G154" i="34"/>
  <c r="AE42" i="31"/>
  <c r="H186" i="34"/>
  <c r="H20" i="15"/>
  <c r="I20" i="15" s="1"/>
  <c r="F20" i="15"/>
  <c r="H9" i="31"/>
  <c r="C44" i="34"/>
  <c r="J85" i="24"/>
  <c r="H73" i="31"/>
  <c r="D332" i="34"/>
  <c r="BV85" i="24"/>
  <c r="M38" i="31"/>
  <c r="D177" i="34"/>
  <c r="O18" i="31"/>
  <c r="E83" i="34"/>
  <c r="O58" i="31"/>
  <c r="C275" i="34"/>
  <c r="O74" i="31"/>
  <c r="E339" i="34"/>
  <c r="H30" i="31"/>
  <c r="C140" i="34"/>
  <c r="AE85" i="24"/>
  <c r="H62" i="31"/>
  <c r="G268" i="34"/>
  <c r="BK85" i="24"/>
  <c r="M16" i="31"/>
  <c r="C81" i="34"/>
  <c r="M12" i="31"/>
  <c r="F49" i="34"/>
  <c r="M28" i="31"/>
  <c r="H113" i="34"/>
  <c r="M44" i="31"/>
  <c r="C209" i="34"/>
  <c r="M68" i="31"/>
  <c r="F305" i="34"/>
  <c r="M5" i="31"/>
  <c r="F17" i="34"/>
  <c r="O5" i="31"/>
  <c r="F19" i="34"/>
  <c r="O13" i="31"/>
  <c r="G51" i="34"/>
  <c r="O21" i="31"/>
  <c r="H83" i="34"/>
  <c r="O29" i="31"/>
  <c r="I115" i="34"/>
  <c r="O37" i="31"/>
  <c r="C179" i="34"/>
  <c r="O53" i="31"/>
  <c r="E243" i="34"/>
  <c r="O61" i="31"/>
  <c r="F275" i="34"/>
  <c r="O69" i="31"/>
  <c r="G307" i="34"/>
  <c r="O77" i="31"/>
  <c r="H339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H16" i="15"/>
  <c r="I16" i="15" s="1"/>
  <c r="F16" i="15"/>
  <c r="M70" i="31"/>
  <c r="H305" i="34"/>
  <c r="O26" i="31"/>
  <c r="F115" i="34"/>
  <c r="H14" i="31"/>
  <c r="H44" i="34"/>
  <c r="O85" i="24"/>
  <c r="H46" i="31"/>
  <c r="E204" i="34"/>
  <c r="AU85" i="24"/>
  <c r="H25" i="31"/>
  <c r="E108" i="34"/>
  <c r="Z85" i="24"/>
  <c r="H63" i="31"/>
  <c r="H268" i="34"/>
  <c r="M29" i="31"/>
  <c r="I113" i="34"/>
  <c r="CP2" i="30"/>
  <c r="D416" i="24"/>
  <c r="M4" i="31"/>
  <c r="E17" i="34"/>
  <c r="M20" i="31"/>
  <c r="G81" i="34"/>
  <c r="M36" i="31"/>
  <c r="I145" i="34"/>
  <c r="M52" i="31"/>
  <c r="D241" i="34"/>
  <c r="M60" i="31"/>
  <c r="E273" i="34"/>
  <c r="M76" i="31"/>
  <c r="G337" i="34"/>
  <c r="H8" i="31"/>
  <c r="I12" i="34"/>
  <c r="I85" i="24"/>
  <c r="H16" i="31"/>
  <c r="C76" i="34"/>
  <c r="Q85" i="24"/>
  <c r="H24" i="31"/>
  <c r="D108" i="34"/>
  <c r="Y85" i="24"/>
  <c r="H32" i="31"/>
  <c r="E140" i="34"/>
  <c r="AG85" i="24"/>
  <c r="H40" i="31"/>
  <c r="F172" i="34"/>
  <c r="AO85" i="24"/>
  <c r="H48" i="31"/>
  <c r="G204" i="34"/>
  <c r="AW85" i="24"/>
  <c r="H56" i="31"/>
  <c r="H236" i="34"/>
  <c r="BE85" i="24"/>
  <c r="H64" i="31"/>
  <c r="I268" i="34"/>
  <c r="BM85" i="24"/>
  <c r="H72" i="31"/>
  <c r="C332" i="34"/>
  <c r="BU85" i="24"/>
  <c r="H80" i="31"/>
  <c r="D364" i="34"/>
  <c r="CC85" i="24"/>
  <c r="M45" i="31"/>
  <c r="D209" i="34"/>
  <c r="M53" i="31"/>
  <c r="E241" i="34"/>
  <c r="M61" i="31"/>
  <c r="F273" i="34"/>
  <c r="M69" i="31"/>
  <c r="G305" i="34"/>
  <c r="M77" i="31"/>
  <c r="H337" i="34"/>
  <c r="C62" i="24"/>
  <c r="H21" i="31"/>
  <c r="H76" i="34"/>
  <c r="O42" i="31"/>
  <c r="H179" i="34"/>
  <c r="H22" i="31"/>
  <c r="I76" i="34"/>
  <c r="W85" i="24"/>
  <c r="H70" i="31"/>
  <c r="H300" i="34"/>
  <c r="BS85" i="24"/>
  <c r="H37" i="31"/>
  <c r="C172" i="34"/>
  <c r="H29" i="31"/>
  <c r="I108" i="34"/>
  <c r="M8" i="31"/>
  <c r="I17" i="34"/>
  <c r="M21" i="31"/>
  <c r="H81" i="34"/>
  <c r="M48" i="31"/>
  <c r="G209" i="34"/>
  <c r="M64" i="31"/>
  <c r="I273" i="34"/>
  <c r="M80" i="31"/>
  <c r="D369" i="3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L85" i="24"/>
  <c r="D12" i="33"/>
  <c r="C113" i="8"/>
  <c r="E380" i="24"/>
  <c r="D367" i="24"/>
  <c r="H34" i="31"/>
  <c r="G140" i="34"/>
  <c r="O2" i="31"/>
  <c r="C19" i="34"/>
  <c r="H38" i="31"/>
  <c r="D172" i="34"/>
  <c r="AM85" i="24"/>
  <c r="H78" i="31"/>
  <c r="I332" i="34"/>
  <c r="CA85" i="24"/>
  <c r="M23" i="31"/>
  <c r="C113" i="34"/>
  <c r="M47" i="31"/>
  <c r="F209" i="34"/>
  <c r="M63" i="31"/>
  <c r="H273" i="34"/>
  <c r="M79" i="31"/>
  <c r="C369" i="3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M54" i="31"/>
  <c r="F241" i="34"/>
  <c r="O50" i="31"/>
  <c r="I211" i="34"/>
  <c r="H6" i="31"/>
  <c r="G12" i="34"/>
  <c r="G85" i="24"/>
  <c r="H54" i="31"/>
  <c r="F236" i="34"/>
  <c r="BC85" i="24"/>
  <c r="BK2" i="30"/>
  <c r="I362" i="34"/>
  <c r="H612" i="24"/>
  <c r="H50" i="31"/>
  <c r="I204" i="34"/>
  <c r="AD85" i="24"/>
  <c r="M7" i="31"/>
  <c r="H17" i="34"/>
  <c r="M15" i="31"/>
  <c r="I49" i="34"/>
  <c r="M31" i="31"/>
  <c r="D145" i="34"/>
  <c r="M39" i="31"/>
  <c r="E177" i="34"/>
  <c r="M55" i="31"/>
  <c r="G241" i="34"/>
  <c r="M71" i="31"/>
  <c r="I305" i="34"/>
  <c r="H3" i="31"/>
  <c r="D12" i="34"/>
  <c r="D85" i="24"/>
  <c r="H11" i="31"/>
  <c r="E44" i="34"/>
  <c r="L85" i="24"/>
  <c r="H19" i="31"/>
  <c r="F76" i="34"/>
  <c r="T85" i="24"/>
  <c r="H27" i="31"/>
  <c r="G108" i="34"/>
  <c r="AB85" i="24"/>
  <c r="H35" i="31"/>
  <c r="H140" i="34"/>
  <c r="AJ85" i="24"/>
  <c r="H43" i="31"/>
  <c r="I172" i="34"/>
  <c r="AR85" i="24"/>
  <c r="H51" i="31"/>
  <c r="C236" i="34"/>
  <c r="AZ85" i="24"/>
  <c r="H59" i="31"/>
  <c r="D268" i="34"/>
  <c r="BH85" i="24"/>
  <c r="H67" i="31"/>
  <c r="E300" i="34"/>
  <c r="BP85" i="24"/>
  <c r="H75" i="31"/>
  <c r="F332" i="34"/>
  <c r="BX85" i="24"/>
  <c r="V85" i="24"/>
  <c r="BL85" i="2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D308" i="24"/>
  <c r="D612" i="24"/>
  <c r="L612" i="24"/>
  <c r="F27" i="15"/>
  <c r="F37" i="15"/>
  <c r="D122" i="34"/>
  <c r="O64" i="31"/>
  <c r="I275" i="34"/>
  <c r="O72" i="31"/>
  <c r="C339" i="34"/>
  <c r="O80" i="31"/>
  <c r="D371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F612" i="24"/>
  <c r="C615" i="24"/>
  <c r="H23" i="15"/>
  <c r="I23" i="15" s="1"/>
  <c r="F23" i="15"/>
  <c r="F33" i="15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CD85" i="24"/>
  <c r="AE6" i="31"/>
  <c r="G26" i="34"/>
  <c r="AE14" i="31"/>
  <c r="H58" i="34"/>
  <c r="AE22" i="31"/>
  <c r="I90" i="34"/>
  <c r="AE30" i="31"/>
  <c r="C154" i="34"/>
  <c r="AE38" i="31"/>
  <c r="D186" i="34"/>
  <c r="E233" i="24"/>
  <c r="F32" i="6" s="1"/>
  <c r="G612" i="24"/>
  <c r="F28" i="15"/>
  <c r="E28" i="4"/>
  <c r="G28" i="4"/>
  <c r="DF2" i="30"/>
  <c r="C170" i="8"/>
  <c r="H19" i="15"/>
  <c r="I19" i="15" s="1"/>
  <c r="F19" i="15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8" i="31"/>
  <c r="I26" i="34"/>
  <c r="AE16" i="31"/>
  <c r="C90" i="34"/>
  <c r="AE32" i="31"/>
  <c r="E154" i="34"/>
  <c r="AE40" i="31"/>
  <c r="F186" i="34"/>
  <c r="CF2" i="28"/>
  <c r="D5" i="7"/>
  <c r="F420" i="24"/>
  <c r="I612" i="24"/>
  <c r="H24" i="15"/>
  <c r="I24" i="15" s="1"/>
  <c r="F24" i="15"/>
  <c r="H36" i="15"/>
  <c r="I36" i="15" s="1"/>
  <c r="F36" i="15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9" i="31"/>
  <c r="C58" i="34"/>
  <c r="AE17" i="31"/>
  <c r="D90" i="34"/>
  <c r="AE25" i="31"/>
  <c r="E122" i="34"/>
  <c r="AE33" i="31"/>
  <c r="F154" i="34"/>
  <c r="AE41" i="31"/>
  <c r="G186" i="34"/>
  <c r="J612" i="24"/>
  <c r="F15" i="15"/>
  <c r="F49" i="15"/>
  <c r="F58" i="15"/>
  <c r="F44" i="15"/>
  <c r="F57" i="15"/>
  <c r="C649" i="25"/>
  <c r="M717" i="25" s="1"/>
  <c r="D616" i="25"/>
  <c r="C716" i="25"/>
  <c r="D350" i="24" l="1"/>
  <c r="C63" i="15"/>
  <c r="C47" i="15"/>
  <c r="G47" i="15" s="1"/>
  <c r="G149" i="34"/>
  <c r="H277" i="34"/>
  <c r="C76" i="15"/>
  <c r="G76" i="15" s="1"/>
  <c r="C637" i="24"/>
  <c r="D277" i="34"/>
  <c r="C72" i="15"/>
  <c r="G72" i="15" s="1"/>
  <c r="C636" i="24"/>
  <c r="C121" i="8"/>
  <c r="D384" i="24"/>
  <c r="G213" i="34"/>
  <c r="C61" i="15"/>
  <c r="C631" i="24"/>
  <c r="C149" i="34"/>
  <c r="C696" i="24"/>
  <c r="C43" i="15"/>
  <c r="F213" i="34"/>
  <c r="C60" i="15"/>
  <c r="C713" i="24"/>
  <c r="C309" i="34"/>
  <c r="C78" i="15"/>
  <c r="G78" i="15" s="1"/>
  <c r="C619" i="24"/>
  <c r="E21" i="34"/>
  <c r="C17" i="15"/>
  <c r="C670" i="24"/>
  <c r="C87" i="15"/>
  <c r="G87" i="15" s="1"/>
  <c r="E341" i="34"/>
  <c r="C643" i="24"/>
  <c r="H85" i="34"/>
  <c r="C34" i="15"/>
  <c r="C687" i="24"/>
  <c r="H149" i="34"/>
  <c r="C48" i="15"/>
  <c r="C701" i="24"/>
  <c r="D181" i="34"/>
  <c r="C704" i="24"/>
  <c r="C51" i="15"/>
  <c r="G51" i="15" s="1"/>
  <c r="H2" i="31"/>
  <c r="C12" i="34"/>
  <c r="CE62" i="24"/>
  <c r="I364" i="34" s="1"/>
  <c r="C85" i="24"/>
  <c r="D117" i="34"/>
  <c r="C690" i="24"/>
  <c r="C37" i="15"/>
  <c r="G181" i="34"/>
  <c r="C707" i="24"/>
  <c r="C54" i="15"/>
  <c r="G54" i="15" s="1"/>
  <c r="H341" i="34"/>
  <c r="C90" i="15"/>
  <c r="G90" i="15" s="1"/>
  <c r="C646" i="24"/>
  <c r="G245" i="34"/>
  <c r="C68" i="15"/>
  <c r="G68" i="15" s="1"/>
  <c r="C624" i="24"/>
  <c r="F277" i="34"/>
  <c r="C74" i="15"/>
  <c r="G74" i="15" s="1"/>
  <c r="C617" i="24"/>
  <c r="C213" i="34"/>
  <c r="C57" i="15"/>
  <c r="G57" i="15" s="1"/>
  <c r="C710" i="24"/>
  <c r="C708" i="24"/>
  <c r="H181" i="34"/>
  <c r="C55" i="15"/>
  <c r="G55" i="15" s="1"/>
  <c r="G309" i="34"/>
  <c r="C626" i="24"/>
  <c r="C82" i="15"/>
  <c r="G82" i="15" s="1"/>
  <c r="D717" i="25"/>
  <c r="D708" i="25"/>
  <c r="M708" i="25" s="1"/>
  <c r="D700" i="25"/>
  <c r="M700" i="25" s="1"/>
  <c r="D713" i="25"/>
  <c r="M713" i="25" s="1"/>
  <c r="D705" i="25"/>
  <c r="M705" i="25" s="1"/>
  <c r="D710" i="25"/>
  <c r="M710" i="25" s="1"/>
  <c r="D702" i="25"/>
  <c r="M702" i="25" s="1"/>
  <c r="D707" i="25"/>
  <c r="M707" i="25" s="1"/>
  <c r="D699" i="25"/>
  <c r="M699" i="25" s="1"/>
  <c r="D712" i="25"/>
  <c r="M712" i="25" s="1"/>
  <c r="D704" i="25"/>
  <c r="M704" i="25" s="1"/>
  <c r="D709" i="25"/>
  <c r="M709" i="25" s="1"/>
  <c r="D701" i="25"/>
  <c r="M701" i="25" s="1"/>
  <c r="D711" i="25"/>
  <c r="M711" i="25" s="1"/>
  <c r="D703" i="25"/>
  <c r="M703" i="25" s="1"/>
  <c r="D695" i="25"/>
  <c r="M695" i="25" s="1"/>
  <c r="D687" i="25"/>
  <c r="M687" i="25" s="1"/>
  <c r="D679" i="25"/>
  <c r="M679" i="25" s="1"/>
  <c r="D671" i="25"/>
  <c r="M671" i="25" s="1"/>
  <c r="D648" i="25"/>
  <c r="D647" i="25"/>
  <c r="D646" i="25"/>
  <c r="L648" i="25" s="1"/>
  <c r="D630" i="25"/>
  <c r="I630" i="25" s="1"/>
  <c r="D627" i="25"/>
  <c r="H629" i="25" s="1"/>
  <c r="D622" i="25"/>
  <c r="D618" i="25"/>
  <c r="D692" i="25"/>
  <c r="M692" i="25" s="1"/>
  <c r="D684" i="25"/>
  <c r="M684" i="25" s="1"/>
  <c r="D676" i="25"/>
  <c r="M676" i="25" s="1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K645" i="25" s="1"/>
  <c r="D631" i="25"/>
  <c r="J631" i="25" s="1"/>
  <c r="D625" i="25"/>
  <c r="D698" i="25"/>
  <c r="M698" i="25" s="1"/>
  <c r="D697" i="25"/>
  <c r="M697" i="25" s="1"/>
  <c r="D689" i="25"/>
  <c r="M689" i="25" s="1"/>
  <c r="D681" i="25"/>
  <c r="M681" i="25" s="1"/>
  <c r="D673" i="25"/>
  <c r="M673" i="25" s="1"/>
  <c r="D621" i="25"/>
  <c r="D617" i="25"/>
  <c r="D714" i="25"/>
  <c r="M714" i="25" s="1"/>
  <c r="D694" i="25"/>
  <c r="M694" i="25" s="1"/>
  <c r="D686" i="25"/>
  <c r="M686" i="25" s="1"/>
  <c r="D678" i="25"/>
  <c r="M678" i="25" s="1"/>
  <c r="D670" i="25"/>
  <c r="M670" i="25" s="1"/>
  <c r="D628" i="25"/>
  <c r="D691" i="25"/>
  <c r="M691" i="25" s="1"/>
  <c r="D683" i="25"/>
  <c r="M683" i="25" s="1"/>
  <c r="D675" i="25"/>
  <c r="M675" i="25" s="1"/>
  <c r="D624" i="25"/>
  <c r="D620" i="25"/>
  <c r="D693" i="25"/>
  <c r="M693" i="25" s="1"/>
  <c r="D685" i="25"/>
  <c r="M685" i="25" s="1"/>
  <c r="D677" i="25"/>
  <c r="M677" i="25" s="1"/>
  <c r="D669" i="25"/>
  <c r="M669" i="25" s="1"/>
  <c r="M716" i="25" s="1"/>
  <c r="D629" i="25"/>
  <c r="D623" i="25"/>
  <c r="D619" i="25"/>
  <c r="D688" i="25"/>
  <c r="M688" i="25" s="1"/>
  <c r="D672" i="25"/>
  <c r="M672" i="25" s="1"/>
  <c r="D690" i="25"/>
  <c r="M690" i="25" s="1"/>
  <c r="D674" i="25"/>
  <c r="M674" i="25" s="1"/>
  <c r="D706" i="25"/>
  <c r="M706" i="25" s="1"/>
  <c r="D696" i="25"/>
  <c r="M696" i="25" s="1"/>
  <c r="D680" i="25"/>
  <c r="M680" i="25" s="1"/>
  <c r="D626" i="25"/>
  <c r="G626" i="25" s="1"/>
  <c r="D682" i="25"/>
  <c r="M682" i="25" s="1"/>
  <c r="I149" i="34"/>
  <c r="C49" i="15"/>
  <c r="G49" i="15" s="1"/>
  <c r="C702" i="24"/>
  <c r="C245" i="34"/>
  <c r="C64" i="15"/>
  <c r="G64" i="15" s="1"/>
  <c r="C628" i="24"/>
  <c r="F181" i="34"/>
  <c r="C53" i="15"/>
  <c r="G53" i="15" s="1"/>
  <c r="C706" i="24"/>
  <c r="D341" i="34"/>
  <c r="C86" i="15"/>
  <c r="G86" i="15" s="1"/>
  <c r="C642" i="24"/>
  <c r="F16" i="6"/>
  <c r="F234" i="24"/>
  <c r="I245" i="34"/>
  <c r="C70" i="15"/>
  <c r="G70" i="15" s="1"/>
  <c r="C629" i="24"/>
  <c r="C373" i="34"/>
  <c r="C92" i="15"/>
  <c r="G92" i="15" s="1"/>
  <c r="C622" i="24"/>
  <c r="G85" i="34"/>
  <c r="C686" i="24"/>
  <c r="C33" i="15"/>
  <c r="D309" i="34"/>
  <c r="C79" i="15"/>
  <c r="G79" i="15" s="1"/>
  <c r="C627" i="24"/>
  <c r="M2" i="31"/>
  <c r="C17" i="34"/>
  <c r="CE67" i="24"/>
  <c r="I369" i="34" s="1"/>
  <c r="D245" i="34"/>
  <c r="C630" i="24"/>
  <c r="C65" i="15"/>
  <c r="G117" i="34"/>
  <c r="C40" i="15"/>
  <c r="G40" i="15" s="1"/>
  <c r="C693" i="24"/>
  <c r="I117" i="34"/>
  <c r="C42" i="15"/>
  <c r="G42" i="15" s="1"/>
  <c r="C695" i="24"/>
  <c r="C181" i="34"/>
  <c r="C50" i="15"/>
  <c r="G50" i="15" s="1"/>
  <c r="C703" i="24"/>
  <c r="D373" i="34"/>
  <c r="C93" i="15"/>
  <c r="G93" i="15" s="1"/>
  <c r="C620" i="24"/>
  <c r="C85" i="34"/>
  <c r="C29" i="15"/>
  <c r="C682" i="24"/>
  <c r="E117" i="34"/>
  <c r="C38" i="15"/>
  <c r="C691" i="24"/>
  <c r="F149" i="34"/>
  <c r="C46" i="15"/>
  <c r="G46" i="15" s="1"/>
  <c r="C699" i="24"/>
  <c r="G53" i="34"/>
  <c r="C26" i="15"/>
  <c r="G26" i="15" s="1"/>
  <c r="C679" i="24"/>
  <c r="E181" i="34"/>
  <c r="C52" i="15"/>
  <c r="G52" i="15" s="1"/>
  <c r="C705" i="24"/>
  <c r="F21" i="34"/>
  <c r="C18" i="15"/>
  <c r="G18" i="15" s="1"/>
  <c r="C671" i="24"/>
  <c r="F117" i="34"/>
  <c r="C692" i="24"/>
  <c r="C39" i="15"/>
  <c r="C89" i="15"/>
  <c r="G89" i="15" s="1"/>
  <c r="G341" i="34"/>
  <c r="C645" i="24"/>
  <c r="F341" i="34"/>
  <c r="C88" i="15"/>
  <c r="G88" i="15" s="1"/>
  <c r="C644" i="24"/>
  <c r="F245" i="34"/>
  <c r="C67" i="15"/>
  <c r="G67" i="15" s="1"/>
  <c r="C633" i="24"/>
  <c r="I53" i="34"/>
  <c r="C681" i="24"/>
  <c r="C28" i="15"/>
  <c r="D53" i="34"/>
  <c r="C23" i="15"/>
  <c r="G23" i="15" s="1"/>
  <c r="C676" i="24"/>
  <c r="E373" i="34"/>
  <c r="C94" i="15"/>
  <c r="G94" i="15" s="1"/>
  <c r="E309" i="34"/>
  <c r="C80" i="15"/>
  <c r="G80" i="15" s="1"/>
  <c r="C621" i="24"/>
  <c r="D21" i="34"/>
  <c r="C16" i="15"/>
  <c r="G16" i="15" s="1"/>
  <c r="C669" i="24"/>
  <c r="G21" i="34"/>
  <c r="C672" i="24"/>
  <c r="C19" i="15"/>
  <c r="G19" i="15" s="1"/>
  <c r="H245" i="34"/>
  <c r="C69" i="15"/>
  <c r="C614" i="24"/>
  <c r="G277" i="34"/>
  <c r="C75" i="15"/>
  <c r="G75" i="15" s="1"/>
  <c r="C635" i="24"/>
  <c r="I378" i="34"/>
  <c r="K612" i="24"/>
  <c r="C117" i="34"/>
  <c r="C689" i="24"/>
  <c r="C36" i="15"/>
  <c r="G36" i="15" s="1"/>
  <c r="C41" i="15"/>
  <c r="C694" i="24"/>
  <c r="H117" i="34"/>
  <c r="F53" i="34"/>
  <c r="C25" i="15"/>
  <c r="G25" i="15" s="1"/>
  <c r="C678" i="24"/>
  <c r="E53" i="34"/>
  <c r="C24" i="15"/>
  <c r="G24" i="15" s="1"/>
  <c r="C677" i="24"/>
  <c r="I277" i="34"/>
  <c r="C77" i="15"/>
  <c r="G77" i="15" s="1"/>
  <c r="C638" i="24"/>
  <c r="H21" i="34"/>
  <c r="C20" i="15"/>
  <c r="G20" i="15" s="1"/>
  <c r="C673" i="24"/>
  <c r="I181" i="34"/>
  <c r="C56" i="15"/>
  <c r="G56" i="15" s="1"/>
  <c r="C709" i="24"/>
  <c r="I341" i="34"/>
  <c r="C91" i="15"/>
  <c r="G91" i="15" s="1"/>
  <c r="C647" i="24"/>
  <c r="E149" i="34"/>
  <c r="C45" i="15"/>
  <c r="C698" i="24"/>
  <c r="C167" i="8"/>
  <c r="D26" i="33"/>
  <c r="E414" i="24"/>
  <c r="C53" i="34"/>
  <c r="C22" i="15"/>
  <c r="G22" i="15" s="1"/>
  <c r="C675" i="24"/>
  <c r="H213" i="34"/>
  <c r="C62" i="15"/>
  <c r="C616" i="24"/>
  <c r="D213" i="34"/>
  <c r="C58" i="15"/>
  <c r="G58" i="15" s="1"/>
  <c r="C711" i="24"/>
  <c r="I309" i="34"/>
  <c r="C84" i="15"/>
  <c r="G84" i="15" s="1"/>
  <c r="C640" i="24"/>
  <c r="E245" i="34"/>
  <c r="C632" i="24"/>
  <c r="C66" i="15"/>
  <c r="G66" i="15" s="1"/>
  <c r="C277" i="34"/>
  <c r="C71" i="15"/>
  <c r="G71" i="15" s="1"/>
  <c r="C618" i="24"/>
  <c r="I85" i="34"/>
  <c r="C688" i="24"/>
  <c r="C35" i="15"/>
  <c r="G35" i="15" s="1"/>
  <c r="H53" i="34"/>
  <c r="C680" i="24"/>
  <c r="C27" i="15"/>
  <c r="C50" i="8"/>
  <c r="D352" i="24"/>
  <c r="C103" i="8" s="1"/>
  <c r="F309" i="24"/>
  <c r="F85" i="34"/>
  <c r="C32" i="15"/>
  <c r="G32" i="15" s="1"/>
  <c r="C685" i="24"/>
  <c r="H309" i="34"/>
  <c r="C83" i="15"/>
  <c r="G83" i="15" s="1"/>
  <c r="C639" i="24"/>
  <c r="C341" i="34"/>
  <c r="C85" i="15"/>
  <c r="G85" i="15" s="1"/>
  <c r="C641" i="24"/>
  <c r="I21" i="34"/>
  <c r="C21" i="15"/>
  <c r="G21" i="15" s="1"/>
  <c r="C674" i="24"/>
  <c r="E213" i="34"/>
  <c r="C712" i="24"/>
  <c r="C59" i="15"/>
  <c r="G59" i="15" s="1"/>
  <c r="D85" i="34"/>
  <c r="C30" i="15"/>
  <c r="C683" i="24"/>
  <c r="D149" i="34"/>
  <c r="C697" i="24"/>
  <c r="C44" i="15"/>
  <c r="G44" i="15" s="1"/>
  <c r="F309" i="34"/>
  <c r="C81" i="15"/>
  <c r="G81" i="15" s="1"/>
  <c r="C623" i="24"/>
  <c r="E85" i="34"/>
  <c r="C684" i="24"/>
  <c r="C31" i="15"/>
  <c r="G31" i="15" s="1"/>
  <c r="E277" i="34"/>
  <c r="C73" i="15"/>
  <c r="G73" i="15" s="1"/>
  <c r="C634" i="24"/>
  <c r="G63" i="15" l="1"/>
  <c r="H63" i="15"/>
  <c r="I63" i="15" s="1"/>
  <c r="C138" i="8"/>
  <c r="D417" i="24"/>
  <c r="G65" i="15"/>
  <c r="H65" i="15"/>
  <c r="I65" i="15" s="1"/>
  <c r="H712" i="25"/>
  <c r="H704" i="25"/>
  <c r="H709" i="25"/>
  <c r="H701" i="25"/>
  <c r="H714" i="25"/>
  <c r="H706" i="25"/>
  <c r="H711" i="25"/>
  <c r="H703" i="25"/>
  <c r="H717" i="25"/>
  <c r="H708" i="25"/>
  <c r="H700" i="25"/>
  <c r="H713" i="25"/>
  <c r="H705" i="25"/>
  <c r="H707" i="25"/>
  <c r="H699" i="25"/>
  <c r="H691" i="25"/>
  <c r="H683" i="25"/>
  <c r="H675" i="25"/>
  <c r="H696" i="25"/>
  <c r="H688" i="25"/>
  <c r="H680" i="25"/>
  <c r="H672" i="25"/>
  <c r="H693" i="25"/>
  <c r="H685" i="25"/>
  <c r="H677" i="25"/>
  <c r="H669" i="25"/>
  <c r="H690" i="25"/>
  <c r="H682" i="25"/>
  <c r="H674" i="25"/>
  <c r="H710" i="25"/>
  <c r="H695" i="25"/>
  <c r="H687" i="25"/>
  <c r="H679" i="25"/>
  <c r="H671" i="25"/>
  <c r="H648" i="25"/>
  <c r="H647" i="25"/>
  <c r="H646" i="25"/>
  <c r="H630" i="25"/>
  <c r="H716" i="25" s="1"/>
  <c r="H702" i="25"/>
  <c r="H697" i="25"/>
  <c r="H689" i="25"/>
  <c r="H681" i="25"/>
  <c r="H673" i="25"/>
  <c r="H639" i="25"/>
  <c r="H631" i="25"/>
  <c r="H692" i="25"/>
  <c r="H676" i="25"/>
  <c r="H644" i="25"/>
  <c r="H636" i="25"/>
  <c r="H641" i="25"/>
  <c r="H633" i="25"/>
  <c r="H694" i="25"/>
  <c r="H678" i="25"/>
  <c r="H638" i="25"/>
  <c r="H643" i="25"/>
  <c r="H635" i="25"/>
  <c r="H645" i="25"/>
  <c r="H637" i="25"/>
  <c r="H670" i="25"/>
  <c r="H634" i="25"/>
  <c r="H684" i="25"/>
  <c r="H698" i="25"/>
  <c r="H632" i="25"/>
  <c r="H686" i="25"/>
  <c r="H640" i="25"/>
  <c r="H642" i="25"/>
  <c r="C21" i="34"/>
  <c r="C15" i="15"/>
  <c r="C668" i="24"/>
  <c r="C715" i="24" s="1"/>
  <c r="CE85" i="24"/>
  <c r="G48" i="15"/>
  <c r="H48" i="15"/>
  <c r="I48" i="15" s="1"/>
  <c r="G27" i="15"/>
  <c r="H27" i="15"/>
  <c r="I27" i="15" s="1"/>
  <c r="G41" i="15"/>
  <c r="H41" i="15"/>
  <c r="I41" i="15" s="1"/>
  <c r="I709" i="25"/>
  <c r="I701" i="25"/>
  <c r="I714" i="25"/>
  <c r="I706" i="25"/>
  <c r="I698" i="25"/>
  <c r="I711" i="25"/>
  <c r="I703" i="25"/>
  <c r="I717" i="25"/>
  <c r="I708" i="25"/>
  <c r="I700" i="25"/>
  <c r="I713" i="25"/>
  <c r="I705" i="25"/>
  <c r="I710" i="25"/>
  <c r="I702" i="25"/>
  <c r="I712" i="25"/>
  <c r="I704" i="25"/>
  <c r="I696" i="25"/>
  <c r="I688" i="25"/>
  <c r="I680" i="25"/>
  <c r="I672" i="25"/>
  <c r="I693" i="25"/>
  <c r="I685" i="25"/>
  <c r="I677" i="25"/>
  <c r="I669" i="25"/>
  <c r="I707" i="25"/>
  <c r="I690" i="25"/>
  <c r="I682" i="25"/>
  <c r="I674" i="25"/>
  <c r="I695" i="25"/>
  <c r="I687" i="25"/>
  <c r="I679" i="25"/>
  <c r="I671" i="25"/>
  <c r="I648" i="25"/>
  <c r="I647" i="25"/>
  <c r="I646" i="25"/>
  <c r="I699" i="25"/>
  <c r="I692" i="25"/>
  <c r="I684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6" i="25" s="1"/>
  <c r="I694" i="25"/>
  <c r="I686" i="25"/>
  <c r="I678" i="25"/>
  <c r="I670" i="25"/>
  <c r="I683" i="25"/>
  <c r="I689" i="25"/>
  <c r="I673" i="25"/>
  <c r="I675" i="25"/>
  <c r="I691" i="25"/>
  <c r="I681" i="25"/>
  <c r="I697" i="25"/>
  <c r="C648" i="24"/>
  <c r="M716" i="24" s="1"/>
  <c r="D615" i="24"/>
  <c r="G29" i="15"/>
  <c r="H29" i="15"/>
  <c r="I29" i="15" s="1"/>
  <c r="G707" i="25"/>
  <c r="G699" i="25"/>
  <c r="G712" i="25"/>
  <c r="G704" i="25"/>
  <c r="G709" i="25"/>
  <c r="G701" i="25"/>
  <c r="G714" i="25"/>
  <c r="G706" i="25"/>
  <c r="G698" i="25"/>
  <c r="G711" i="25"/>
  <c r="G703" i="25"/>
  <c r="G717" i="25"/>
  <c r="G708" i="25"/>
  <c r="G700" i="25"/>
  <c r="G710" i="25"/>
  <c r="G702" i="25"/>
  <c r="G694" i="25"/>
  <c r="G686" i="25"/>
  <c r="G678" i="25"/>
  <c r="G670" i="25"/>
  <c r="G628" i="25"/>
  <c r="G691" i="25"/>
  <c r="G683" i="25"/>
  <c r="G675" i="25"/>
  <c r="G696" i="25"/>
  <c r="G688" i="25"/>
  <c r="G680" i="25"/>
  <c r="G672" i="25"/>
  <c r="G693" i="25"/>
  <c r="G685" i="25"/>
  <c r="G677" i="25"/>
  <c r="G669" i="25"/>
  <c r="G629" i="25"/>
  <c r="G690" i="25"/>
  <c r="G682" i="25"/>
  <c r="G674" i="25"/>
  <c r="G692" i="25"/>
  <c r="G684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97" i="25"/>
  <c r="G681" i="25"/>
  <c r="G647" i="25"/>
  <c r="G627" i="25"/>
  <c r="G713" i="25"/>
  <c r="G687" i="25"/>
  <c r="G671" i="25"/>
  <c r="G646" i="25"/>
  <c r="G630" i="25"/>
  <c r="G689" i="25"/>
  <c r="G673" i="25"/>
  <c r="G679" i="25"/>
  <c r="G705" i="25"/>
  <c r="G648" i="25"/>
  <c r="G695" i="25"/>
  <c r="L717" i="25"/>
  <c r="L708" i="25"/>
  <c r="L700" i="25"/>
  <c r="L713" i="25"/>
  <c r="L705" i="25"/>
  <c r="L697" i="25"/>
  <c r="L710" i="25"/>
  <c r="L702" i="25"/>
  <c r="L707" i="25"/>
  <c r="L699" i="25"/>
  <c r="L712" i="25"/>
  <c r="L704" i="25"/>
  <c r="L709" i="25"/>
  <c r="L701" i="25"/>
  <c r="L711" i="25"/>
  <c r="L703" i="25"/>
  <c r="L695" i="25"/>
  <c r="L687" i="25"/>
  <c r="L679" i="25"/>
  <c r="L671" i="25"/>
  <c r="L692" i="25"/>
  <c r="L684" i="25"/>
  <c r="L676" i="25"/>
  <c r="L714" i="25"/>
  <c r="L689" i="25"/>
  <c r="L681" i="25"/>
  <c r="L673" i="25"/>
  <c r="L694" i="25"/>
  <c r="L686" i="25"/>
  <c r="L678" i="25"/>
  <c r="L670" i="25"/>
  <c r="L706" i="25"/>
  <c r="L691" i="25"/>
  <c r="L683" i="25"/>
  <c r="L675" i="25"/>
  <c r="L698" i="25"/>
  <c r="L693" i="25"/>
  <c r="L685" i="25"/>
  <c r="L677" i="25"/>
  <c r="L669" i="25"/>
  <c r="L716" i="25" s="1"/>
  <c r="L696" i="25"/>
  <c r="L680" i="25"/>
  <c r="L682" i="25"/>
  <c r="L688" i="25"/>
  <c r="L672" i="25"/>
  <c r="L690" i="25"/>
  <c r="L674" i="25"/>
  <c r="G45" i="15"/>
  <c r="H45" i="15"/>
  <c r="I45" i="15" s="1"/>
  <c r="G69" i="15"/>
  <c r="H69" i="15" s="1"/>
  <c r="I69" i="15" s="1"/>
  <c r="G28" i="15"/>
  <c r="H28" i="15"/>
  <c r="I28" i="15" s="1"/>
  <c r="F625" i="25"/>
  <c r="E613" i="25"/>
  <c r="G34" i="15"/>
  <c r="H34" i="15"/>
  <c r="I34" i="15" s="1"/>
  <c r="G17" i="15"/>
  <c r="H17" i="15" s="1"/>
  <c r="I17" i="15" s="1"/>
  <c r="G30" i="15"/>
  <c r="H30" i="15"/>
  <c r="I30" i="15" s="1"/>
  <c r="D716" i="25"/>
  <c r="E624" i="25"/>
  <c r="J714" i="25"/>
  <c r="J706" i="25"/>
  <c r="J698" i="25"/>
  <c r="J711" i="25"/>
  <c r="J703" i="25"/>
  <c r="J717" i="25"/>
  <c r="J708" i="25"/>
  <c r="J700" i="25"/>
  <c r="J713" i="25"/>
  <c r="J705" i="25"/>
  <c r="J697" i="25"/>
  <c r="J710" i="25"/>
  <c r="J702" i="25"/>
  <c r="J707" i="25"/>
  <c r="J699" i="25"/>
  <c r="J709" i="25"/>
  <c r="J701" i="25"/>
  <c r="J693" i="25"/>
  <c r="J685" i="25"/>
  <c r="J677" i="25"/>
  <c r="J669" i="25"/>
  <c r="J704" i="25"/>
  <c r="J690" i="25"/>
  <c r="J682" i="25"/>
  <c r="J674" i="25"/>
  <c r="J695" i="25"/>
  <c r="J687" i="25"/>
  <c r="J679" i="25"/>
  <c r="J671" i="25"/>
  <c r="J648" i="25"/>
  <c r="J647" i="25"/>
  <c r="J646" i="25"/>
  <c r="J692" i="25"/>
  <c r="J68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6" i="25" s="1"/>
  <c r="J689" i="25"/>
  <c r="J681" i="25"/>
  <c r="J673" i="25"/>
  <c r="J691" i="25"/>
  <c r="J683" i="25"/>
  <c r="J675" i="25"/>
  <c r="J694" i="25"/>
  <c r="J678" i="25"/>
  <c r="J696" i="25"/>
  <c r="J680" i="25"/>
  <c r="J712" i="25"/>
  <c r="J686" i="25"/>
  <c r="J670" i="25"/>
  <c r="J688" i="25"/>
  <c r="J672" i="25"/>
  <c r="G39" i="15"/>
  <c r="H39" i="15"/>
  <c r="I39" i="15" s="1"/>
  <c r="G33" i="15"/>
  <c r="H33" i="15"/>
  <c r="I33" i="15" s="1"/>
  <c r="G43" i="15"/>
  <c r="H43" i="15"/>
  <c r="I43" i="15" s="1"/>
  <c r="K711" i="25"/>
  <c r="K703" i="25"/>
  <c r="K717" i="25"/>
  <c r="K708" i="25"/>
  <c r="K700" i="25"/>
  <c r="K713" i="25"/>
  <c r="K705" i="25"/>
  <c r="K710" i="25"/>
  <c r="K702" i="25"/>
  <c r="K707" i="25"/>
  <c r="K699" i="25"/>
  <c r="K712" i="25"/>
  <c r="K704" i="25"/>
  <c r="K714" i="25"/>
  <c r="K706" i="25"/>
  <c r="K698" i="25"/>
  <c r="K701" i="25"/>
  <c r="K690" i="25"/>
  <c r="K682" i="25"/>
  <c r="K674" i="25"/>
  <c r="K695" i="25"/>
  <c r="K687" i="25"/>
  <c r="K679" i="25"/>
  <c r="K671" i="25"/>
  <c r="K692" i="25"/>
  <c r="K684" i="25"/>
  <c r="K676" i="25"/>
  <c r="K689" i="25"/>
  <c r="K681" i="25"/>
  <c r="K673" i="25"/>
  <c r="K697" i="25"/>
  <c r="K694" i="25"/>
  <c r="K686" i="25"/>
  <c r="K678" i="25"/>
  <c r="K670" i="25"/>
  <c r="K709" i="25"/>
  <c r="K696" i="25"/>
  <c r="K688" i="25"/>
  <c r="K680" i="25"/>
  <c r="K672" i="25"/>
  <c r="K683" i="25"/>
  <c r="K685" i="25"/>
  <c r="K669" i="25"/>
  <c r="K716" i="25" s="1"/>
  <c r="K691" i="25"/>
  <c r="K675" i="25"/>
  <c r="K693" i="25"/>
  <c r="K677" i="25"/>
  <c r="G37" i="15"/>
  <c r="H37" i="15"/>
  <c r="I37" i="15" s="1"/>
  <c r="G38" i="15"/>
  <c r="H38" i="15"/>
  <c r="I38" i="15" s="1"/>
  <c r="E713" i="25" l="1"/>
  <c r="E705" i="25"/>
  <c r="E710" i="25"/>
  <c r="E702" i="25"/>
  <c r="E707" i="25"/>
  <c r="E699" i="25"/>
  <c r="E712" i="25"/>
  <c r="E704" i="25"/>
  <c r="E709" i="25"/>
  <c r="E701" i="25"/>
  <c r="E714" i="25"/>
  <c r="E706" i="25"/>
  <c r="E717" i="25"/>
  <c r="E708" i="25"/>
  <c r="E700" i="25"/>
  <c r="E692" i="25"/>
  <c r="E684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716" i="25" s="1"/>
  <c r="E698" i="25"/>
  <c r="E697" i="25"/>
  <c r="E689" i="25"/>
  <c r="E681" i="25"/>
  <c r="E673" i="25"/>
  <c r="E711" i="25"/>
  <c r="E694" i="25"/>
  <c r="E686" i="25"/>
  <c r="E678" i="25"/>
  <c r="E670" i="25"/>
  <c r="E628" i="25"/>
  <c r="E691" i="25"/>
  <c r="E683" i="25"/>
  <c r="E675" i="25"/>
  <c r="E703" i="25"/>
  <c r="E696" i="25"/>
  <c r="E688" i="25"/>
  <c r="E680" i="25"/>
  <c r="E672" i="25"/>
  <c r="E626" i="25"/>
  <c r="E690" i="25"/>
  <c r="E682" i="25"/>
  <c r="E674" i="25"/>
  <c r="E695" i="25"/>
  <c r="E679" i="25"/>
  <c r="E647" i="25"/>
  <c r="E627" i="25"/>
  <c r="E685" i="25"/>
  <c r="E669" i="25"/>
  <c r="E687" i="25"/>
  <c r="E671" i="25"/>
  <c r="E646" i="25"/>
  <c r="E630" i="25"/>
  <c r="E648" i="25"/>
  <c r="E629" i="25"/>
  <c r="E693" i="25"/>
  <c r="E677" i="25"/>
  <c r="D713" i="24"/>
  <c r="D705" i="24"/>
  <c r="D697" i="24"/>
  <c r="D689" i="24"/>
  <c r="D681" i="24"/>
  <c r="D710" i="24"/>
  <c r="D702" i="24"/>
  <c r="D694" i="24"/>
  <c r="D686" i="24"/>
  <c r="D716" i="24"/>
  <c r="D687" i="24"/>
  <c r="D685" i="24"/>
  <c r="D683" i="24"/>
  <c r="D677" i="24"/>
  <c r="D669" i="24"/>
  <c r="D711" i="24"/>
  <c r="D709" i="24"/>
  <c r="D707" i="24"/>
  <c r="D708" i="24"/>
  <c r="D706" i="24"/>
  <c r="D704" i="24"/>
  <c r="D679" i="24"/>
  <c r="D676" i="24"/>
  <c r="D668" i="24"/>
  <c r="D703" i="24"/>
  <c r="D701" i="24"/>
  <c r="D699" i="24"/>
  <c r="D673" i="24"/>
  <c r="D695" i="24"/>
  <c r="D693" i="24"/>
  <c r="D691" i="24"/>
  <c r="D675" i="24"/>
  <c r="D644" i="24"/>
  <c r="D643" i="24"/>
  <c r="D642" i="24"/>
  <c r="D641" i="24"/>
  <c r="D640" i="24"/>
  <c r="D639" i="24"/>
  <c r="D638" i="24"/>
  <c r="D637" i="24"/>
  <c r="D636" i="24"/>
  <c r="D635" i="24"/>
  <c r="D712" i="24"/>
  <c r="D674" i="24"/>
  <c r="D647" i="24"/>
  <c r="D634" i="24"/>
  <c r="D633" i="24"/>
  <c r="D632" i="24"/>
  <c r="D631" i="24"/>
  <c r="D630" i="24"/>
  <c r="D624" i="24"/>
  <c r="D696" i="24"/>
  <c r="D671" i="24"/>
  <c r="D620" i="24"/>
  <c r="D616" i="24"/>
  <c r="D688" i="24"/>
  <c r="D678" i="24"/>
  <c r="D645" i="24"/>
  <c r="D627" i="24"/>
  <c r="D698" i="24"/>
  <c r="D680" i="24"/>
  <c r="D672" i="24"/>
  <c r="D623" i="24"/>
  <c r="D619" i="24"/>
  <c r="D690" i="24"/>
  <c r="D625" i="24"/>
  <c r="D692" i="24"/>
  <c r="D670" i="24"/>
  <c r="D700" i="24"/>
  <c r="D621" i="24"/>
  <c r="D626" i="24"/>
  <c r="D629" i="24"/>
  <c r="D646" i="24"/>
  <c r="D684" i="24"/>
  <c r="D622" i="24"/>
  <c r="D682" i="24"/>
  <c r="D628" i="24"/>
  <c r="D618" i="24"/>
  <c r="D617" i="24"/>
  <c r="F710" i="25"/>
  <c r="F702" i="25"/>
  <c r="F707" i="25"/>
  <c r="F699" i="25"/>
  <c r="F712" i="25"/>
  <c r="F704" i="25"/>
  <c r="F709" i="25"/>
  <c r="F701" i="25"/>
  <c r="F714" i="25"/>
  <c r="F706" i="25"/>
  <c r="F711" i="25"/>
  <c r="F703" i="25"/>
  <c r="F713" i="25"/>
  <c r="F705" i="25"/>
  <c r="F708" i="25"/>
  <c r="F698" i="25"/>
  <c r="F697" i="25"/>
  <c r="F689" i="25"/>
  <c r="F681" i="25"/>
  <c r="F673" i="25"/>
  <c r="F694" i="25"/>
  <c r="F686" i="25"/>
  <c r="F678" i="25"/>
  <c r="F670" i="25"/>
  <c r="F628" i="25"/>
  <c r="F700" i="25"/>
  <c r="F691" i="25"/>
  <c r="F683" i="25"/>
  <c r="F675" i="25"/>
  <c r="F696" i="25"/>
  <c r="F688" i="25"/>
  <c r="F680" i="25"/>
  <c r="F672" i="25"/>
  <c r="F626" i="25"/>
  <c r="F693" i="25"/>
  <c r="F685" i="25"/>
  <c r="F677" i="25"/>
  <c r="F669" i="25"/>
  <c r="F629" i="25"/>
  <c r="F695" i="25"/>
  <c r="F687" i="25"/>
  <c r="F679" i="25"/>
  <c r="F671" i="25"/>
  <c r="F648" i="25"/>
  <c r="F647" i="25"/>
  <c r="F646" i="25"/>
  <c r="F630" i="25"/>
  <c r="F627" i="25"/>
  <c r="F690" i="25"/>
  <c r="F674" i="25"/>
  <c r="F642" i="25"/>
  <c r="F634" i="25"/>
  <c r="F639" i="25"/>
  <c r="F631" i="25"/>
  <c r="F692" i="25"/>
  <c r="F676" i="25"/>
  <c r="F644" i="25"/>
  <c r="F636" i="25"/>
  <c r="F641" i="25"/>
  <c r="F633" i="25"/>
  <c r="F682" i="25"/>
  <c r="F638" i="25"/>
  <c r="F684" i="25"/>
  <c r="F640" i="25"/>
  <c r="F632" i="25"/>
  <c r="F643" i="25"/>
  <c r="F637" i="25"/>
  <c r="F635" i="25"/>
  <c r="F717" i="25"/>
  <c r="F645" i="25"/>
  <c r="I373" i="34"/>
  <c r="C716" i="24"/>
  <c r="C168" i="8"/>
  <c r="D421" i="24"/>
  <c r="G716" i="25"/>
  <c r="G15" i="15"/>
  <c r="H15" i="15" s="1"/>
  <c r="I15" i="15" s="1"/>
  <c r="D715" i="24" l="1"/>
  <c r="E623" i="24"/>
  <c r="C172" i="8"/>
  <c r="D424" i="24"/>
  <c r="C177" i="8" s="1"/>
  <c r="F716" i="25"/>
  <c r="E612" i="24"/>
  <c r="F691" i="24" l="1"/>
  <c r="F683" i="24"/>
  <c r="F711" i="24"/>
  <c r="F709" i="24"/>
  <c r="F700" i="24"/>
  <c r="F698" i="24"/>
  <c r="F695" i="24"/>
  <c r="F693" i="24"/>
  <c r="F689" i="24"/>
  <c r="F687" i="24"/>
  <c r="F627" i="24"/>
  <c r="F668" i="24"/>
  <c r="F708" i="24"/>
  <c r="F682" i="24"/>
  <c r="F634" i="24"/>
  <c r="F633" i="24"/>
  <c r="F694" i="24"/>
  <c r="F692" i="24"/>
  <c r="E710" i="24"/>
  <c r="E702" i="24"/>
  <c r="E694" i="24"/>
  <c r="E686" i="24"/>
  <c r="E716" i="24"/>
  <c r="E707" i="24"/>
  <c r="E699" i="24"/>
  <c r="E691" i="24"/>
  <c r="E683" i="24"/>
  <c r="E712" i="24"/>
  <c r="E684" i="24"/>
  <c r="E682" i="24"/>
  <c r="E680" i="24"/>
  <c r="E674" i="24"/>
  <c r="E708" i="24"/>
  <c r="E706" i="24"/>
  <c r="E704" i="24"/>
  <c r="E679" i="24"/>
  <c r="E705" i="24"/>
  <c r="E703" i="24"/>
  <c r="E701" i="24"/>
  <c r="E673" i="24"/>
  <c r="E700" i="24"/>
  <c r="E698" i="24"/>
  <c r="E696" i="24"/>
  <c r="E678" i="24"/>
  <c r="E670" i="24"/>
  <c r="E647" i="24"/>
  <c r="E646" i="24"/>
  <c r="E645" i="24"/>
  <c r="E692" i="24"/>
  <c r="E690" i="24"/>
  <c r="E688" i="24"/>
  <c r="E672" i="24"/>
  <c r="E681" i="24"/>
  <c r="E671" i="24"/>
  <c r="E709" i="24"/>
  <c r="E642" i="24"/>
  <c r="E639" i="24"/>
  <c r="E635" i="24"/>
  <c r="E627" i="24"/>
  <c r="E693" i="24"/>
  <c r="E675" i="24"/>
  <c r="E668" i="24"/>
  <c r="E711" i="24"/>
  <c r="E685" i="24"/>
  <c r="E669" i="24"/>
  <c r="E640" i="24"/>
  <c r="E636" i="24"/>
  <c r="E625" i="24"/>
  <c r="E695" i="24"/>
  <c r="E643" i="24"/>
  <c r="E628" i="24"/>
  <c r="E697" i="24"/>
  <c r="E641" i="24"/>
  <c r="E629" i="24"/>
  <c r="E626" i="24"/>
  <c r="E644" i="24"/>
  <c r="E689" i="24"/>
  <c r="E631" i="24"/>
  <c r="E687" i="24"/>
  <c r="E677" i="24"/>
  <c r="E634" i="24"/>
  <c r="E630" i="24"/>
  <c r="E624" i="24"/>
  <c r="F624" i="24" s="1"/>
  <c r="F712" i="24" s="1"/>
  <c r="E638" i="24"/>
  <c r="E676" i="24"/>
  <c r="E633" i="24"/>
  <c r="E713" i="24"/>
  <c r="E637" i="24"/>
  <c r="E632" i="24"/>
  <c r="F629" i="24" l="1"/>
  <c r="F638" i="24"/>
  <c r="F628" i="24"/>
  <c r="F635" i="24"/>
  <c r="F640" i="24"/>
  <c r="F697" i="24"/>
  <c r="F702" i="24"/>
  <c r="F713" i="24"/>
  <c r="F699" i="24"/>
  <c r="F626" i="24"/>
  <c r="F679" i="24"/>
  <c r="F690" i="24"/>
  <c r="F639" i="24"/>
  <c r="F641" i="24"/>
  <c r="F645" i="24"/>
  <c r="F701" i="24"/>
  <c r="F680" i="24"/>
  <c r="F707" i="24"/>
  <c r="F673" i="24"/>
  <c r="F684" i="24"/>
  <c r="F625" i="24"/>
  <c r="F715" i="24" s="1"/>
  <c r="F686" i="24"/>
  <c r="F642" i="24"/>
  <c r="F646" i="24"/>
  <c r="F703" i="24"/>
  <c r="F688" i="24"/>
  <c r="F716" i="24"/>
  <c r="G625" i="24"/>
  <c r="F630" i="24"/>
  <c r="F710" i="24"/>
  <c r="F636" i="24"/>
  <c r="F669" i="24"/>
  <c r="F643" i="24"/>
  <c r="F647" i="24"/>
  <c r="F705" i="24"/>
  <c r="F696" i="24"/>
  <c r="F631" i="24"/>
  <c r="F637" i="24"/>
  <c r="F672" i="24"/>
  <c r="F677" i="24"/>
  <c r="F644" i="24"/>
  <c r="F670" i="24"/>
  <c r="F671" i="24"/>
  <c r="F704" i="24"/>
  <c r="F674" i="24"/>
  <c r="F632" i="24"/>
  <c r="F676" i="24"/>
  <c r="F706" i="24"/>
  <c r="F685" i="24"/>
  <c r="F675" i="24"/>
  <c r="F678" i="24"/>
  <c r="F681" i="24"/>
  <c r="E715" i="24"/>
  <c r="M677" i="24" l="1"/>
  <c r="M696" i="24"/>
  <c r="C151" i="34" s="1"/>
  <c r="M675" i="24"/>
  <c r="C55" i="34" s="1"/>
  <c r="I629" i="24"/>
  <c r="G709" i="24"/>
  <c r="M709" i="24" s="1"/>
  <c r="I183" i="34" s="1"/>
  <c r="G676" i="24"/>
  <c r="M676" i="24" s="1"/>
  <c r="D55" i="34" s="1"/>
  <c r="G675" i="24"/>
  <c r="G637" i="24"/>
  <c r="G686" i="24"/>
  <c r="G711" i="24"/>
  <c r="M711" i="24" s="1"/>
  <c r="D215" i="34" s="1"/>
  <c r="G629" i="24"/>
  <c r="G707" i="24"/>
  <c r="G696" i="24"/>
  <c r="G692" i="24"/>
  <c r="M692" i="24" s="1"/>
  <c r="G632" i="24"/>
  <c r="G638" i="24"/>
  <c r="G627" i="24"/>
  <c r="G701" i="24"/>
  <c r="M701" i="24" s="1"/>
  <c r="H151" i="34" s="1"/>
  <c r="G702" i="24"/>
  <c r="G644" i="24"/>
  <c r="G636" i="24"/>
  <c r="G684" i="24"/>
  <c r="M684" i="24" s="1"/>
  <c r="E87" i="34" s="1"/>
  <c r="G669" i="24"/>
  <c r="M669" i="24" s="1"/>
  <c r="D23" i="34" s="1"/>
  <c r="G626" i="24"/>
  <c r="G671" i="24"/>
  <c r="M671" i="24" s="1"/>
  <c r="F23" i="34" s="1"/>
  <c r="G695" i="24"/>
  <c r="M695" i="24" s="1"/>
  <c r="I119" i="34" s="1"/>
  <c r="G693" i="24"/>
  <c r="M693" i="24" s="1"/>
  <c r="G700" i="24"/>
  <c r="M700" i="24" s="1"/>
  <c r="G151" i="34" s="1"/>
  <c r="G643" i="24"/>
  <c r="G635" i="24"/>
  <c r="G682" i="24"/>
  <c r="M682" i="24" s="1"/>
  <c r="C87" i="34" s="1"/>
  <c r="G628" i="24"/>
  <c r="G689" i="24"/>
  <c r="M689" i="24" s="1"/>
  <c r="C119" i="34" s="1"/>
  <c r="G705" i="24"/>
  <c r="M705" i="24" s="1"/>
  <c r="E183" i="34" s="1"/>
  <c r="G708" i="24"/>
  <c r="M708" i="24" s="1"/>
  <c r="H183" i="34" s="1"/>
  <c r="G687" i="24"/>
  <c r="M687" i="24" s="1"/>
  <c r="H87" i="34" s="1"/>
  <c r="G672" i="24"/>
  <c r="G712" i="24"/>
  <c r="M712" i="24" s="1"/>
  <c r="E215" i="34" s="1"/>
  <c r="G685" i="24"/>
  <c r="M685" i="24" s="1"/>
  <c r="F87" i="34" s="1"/>
  <c r="G698" i="24"/>
  <c r="M698" i="24" s="1"/>
  <c r="E151" i="34" s="1"/>
  <c r="G642" i="24"/>
  <c r="G634" i="24"/>
  <c r="G674" i="24"/>
  <c r="G703" i="24"/>
  <c r="G677" i="24"/>
  <c r="G670" i="24"/>
  <c r="M670" i="24" s="1"/>
  <c r="E23" i="34" s="1"/>
  <c r="G699" i="24"/>
  <c r="G668" i="24"/>
  <c r="M668" i="24" s="1"/>
  <c r="G646" i="24"/>
  <c r="G704" i="24"/>
  <c r="G710" i="24"/>
  <c r="G678" i="24"/>
  <c r="M678" i="24" s="1"/>
  <c r="G641" i="24"/>
  <c r="G694" i="24"/>
  <c r="M694" i="24" s="1"/>
  <c r="H119" i="34" s="1"/>
  <c r="G691" i="24"/>
  <c r="M691" i="24" s="1"/>
  <c r="G713" i="24"/>
  <c r="G631" i="24"/>
  <c r="G633" i="24"/>
  <c r="G640" i="24"/>
  <c r="G716" i="24"/>
  <c r="G680" i="24"/>
  <c r="M680" i="24" s="1"/>
  <c r="H55" i="34" s="1"/>
  <c r="G645" i="24"/>
  <c r="L647" i="24" s="1"/>
  <c r="G688" i="24"/>
  <c r="M688" i="24" s="1"/>
  <c r="I87" i="34" s="1"/>
  <c r="G706" i="24"/>
  <c r="M706" i="24" s="1"/>
  <c r="F183" i="34" s="1"/>
  <c r="G697" i="24"/>
  <c r="G639" i="24"/>
  <c r="G690" i="24"/>
  <c r="G683" i="24"/>
  <c r="M683" i="24" s="1"/>
  <c r="D87" i="34" s="1"/>
  <c r="G673" i="24"/>
  <c r="M673" i="24" s="1"/>
  <c r="H23" i="34" s="1"/>
  <c r="G647" i="24"/>
  <c r="G681" i="24"/>
  <c r="G679" i="24"/>
  <c r="G630" i="24"/>
  <c r="J630" i="24" s="1"/>
  <c r="C23" i="34" l="1"/>
  <c r="M715" i="24"/>
  <c r="G715" i="24"/>
  <c r="H628" i="24"/>
  <c r="J711" i="24"/>
  <c r="J684" i="24"/>
  <c r="J690" i="24"/>
  <c r="J671" i="24"/>
  <c r="J640" i="24"/>
  <c r="J676" i="24"/>
  <c r="J634" i="24"/>
  <c r="J642" i="24"/>
  <c r="J685" i="24"/>
  <c r="J638" i="24"/>
  <c r="J703" i="24"/>
  <c r="J701" i="24"/>
  <c r="J688" i="24"/>
  <c r="J709" i="24"/>
  <c r="J706" i="24"/>
  <c r="J633" i="24"/>
  <c r="J710" i="24"/>
  <c r="J635" i="24"/>
  <c r="J695" i="24"/>
  <c r="J699" i="24"/>
  <c r="J686" i="24"/>
  <c r="J707" i="24"/>
  <c r="J680" i="24"/>
  <c r="J632" i="24"/>
  <c r="J647" i="24"/>
  <c r="J704" i="24"/>
  <c r="J708" i="24"/>
  <c r="J643" i="24"/>
  <c r="J694" i="24"/>
  <c r="J689" i="24"/>
  <c r="J698" i="24"/>
  <c r="J687" i="24"/>
  <c r="J697" i="24"/>
  <c r="J674" i="24"/>
  <c r="J705" i="24"/>
  <c r="J669" i="24"/>
  <c r="J631" i="24"/>
  <c r="J644" i="24"/>
  <c r="K644" i="24" s="1"/>
  <c r="J677" i="24"/>
  <c r="J696" i="24"/>
  <c r="J670" i="24"/>
  <c r="J679" i="24"/>
  <c r="J675" i="24"/>
  <c r="J713" i="24"/>
  <c r="J673" i="24"/>
  <c r="J646" i="24"/>
  <c r="J682" i="24"/>
  <c r="J712" i="24"/>
  <c r="J639" i="24"/>
  <c r="J693" i="24"/>
  <c r="J702" i="24"/>
  <c r="J672" i="24"/>
  <c r="J700" i="24"/>
  <c r="J691" i="24"/>
  <c r="J683" i="24"/>
  <c r="J678" i="24"/>
  <c r="J637" i="24"/>
  <c r="J641" i="24"/>
  <c r="J668" i="24"/>
  <c r="J636" i="24"/>
  <c r="J716" i="24"/>
  <c r="J692" i="24"/>
  <c r="J681" i="24"/>
  <c r="J645" i="24"/>
  <c r="F55" i="34"/>
  <c r="F119" i="34"/>
  <c r="I706" i="24"/>
  <c r="I704" i="24"/>
  <c r="I693" i="24"/>
  <c r="I674" i="24"/>
  <c r="I709" i="24"/>
  <c r="I646" i="24"/>
  <c r="I630" i="24"/>
  <c r="I671" i="24"/>
  <c r="I642" i="24"/>
  <c r="I679" i="24"/>
  <c r="I668" i="24"/>
  <c r="I698" i="24"/>
  <c r="I702" i="24"/>
  <c r="I691" i="24"/>
  <c r="I712" i="24"/>
  <c r="I683" i="24"/>
  <c r="I643" i="24"/>
  <c r="I705" i="24"/>
  <c r="I639" i="24"/>
  <c r="I716" i="24"/>
  <c r="I684" i="24"/>
  <c r="I690" i="24"/>
  <c r="I700" i="24"/>
  <c r="I689" i="24"/>
  <c r="I710" i="24"/>
  <c r="I675" i="24"/>
  <c r="I637" i="24"/>
  <c r="I641" i="24"/>
  <c r="I635" i="24"/>
  <c r="I696" i="24"/>
  <c r="I633" i="24"/>
  <c r="I692" i="24"/>
  <c r="I682" i="24"/>
  <c r="I678" i="24"/>
  <c r="I677" i="24"/>
  <c r="I708" i="24"/>
  <c r="I636" i="24"/>
  <c r="I713" i="24"/>
  <c r="I638" i="24"/>
  <c r="I647" i="24"/>
  <c r="I703" i="24"/>
  <c r="I672" i="24"/>
  <c r="I631" i="24"/>
  <c r="I711" i="24"/>
  <c r="I670" i="24"/>
  <c r="I669" i="24"/>
  <c r="I680" i="24"/>
  <c r="I701" i="24"/>
  <c r="I673" i="24"/>
  <c r="I634" i="24"/>
  <c r="I699" i="24"/>
  <c r="I688" i="24"/>
  <c r="I697" i="24"/>
  <c r="I687" i="24"/>
  <c r="I685" i="24"/>
  <c r="I695" i="24"/>
  <c r="I694" i="24"/>
  <c r="I686" i="24"/>
  <c r="I676" i="24"/>
  <c r="I640" i="24"/>
  <c r="I632" i="24"/>
  <c r="I707" i="24"/>
  <c r="I645" i="24"/>
  <c r="I681" i="24"/>
  <c r="I644" i="24"/>
  <c r="E55" i="34"/>
  <c r="E119" i="34"/>
  <c r="L713" i="24"/>
  <c r="M713" i="24" s="1"/>
  <c r="F215" i="34" s="1"/>
  <c r="L686" i="24"/>
  <c r="M686" i="24" s="1"/>
  <c r="G87" i="34" s="1"/>
  <c r="L683" i="24"/>
  <c r="L711" i="24"/>
  <c r="L675" i="24"/>
  <c r="L692" i="24"/>
  <c r="L705" i="24"/>
  <c r="L695" i="24"/>
  <c r="L716" i="24"/>
  <c r="L709" i="24"/>
  <c r="L706" i="24"/>
  <c r="L674" i="24"/>
  <c r="M674" i="24" s="1"/>
  <c r="I23" i="34" s="1"/>
  <c r="L699" i="24"/>
  <c r="M699" i="24" s="1"/>
  <c r="F151" i="34" s="1"/>
  <c r="L697" i="24"/>
  <c r="M697" i="24" s="1"/>
  <c r="D151" i="34" s="1"/>
  <c r="L693" i="24"/>
  <c r="L712" i="24"/>
  <c r="L707" i="24"/>
  <c r="M707" i="24" s="1"/>
  <c r="G183" i="34" s="1"/>
  <c r="L688" i="24"/>
  <c r="L704" i="24"/>
  <c r="M704" i="24" s="1"/>
  <c r="D183" i="34" s="1"/>
  <c r="L710" i="24"/>
  <c r="M710" i="24" s="1"/>
  <c r="C215" i="34" s="1"/>
  <c r="L669" i="24"/>
  <c r="L680" i="24"/>
  <c r="L690" i="24"/>
  <c r="M690" i="24" s="1"/>
  <c r="D119" i="34" s="1"/>
  <c r="L685" i="24"/>
  <c r="L689" i="24"/>
  <c r="L691" i="24"/>
  <c r="L684" i="24"/>
  <c r="L679" i="24"/>
  <c r="M679" i="24" s="1"/>
  <c r="L698" i="24"/>
  <c r="L678" i="24"/>
  <c r="L703" i="24"/>
  <c r="M703" i="24" s="1"/>
  <c r="C183" i="34" s="1"/>
  <c r="L671" i="24"/>
  <c r="L681" i="24"/>
  <c r="M681" i="24" s="1"/>
  <c r="I55" i="34" s="1"/>
  <c r="L677" i="24"/>
  <c r="L682" i="24"/>
  <c r="L673" i="24"/>
  <c r="L708" i="24"/>
  <c r="L672" i="24"/>
  <c r="M672" i="24" s="1"/>
  <c r="G23" i="34" s="1"/>
  <c r="L694" i="24"/>
  <c r="L702" i="24"/>
  <c r="M702" i="24" s="1"/>
  <c r="I151" i="34" s="1"/>
  <c r="L687" i="24"/>
  <c r="L676" i="24"/>
  <c r="L701" i="24"/>
  <c r="L670" i="24"/>
  <c r="L696" i="24"/>
  <c r="L668" i="24"/>
  <c r="L715" i="24" s="1"/>
  <c r="L700" i="24"/>
  <c r="G55" i="34"/>
  <c r="G119" i="34"/>
  <c r="I715" i="24" l="1"/>
  <c r="H685" i="24"/>
  <c r="H673" i="24"/>
  <c r="H691" i="24"/>
  <c r="H683" i="24"/>
  <c r="H675" i="24"/>
  <c r="H637" i="24"/>
  <c r="H702" i="24"/>
  <c r="H634" i="24"/>
  <c r="H709" i="24"/>
  <c r="H642" i="24"/>
  <c r="H693" i="24"/>
  <c r="H706" i="24"/>
  <c r="H699" i="24"/>
  <c r="H689" i="24"/>
  <c r="H681" i="24"/>
  <c r="H636" i="24"/>
  <c r="H629" i="24"/>
  <c r="H674" i="24"/>
  <c r="H686" i="24"/>
  <c r="H698" i="24"/>
  <c r="H697" i="24"/>
  <c r="H687" i="24"/>
  <c r="H671" i="24"/>
  <c r="H680" i="24"/>
  <c r="H700" i="24"/>
  <c r="H647" i="24"/>
  <c r="H639" i="24"/>
  <c r="H695" i="24"/>
  <c r="H677" i="24"/>
  <c r="H640" i="24"/>
  <c r="H644" i="24"/>
  <c r="H682" i="24"/>
  <c r="H645" i="24"/>
  <c r="H633" i="24"/>
  <c r="H638" i="24"/>
  <c r="H694" i="24"/>
  <c r="H632" i="24"/>
  <c r="H712" i="24"/>
  <c r="H690" i="24"/>
  <c r="H704" i="24"/>
  <c r="H670" i="24"/>
  <c r="H684" i="24"/>
  <c r="H696" i="24"/>
  <c r="H669" i="24"/>
  <c r="H708" i="24"/>
  <c r="H710" i="24"/>
  <c r="H707" i="24"/>
  <c r="H676" i="24"/>
  <c r="H711" i="24"/>
  <c r="H716" i="24"/>
  <c r="H679" i="24"/>
  <c r="H703" i="24"/>
  <c r="H701" i="24"/>
  <c r="H705" i="24"/>
  <c r="H692" i="24"/>
  <c r="H713" i="24"/>
  <c r="H688" i="24"/>
  <c r="H646" i="24"/>
  <c r="H631" i="24"/>
  <c r="H641" i="24"/>
  <c r="H668" i="24"/>
  <c r="H678" i="24"/>
  <c r="H643" i="24"/>
  <c r="H630" i="24"/>
  <c r="H635" i="24"/>
  <c r="H672" i="24"/>
  <c r="K697" i="24"/>
  <c r="K688" i="24"/>
  <c r="K710" i="24"/>
  <c r="K678" i="24"/>
  <c r="K695" i="24"/>
  <c r="K691" i="24"/>
  <c r="K684" i="24"/>
  <c r="K673" i="24"/>
  <c r="K689" i="24"/>
  <c r="K686" i="24"/>
  <c r="K682" i="24"/>
  <c r="K670" i="24"/>
  <c r="K679" i="24"/>
  <c r="K707" i="24"/>
  <c r="K708" i="24"/>
  <c r="K681" i="24"/>
  <c r="K687" i="24"/>
  <c r="K680" i="24"/>
  <c r="K701" i="24"/>
  <c r="K677" i="24"/>
  <c r="K671" i="24"/>
  <c r="K690" i="24"/>
  <c r="K674" i="24"/>
  <c r="K700" i="24"/>
  <c r="K698" i="24"/>
  <c r="K685" i="24"/>
  <c r="K676" i="24"/>
  <c r="K669" i="24"/>
  <c r="K699" i="24"/>
  <c r="K694" i="24"/>
  <c r="K706" i="24"/>
  <c r="K705" i="24"/>
  <c r="K692" i="24"/>
  <c r="K696" i="24"/>
  <c r="K683" i="24"/>
  <c r="K668" i="24"/>
  <c r="K715" i="24" s="1"/>
  <c r="K711" i="24"/>
  <c r="K709" i="24"/>
  <c r="K693" i="24"/>
  <c r="K712" i="24"/>
  <c r="K713" i="24"/>
  <c r="K672" i="24"/>
  <c r="K716" i="24"/>
  <c r="K704" i="24"/>
  <c r="K703" i="24"/>
  <c r="K675" i="24"/>
  <c r="K702" i="24"/>
  <c r="J715" i="24"/>
  <c r="H715" i="24" l="1"/>
</calcChain>
</file>

<file path=xl/sharedStrings.xml><?xml version="1.0" encoding="utf-8"?>
<sst xmlns="http://schemas.openxmlformats.org/spreadsheetml/2006/main" count="4832" uniqueCount="1371">
  <si>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</si>
  <si>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</si>
  <si>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</si>
  <si>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</si>
  <si>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</si>
  <si>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</si>
  <si>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</si>
  <si>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</si>
  <si>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</si>
  <si>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</si>
  <si>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</si>
  <si>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</si>
  <si>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</si>
  <si>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</si>
  <si>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</si>
  <si>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</si>
  <si>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</si>
  <si>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</si>
  <si>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</si>
  <si>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</si>
  <si>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</si>
  <si>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</si>
  <si>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</si>
  <si>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</si>
  <si>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</si>
  <si>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</si>
  <si>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</si>
  <si>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</si>
  <si>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</si>
  <si>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</si>
  <si>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</si>
  <si>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</si>
  <si>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</si>
  <si>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</si>
  <si>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</si>
  <si>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</si>
  <si>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</si>
  <si>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</si>
  <si>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</si>
  <si>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</si>
  <si>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</si>
  <si>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</si>
  <si>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</si>
  <si>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</si>
  <si>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</si>
  <si>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</si>
  <si>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</si>
  <si>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</si>
  <si>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</si>
  <si>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</si>
  <si>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</si>
  <si>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</si>
  <si>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</si>
  <si>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</si>
  <si>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</si>
  <si>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</si>
  <si>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</si>
  <si>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</si>
  <si>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</si>
  <si>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</si>
  <si>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</si>
  <si>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</si>
  <si>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</si>
  <si>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</si>
  <si>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</si>
  <si>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</si>
  <si>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</si>
  <si>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</si>
  <si>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</si>
  <si>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</si>
  <si>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</si>
  <si>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</si>
  <si>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</si>
  <si>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</si>
  <si>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</si>
  <si>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</si>
  <si>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</si>
  <si>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</si>
  <si>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</si>
  <si>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</si>
  <si>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</si>
  <si>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</si>
  <si>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</si>
  <si>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</si>
  <si>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</si>
  <si>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</si>
  <si>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</si>
  <si>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</si>
  <si>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</si>
  <si>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</si>
  <si>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</si>
  <si>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</si>
  <si>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</si>
  <si>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</si>
  <si>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</si>
  <si>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</si>
  <si>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</si>
  <si>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</si>
  <si>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</si>
  <si>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</si>
  <si>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</si>
  <si>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</si>
  <si>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</si>
  <si>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</si>
  <si>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</si>
  <si>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</si>
  <si>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</si>
  <si>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</si>
  <si>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</si>
  <si>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</si>
  <si>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</si>
  <si>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</si>
  <si>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</si>
  <si>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</si>
  <si>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</si>
  <si>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</si>
  <si>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</si>
  <si>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</si>
  <si>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</si>
  <si>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</si>
  <si>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</si>
  <si>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</si>
  <si>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</si>
  <si>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</si>
  <si>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</si>
  <si>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</si>
  <si>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</si>
  <si>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</si>
  <si>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</si>
  <si>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</si>
  <si>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</si>
  <si>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</si>
  <si>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</si>
  <si>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</si>
  <si>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</si>
  <si>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</si>
  <si>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</si>
  <si>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</si>
  <si>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</si>
  <si>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</si>
  <si>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</si>
  <si>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</si>
  <si>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</si>
  <si>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</si>
  <si>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</si>
  <si>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</si>
  <si>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</si>
  <si>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</si>
  <si>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</si>
  <si>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</si>
  <si>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</si>
  <si>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</si>
  <si>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</si>
  <si>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</si>
  <si>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</si>
  <si>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</si>
  <si>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</si>
  <si>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</si>
  <si>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</si>
  <si>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</si>
  <si>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</si>
  <si>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</si>
  <si>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</si>
  <si>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</si>
  <si>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</si>
  <si>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</si>
  <si>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</si>
  <si>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</si>
  <si>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</si>
  <si>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</si>
  <si>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</si>
  <si>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</si>
  <si>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</si>
  <si>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</si>
  <si>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</si>
  <si>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</si>
  <si>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</si>
  <si>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</si>
  <si>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</si>
  <si>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</si>
  <si>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</si>
  <si>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</si>
  <si>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</si>
  <si>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</si>
  <si>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</si>
  <si>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</si>
  <si>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</si>
  <si>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</si>
  <si>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</si>
  <si>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</si>
  <si>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</si>
  <si>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</si>
  <si>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</si>
  <si>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</si>
  <si>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</si>
  <si>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</si>
  <si>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</si>
  <si>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</si>
  <si>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</si>
  <si>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</si>
  <si>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</si>
  <si>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</si>
  <si>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</si>
  <si>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</si>
  <si>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</si>
  <si>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</si>
  <si>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</si>
  <si>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</si>
  <si>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</si>
  <si>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</si>
  <si>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</si>
  <si>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</si>
  <si>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</si>
  <si>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</si>
  <si>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</si>
  <si>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</si>
  <si>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</si>
  <si>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</si>
  <si>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</si>
  <si>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</si>
  <si>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</si>
  <si>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</si>
  <si>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</si>
  <si>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</si>
  <si>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</si>
  <si>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</si>
  <si>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</si>
  <si>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</si>
  <si>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</si>
  <si>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</si>
  <si>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</si>
  <si>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</si>
  <si>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</si>
  <si>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</si>
  <si>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</si>
  <si>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</si>
  <si>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</si>
  <si>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</si>
  <si>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</si>
  <si>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</si>
  <si>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</si>
  <si>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</si>
  <si>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</si>
  <si>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</si>
  <si>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</si>
  <si>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</si>
  <si>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</si>
  <si>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</si>
  <si>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</si>
  <si>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</si>
  <si>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</si>
  <si>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</si>
  <si>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</si>
  <si>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</si>
  <si>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</si>
  <si>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</si>
  <si>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</si>
  <si>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</si>
  <si>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</si>
  <si>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</si>
  <si>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</si>
  <si>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</si>
  <si>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</si>
  <si>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</si>
  <si>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</si>
  <si>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</si>
  <si>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</si>
  <si>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</si>
  <si>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</si>
  <si>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</si>
  <si>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</si>
  <si>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</si>
  <si>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</si>
  <si>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</si>
  <si>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</si>
  <si>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</si>
  <si>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</si>
  <si>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</si>
  <si>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</si>
  <si>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</si>
  <si>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</si>
  <si>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</si>
  <si>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</si>
  <si>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</si>
  <si>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</si>
  <si>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</si>
  <si>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</si>
  <si>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</si>
  <si>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</si>
  <si>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</si>
  <si>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</si>
  <si>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</si>
  <si>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</si>
  <si>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</si>
  <si>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</si>
  <si>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</si>
  <si>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</si>
  <si>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</si>
  <si>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</si>
  <si>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</si>
  <si>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193</t>
  </si>
  <si>
    <t>Hospital Name</t>
  </si>
  <si>
    <t>MOUNT CARMEL HOSPITAL</t>
  </si>
  <si>
    <t>Mailing Address</t>
  </si>
  <si>
    <t>982 E. COLUMBIA</t>
  </si>
  <si>
    <t>City</t>
  </si>
  <si>
    <t>Colville</t>
  </si>
  <si>
    <t>State</t>
  </si>
  <si>
    <t>WA</t>
  </si>
  <si>
    <t>Zip</t>
  </si>
  <si>
    <t>County</t>
  </si>
  <si>
    <t>Stevens</t>
  </si>
  <si>
    <t>Chief Executive Officer</t>
  </si>
  <si>
    <t>Robert Campbell</t>
  </si>
  <si>
    <t>Chief Financial Officer</t>
  </si>
  <si>
    <t>Helen Andrus</t>
  </si>
  <si>
    <t>Chair of Governing Board</t>
  </si>
  <si>
    <t>Gary Livingston</t>
  </si>
  <si>
    <t>Telephone Number</t>
  </si>
  <si>
    <t>509-685-2406</t>
  </si>
  <si>
    <t>Facsimile Number</t>
  </si>
  <si>
    <t>509-685-2492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</si>
  <si>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</si>
  <si>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</si>
  <si>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</si>
  <si>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</si>
  <si>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</si>
  <si>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</si>
  <si>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</si>
  <si>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</si>
  <si>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</si>
  <si>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</si>
  <si>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</si>
  <si>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</si>
  <si>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</si>
  <si>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</si>
  <si>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</si>
  <si>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</si>
  <si>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</si>
  <si>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</si>
  <si>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</si>
  <si>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</si>
  <si>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</si>
  <si>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</si>
  <si>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</si>
  <si>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</si>
  <si>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</si>
  <si>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</si>
  <si>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</si>
  <si>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</si>
  <si>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</si>
  <si>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</si>
  <si>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</si>
  <si>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</si>
  <si>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</si>
  <si>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</si>
  <si>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</si>
  <si>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</si>
  <si>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</si>
  <si>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</si>
  <si>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</si>
  <si>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</si>
  <si>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</si>
  <si>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</si>
  <si>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</si>
  <si>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</si>
  <si>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</si>
  <si>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</si>
  <si>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</si>
  <si>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</si>
  <si>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</si>
  <si>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</si>
  <si>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</si>
  <si>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</si>
  <si>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</si>
  <si>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</si>
  <si>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</si>
  <si>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</si>
  <si>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</si>
  <si>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</si>
  <si>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</si>
  <si>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</si>
  <si>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</si>
  <si>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</si>
  <si>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</si>
  <si>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</si>
  <si>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</si>
  <si>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</si>
  <si>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</si>
  <si>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</si>
  <si>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</si>
  <si>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</si>
  <si>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</si>
  <si>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</si>
  <si>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</si>
  <si>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</si>
  <si>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</si>
  <si>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</si>
  <si>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</si>
  <si>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</si>
  <si>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</si>
  <si>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</si>
  <si>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</si>
  <si>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</si>
  <si>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</si>
  <si>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</si>
  <si>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</si>
  <si>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</si>
  <si>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</si>
  <si>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</si>
  <si>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</si>
  <si>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</si>
  <si>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</si>
  <si>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</si>
  <si>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</si>
  <si>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</si>
  <si>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</si>
  <si>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</si>
  <si>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</si>
  <si>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</si>
  <si>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</si>
  <si>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</si>
  <si>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</si>
  <si>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</si>
  <si>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</si>
  <si>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</si>
  <si>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</si>
  <si>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</si>
  <si>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</si>
  <si>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</si>
  <si>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</si>
  <si>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</si>
  <si>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</si>
  <si>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</si>
  <si>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</si>
  <si>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</si>
  <si>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</si>
  <si>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</si>
  <si>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</si>
  <si>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</si>
  <si>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</si>
  <si>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</si>
  <si>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</si>
  <si>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</si>
  <si>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</si>
  <si>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</si>
  <si>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</si>
  <si>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</si>
  <si>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</si>
  <si>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</si>
  <si>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</si>
  <si>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</si>
  <si>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</si>
  <si>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</si>
  <si>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</si>
  <si>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</si>
  <si>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</si>
  <si>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</si>
  <si>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</si>
  <si>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</si>
  <si>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</si>
  <si>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</si>
  <si>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</si>
  <si>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</si>
  <si>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</si>
  <si>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</si>
  <si>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</si>
  <si>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</si>
  <si>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</si>
  <si>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</si>
  <si>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</si>
  <si>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</si>
  <si>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</si>
  <si>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</si>
  <si>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</si>
  <si>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</si>
  <si>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</si>
  <si>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</si>
  <si>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</si>
  <si>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</si>
  <si>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</si>
  <si>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</si>
  <si>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</si>
  <si>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</si>
  <si>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</si>
  <si>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</si>
  <si>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</si>
  <si>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</si>
  <si>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</si>
  <si>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</si>
  <si>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</si>
  <si>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</si>
  <si>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</si>
  <si>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</si>
  <si>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</si>
  <si>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</si>
  <si>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</si>
  <si>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</si>
  <si>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</si>
  <si>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</si>
  <si>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</si>
  <si>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</si>
  <si>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</si>
  <si>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</si>
  <si>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</si>
  <si>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</si>
  <si>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</si>
  <si>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</si>
  <si>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</si>
  <si>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</si>
  <si>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</si>
  <si>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</si>
  <si>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</si>
  <si>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</si>
  <si>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</si>
  <si>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</si>
  <si>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</si>
  <si>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</si>
  <si>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</si>
  <si>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</si>
  <si>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</si>
  <si>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</si>
  <si>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</si>
  <si>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</si>
  <si>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</si>
  <si>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</si>
  <si>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</si>
  <si>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</si>
  <si>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</si>
  <si>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</si>
  <si>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</si>
  <si>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</si>
  <si>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</si>
  <si>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</si>
  <si>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</si>
  <si>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</si>
  <si>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</si>
  <si>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</si>
  <si>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</si>
  <si>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</si>
  <si>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</si>
  <si>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</si>
  <si>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</si>
  <si>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</si>
  <si>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</si>
  <si>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</si>
  <si>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</si>
  <si>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</si>
  <si>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</si>
  <si>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</si>
  <si>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</si>
  <si>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</si>
  <si>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</si>
  <si>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</si>
  <si>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</si>
  <si>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</si>
  <si>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</si>
  <si>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</si>
  <si>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</si>
  <si>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</si>
  <si>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</si>
  <si>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</si>
  <si>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</si>
  <si>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</si>
  <si>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</si>
  <si>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</si>
  <si>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</si>
  <si>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</si>
  <si>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</si>
  <si>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</si>
  <si>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</si>
  <si>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</si>
  <si>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</si>
  <si>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</si>
  <si>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</si>
  <si>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</si>
  <si>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</si>
  <si>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</si>
  <si>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</si>
  <si>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</si>
  <si>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</si>
  <si>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</si>
  <si>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</si>
  <si>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</si>
  <si>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</si>
  <si>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</si>
  <si>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</si>
  <si>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</si>
  <si>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</si>
  <si>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</si>
  <si>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</si>
  <si>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</si>
  <si>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</si>
  <si>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</si>
  <si>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</si>
  <si>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</si>
  <si>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</si>
  <si>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</si>
  <si>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</si>
  <si>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</si>
  <si>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</si>
  <si>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</si>
  <si>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</si>
  <si>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</si>
  <si>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</si>
  <si>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</si>
  <si>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</si>
  <si>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</si>
  <si>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</si>
  <si>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</si>
  <si>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</si>
  <si>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</si>
  <si>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</si>
  <si>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</si>
  <si>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</si>
  <si>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</si>
  <si>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</si>
  <si>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</si>
  <si>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</si>
  <si>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</si>
  <si>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</si>
  <si>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</si>
  <si>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</si>
  <si>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</si>
  <si>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</si>
  <si>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</si>
  <si>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</si>
  <si>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</si>
  <si>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</si>
  <si>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</si>
  <si>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</si>
  <si>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</si>
  <si>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</si>
  <si>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</si>
  <si>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</si>
  <si>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</si>
  <si>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</si>
  <si>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</si>
  <si>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</si>
  <si>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</si>
  <si>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</si>
  <si>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</si>
  <si>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</si>
  <si>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</si>
  <si>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</si>
  <si>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</si>
  <si>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</si>
  <si>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</si>
  <si>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</si>
  <si>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</si>
  <si>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</si>
  <si>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</si>
  <si>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</si>
  <si>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</si>
  <si>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</si>
  <si>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</si>
  <si>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</si>
  <si>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</si>
  <si>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</si>
  <si>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</si>
  <si>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</si>
  <si>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</si>
  <si>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</si>
  <si>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</si>
  <si>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</si>
  <si>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</si>
  <si>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</si>
  <si>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</si>
  <si>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</si>
  <si>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</si>
  <si>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</si>
  <si>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</si>
  <si>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</si>
  <si>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</si>
  <si>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</si>
  <si>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</si>
  <si>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</si>
  <si>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</si>
  <si>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</si>
  <si>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</si>
  <si>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</si>
  <si>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</si>
  <si>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</si>
  <si>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</si>
  <si>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</si>
  <si>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</si>
  <si>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</si>
  <si>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</si>
  <si>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</si>
  <si>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</si>
  <si>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</si>
  <si>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</si>
  <si>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</si>
  <si>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</si>
  <si>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</si>
  <si>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</si>
  <si>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</si>
  <si>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</si>
  <si>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</si>
  <si>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</si>
  <si>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</si>
  <si>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</si>
  <si>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</si>
  <si>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</si>
  <si>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</si>
  <si>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</si>
  <si>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</si>
  <si>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</si>
  <si>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</si>
  <si>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</si>
  <si>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</si>
  <si>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</si>
  <si>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</si>
  <si>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</si>
  <si>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</si>
  <si>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</si>
  <si>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</si>
  <si>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</si>
  <si>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</si>
  <si>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</si>
  <si>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</si>
  <si>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</si>
  <si>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</si>
  <si>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</si>
  <si>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</si>
  <si>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</si>
  <si>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</si>
  <si>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</si>
  <si>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</si>
  <si>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</si>
  <si>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</si>
  <si>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</si>
  <si>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</si>
  <si>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</si>
  <si>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</si>
  <si>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</si>
  <si>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</si>
  <si>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</si>
  <si>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</si>
  <si>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</si>
  <si>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</si>
  <si>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</si>
  <si>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</si>
  <si>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</si>
  <si>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</si>
  <si>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</si>
  <si>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</si>
  <si>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</si>
  <si>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</si>
  <si>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</si>
  <si>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</si>
  <si>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</si>
  <si>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</si>
  <si>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</si>
  <si>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</si>
  <si>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</si>
  <si>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</si>
  <si>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</si>
  <si>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</si>
  <si>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</si>
  <si>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</si>
  <si>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</si>
  <si>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</si>
  <si>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</si>
  <si>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</si>
  <si>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</si>
  <si>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</si>
  <si>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</si>
  <si>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</si>
  <si>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</si>
  <si>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</si>
  <si>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</si>
  <si>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</si>
  <si>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</si>
  <si>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</si>
  <si>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</si>
  <si>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</si>
  <si>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</si>
  <si>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</si>
  <si>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</si>
  <si>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</si>
  <si>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</si>
  <si>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</si>
  <si>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</si>
  <si>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</si>
  <si>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</si>
  <si>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</si>
  <si>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</si>
  <si>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</si>
  <si>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</si>
  <si>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</si>
  <si>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</si>
  <si>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</si>
  <si>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</si>
  <si>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</si>
  <si>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</si>
  <si>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</si>
  <si>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</si>
  <si>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</si>
  <si>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</si>
  <si>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</si>
  <si>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</si>
  <si>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</si>
  <si>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</si>
  <si>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</si>
  <si>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</si>
  <si>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</si>
  <si>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</si>
  <si>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</si>
  <si>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</si>
  <si>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</si>
  <si>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</si>
  <si>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</si>
  <si>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</si>
  <si>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</si>
  <si>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</si>
  <si>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</si>
  <si>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</si>
  <si>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</si>
  <si>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</si>
  <si>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</si>
  <si>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</si>
  <si>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</si>
  <si>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</si>
  <si>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</si>
  <si>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</si>
  <si>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</si>
  <si>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</si>
  <si>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</si>
  <si>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</si>
  <si>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</si>
  <si>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</si>
  <si>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</si>
  <si>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</si>
  <si>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</si>
  <si>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</si>
  <si>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</si>
  <si>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</si>
  <si>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</si>
  <si>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</si>
  <si>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</si>
  <si>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</si>
  <si>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</si>
  <si>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</si>
  <si>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</si>
  <si>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</si>
  <si>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</si>
  <si>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</si>
  <si>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</si>
  <si>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</si>
  <si>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</si>
  <si>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</si>
  <si>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</si>
  <si>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</si>
  <si>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</si>
  <si>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</si>
  <si>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</si>
  <si>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</si>
  <si>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</si>
  <si>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</si>
  <si>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</si>
  <si>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</si>
  <si>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</si>
  <si>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</si>
  <si>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</si>
  <si>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</si>
  <si>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</si>
  <si>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</si>
  <si>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</si>
  <si>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</si>
  <si>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</si>
  <si>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</si>
  <si>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</si>
  <si>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</si>
  <si>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</si>
  <si>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</si>
  <si>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</si>
  <si>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</si>
  <si>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</si>
  <si>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</si>
  <si>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</si>
  <si>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</si>
  <si>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</si>
  <si>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</si>
  <si>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</si>
  <si>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</si>
  <si>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</si>
  <si>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</si>
  <si>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</si>
  <si>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</si>
  <si>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</si>
  <si>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</si>
  <si>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</si>
  <si>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</si>
  <si>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</si>
  <si>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</si>
  <si>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</si>
  <si>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</si>
  <si>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</si>
  <si>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</si>
  <si>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</si>
  <si>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</si>
  <si>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</si>
  <si>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</si>
  <si>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</si>
  <si>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</si>
  <si>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</si>
  <si>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</si>
  <si>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</si>
  <si>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</si>
  <si>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</si>
  <si>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</si>
  <si>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</si>
  <si>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</si>
  <si>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</si>
  <si>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</si>
  <si>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</si>
  <si>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</si>
  <si>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</si>
  <si>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</si>
  <si>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</si>
  <si>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</si>
  <si>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</si>
  <si>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</si>
  <si>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</si>
  <si>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</si>
  <si>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</si>
  <si>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</si>
  <si>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</si>
  <si>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</si>
  <si>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</si>
  <si>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</si>
  <si>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</si>
  <si>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</si>
  <si>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</si>
  <si>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</si>
  <si>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</si>
  <si>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</si>
  <si>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</si>
  <si>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</si>
  <si>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</si>
  <si>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</si>
  <si>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</si>
  <si>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</si>
  <si>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</si>
  <si>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</si>
  <si>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</si>
  <si>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</si>
  <si>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</si>
  <si>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</si>
  <si>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</si>
  <si>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</si>
  <si>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</si>
  <si>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</si>
  <si>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</si>
  <si>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</si>
  <si>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</si>
  <si>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</si>
  <si>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</si>
  <si>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</si>
  <si>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</si>
  <si>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</si>
  <si>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</si>
  <si>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</si>
  <si>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</si>
  <si>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</si>
  <si>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</si>
  <si>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</si>
  <si>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</si>
  <si>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</si>
  <si>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</si>
  <si>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</si>
  <si>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</si>
  <si>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</si>
  <si>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</si>
  <si>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</si>
  <si>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</si>
  <si>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</si>
  <si>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</si>
  <si>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</si>
  <si>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</si>
  <si>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</si>
  <si>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</si>
  <si>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</si>
  <si>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</si>
  <si>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</si>
  <si>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</si>
  <si>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</si>
  <si>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</si>
  <si>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</si>
  <si>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</si>
  <si>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</si>
  <si>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</si>
  <si>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</si>
  <si>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</si>
  <si>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</si>
  <si>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</si>
  <si>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</si>
  <si>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</si>
  <si>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</si>
  <si>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</si>
  <si>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</si>
  <si>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</si>
  <si>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</si>
  <si>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</si>
  <si>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</si>
  <si>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</si>
  <si>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</si>
  <si>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</si>
  <si>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</si>
  <si>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</si>
  <si>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</si>
  <si>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</si>
  <si>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</si>
  <si>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</si>
  <si>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</si>
  <si>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</si>
  <si>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</si>
  <si>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</si>
  <si>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</si>
  <si>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</si>
  <si>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</si>
  <si>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</si>
  <si>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</si>
  <si>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</si>
  <si>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</si>
  <si>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</si>
  <si>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</si>
  <si>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</si>
  <si>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</si>
  <si>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</si>
  <si>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</si>
  <si>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</si>
  <si>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</si>
  <si>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</si>
  <si>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</si>
  <si>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</si>
  <si>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</si>
  <si>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</si>
  <si>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</si>
  <si>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</si>
  <si>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</si>
  <si>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</si>
  <si>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</si>
  <si>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</si>
  <si>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</si>
  <si>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</si>
  <si>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</si>
  <si>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</si>
  <si>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</si>
  <si>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</si>
  <si>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</si>
  <si>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</si>
  <si>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</si>
  <si>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</si>
  <si>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</si>
  <si>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</si>
  <si>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</si>
  <si>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</si>
  <si>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</si>
  <si>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</si>
  <si>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</si>
  <si>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</si>
  <si>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</si>
  <si>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</si>
  <si>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</si>
  <si>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</si>
  <si>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</si>
  <si>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</si>
  <si>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</si>
  <si>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</si>
  <si>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</si>
  <si>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</si>
  <si>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</si>
  <si>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</si>
  <si>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</si>
  <si>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</si>
  <si>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</si>
  <si>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</si>
  <si>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</si>
  <si>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</si>
  <si>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</si>
  <si>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</si>
  <si>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</si>
  <si>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</si>
  <si>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</si>
  <si>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</si>
  <si>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</si>
  <si>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</si>
  <si>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</si>
  <si>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</si>
  <si>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</si>
  <si>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</si>
  <si>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</si>
  <si>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</si>
  <si>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</si>
  <si>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</si>
  <si>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</si>
  <si>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</si>
  <si>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</si>
  <si>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</si>
  <si>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</si>
  <si>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</si>
  <si>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</si>
  <si>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</si>
  <si>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</si>
  <si>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</si>
  <si>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</si>
  <si>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</si>
  <si>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</si>
  <si>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</si>
  <si>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</si>
  <si>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</si>
  <si>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</si>
  <si>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</si>
  <si>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</si>
  <si>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</si>
  <si>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</si>
  <si>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</si>
  <si>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</si>
  <si>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</si>
  <si>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</si>
  <si>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</si>
  <si>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</si>
  <si>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</si>
  <si>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</si>
  <si>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</si>
  <si>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</si>
  <si>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</si>
  <si>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</si>
  <si>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</si>
  <si>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</si>
  <si>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</si>
  <si>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</si>
  <si>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</si>
  <si>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</si>
  <si>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</si>
  <si>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</si>
  <si>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</si>
  <si>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</si>
  <si>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</si>
  <si>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</si>
  <si>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</si>
  <si>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</si>
  <si>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</si>
  <si>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</si>
  <si>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</si>
  <si>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</si>
  <si>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</si>
  <si>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</si>
  <si>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</si>
  <si>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</si>
  <si>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</si>
  <si>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</si>
  <si>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</si>
  <si>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</si>
  <si>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</si>
  <si>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</si>
  <si>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</si>
  <si>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</si>
  <si>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</si>
  <si>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</si>
  <si>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</si>
  <si>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</si>
  <si>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</si>
  <si>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</si>
  <si>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</si>
  <si>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</si>
  <si>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</si>
  <si>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</si>
  <si>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</si>
  <si>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</si>
  <si>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</si>
  <si>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</si>
  <si>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</si>
  <si>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</si>
  <si>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</si>
  <si>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</si>
  <si>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</si>
  <si>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</si>
  <si>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</si>
  <si>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</si>
  <si>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</si>
  <si>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</si>
  <si>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</si>
  <si>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</si>
  <si>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</si>
  <si>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</si>
  <si>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</si>
  <si>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</si>
  <si>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</si>
  <si>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</si>
  <si>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</si>
  <si>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</si>
  <si>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</si>
  <si>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</si>
  <si>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</si>
  <si>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</si>
  <si>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</si>
  <si>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</si>
  <si>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</si>
  <si>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</si>
  <si>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</si>
  <si>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</si>
  <si>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</si>
  <si>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</si>
  <si>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</si>
  <si>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</si>
  <si>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</si>
  <si>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</si>
  <si>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</si>
  <si>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</si>
  <si>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</si>
  <si>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</si>
  <si>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</si>
  <si>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</si>
  <si>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</si>
  <si>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</si>
  <si>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</si>
  <si>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</si>
  <si>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</si>
  <si>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</si>
  <si>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</si>
  <si>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</si>
  <si>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</si>
  <si>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</si>
  <si>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</si>
  <si>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</si>
  <si>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</si>
  <si>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</si>
  <si>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</si>
  <si>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</si>
  <si>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</si>
  <si>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</si>
  <si>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</si>
  <si>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</si>
  <si>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</si>
  <si>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</si>
  <si>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</si>
  <si>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</si>
  <si>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</si>
  <si>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</si>
  <si>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</si>
  <si>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</si>
  <si>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</si>
  <si>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</si>
  <si>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</si>
  <si>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</si>
  <si>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</si>
  <si>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</si>
  <si>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</si>
  <si>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</si>
  <si>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</si>
  <si>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</si>
  <si>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</si>
  <si>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</si>
  <si>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</si>
  <si>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</si>
  <si>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</si>
  <si>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</si>
  <si>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</si>
  <si>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</si>
  <si>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</si>
  <si>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</si>
  <si>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</si>
  <si>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</si>
  <si>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</si>
  <si>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</si>
  <si>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</si>
  <si>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</si>
  <si>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</si>
  <si>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</si>
  <si>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</si>
  <si>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</si>
  <si>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</si>
  <si>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</si>
  <si>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</si>
  <si>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</si>
  <si>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</si>
  <si>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</si>
  <si>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</si>
  <si>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</si>
  <si>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</si>
  <si>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</si>
  <si>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</si>
  <si>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</si>
  <si>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</si>
  <si>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</si>
  <si>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</si>
  <si>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</si>
  <si>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</si>
  <si>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</si>
  <si>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</si>
  <si>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</si>
  <si>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</si>
  <si>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</si>
  <si>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</si>
  <si>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</si>
  <si>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</si>
  <si>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</si>
  <si>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</si>
  <si>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</si>
  <si>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</si>
  <si>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</si>
  <si>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</si>
  <si>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</si>
  <si>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</si>
  <si>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</si>
  <si>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</si>
  <si>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</si>
  <si>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</si>
  <si>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</si>
  <si>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</si>
  <si>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</si>
  <si>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</si>
  <si>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</si>
  <si>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</si>
  <si>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</si>
  <si>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</si>
  <si>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</si>
  <si>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</si>
  <si>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</si>
  <si>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</si>
  <si>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</si>
  <si>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</si>
  <si>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</si>
  <si>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</si>
  <si>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</si>
  <si>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</si>
  <si>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</si>
  <si>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</si>
  <si>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</si>
  <si>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</si>
  <si>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</si>
  <si>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</si>
  <si>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</si>
  <si>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</si>
  <si>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</si>
  <si>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</si>
  <si>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</si>
  <si>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</si>
  <si>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</si>
  <si>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</si>
  <si>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</si>
  <si>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</si>
  <si>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</si>
  <si>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</si>
  <si>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</si>
  <si>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</si>
  <si>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</si>
  <si>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</si>
  <si>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</si>
  <si>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</si>
  <si>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</si>
  <si>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</si>
  <si>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</si>
  <si>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</si>
  <si>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</si>
  <si>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</si>
  <si>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</si>
  <si>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</si>
  <si>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</si>
  <si>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</si>
  <si>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</si>
  <si>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</si>
  <si>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</si>
  <si>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Joni Murphy</t>
  </si>
  <si>
    <t>joni.murphy@providence.org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</si>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</sst>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12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0" fontId="22" fillId="0" borderId="0" xfId="0" applyNumberFormat="1" applyFont="1"/>
    <xf numFmtId="37" fontId="21" fillId="0" borderId="41" xfId="0" applyFont="1" applyBorder="1" applyProtection="1">
      <protection locked="0"/>
    </xf>
    <xf numFmtId="37" fontId="21" fillId="14" borderId="41" xfId="0" applyFont="1" applyFill="1" applyBorder="1" applyProtection="1">
      <protection locked="0"/>
    </xf>
    <xf numFmtId="38" fontId="21" fillId="15" borderId="41" xfId="0" applyNumberFormat="1" applyFont="1" applyFill="1" applyBorder="1" applyProtection="1">
      <protection locked="0"/>
    </xf>
    <xf numFmtId="0" fontId="21" fillId="15" borderId="41" xfId="0" applyNumberFormat="1" applyFont="1" applyFill="1" applyBorder="1" applyProtection="1">
      <protection locked="0"/>
    </xf>
    <xf numFmtId="41" fontId="21" fillId="15" borderId="41" xfId="0" applyNumberFormat="1" applyFont="1" applyFill="1" applyBorder="1" applyProtection="1">
      <protection locked="0"/>
    </xf>
    <xf numFmtId="41" fontId="21" fillId="15" borderId="41" xfId="0" applyNumberFormat="1" applyFont="1" applyFill="1" applyBorder="1" applyAlignment="1" applyProtection="1">
      <alignment horizontal="right"/>
      <protection locked="0"/>
    </xf>
    <xf numFmtId="38" fontId="21" fillId="0" borderId="41" xfId="0" applyNumberFormat="1" applyFont="1" applyBorder="1" applyProtection="1">
      <protection locked="0"/>
    </xf>
    <xf numFmtId="38" fontId="37" fillId="15" borderId="4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8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9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817034</xdr:colOff>
      <xdr:row>0</xdr:row>
      <xdr:rowOff>549742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53F540-B85F-43C5-8F0F-38F6D2ED1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167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brad.lavoie@providenc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A8810-AB60-4F8D-B523-777DF3CA0298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7" t="s">
        <v>1369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6" t="s">
        <v>1368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8" t="s">
        <v>28</v>
      </c>
      <c r="B36" s="349"/>
      <c r="C36" s="350"/>
      <c r="D36" s="349"/>
      <c r="E36" s="349"/>
      <c r="F36" s="349"/>
      <c r="G36" s="349"/>
    </row>
    <row r="37" spans="1:83" x14ac:dyDescent="0.35">
      <c r="A37" s="351" t="s">
        <v>29</v>
      </c>
      <c r="B37" s="352"/>
      <c r="C37" s="350"/>
      <c r="D37" s="349"/>
      <c r="E37" s="349"/>
      <c r="F37" s="349"/>
      <c r="G37" s="349"/>
    </row>
    <row r="38" spans="1:83" x14ac:dyDescent="0.35">
      <c r="A38" s="353" t="s">
        <v>30</v>
      </c>
      <c r="B38" s="352"/>
      <c r="C38" s="350"/>
      <c r="D38" s="349"/>
      <c r="E38" s="349"/>
      <c r="F38" s="349"/>
      <c r="G38" s="349"/>
    </row>
    <row r="39" spans="1:83" x14ac:dyDescent="0.35">
      <c r="A39" s="354" t="s">
        <v>31</v>
      </c>
      <c r="B39" s="349"/>
      <c r="C39" s="350"/>
      <c r="D39" s="349"/>
      <c r="E39" s="349"/>
      <c r="F39" s="349"/>
      <c r="G39" s="349"/>
    </row>
    <row r="40" spans="1:83" x14ac:dyDescent="0.35">
      <c r="A40" s="353" t="s">
        <v>32</v>
      </c>
      <c r="B40" s="349"/>
      <c r="C40" s="350"/>
      <c r="D40" s="349"/>
      <c r="E40" s="349"/>
      <c r="F40" s="349"/>
      <c r="G40" s="34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37">
        <v>2222526</v>
      </c>
      <c r="C47" s="337">
        <v>127077</v>
      </c>
      <c r="D47" s="337">
        <v>0</v>
      </c>
      <c r="E47" s="337">
        <v>362751</v>
      </c>
      <c r="F47" s="337">
        <v>0</v>
      </c>
      <c r="G47" s="337">
        <v>0</v>
      </c>
      <c r="H47" s="337">
        <v>0</v>
      </c>
      <c r="I47" s="337">
        <v>0</v>
      </c>
      <c r="J47" s="337">
        <v>0</v>
      </c>
      <c r="K47" s="337">
        <v>0</v>
      </c>
      <c r="L47" s="337">
        <v>0</v>
      </c>
      <c r="M47" s="337">
        <v>0</v>
      </c>
      <c r="N47" s="337">
        <v>0</v>
      </c>
      <c r="O47" s="337">
        <v>0</v>
      </c>
      <c r="P47" s="337">
        <v>120469</v>
      </c>
      <c r="Q47" s="337">
        <v>17029</v>
      </c>
      <c r="R47" s="337">
        <v>96815</v>
      </c>
      <c r="S47" s="337">
        <v>0</v>
      </c>
      <c r="T47" s="337">
        <v>47234</v>
      </c>
      <c r="U47" s="337">
        <v>136116</v>
      </c>
      <c r="V47" s="337">
        <v>48693</v>
      </c>
      <c r="W47" s="337">
        <v>0</v>
      </c>
      <c r="X47" s="337">
        <v>0</v>
      </c>
      <c r="Y47" s="337">
        <v>161728</v>
      </c>
      <c r="Z47" s="337">
        <v>0</v>
      </c>
      <c r="AA47" s="337">
        <v>19103</v>
      </c>
      <c r="AB47" s="337">
        <v>111116</v>
      </c>
      <c r="AC47" s="337">
        <v>76596</v>
      </c>
      <c r="AD47" s="337">
        <v>0</v>
      </c>
      <c r="AE47" s="337">
        <v>158557</v>
      </c>
      <c r="AF47" s="337">
        <v>0</v>
      </c>
      <c r="AG47" s="337">
        <v>211348</v>
      </c>
      <c r="AH47" s="337">
        <v>0</v>
      </c>
      <c r="AI47" s="337">
        <v>0</v>
      </c>
      <c r="AJ47" s="337">
        <v>38299</v>
      </c>
      <c r="AK47" s="337">
        <v>0</v>
      </c>
      <c r="AL47" s="337">
        <v>0</v>
      </c>
      <c r="AM47" s="337">
        <v>0</v>
      </c>
      <c r="AN47" s="337">
        <v>0</v>
      </c>
      <c r="AO47" s="337">
        <v>0</v>
      </c>
      <c r="AP47" s="337">
        <v>0</v>
      </c>
      <c r="AQ47" s="337">
        <v>0</v>
      </c>
      <c r="AR47" s="337">
        <v>0</v>
      </c>
      <c r="AS47" s="337">
        <v>0</v>
      </c>
      <c r="AT47" s="337">
        <v>0</v>
      </c>
      <c r="AU47" s="337">
        <v>0</v>
      </c>
      <c r="AV47" s="337">
        <v>0</v>
      </c>
      <c r="AW47" s="337">
        <v>0</v>
      </c>
      <c r="AX47" s="337">
        <v>0</v>
      </c>
      <c r="AY47" s="337">
        <v>35854</v>
      </c>
      <c r="AZ47" s="337">
        <v>0</v>
      </c>
      <c r="BA47" s="337">
        <v>0</v>
      </c>
      <c r="BB47" s="337">
        <v>11562</v>
      </c>
      <c r="BC47" s="337">
        <v>0</v>
      </c>
      <c r="BD47" s="337">
        <v>0</v>
      </c>
      <c r="BE47" s="337">
        <v>138717</v>
      </c>
      <c r="BF47" s="337">
        <v>0</v>
      </c>
      <c r="BG47" s="337">
        <v>0</v>
      </c>
      <c r="BH47" s="337">
        <v>0</v>
      </c>
      <c r="BI47" s="337">
        <v>0</v>
      </c>
      <c r="BJ47" s="337">
        <v>0</v>
      </c>
      <c r="BK47" s="337">
        <v>74</v>
      </c>
      <c r="BL47" s="337">
        <v>1070</v>
      </c>
      <c r="BM47" s="337">
        <v>0</v>
      </c>
      <c r="BN47" s="337">
        <v>75854</v>
      </c>
      <c r="BO47" s="337">
        <v>1327</v>
      </c>
      <c r="BP47" s="337">
        <v>0</v>
      </c>
      <c r="BQ47" s="337">
        <v>0</v>
      </c>
      <c r="BR47" s="337">
        <v>0</v>
      </c>
      <c r="BS47" s="337">
        <v>0</v>
      </c>
      <c r="BT47" s="337">
        <v>47590</v>
      </c>
      <c r="BU47" s="337">
        <v>0</v>
      </c>
      <c r="BV47" s="337">
        <v>87</v>
      </c>
      <c r="BW47" s="337">
        <v>0</v>
      </c>
      <c r="BX47" s="337">
        <v>0</v>
      </c>
      <c r="BY47" s="337">
        <v>72268</v>
      </c>
      <c r="BZ47" s="337">
        <v>0</v>
      </c>
      <c r="CA47" s="337">
        <v>280</v>
      </c>
      <c r="CB47" s="337">
        <v>0</v>
      </c>
      <c r="CC47" s="337">
        <v>104911</v>
      </c>
      <c r="CD47" s="16"/>
      <c r="CE47" s="28">
        <f>SUM(C47:CC47)</f>
        <v>2222525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2222526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37">
        <v>1707684</v>
      </c>
      <c r="C51" s="337">
        <v>0</v>
      </c>
      <c r="D51" s="337">
        <v>0</v>
      </c>
      <c r="E51" s="337">
        <v>32492</v>
      </c>
      <c r="F51" s="337">
        <v>0</v>
      </c>
      <c r="G51" s="337">
        <v>0</v>
      </c>
      <c r="H51" s="337">
        <v>0</v>
      </c>
      <c r="I51" s="337">
        <v>0</v>
      </c>
      <c r="J51" s="337">
        <v>0</v>
      </c>
      <c r="K51" s="337">
        <v>0</v>
      </c>
      <c r="L51" s="337">
        <v>0</v>
      </c>
      <c r="M51" s="337">
        <v>0</v>
      </c>
      <c r="N51" s="337">
        <v>0</v>
      </c>
      <c r="O51" s="337">
        <v>0</v>
      </c>
      <c r="P51" s="337">
        <v>82212</v>
      </c>
      <c r="Q51" s="337">
        <v>0</v>
      </c>
      <c r="R51" s="337">
        <v>0</v>
      </c>
      <c r="S51" s="337">
        <v>0</v>
      </c>
      <c r="T51" s="337">
        <v>0</v>
      </c>
      <c r="U51" s="337">
        <v>20180</v>
      </c>
      <c r="V51" s="337">
        <v>15337</v>
      </c>
      <c r="W51" s="337">
        <v>0</v>
      </c>
      <c r="X51" s="337">
        <v>0</v>
      </c>
      <c r="Y51" s="337">
        <v>165500</v>
      </c>
      <c r="Z51" s="337">
        <v>0</v>
      </c>
      <c r="AA51" s="337">
        <v>3826</v>
      </c>
      <c r="AB51" s="337">
        <v>5897</v>
      </c>
      <c r="AC51" s="337">
        <v>13487</v>
      </c>
      <c r="AD51" s="337">
        <v>0</v>
      </c>
      <c r="AE51" s="337">
        <v>7118</v>
      </c>
      <c r="AF51" s="337">
        <v>0</v>
      </c>
      <c r="AG51" s="337">
        <v>25880</v>
      </c>
      <c r="AH51" s="337">
        <v>0</v>
      </c>
      <c r="AI51" s="337">
        <v>0</v>
      </c>
      <c r="AJ51" s="337">
        <v>0</v>
      </c>
      <c r="AK51" s="337">
        <v>0</v>
      </c>
      <c r="AL51" s="337">
        <v>0</v>
      </c>
      <c r="AM51" s="337">
        <v>0</v>
      </c>
      <c r="AN51" s="337">
        <v>0</v>
      </c>
      <c r="AO51" s="337">
        <v>0</v>
      </c>
      <c r="AP51" s="337">
        <v>0</v>
      </c>
      <c r="AQ51" s="337">
        <v>0</v>
      </c>
      <c r="AR51" s="337">
        <v>0</v>
      </c>
      <c r="AS51" s="337">
        <v>0</v>
      </c>
      <c r="AT51" s="337">
        <v>0</v>
      </c>
      <c r="AU51" s="337">
        <v>0</v>
      </c>
      <c r="AV51" s="337">
        <v>0</v>
      </c>
      <c r="AW51" s="337">
        <v>0</v>
      </c>
      <c r="AX51" s="337">
        <v>0</v>
      </c>
      <c r="AY51" s="337">
        <v>2714</v>
      </c>
      <c r="AZ51" s="337">
        <v>0</v>
      </c>
      <c r="BA51" s="337">
        <v>0</v>
      </c>
      <c r="BB51" s="337">
        <v>0</v>
      </c>
      <c r="BC51" s="337">
        <v>0</v>
      </c>
      <c r="BD51" s="337">
        <v>0</v>
      </c>
      <c r="BE51" s="337">
        <v>230836</v>
      </c>
      <c r="BF51" s="337">
        <v>0</v>
      </c>
      <c r="BG51" s="337">
        <v>0</v>
      </c>
      <c r="BH51" s="337">
        <v>0</v>
      </c>
      <c r="BI51" s="337">
        <v>0</v>
      </c>
      <c r="BJ51" s="337">
        <v>0</v>
      </c>
      <c r="BK51" s="337">
        <v>0</v>
      </c>
      <c r="BL51" s="337">
        <v>0</v>
      </c>
      <c r="BM51" s="337">
        <v>0</v>
      </c>
      <c r="BN51" s="337">
        <v>761964</v>
      </c>
      <c r="BO51" s="337">
        <v>0</v>
      </c>
      <c r="BP51" s="337">
        <v>0</v>
      </c>
      <c r="BQ51" s="337">
        <v>0</v>
      </c>
      <c r="BR51" s="337">
        <v>0</v>
      </c>
      <c r="BS51" s="337">
        <v>0</v>
      </c>
      <c r="BT51" s="337">
        <v>0</v>
      </c>
      <c r="BU51" s="337">
        <v>0</v>
      </c>
      <c r="BV51" s="337">
        <v>0</v>
      </c>
      <c r="BW51" s="337">
        <v>0</v>
      </c>
      <c r="BX51" s="337">
        <v>0</v>
      </c>
      <c r="BY51" s="337">
        <v>110721</v>
      </c>
      <c r="BZ51" s="337">
        <v>0</v>
      </c>
      <c r="CA51" s="337">
        <v>0</v>
      </c>
      <c r="CB51" s="337">
        <v>0</v>
      </c>
      <c r="CC51" s="337">
        <v>229519</v>
      </c>
      <c r="CD51" s="16"/>
      <c r="CE51" s="28">
        <f>SUM(C51:CD51)</f>
        <v>1707683</v>
      </c>
    </row>
    <row r="52" spans="1:83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1707684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37">
        <v>755</v>
      </c>
      <c r="D59" s="337">
        <v>0</v>
      </c>
      <c r="E59" s="337">
        <v>3096</v>
      </c>
      <c r="F59" s="337">
        <v>0</v>
      </c>
      <c r="G59" s="337">
        <v>0</v>
      </c>
      <c r="H59" s="337">
        <v>0</v>
      </c>
      <c r="I59" s="337">
        <v>0</v>
      </c>
      <c r="J59" s="337">
        <v>298</v>
      </c>
      <c r="K59" s="337">
        <v>0</v>
      </c>
      <c r="L59" s="337">
        <v>0</v>
      </c>
      <c r="M59" s="337">
        <v>0</v>
      </c>
      <c r="N59" s="337">
        <v>0</v>
      </c>
      <c r="O59" s="337">
        <v>165</v>
      </c>
      <c r="P59" s="319">
        <v>0</v>
      </c>
      <c r="Q59" s="319">
        <v>0</v>
      </c>
      <c r="R59" s="319">
        <v>0</v>
      </c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89552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37">
        <v>10.4</v>
      </c>
      <c r="D60" s="337">
        <v>0</v>
      </c>
      <c r="E60" s="337">
        <v>36.6</v>
      </c>
      <c r="F60" s="337">
        <v>0</v>
      </c>
      <c r="G60" s="337">
        <v>0</v>
      </c>
      <c r="H60" s="337">
        <v>0</v>
      </c>
      <c r="I60" s="337">
        <v>0</v>
      </c>
      <c r="J60" s="337">
        <v>0</v>
      </c>
      <c r="K60" s="337">
        <v>0</v>
      </c>
      <c r="L60" s="337">
        <v>0</v>
      </c>
      <c r="M60" s="337">
        <v>0</v>
      </c>
      <c r="N60" s="337">
        <v>0</v>
      </c>
      <c r="O60" s="337">
        <v>0</v>
      </c>
      <c r="P60" s="337">
        <v>10.71</v>
      </c>
      <c r="Q60" s="337">
        <v>1.49</v>
      </c>
      <c r="R60" s="337">
        <v>4.37</v>
      </c>
      <c r="S60" s="337">
        <v>0</v>
      </c>
      <c r="T60" s="337">
        <v>4.0999999999999996</v>
      </c>
      <c r="U60" s="337">
        <v>17.850000000000001</v>
      </c>
      <c r="V60" s="337">
        <v>5.91</v>
      </c>
      <c r="W60" s="337">
        <v>0</v>
      </c>
      <c r="X60" s="337">
        <v>0</v>
      </c>
      <c r="Y60" s="337">
        <v>17.05</v>
      </c>
      <c r="Z60" s="337">
        <v>0</v>
      </c>
      <c r="AA60" s="337">
        <v>1.53</v>
      </c>
      <c r="AB60" s="337">
        <v>8.2799999999999994</v>
      </c>
      <c r="AC60" s="337">
        <v>7.28</v>
      </c>
      <c r="AD60" s="337">
        <v>0</v>
      </c>
      <c r="AE60" s="337">
        <v>13.71</v>
      </c>
      <c r="AF60" s="337">
        <v>0</v>
      </c>
      <c r="AG60" s="337">
        <v>20.88</v>
      </c>
      <c r="AH60" s="337">
        <v>0</v>
      </c>
      <c r="AI60" s="337">
        <v>0</v>
      </c>
      <c r="AJ60" s="337">
        <v>3.68</v>
      </c>
      <c r="AK60" s="337">
        <v>0</v>
      </c>
      <c r="AL60" s="337">
        <v>0</v>
      </c>
      <c r="AM60" s="337">
        <v>0</v>
      </c>
      <c r="AN60" s="337">
        <v>0</v>
      </c>
      <c r="AO60" s="337">
        <v>0</v>
      </c>
      <c r="AP60" s="337">
        <v>0</v>
      </c>
      <c r="AQ60" s="337">
        <v>0</v>
      </c>
      <c r="AR60" s="337">
        <v>0</v>
      </c>
      <c r="AS60" s="337">
        <v>0</v>
      </c>
      <c r="AT60" s="337">
        <v>0</v>
      </c>
      <c r="AU60" s="337">
        <v>0</v>
      </c>
      <c r="AV60" s="337">
        <v>0</v>
      </c>
      <c r="AW60" s="337">
        <v>0</v>
      </c>
      <c r="AX60" s="337">
        <v>0</v>
      </c>
      <c r="AY60" s="337">
        <v>7.88</v>
      </c>
      <c r="AZ60" s="337">
        <v>0</v>
      </c>
      <c r="BA60" s="337">
        <v>3.46</v>
      </c>
      <c r="BB60" s="337">
        <v>1.1499999999999999</v>
      </c>
      <c r="BC60" s="337">
        <v>0</v>
      </c>
      <c r="BD60" s="337">
        <v>0</v>
      </c>
      <c r="BE60" s="337">
        <v>22.51</v>
      </c>
      <c r="BF60" s="337">
        <v>0</v>
      </c>
      <c r="BG60" s="337">
        <v>0</v>
      </c>
      <c r="BH60" s="337">
        <v>0</v>
      </c>
      <c r="BI60" s="337">
        <v>0</v>
      </c>
      <c r="BJ60" s="337">
        <v>0</v>
      </c>
      <c r="BK60" s="337">
        <v>0</v>
      </c>
      <c r="BL60" s="337">
        <v>0</v>
      </c>
      <c r="BM60" s="337">
        <v>0</v>
      </c>
      <c r="BN60" s="337">
        <v>3.03</v>
      </c>
      <c r="BO60" s="337">
        <v>0</v>
      </c>
      <c r="BP60" s="337">
        <v>0</v>
      </c>
      <c r="BQ60" s="337">
        <v>0</v>
      </c>
      <c r="BR60" s="337">
        <v>0</v>
      </c>
      <c r="BS60" s="337">
        <v>0</v>
      </c>
      <c r="BT60" s="337">
        <v>4.38</v>
      </c>
      <c r="BU60" s="337">
        <v>0</v>
      </c>
      <c r="BV60" s="337">
        <v>0</v>
      </c>
      <c r="BW60" s="337">
        <v>0</v>
      </c>
      <c r="BX60" s="337">
        <v>0</v>
      </c>
      <c r="BY60" s="337">
        <v>6.33</v>
      </c>
      <c r="BZ60" s="337">
        <v>0</v>
      </c>
      <c r="CA60" s="337">
        <v>0.03</v>
      </c>
      <c r="CB60" s="337">
        <v>0</v>
      </c>
      <c r="CC60" s="337">
        <v>0.14000000000000001</v>
      </c>
      <c r="CD60" s="219" t="s">
        <v>248</v>
      </c>
      <c r="CE60" s="237">
        <f t="shared" ref="CE60:CE68" si="6">SUM(C60:CD60)</f>
        <v>212.75</v>
      </c>
    </row>
    <row r="61" spans="1:83" x14ac:dyDescent="0.35">
      <c r="A61" s="35" t="s">
        <v>263</v>
      </c>
      <c r="B61" s="16"/>
      <c r="C61" s="337">
        <v>1196004</v>
      </c>
      <c r="D61" s="337">
        <v>0</v>
      </c>
      <c r="E61" s="337">
        <v>3551606</v>
      </c>
      <c r="F61" s="337">
        <v>0</v>
      </c>
      <c r="G61" s="337">
        <v>0</v>
      </c>
      <c r="H61" s="337">
        <v>0</v>
      </c>
      <c r="I61" s="337">
        <v>0</v>
      </c>
      <c r="J61" s="337">
        <v>724</v>
      </c>
      <c r="K61" s="337">
        <v>0</v>
      </c>
      <c r="L61" s="337">
        <v>0</v>
      </c>
      <c r="M61" s="337">
        <v>0</v>
      </c>
      <c r="N61" s="337">
        <v>0</v>
      </c>
      <c r="O61" s="337">
        <v>0</v>
      </c>
      <c r="P61" s="337">
        <v>1120645</v>
      </c>
      <c r="Q61" s="337">
        <v>183865</v>
      </c>
      <c r="R61" s="337">
        <v>1166645</v>
      </c>
      <c r="S61" s="337">
        <v>0</v>
      </c>
      <c r="T61" s="337">
        <v>454589</v>
      </c>
      <c r="U61" s="337">
        <v>1246989</v>
      </c>
      <c r="V61" s="337">
        <v>470219</v>
      </c>
      <c r="W61" s="337">
        <v>0</v>
      </c>
      <c r="X61" s="337">
        <v>0</v>
      </c>
      <c r="Y61" s="337">
        <v>1583958</v>
      </c>
      <c r="Z61" s="337">
        <v>0</v>
      </c>
      <c r="AA61" s="337">
        <v>251732</v>
      </c>
      <c r="AB61" s="337">
        <v>1151287</v>
      </c>
      <c r="AC61" s="337">
        <v>684269</v>
      </c>
      <c r="AD61" s="337">
        <v>0</v>
      </c>
      <c r="AE61" s="337">
        <v>1386318</v>
      </c>
      <c r="AF61" s="337">
        <v>0</v>
      </c>
      <c r="AG61" s="337">
        <v>1848599</v>
      </c>
      <c r="AH61" s="337">
        <v>0</v>
      </c>
      <c r="AI61" s="337">
        <v>0</v>
      </c>
      <c r="AJ61" s="337">
        <v>376133</v>
      </c>
      <c r="AK61" s="337">
        <v>0</v>
      </c>
      <c r="AL61" s="337">
        <v>0</v>
      </c>
      <c r="AM61" s="337">
        <v>0</v>
      </c>
      <c r="AN61" s="337">
        <v>0</v>
      </c>
      <c r="AO61" s="337">
        <v>0</v>
      </c>
      <c r="AP61" s="337">
        <v>0</v>
      </c>
      <c r="AQ61" s="337">
        <v>0</v>
      </c>
      <c r="AR61" s="337">
        <v>0</v>
      </c>
      <c r="AS61" s="337">
        <v>0</v>
      </c>
      <c r="AT61" s="337">
        <v>0</v>
      </c>
      <c r="AU61" s="337">
        <v>0</v>
      </c>
      <c r="AV61" s="337">
        <v>0</v>
      </c>
      <c r="AW61" s="337">
        <v>0</v>
      </c>
      <c r="AX61" s="337">
        <v>0</v>
      </c>
      <c r="AY61" s="337">
        <v>355218</v>
      </c>
      <c r="AZ61" s="337">
        <v>0</v>
      </c>
      <c r="BA61" s="337">
        <v>146409</v>
      </c>
      <c r="BB61" s="337">
        <v>107908</v>
      </c>
      <c r="BC61" s="337">
        <v>0</v>
      </c>
      <c r="BD61" s="337">
        <v>0</v>
      </c>
      <c r="BE61" s="337">
        <v>1238032</v>
      </c>
      <c r="BF61" s="337">
        <v>0</v>
      </c>
      <c r="BG61" s="337">
        <v>0</v>
      </c>
      <c r="BH61" s="337">
        <v>0</v>
      </c>
      <c r="BI61" s="337">
        <v>0</v>
      </c>
      <c r="BJ61" s="337">
        <v>0</v>
      </c>
      <c r="BK61" s="337">
        <v>-12669</v>
      </c>
      <c r="BL61" s="337">
        <v>-40088</v>
      </c>
      <c r="BM61" s="337">
        <v>0</v>
      </c>
      <c r="BN61" s="337">
        <v>599987</v>
      </c>
      <c r="BO61" s="337">
        <v>0</v>
      </c>
      <c r="BP61" s="337">
        <v>0</v>
      </c>
      <c r="BQ61" s="337">
        <v>0</v>
      </c>
      <c r="BR61" s="337">
        <v>0</v>
      </c>
      <c r="BS61" s="337">
        <v>0</v>
      </c>
      <c r="BT61" s="337">
        <v>455526</v>
      </c>
      <c r="BU61" s="337">
        <v>0</v>
      </c>
      <c r="BV61" s="337">
        <v>-5815</v>
      </c>
      <c r="BW61" s="337">
        <v>0</v>
      </c>
      <c r="BX61" s="337">
        <v>0</v>
      </c>
      <c r="BY61" s="337">
        <v>692832</v>
      </c>
      <c r="BZ61" s="337">
        <v>0</v>
      </c>
      <c r="CA61" s="337">
        <v>3029</v>
      </c>
      <c r="CB61" s="337">
        <v>2986</v>
      </c>
      <c r="CC61" s="337">
        <v>8990</v>
      </c>
      <c r="CD61" s="25" t="s">
        <v>248</v>
      </c>
      <c r="CE61" s="28">
        <f t="shared" si="6"/>
        <v>20225927</v>
      </c>
    </row>
    <row r="62" spans="1:83" x14ac:dyDescent="0.35">
      <c r="A62" s="35" t="s">
        <v>11</v>
      </c>
      <c r="B62" s="16"/>
      <c r="C62" s="28">
        <f t="shared" ref="C62:AH62" si="7">ROUND(C47+C48,0)</f>
        <v>127077</v>
      </c>
      <c r="D62" s="28">
        <f t="shared" si="7"/>
        <v>0</v>
      </c>
      <c r="E62" s="28">
        <f t="shared" si="7"/>
        <v>362751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120469</v>
      </c>
      <c r="Q62" s="28">
        <f t="shared" si="7"/>
        <v>17029</v>
      </c>
      <c r="R62" s="28">
        <f t="shared" si="7"/>
        <v>96815</v>
      </c>
      <c r="S62" s="28">
        <f t="shared" si="7"/>
        <v>0</v>
      </c>
      <c r="T62" s="28">
        <f t="shared" si="7"/>
        <v>47234</v>
      </c>
      <c r="U62" s="28">
        <f t="shared" si="7"/>
        <v>136116</v>
      </c>
      <c r="V62" s="28">
        <f t="shared" si="7"/>
        <v>48693</v>
      </c>
      <c r="W62" s="28">
        <f t="shared" si="7"/>
        <v>0</v>
      </c>
      <c r="X62" s="28">
        <f t="shared" si="7"/>
        <v>0</v>
      </c>
      <c r="Y62" s="28">
        <f t="shared" si="7"/>
        <v>161728</v>
      </c>
      <c r="Z62" s="28">
        <f t="shared" si="7"/>
        <v>0</v>
      </c>
      <c r="AA62" s="28">
        <f t="shared" si="7"/>
        <v>19103</v>
      </c>
      <c r="AB62" s="28">
        <f t="shared" si="7"/>
        <v>111116</v>
      </c>
      <c r="AC62" s="28">
        <f t="shared" si="7"/>
        <v>76596</v>
      </c>
      <c r="AD62" s="28">
        <f t="shared" si="7"/>
        <v>0</v>
      </c>
      <c r="AE62" s="28">
        <f t="shared" si="7"/>
        <v>158557</v>
      </c>
      <c r="AF62" s="28">
        <f t="shared" si="7"/>
        <v>0</v>
      </c>
      <c r="AG62" s="28">
        <f t="shared" si="7"/>
        <v>211348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38299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35854</v>
      </c>
      <c r="AZ62" s="28">
        <f t="shared" si="8"/>
        <v>0</v>
      </c>
      <c r="BA62" s="28">
        <f t="shared" si="8"/>
        <v>0</v>
      </c>
      <c r="BB62" s="28">
        <f t="shared" si="8"/>
        <v>11562</v>
      </c>
      <c r="BC62" s="28">
        <f t="shared" si="8"/>
        <v>0</v>
      </c>
      <c r="BD62" s="28">
        <f t="shared" si="8"/>
        <v>0</v>
      </c>
      <c r="BE62" s="28">
        <f t="shared" si="8"/>
        <v>138717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74</v>
      </c>
      <c r="BL62" s="28">
        <f t="shared" si="8"/>
        <v>1070</v>
      </c>
      <c r="BM62" s="28">
        <f t="shared" si="8"/>
        <v>0</v>
      </c>
      <c r="BN62" s="28">
        <f t="shared" si="8"/>
        <v>75854</v>
      </c>
      <c r="BO62" s="28">
        <f t="shared" ref="BO62:CC62" si="9">ROUND(BO47+BO48,0)</f>
        <v>1327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47590</v>
      </c>
      <c r="BU62" s="28">
        <f t="shared" si="9"/>
        <v>0</v>
      </c>
      <c r="BV62" s="28">
        <f t="shared" si="9"/>
        <v>87</v>
      </c>
      <c r="BW62" s="28">
        <f t="shared" si="9"/>
        <v>0</v>
      </c>
      <c r="BX62" s="28">
        <f t="shared" si="9"/>
        <v>0</v>
      </c>
      <c r="BY62" s="28">
        <f t="shared" si="9"/>
        <v>72268</v>
      </c>
      <c r="BZ62" s="28">
        <f t="shared" si="9"/>
        <v>0</v>
      </c>
      <c r="CA62" s="28">
        <f t="shared" si="9"/>
        <v>280</v>
      </c>
      <c r="CB62" s="28">
        <f t="shared" si="9"/>
        <v>0</v>
      </c>
      <c r="CC62" s="28">
        <f t="shared" si="9"/>
        <v>104911</v>
      </c>
      <c r="CD62" s="25" t="s">
        <v>248</v>
      </c>
      <c r="CE62" s="28">
        <f t="shared" si="6"/>
        <v>2222525</v>
      </c>
    </row>
    <row r="63" spans="1:83" x14ac:dyDescent="0.35">
      <c r="A63" s="35" t="s">
        <v>264</v>
      </c>
      <c r="B63" s="16"/>
      <c r="C63" s="337">
        <v>0</v>
      </c>
      <c r="D63" s="337">
        <v>0</v>
      </c>
      <c r="E63" s="337">
        <v>13761</v>
      </c>
      <c r="F63" s="337">
        <v>0</v>
      </c>
      <c r="G63" s="337">
        <v>0</v>
      </c>
      <c r="H63" s="337">
        <v>0</v>
      </c>
      <c r="I63" s="337">
        <v>0</v>
      </c>
      <c r="J63" s="337">
        <v>0</v>
      </c>
      <c r="K63" s="337">
        <v>0</v>
      </c>
      <c r="L63" s="337">
        <v>0</v>
      </c>
      <c r="M63" s="337">
        <v>0</v>
      </c>
      <c r="N63" s="337">
        <v>0</v>
      </c>
      <c r="O63" s="337">
        <v>0</v>
      </c>
      <c r="P63" s="337">
        <v>32469</v>
      </c>
      <c r="Q63" s="337">
        <v>0</v>
      </c>
      <c r="R63" s="337">
        <v>0</v>
      </c>
      <c r="S63" s="337">
        <v>0</v>
      </c>
      <c r="T63" s="337">
        <v>0</v>
      </c>
      <c r="U63" s="337">
        <v>6166.81</v>
      </c>
      <c r="V63" s="337">
        <v>9600</v>
      </c>
      <c r="W63" s="337">
        <v>0</v>
      </c>
      <c r="X63" s="337">
        <v>0</v>
      </c>
      <c r="Y63" s="337">
        <v>0</v>
      </c>
      <c r="Z63" s="337">
        <v>0</v>
      </c>
      <c r="AA63" s="337">
        <v>0</v>
      </c>
      <c r="AB63" s="337">
        <v>0</v>
      </c>
      <c r="AC63" s="337">
        <v>33019.56</v>
      </c>
      <c r="AD63" s="337">
        <v>0</v>
      </c>
      <c r="AE63" s="337">
        <v>0</v>
      </c>
      <c r="AF63" s="337">
        <v>0</v>
      </c>
      <c r="AG63" s="337">
        <v>2293593.6299999994</v>
      </c>
      <c r="AH63" s="337">
        <v>0</v>
      </c>
      <c r="AI63" s="337">
        <v>0</v>
      </c>
      <c r="AJ63" s="337">
        <v>371594.81</v>
      </c>
      <c r="AK63" s="337">
        <v>0</v>
      </c>
      <c r="AL63" s="337">
        <v>0</v>
      </c>
      <c r="AM63" s="337">
        <v>0</v>
      </c>
      <c r="AN63" s="337">
        <v>0</v>
      </c>
      <c r="AO63" s="337">
        <v>0</v>
      </c>
      <c r="AP63" s="337">
        <v>0</v>
      </c>
      <c r="AQ63" s="337">
        <v>0</v>
      </c>
      <c r="AR63" s="337">
        <v>0</v>
      </c>
      <c r="AS63" s="337">
        <v>0</v>
      </c>
      <c r="AT63" s="337">
        <v>0</v>
      </c>
      <c r="AU63" s="337">
        <v>0</v>
      </c>
      <c r="AV63" s="337">
        <v>0</v>
      </c>
      <c r="AW63" s="337">
        <v>0</v>
      </c>
      <c r="AX63" s="337">
        <v>0</v>
      </c>
      <c r="AY63" s="337">
        <v>0</v>
      </c>
      <c r="AZ63" s="337">
        <v>0</v>
      </c>
      <c r="BA63" s="337">
        <v>0</v>
      </c>
      <c r="BB63" s="337">
        <v>0</v>
      </c>
      <c r="BC63" s="337">
        <v>0</v>
      </c>
      <c r="BD63" s="337">
        <v>0</v>
      </c>
      <c r="BE63" s="337">
        <v>3998.29</v>
      </c>
      <c r="BF63" s="337">
        <v>0</v>
      </c>
      <c r="BG63" s="337">
        <v>0</v>
      </c>
      <c r="BH63" s="337">
        <v>0</v>
      </c>
      <c r="BI63" s="337">
        <v>0</v>
      </c>
      <c r="BJ63" s="337">
        <v>0</v>
      </c>
      <c r="BK63" s="337">
        <v>0</v>
      </c>
      <c r="BL63" s="337">
        <v>0</v>
      </c>
      <c r="BM63" s="337">
        <v>0</v>
      </c>
      <c r="BN63" s="337">
        <v>223850.46</v>
      </c>
      <c r="BO63" s="337">
        <v>0</v>
      </c>
      <c r="BP63" s="337">
        <v>0</v>
      </c>
      <c r="BQ63" s="337">
        <v>0</v>
      </c>
      <c r="BR63" s="337">
        <v>0</v>
      </c>
      <c r="BS63" s="337">
        <v>0</v>
      </c>
      <c r="BT63" s="337">
        <v>-1314</v>
      </c>
      <c r="BU63" s="337">
        <v>0</v>
      </c>
      <c r="BV63" s="337">
        <v>0</v>
      </c>
      <c r="BW63" s="337">
        <v>1384002.23</v>
      </c>
      <c r="BX63" s="337">
        <v>0</v>
      </c>
      <c r="BY63" s="337">
        <v>0</v>
      </c>
      <c r="BZ63" s="337">
        <v>0</v>
      </c>
      <c r="CA63" s="337">
        <v>0</v>
      </c>
      <c r="CB63" s="337">
        <v>0</v>
      </c>
      <c r="CC63" s="337">
        <v>14319.41</v>
      </c>
      <c r="CD63" s="25" t="s">
        <v>248</v>
      </c>
      <c r="CE63" s="28">
        <f t="shared" si="6"/>
        <v>4385061.1999999993</v>
      </c>
    </row>
    <row r="64" spans="1:83" x14ac:dyDescent="0.35">
      <c r="A64" s="35" t="s">
        <v>265</v>
      </c>
      <c r="B64" s="16"/>
      <c r="C64" s="337">
        <v>57397</v>
      </c>
      <c r="D64" s="337">
        <v>0</v>
      </c>
      <c r="E64" s="337">
        <v>220291</v>
      </c>
      <c r="F64" s="337">
        <v>0</v>
      </c>
      <c r="G64" s="337">
        <v>0</v>
      </c>
      <c r="H64" s="337">
        <v>0</v>
      </c>
      <c r="I64" s="337">
        <v>0</v>
      </c>
      <c r="J64" s="337">
        <v>109</v>
      </c>
      <c r="K64" s="337">
        <v>0</v>
      </c>
      <c r="L64" s="337">
        <v>0</v>
      </c>
      <c r="M64" s="337">
        <v>0</v>
      </c>
      <c r="N64" s="337">
        <v>0</v>
      </c>
      <c r="O64" s="337">
        <v>0</v>
      </c>
      <c r="P64" s="337">
        <v>1074353</v>
      </c>
      <c r="Q64" s="337">
        <v>4701</v>
      </c>
      <c r="R64" s="337">
        <v>41325</v>
      </c>
      <c r="S64" s="337">
        <v>13390</v>
      </c>
      <c r="T64" s="337">
        <v>87669</v>
      </c>
      <c r="U64" s="337">
        <v>552670</v>
      </c>
      <c r="V64" s="337">
        <v>42050</v>
      </c>
      <c r="W64" s="337">
        <v>0</v>
      </c>
      <c r="X64" s="337">
        <v>0</v>
      </c>
      <c r="Y64" s="337">
        <v>150080</v>
      </c>
      <c r="Z64" s="337">
        <v>0</v>
      </c>
      <c r="AA64" s="337">
        <v>58895</v>
      </c>
      <c r="AB64" s="337">
        <v>2626037</v>
      </c>
      <c r="AC64" s="337">
        <v>64394</v>
      </c>
      <c r="AD64" s="337">
        <v>0</v>
      </c>
      <c r="AE64" s="337">
        <v>21156</v>
      </c>
      <c r="AF64" s="337">
        <v>0</v>
      </c>
      <c r="AG64" s="337">
        <v>200392</v>
      </c>
      <c r="AH64" s="337">
        <v>0</v>
      </c>
      <c r="AI64" s="337">
        <v>0</v>
      </c>
      <c r="AJ64" s="337">
        <v>95579</v>
      </c>
      <c r="AK64" s="337">
        <v>0</v>
      </c>
      <c r="AL64" s="337">
        <v>0</v>
      </c>
      <c r="AM64" s="337">
        <v>0</v>
      </c>
      <c r="AN64" s="337">
        <v>0</v>
      </c>
      <c r="AO64" s="337">
        <v>0</v>
      </c>
      <c r="AP64" s="337">
        <v>0</v>
      </c>
      <c r="AQ64" s="337">
        <v>0</v>
      </c>
      <c r="AR64" s="337">
        <v>0</v>
      </c>
      <c r="AS64" s="337">
        <v>0</v>
      </c>
      <c r="AT64" s="337">
        <v>0</v>
      </c>
      <c r="AU64" s="337">
        <v>0</v>
      </c>
      <c r="AV64" s="337">
        <v>0</v>
      </c>
      <c r="AW64" s="337">
        <v>0</v>
      </c>
      <c r="AX64" s="337">
        <v>0</v>
      </c>
      <c r="AY64" s="337">
        <v>91821</v>
      </c>
      <c r="AZ64" s="337">
        <v>0</v>
      </c>
      <c r="BA64" s="337">
        <v>19115</v>
      </c>
      <c r="BB64" s="337">
        <v>2199</v>
      </c>
      <c r="BC64" s="337">
        <v>0</v>
      </c>
      <c r="BD64" s="337">
        <v>-3619</v>
      </c>
      <c r="BE64" s="337">
        <v>104434</v>
      </c>
      <c r="BF64" s="337">
        <v>0</v>
      </c>
      <c r="BG64" s="337">
        <v>0</v>
      </c>
      <c r="BH64" s="337">
        <v>0</v>
      </c>
      <c r="BI64" s="337">
        <v>0</v>
      </c>
      <c r="BJ64" s="337">
        <v>0</v>
      </c>
      <c r="BK64" s="337">
        <v>0</v>
      </c>
      <c r="BL64" s="337">
        <v>30</v>
      </c>
      <c r="BM64" s="337">
        <v>0</v>
      </c>
      <c r="BN64" s="337">
        <v>30187</v>
      </c>
      <c r="BO64" s="337">
        <v>893</v>
      </c>
      <c r="BP64" s="337">
        <v>0</v>
      </c>
      <c r="BQ64" s="337">
        <v>0</v>
      </c>
      <c r="BR64" s="337">
        <v>0</v>
      </c>
      <c r="BS64" s="337">
        <v>0</v>
      </c>
      <c r="BT64" s="337">
        <v>6838</v>
      </c>
      <c r="BU64" s="337">
        <v>0</v>
      </c>
      <c r="BV64" s="337">
        <v>30</v>
      </c>
      <c r="BW64" s="337">
        <v>0</v>
      </c>
      <c r="BX64" s="337">
        <v>0</v>
      </c>
      <c r="BY64" s="337">
        <v>898</v>
      </c>
      <c r="BZ64" s="337">
        <v>0</v>
      </c>
      <c r="CA64" s="337">
        <v>65</v>
      </c>
      <c r="CB64" s="337">
        <v>0</v>
      </c>
      <c r="CC64" s="337">
        <v>-3852</v>
      </c>
      <c r="CD64" s="25" t="s">
        <v>248</v>
      </c>
      <c r="CE64" s="28">
        <f t="shared" si="6"/>
        <v>5559527</v>
      </c>
    </row>
    <row r="65" spans="1:83" x14ac:dyDescent="0.35">
      <c r="A65" s="35" t="s">
        <v>266</v>
      </c>
      <c r="B65" s="16"/>
      <c r="C65" s="337"/>
      <c r="D65" s="337"/>
      <c r="E65" s="337"/>
      <c r="F65" s="337"/>
      <c r="G65" s="337"/>
      <c r="H65" s="337"/>
      <c r="I65" s="337"/>
      <c r="J65" s="337"/>
      <c r="K65" s="337"/>
      <c r="L65" s="337"/>
      <c r="M65" s="337"/>
      <c r="N65" s="337"/>
      <c r="O65" s="337"/>
      <c r="P65" s="337"/>
      <c r="Q65" s="337"/>
      <c r="R65" s="337"/>
      <c r="S65" s="337"/>
      <c r="T65" s="337"/>
      <c r="U65" s="337"/>
      <c r="V65" s="337"/>
      <c r="W65" s="337"/>
      <c r="X65" s="337"/>
      <c r="Y65" s="337"/>
      <c r="Z65" s="337"/>
      <c r="AA65" s="337"/>
      <c r="AB65" s="337"/>
      <c r="AC65" s="337"/>
      <c r="AD65" s="337"/>
      <c r="AE65" s="337"/>
      <c r="AF65" s="337"/>
      <c r="AG65" s="337"/>
      <c r="AH65" s="337"/>
      <c r="AI65" s="337"/>
      <c r="AJ65" s="337"/>
      <c r="AK65" s="337"/>
      <c r="AL65" s="337"/>
      <c r="AM65" s="337"/>
      <c r="AN65" s="337"/>
      <c r="AO65" s="337"/>
      <c r="AP65" s="337"/>
      <c r="AQ65" s="337"/>
      <c r="AR65" s="337"/>
      <c r="AS65" s="337"/>
      <c r="AT65" s="337"/>
      <c r="AU65" s="337"/>
      <c r="AV65" s="337"/>
      <c r="AW65" s="337"/>
      <c r="AX65" s="337"/>
      <c r="AY65" s="337"/>
      <c r="AZ65" s="337"/>
      <c r="BA65" s="337"/>
      <c r="BB65" s="337"/>
      <c r="BC65" s="337"/>
      <c r="BD65" s="337"/>
      <c r="BE65" s="337"/>
      <c r="BF65" s="337"/>
      <c r="BG65" s="337"/>
      <c r="BH65" s="337"/>
      <c r="BI65" s="337"/>
      <c r="BJ65" s="337"/>
      <c r="BK65" s="337"/>
      <c r="BL65" s="337"/>
      <c r="BM65" s="337"/>
      <c r="BN65" s="337"/>
      <c r="BO65" s="337"/>
      <c r="BP65" s="337"/>
      <c r="BQ65" s="337"/>
      <c r="BR65" s="337"/>
      <c r="BS65" s="337"/>
      <c r="BT65" s="337"/>
      <c r="BU65" s="337"/>
      <c r="BV65" s="337"/>
      <c r="BW65" s="337"/>
      <c r="BX65" s="337"/>
      <c r="BY65" s="337"/>
      <c r="BZ65" s="337"/>
      <c r="CA65" s="337"/>
      <c r="CB65" s="337"/>
      <c r="CC65" s="337"/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337">
        <v>102398</v>
      </c>
      <c r="D66" s="337">
        <v>0</v>
      </c>
      <c r="E66" s="337">
        <v>679500</v>
      </c>
      <c r="F66" s="337">
        <v>0</v>
      </c>
      <c r="G66" s="337">
        <v>0</v>
      </c>
      <c r="H66" s="337">
        <v>0</v>
      </c>
      <c r="I66" s="337">
        <v>0</v>
      </c>
      <c r="J66" s="337">
        <v>116</v>
      </c>
      <c r="K66" s="337">
        <v>0</v>
      </c>
      <c r="L66" s="337">
        <v>0</v>
      </c>
      <c r="M66" s="337">
        <v>0</v>
      </c>
      <c r="N66" s="337">
        <v>0</v>
      </c>
      <c r="O66" s="337">
        <v>0</v>
      </c>
      <c r="P66" s="337">
        <v>107599</v>
      </c>
      <c r="Q66" s="337">
        <v>7</v>
      </c>
      <c r="R66" s="337">
        <v>39001</v>
      </c>
      <c r="S66" s="337">
        <v>64382</v>
      </c>
      <c r="T66" s="337">
        <v>0</v>
      </c>
      <c r="U66" s="337">
        <v>389209</v>
      </c>
      <c r="V66" s="337">
        <v>1335</v>
      </c>
      <c r="W66" s="337">
        <v>0</v>
      </c>
      <c r="X66" s="337">
        <v>0</v>
      </c>
      <c r="Y66" s="337">
        <v>669272</v>
      </c>
      <c r="Z66" s="337">
        <v>0</v>
      </c>
      <c r="AA66" s="337">
        <v>16350</v>
      </c>
      <c r="AB66" s="337">
        <v>47702</v>
      </c>
      <c r="AC66" s="337">
        <v>2365</v>
      </c>
      <c r="AD66" s="337">
        <v>0</v>
      </c>
      <c r="AE66" s="337">
        <v>27034</v>
      </c>
      <c r="AF66" s="337">
        <v>0</v>
      </c>
      <c r="AG66" s="337">
        <v>69131</v>
      </c>
      <c r="AH66" s="337">
        <v>0</v>
      </c>
      <c r="AI66" s="337">
        <v>0</v>
      </c>
      <c r="AJ66" s="337">
        <v>4806</v>
      </c>
      <c r="AK66" s="337">
        <v>0</v>
      </c>
      <c r="AL66" s="337">
        <v>0</v>
      </c>
      <c r="AM66" s="337">
        <v>0</v>
      </c>
      <c r="AN66" s="337">
        <v>0</v>
      </c>
      <c r="AO66" s="337">
        <v>0</v>
      </c>
      <c r="AP66" s="337">
        <v>0</v>
      </c>
      <c r="AQ66" s="337">
        <v>0</v>
      </c>
      <c r="AR66" s="337">
        <v>0</v>
      </c>
      <c r="AS66" s="337">
        <v>0</v>
      </c>
      <c r="AT66" s="337">
        <v>0</v>
      </c>
      <c r="AU66" s="337">
        <v>0</v>
      </c>
      <c r="AV66" s="337">
        <v>0</v>
      </c>
      <c r="AW66" s="337">
        <v>0</v>
      </c>
      <c r="AX66" s="337">
        <v>0</v>
      </c>
      <c r="AY66" s="337">
        <v>325319</v>
      </c>
      <c r="AZ66" s="337">
        <v>0</v>
      </c>
      <c r="BA66" s="337">
        <v>186</v>
      </c>
      <c r="BB66" s="337">
        <v>835</v>
      </c>
      <c r="BC66" s="337">
        <v>0</v>
      </c>
      <c r="BD66" s="337">
        <v>2911</v>
      </c>
      <c r="BE66" s="337">
        <v>134324</v>
      </c>
      <c r="BF66" s="337">
        <v>0</v>
      </c>
      <c r="BG66" s="337">
        <v>0</v>
      </c>
      <c r="BH66" s="337">
        <v>32180</v>
      </c>
      <c r="BI66" s="337">
        <v>0</v>
      </c>
      <c r="BJ66" s="337">
        <v>506</v>
      </c>
      <c r="BK66" s="337">
        <v>0</v>
      </c>
      <c r="BL66" s="337">
        <v>0</v>
      </c>
      <c r="BM66" s="337">
        <v>0</v>
      </c>
      <c r="BN66" s="337">
        <v>30700</v>
      </c>
      <c r="BO66" s="337">
        <v>1907</v>
      </c>
      <c r="BP66" s="337">
        <v>0</v>
      </c>
      <c r="BQ66" s="337">
        <v>0</v>
      </c>
      <c r="BR66" s="337">
        <v>0</v>
      </c>
      <c r="BS66" s="337">
        <v>0</v>
      </c>
      <c r="BT66" s="337">
        <v>930</v>
      </c>
      <c r="BU66" s="337">
        <v>0</v>
      </c>
      <c r="BV66" s="337">
        <v>23</v>
      </c>
      <c r="BW66" s="337">
        <v>0</v>
      </c>
      <c r="BX66" s="337">
        <v>0</v>
      </c>
      <c r="BY66" s="337">
        <v>363820</v>
      </c>
      <c r="BZ66" s="337">
        <v>0</v>
      </c>
      <c r="CA66" s="337">
        <v>219858</v>
      </c>
      <c r="CB66" s="337">
        <v>0</v>
      </c>
      <c r="CC66" s="337">
        <v>0</v>
      </c>
      <c r="CD66" s="25" t="s">
        <v>248</v>
      </c>
      <c r="CE66" s="28">
        <f t="shared" si="6"/>
        <v>3333706</v>
      </c>
    </row>
    <row r="67" spans="1:83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32492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82212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20180</v>
      </c>
      <c r="V67" s="28">
        <f t="shared" si="10"/>
        <v>15337</v>
      </c>
      <c r="W67" s="28">
        <f t="shared" si="10"/>
        <v>0</v>
      </c>
      <c r="X67" s="28">
        <f t="shared" si="10"/>
        <v>0</v>
      </c>
      <c r="Y67" s="28">
        <f t="shared" si="10"/>
        <v>165500</v>
      </c>
      <c r="Z67" s="28">
        <f t="shared" si="10"/>
        <v>0</v>
      </c>
      <c r="AA67" s="28">
        <f t="shared" si="10"/>
        <v>3826</v>
      </c>
      <c r="AB67" s="28">
        <f t="shared" si="10"/>
        <v>5897</v>
      </c>
      <c r="AC67" s="28">
        <f t="shared" si="10"/>
        <v>13487</v>
      </c>
      <c r="AD67" s="28">
        <f t="shared" si="10"/>
        <v>0</v>
      </c>
      <c r="AE67" s="28">
        <f t="shared" si="10"/>
        <v>7118</v>
      </c>
      <c r="AF67" s="28">
        <f t="shared" si="10"/>
        <v>0</v>
      </c>
      <c r="AG67" s="28">
        <f t="shared" si="10"/>
        <v>25880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2714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230836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761964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110721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229519</v>
      </c>
      <c r="CD67" s="25" t="s">
        <v>248</v>
      </c>
      <c r="CE67" s="28">
        <f t="shared" si="6"/>
        <v>1707683</v>
      </c>
    </row>
    <row r="68" spans="1:83" x14ac:dyDescent="0.35">
      <c r="A68" s="35" t="s">
        <v>268</v>
      </c>
      <c r="B68" s="28"/>
      <c r="C68" s="337">
        <v>0</v>
      </c>
      <c r="D68" s="337">
        <v>0</v>
      </c>
      <c r="E68" s="337">
        <v>0</v>
      </c>
      <c r="F68" s="337">
        <v>0</v>
      </c>
      <c r="G68" s="337">
        <v>0</v>
      </c>
      <c r="H68" s="337">
        <v>0</v>
      </c>
      <c r="I68" s="337">
        <v>0</v>
      </c>
      <c r="J68" s="337">
        <v>0</v>
      </c>
      <c r="K68" s="337">
        <v>0</v>
      </c>
      <c r="L68" s="337">
        <v>0</v>
      </c>
      <c r="M68" s="337">
        <v>0</v>
      </c>
      <c r="N68" s="337">
        <v>0</v>
      </c>
      <c r="O68" s="337">
        <v>0</v>
      </c>
      <c r="P68" s="337">
        <v>0</v>
      </c>
      <c r="Q68" s="337">
        <v>0</v>
      </c>
      <c r="R68" s="337">
        <v>0</v>
      </c>
      <c r="S68" s="337">
        <v>0</v>
      </c>
      <c r="T68" s="337">
        <v>0</v>
      </c>
      <c r="U68" s="337">
        <v>39656</v>
      </c>
      <c r="V68" s="337">
        <v>0</v>
      </c>
      <c r="W68" s="337">
        <v>0</v>
      </c>
      <c r="X68" s="337">
        <v>0</v>
      </c>
      <c r="Y68" s="337">
        <v>29501</v>
      </c>
      <c r="Z68" s="337">
        <v>0</v>
      </c>
      <c r="AA68" s="337">
        <v>0</v>
      </c>
      <c r="AB68" s="337">
        <v>102683</v>
      </c>
      <c r="AC68" s="337">
        <v>0</v>
      </c>
      <c r="AD68" s="337">
        <v>0</v>
      </c>
      <c r="AE68" s="337">
        <v>0</v>
      </c>
      <c r="AF68" s="337">
        <v>0</v>
      </c>
      <c r="AG68" s="337">
        <v>0</v>
      </c>
      <c r="AH68" s="337">
        <v>0</v>
      </c>
      <c r="AI68" s="337">
        <v>0</v>
      </c>
      <c r="AJ68" s="337">
        <v>0</v>
      </c>
      <c r="AK68" s="337">
        <v>0</v>
      </c>
      <c r="AL68" s="337">
        <v>0</v>
      </c>
      <c r="AM68" s="337">
        <v>0</v>
      </c>
      <c r="AN68" s="337">
        <v>0</v>
      </c>
      <c r="AO68" s="337">
        <v>0</v>
      </c>
      <c r="AP68" s="337">
        <v>0</v>
      </c>
      <c r="AQ68" s="337">
        <v>0</v>
      </c>
      <c r="AR68" s="337">
        <v>0</v>
      </c>
      <c r="AS68" s="337">
        <v>0</v>
      </c>
      <c r="AT68" s="337">
        <v>0</v>
      </c>
      <c r="AU68" s="337">
        <v>0</v>
      </c>
      <c r="AV68" s="337">
        <v>0</v>
      </c>
      <c r="AW68" s="337">
        <v>0</v>
      </c>
      <c r="AX68" s="337">
        <v>0</v>
      </c>
      <c r="AY68" s="337">
        <v>0</v>
      </c>
      <c r="AZ68" s="337">
        <v>0</v>
      </c>
      <c r="BA68" s="337">
        <v>0</v>
      </c>
      <c r="BB68" s="337">
        <v>0</v>
      </c>
      <c r="BC68" s="337">
        <v>0</v>
      </c>
      <c r="BD68" s="337">
        <v>0</v>
      </c>
      <c r="BE68" s="337">
        <v>0</v>
      </c>
      <c r="BF68" s="337">
        <v>0</v>
      </c>
      <c r="BG68" s="337">
        <v>572</v>
      </c>
      <c r="BH68" s="337">
        <v>0</v>
      </c>
      <c r="BI68" s="337">
        <v>0</v>
      </c>
      <c r="BJ68" s="337">
        <v>0</v>
      </c>
      <c r="BK68" s="337">
        <v>0</v>
      </c>
      <c r="BL68" s="337">
        <v>0</v>
      </c>
      <c r="BM68" s="337">
        <v>0</v>
      </c>
      <c r="BN68" s="337">
        <v>196662</v>
      </c>
      <c r="BO68" s="337">
        <v>0</v>
      </c>
      <c r="BP68" s="337">
        <v>0</v>
      </c>
      <c r="BQ68" s="337">
        <v>0</v>
      </c>
      <c r="BR68" s="337">
        <v>0</v>
      </c>
      <c r="BS68" s="337">
        <v>0</v>
      </c>
      <c r="BT68" s="337">
        <v>0</v>
      </c>
      <c r="BU68" s="337">
        <v>0</v>
      </c>
      <c r="BV68" s="337">
        <v>0</v>
      </c>
      <c r="BW68" s="337">
        <v>0</v>
      </c>
      <c r="BX68" s="337">
        <v>0</v>
      </c>
      <c r="BY68" s="337">
        <v>0</v>
      </c>
      <c r="BZ68" s="337">
        <v>0</v>
      </c>
      <c r="CA68" s="337">
        <v>0</v>
      </c>
      <c r="CB68" s="337">
        <v>0</v>
      </c>
      <c r="CC68" s="337">
        <v>0</v>
      </c>
      <c r="CD68" s="25" t="s">
        <v>248</v>
      </c>
      <c r="CE68" s="28">
        <f t="shared" si="6"/>
        <v>369074</v>
      </c>
    </row>
    <row r="69" spans="1:83" x14ac:dyDescent="0.35">
      <c r="A69" s="35" t="s">
        <v>269</v>
      </c>
      <c r="B69" s="16"/>
      <c r="C69" s="28">
        <f t="shared" ref="C69:AH69" si="13">SUM(C70:C83)</f>
        <v>1412108</v>
      </c>
      <c r="D69" s="28">
        <f t="shared" si="13"/>
        <v>0</v>
      </c>
      <c r="E69" s="28">
        <f t="shared" si="13"/>
        <v>3900324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707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1171144</v>
      </c>
      <c r="Q69" s="28">
        <f t="shared" si="13"/>
        <v>232087</v>
      </c>
      <c r="R69" s="28">
        <f t="shared" si="13"/>
        <v>1152759</v>
      </c>
      <c r="S69" s="28">
        <f t="shared" si="13"/>
        <v>91</v>
      </c>
      <c r="T69" s="28">
        <f t="shared" si="13"/>
        <v>444722</v>
      </c>
      <c r="U69" s="28">
        <f t="shared" si="13"/>
        <v>1424139</v>
      </c>
      <c r="V69" s="28">
        <f t="shared" si="13"/>
        <v>557413</v>
      </c>
      <c r="W69" s="28">
        <f t="shared" si="13"/>
        <v>0</v>
      </c>
      <c r="X69" s="28">
        <f t="shared" si="13"/>
        <v>0</v>
      </c>
      <c r="Y69" s="28">
        <f t="shared" si="13"/>
        <v>1786797</v>
      </c>
      <c r="Z69" s="28">
        <f t="shared" si="13"/>
        <v>0</v>
      </c>
      <c r="AA69" s="28">
        <f t="shared" si="13"/>
        <v>252704</v>
      </c>
      <c r="AB69" s="28">
        <f t="shared" si="13"/>
        <v>1163409</v>
      </c>
      <c r="AC69" s="28">
        <f t="shared" si="13"/>
        <v>676998</v>
      </c>
      <c r="AD69" s="28">
        <f t="shared" si="13"/>
        <v>0</v>
      </c>
      <c r="AE69" s="28">
        <f t="shared" si="13"/>
        <v>1455097</v>
      </c>
      <c r="AF69" s="28">
        <f t="shared" si="13"/>
        <v>0</v>
      </c>
      <c r="AG69" s="28">
        <f t="shared" si="13"/>
        <v>2474074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370397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500781</v>
      </c>
      <c r="AZ69" s="28">
        <f t="shared" si="14"/>
        <v>0</v>
      </c>
      <c r="BA69" s="28">
        <f t="shared" si="14"/>
        <v>143032</v>
      </c>
      <c r="BB69" s="28">
        <f t="shared" si="14"/>
        <v>105453</v>
      </c>
      <c r="BC69" s="28">
        <f t="shared" si="14"/>
        <v>0</v>
      </c>
      <c r="BD69" s="28">
        <f t="shared" si="14"/>
        <v>0</v>
      </c>
      <c r="BE69" s="28">
        <f t="shared" si="14"/>
        <v>2265418</v>
      </c>
      <c r="BF69" s="28">
        <f t="shared" si="14"/>
        <v>0</v>
      </c>
      <c r="BG69" s="28">
        <f t="shared" si="14"/>
        <v>27086</v>
      </c>
      <c r="BH69" s="28">
        <f t="shared" si="14"/>
        <v>6232</v>
      </c>
      <c r="BI69" s="28">
        <f t="shared" si="14"/>
        <v>0</v>
      </c>
      <c r="BJ69" s="28">
        <f t="shared" si="14"/>
        <v>0</v>
      </c>
      <c r="BK69" s="28">
        <f t="shared" si="14"/>
        <v>-12377</v>
      </c>
      <c r="BL69" s="28">
        <f t="shared" si="14"/>
        <v>-39163</v>
      </c>
      <c r="BM69" s="28">
        <f t="shared" si="14"/>
        <v>0</v>
      </c>
      <c r="BN69" s="28">
        <f t="shared" si="14"/>
        <v>1039333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459034</v>
      </c>
      <c r="BU69" s="28">
        <f t="shared" si="15"/>
        <v>0</v>
      </c>
      <c r="BV69" s="28">
        <f t="shared" si="15"/>
        <v>-5681</v>
      </c>
      <c r="BW69" s="28">
        <f t="shared" si="15"/>
        <v>0</v>
      </c>
      <c r="BX69" s="28">
        <f t="shared" si="15"/>
        <v>0</v>
      </c>
      <c r="BY69" s="28">
        <f t="shared" si="15"/>
        <v>925417</v>
      </c>
      <c r="BZ69" s="28">
        <f t="shared" si="15"/>
        <v>0</v>
      </c>
      <c r="CA69" s="28">
        <f t="shared" si="15"/>
        <v>2710</v>
      </c>
      <c r="CB69" s="28">
        <f t="shared" si="15"/>
        <v>2917</v>
      </c>
      <c r="CC69" s="28">
        <f t="shared" si="15"/>
        <v>19423</v>
      </c>
      <c r="CD69" s="28">
        <f t="shared" si="15"/>
        <v>0</v>
      </c>
      <c r="CE69" s="28">
        <f t="shared" si="15"/>
        <v>23914585</v>
      </c>
    </row>
    <row r="70" spans="1:83" x14ac:dyDescent="0.35">
      <c r="A70" s="29" t="s">
        <v>270</v>
      </c>
      <c r="B70" s="30"/>
      <c r="C70" s="337">
        <v>218</v>
      </c>
      <c r="D70" s="337">
        <v>0</v>
      </c>
      <c r="E70" s="337">
        <v>417</v>
      </c>
      <c r="F70" s="337">
        <v>0</v>
      </c>
      <c r="G70" s="337">
        <v>0</v>
      </c>
      <c r="H70" s="337">
        <v>0</v>
      </c>
      <c r="I70" s="337">
        <v>0</v>
      </c>
      <c r="J70" s="337">
        <v>0</v>
      </c>
      <c r="K70" s="337">
        <v>0</v>
      </c>
      <c r="L70" s="337">
        <v>0</v>
      </c>
      <c r="M70" s="337">
        <v>0</v>
      </c>
      <c r="N70" s="337">
        <v>0</v>
      </c>
      <c r="O70" s="337">
        <v>0</v>
      </c>
      <c r="P70" s="337">
        <v>10</v>
      </c>
      <c r="Q70" s="337">
        <v>0</v>
      </c>
      <c r="R70" s="337">
        <v>0</v>
      </c>
      <c r="S70" s="337">
        <v>0</v>
      </c>
      <c r="T70" s="337">
        <v>618</v>
      </c>
      <c r="U70" s="337">
        <v>124031</v>
      </c>
      <c r="V70" s="337">
        <v>0</v>
      </c>
      <c r="W70" s="337">
        <v>0</v>
      </c>
      <c r="X70" s="337">
        <v>0</v>
      </c>
      <c r="Y70" s="337">
        <v>0</v>
      </c>
      <c r="Z70" s="337">
        <v>0</v>
      </c>
      <c r="AA70" s="337">
        <v>0</v>
      </c>
      <c r="AB70" s="337">
        <v>0</v>
      </c>
      <c r="AC70" s="337">
        <v>0</v>
      </c>
      <c r="AD70" s="337">
        <v>0</v>
      </c>
      <c r="AE70" s="337">
        <v>0</v>
      </c>
      <c r="AF70" s="337">
        <v>0</v>
      </c>
      <c r="AG70" s="337">
        <v>701</v>
      </c>
      <c r="AH70" s="337">
        <v>0</v>
      </c>
      <c r="AI70" s="337">
        <v>0</v>
      </c>
      <c r="AJ70" s="337">
        <v>0</v>
      </c>
      <c r="AK70" s="337">
        <v>0</v>
      </c>
      <c r="AL70" s="337">
        <v>0</v>
      </c>
      <c r="AM70" s="337">
        <v>0</v>
      </c>
      <c r="AN70" s="337">
        <v>0</v>
      </c>
      <c r="AO70" s="337">
        <v>0</v>
      </c>
      <c r="AP70" s="337">
        <v>0</v>
      </c>
      <c r="AQ70" s="337">
        <v>0</v>
      </c>
      <c r="AR70" s="337">
        <v>0</v>
      </c>
      <c r="AS70" s="337">
        <v>0</v>
      </c>
      <c r="AT70" s="337">
        <v>0</v>
      </c>
      <c r="AU70" s="337">
        <v>0</v>
      </c>
      <c r="AV70" s="337">
        <v>0</v>
      </c>
      <c r="AW70" s="337">
        <v>0</v>
      </c>
      <c r="AX70" s="337">
        <v>0</v>
      </c>
      <c r="AY70" s="337">
        <v>0</v>
      </c>
      <c r="AZ70" s="337">
        <v>0</v>
      </c>
      <c r="BA70" s="337">
        <v>0</v>
      </c>
      <c r="BB70" s="337">
        <v>0</v>
      </c>
      <c r="BC70" s="337">
        <v>0</v>
      </c>
      <c r="BD70" s="337">
        <v>0</v>
      </c>
      <c r="BE70" s="337">
        <v>0</v>
      </c>
      <c r="BF70" s="337">
        <v>0</v>
      </c>
      <c r="BG70" s="337">
        <v>0</v>
      </c>
      <c r="BH70" s="337">
        <v>0</v>
      </c>
      <c r="BI70" s="337">
        <v>0</v>
      </c>
      <c r="BJ70" s="337">
        <v>0</v>
      </c>
      <c r="BK70" s="337">
        <v>0</v>
      </c>
      <c r="BL70" s="337">
        <v>0</v>
      </c>
      <c r="BM70" s="337">
        <v>0</v>
      </c>
      <c r="BN70" s="337">
        <v>0</v>
      </c>
      <c r="BO70" s="337">
        <v>0</v>
      </c>
      <c r="BP70" s="337">
        <v>0</v>
      </c>
      <c r="BQ70" s="337">
        <v>0</v>
      </c>
      <c r="BR70" s="337">
        <v>0</v>
      </c>
      <c r="BS70" s="337">
        <v>0</v>
      </c>
      <c r="BT70" s="337">
        <v>0</v>
      </c>
      <c r="BU70" s="337">
        <v>0</v>
      </c>
      <c r="BV70" s="337">
        <v>0</v>
      </c>
      <c r="BW70" s="337">
        <v>0</v>
      </c>
      <c r="BX70" s="337">
        <v>0</v>
      </c>
      <c r="BY70" s="337">
        <v>0</v>
      </c>
      <c r="BZ70" s="337">
        <v>0</v>
      </c>
      <c r="CA70" s="337">
        <v>0</v>
      </c>
      <c r="CB70" s="337">
        <v>0</v>
      </c>
      <c r="CC70" s="337">
        <v>0</v>
      </c>
      <c r="CD70" s="321">
        <v>0</v>
      </c>
      <c r="CE70" s="28">
        <f t="shared" ref="CE70:CE85" si="16">SUM(C70:CD70)</f>
        <v>125995</v>
      </c>
    </row>
    <row r="71" spans="1:83" x14ac:dyDescent="0.35">
      <c r="A71" s="29" t="s">
        <v>271</v>
      </c>
      <c r="B71" s="30"/>
      <c r="C71" s="337">
        <v>241062</v>
      </c>
      <c r="D71" s="337">
        <v>0</v>
      </c>
      <c r="E71" s="337">
        <v>431116</v>
      </c>
      <c r="F71" s="337">
        <v>0</v>
      </c>
      <c r="G71" s="337">
        <v>0</v>
      </c>
      <c r="H71" s="337">
        <v>0</v>
      </c>
      <c r="I71" s="337">
        <v>0</v>
      </c>
      <c r="J71" s="337">
        <v>0</v>
      </c>
      <c r="K71" s="337">
        <v>0</v>
      </c>
      <c r="L71" s="337">
        <v>0</v>
      </c>
      <c r="M71" s="337">
        <v>0</v>
      </c>
      <c r="N71" s="337">
        <v>0</v>
      </c>
      <c r="O71" s="337">
        <v>0</v>
      </c>
      <c r="P71" s="337">
        <v>33838</v>
      </c>
      <c r="Q71" s="337">
        <v>52463</v>
      </c>
      <c r="R71" s="337">
        <v>0</v>
      </c>
      <c r="S71" s="337">
        <v>0</v>
      </c>
      <c r="T71" s="337">
        <v>0</v>
      </c>
      <c r="U71" s="337">
        <v>15947</v>
      </c>
      <c r="V71" s="337">
        <v>95136</v>
      </c>
      <c r="W71" s="337">
        <v>0</v>
      </c>
      <c r="X71" s="337">
        <v>0</v>
      </c>
      <c r="Y71" s="337">
        <v>0</v>
      </c>
      <c r="Z71" s="337">
        <v>0</v>
      </c>
      <c r="AA71" s="337">
        <v>0</v>
      </c>
      <c r="AB71" s="337">
        <v>0</v>
      </c>
      <c r="AC71" s="337">
        <v>0</v>
      </c>
      <c r="AD71" s="337">
        <v>0</v>
      </c>
      <c r="AE71" s="337">
        <v>0</v>
      </c>
      <c r="AF71" s="337">
        <v>0</v>
      </c>
      <c r="AG71" s="337">
        <v>637776</v>
      </c>
      <c r="AH71" s="337">
        <v>0</v>
      </c>
      <c r="AI71" s="337">
        <v>0</v>
      </c>
      <c r="AJ71" s="337">
        <v>0</v>
      </c>
      <c r="AK71" s="337">
        <v>0</v>
      </c>
      <c r="AL71" s="337">
        <v>0</v>
      </c>
      <c r="AM71" s="337">
        <v>0</v>
      </c>
      <c r="AN71" s="337">
        <v>0</v>
      </c>
      <c r="AO71" s="337">
        <v>0</v>
      </c>
      <c r="AP71" s="337">
        <v>0</v>
      </c>
      <c r="AQ71" s="337">
        <v>0</v>
      </c>
      <c r="AR71" s="337">
        <v>0</v>
      </c>
      <c r="AS71" s="337">
        <v>0</v>
      </c>
      <c r="AT71" s="337">
        <v>0</v>
      </c>
      <c r="AU71" s="337">
        <v>0</v>
      </c>
      <c r="AV71" s="337">
        <v>0</v>
      </c>
      <c r="AW71" s="337">
        <v>0</v>
      </c>
      <c r="AX71" s="337">
        <v>0</v>
      </c>
      <c r="AY71" s="337">
        <v>147026</v>
      </c>
      <c r="AZ71" s="337">
        <v>0</v>
      </c>
      <c r="BA71" s="337">
        <v>0</v>
      </c>
      <c r="BB71" s="337">
        <v>0</v>
      </c>
      <c r="BC71" s="337">
        <v>0</v>
      </c>
      <c r="BD71" s="337">
        <v>0</v>
      </c>
      <c r="BE71" s="337">
        <v>0</v>
      </c>
      <c r="BF71" s="337">
        <v>0</v>
      </c>
      <c r="BG71" s="337">
        <v>0</v>
      </c>
      <c r="BH71" s="337">
        <v>0</v>
      </c>
      <c r="BI71" s="337">
        <v>0</v>
      </c>
      <c r="BJ71" s="337">
        <v>0</v>
      </c>
      <c r="BK71" s="337">
        <v>0</v>
      </c>
      <c r="BL71" s="337">
        <v>0</v>
      </c>
      <c r="BM71" s="337">
        <v>0</v>
      </c>
      <c r="BN71" s="337">
        <v>0</v>
      </c>
      <c r="BO71" s="337">
        <v>0</v>
      </c>
      <c r="BP71" s="337">
        <v>0</v>
      </c>
      <c r="BQ71" s="337">
        <v>0</v>
      </c>
      <c r="BR71" s="337">
        <v>0</v>
      </c>
      <c r="BS71" s="337">
        <v>0</v>
      </c>
      <c r="BT71" s="337">
        <v>0</v>
      </c>
      <c r="BU71" s="337">
        <v>0</v>
      </c>
      <c r="BV71" s="337">
        <v>0</v>
      </c>
      <c r="BW71" s="337">
        <v>0</v>
      </c>
      <c r="BX71" s="337">
        <v>0</v>
      </c>
      <c r="BY71" s="337">
        <v>233385</v>
      </c>
      <c r="BZ71" s="337">
        <v>0</v>
      </c>
      <c r="CA71" s="337">
        <v>0</v>
      </c>
      <c r="CB71" s="337">
        <v>0</v>
      </c>
      <c r="CC71" s="337">
        <v>0</v>
      </c>
      <c r="CD71" s="321">
        <v>0</v>
      </c>
      <c r="CE71" s="28">
        <f t="shared" si="16"/>
        <v>1887749</v>
      </c>
    </row>
    <row r="72" spans="1:83" x14ac:dyDescent="0.35">
      <c r="A72" s="29" t="s">
        <v>272</v>
      </c>
      <c r="B72" s="30"/>
      <c r="C72" s="337">
        <v>0</v>
      </c>
      <c r="D72" s="337">
        <v>0</v>
      </c>
      <c r="E72" s="337">
        <v>40</v>
      </c>
      <c r="F72" s="337">
        <v>0</v>
      </c>
      <c r="G72" s="337">
        <v>0</v>
      </c>
      <c r="H72" s="337">
        <v>0</v>
      </c>
      <c r="I72" s="337">
        <v>0</v>
      </c>
      <c r="J72" s="337">
        <v>0</v>
      </c>
      <c r="K72" s="337">
        <v>0</v>
      </c>
      <c r="L72" s="337">
        <v>0</v>
      </c>
      <c r="M72" s="337">
        <v>0</v>
      </c>
      <c r="N72" s="337">
        <v>0</v>
      </c>
      <c r="O72" s="337">
        <v>0</v>
      </c>
      <c r="P72" s="337">
        <v>0</v>
      </c>
      <c r="Q72" s="337">
        <v>0</v>
      </c>
      <c r="R72" s="337">
        <v>2459</v>
      </c>
      <c r="S72" s="337">
        <v>0</v>
      </c>
      <c r="T72" s="337">
        <v>0</v>
      </c>
      <c r="U72" s="337">
        <v>10533</v>
      </c>
      <c r="V72" s="337">
        <v>0</v>
      </c>
      <c r="W72" s="337">
        <v>0</v>
      </c>
      <c r="X72" s="337">
        <v>0</v>
      </c>
      <c r="Y72" s="337">
        <v>2566</v>
      </c>
      <c r="Z72" s="337">
        <v>0</v>
      </c>
      <c r="AA72" s="337">
        <v>0</v>
      </c>
      <c r="AB72" s="337">
        <v>0</v>
      </c>
      <c r="AC72" s="337">
        <v>149</v>
      </c>
      <c r="AD72" s="337">
        <v>0</v>
      </c>
      <c r="AE72" s="337">
        <v>0</v>
      </c>
      <c r="AF72" s="337">
        <v>0</v>
      </c>
      <c r="AG72" s="337">
        <v>520</v>
      </c>
      <c r="AH72" s="337">
        <v>0</v>
      </c>
      <c r="AI72" s="337">
        <v>0</v>
      </c>
      <c r="AJ72" s="337">
        <v>0</v>
      </c>
      <c r="AK72" s="337">
        <v>0</v>
      </c>
      <c r="AL72" s="337">
        <v>0</v>
      </c>
      <c r="AM72" s="337">
        <v>0</v>
      </c>
      <c r="AN72" s="337">
        <v>0</v>
      </c>
      <c r="AO72" s="337">
        <v>0</v>
      </c>
      <c r="AP72" s="337">
        <v>0</v>
      </c>
      <c r="AQ72" s="337">
        <v>0</v>
      </c>
      <c r="AR72" s="337">
        <v>0</v>
      </c>
      <c r="AS72" s="337">
        <v>0</v>
      </c>
      <c r="AT72" s="337">
        <v>0</v>
      </c>
      <c r="AU72" s="337">
        <v>0</v>
      </c>
      <c r="AV72" s="337">
        <v>0</v>
      </c>
      <c r="AW72" s="337">
        <v>0</v>
      </c>
      <c r="AX72" s="337">
        <v>0</v>
      </c>
      <c r="AY72" s="337">
        <v>125</v>
      </c>
      <c r="AZ72" s="337">
        <v>0</v>
      </c>
      <c r="BA72" s="337">
        <v>0</v>
      </c>
      <c r="BB72" s="337">
        <v>0</v>
      </c>
      <c r="BC72" s="337">
        <v>0</v>
      </c>
      <c r="BD72" s="337">
        <v>0</v>
      </c>
      <c r="BE72" s="337">
        <v>1892</v>
      </c>
      <c r="BF72" s="337">
        <v>0</v>
      </c>
      <c r="BG72" s="337">
        <v>0</v>
      </c>
      <c r="BH72" s="337">
        <v>0</v>
      </c>
      <c r="BI72" s="337">
        <v>0</v>
      </c>
      <c r="BJ72" s="337">
        <v>0</v>
      </c>
      <c r="BK72" s="337">
        <v>0</v>
      </c>
      <c r="BL72" s="337">
        <v>0</v>
      </c>
      <c r="BM72" s="337">
        <v>0</v>
      </c>
      <c r="BN72" s="337">
        <v>14388</v>
      </c>
      <c r="BO72" s="337">
        <v>0</v>
      </c>
      <c r="BP72" s="337">
        <v>0</v>
      </c>
      <c r="BQ72" s="337">
        <v>0</v>
      </c>
      <c r="BR72" s="337">
        <v>0</v>
      </c>
      <c r="BS72" s="337">
        <v>0</v>
      </c>
      <c r="BT72" s="337">
        <v>369</v>
      </c>
      <c r="BU72" s="337">
        <v>0</v>
      </c>
      <c r="BV72" s="337">
        <v>0</v>
      </c>
      <c r="BW72" s="337">
        <v>0</v>
      </c>
      <c r="BX72" s="337">
        <v>0</v>
      </c>
      <c r="BY72" s="337">
        <v>0</v>
      </c>
      <c r="BZ72" s="337">
        <v>0</v>
      </c>
      <c r="CA72" s="337">
        <v>0</v>
      </c>
      <c r="CB72" s="337">
        <v>0</v>
      </c>
      <c r="CC72" s="337">
        <v>0</v>
      </c>
      <c r="CD72" s="321">
        <v>0</v>
      </c>
      <c r="CE72" s="28">
        <f t="shared" si="16"/>
        <v>33041</v>
      </c>
    </row>
    <row r="73" spans="1:83" x14ac:dyDescent="0.35">
      <c r="A73" s="29" t="s">
        <v>273</v>
      </c>
      <c r="B73" s="30"/>
      <c r="C73" s="337">
        <v>0</v>
      </c>
      <c r="D73" s="337">
        <v>0</v>
      </c>
      <c r="E73" s="337">
        <v>0</v>
      </c>
      <c r="F73" s="337">
        <v>0</v>
      </c>
      <c r="G73" s="337">
        <v>0</v>
      </c>
      <c r="H73" s="337">
        <v>0</v>
      </c>
      <c r="I73" s="337">
        <v>0</v>
      </c>
      <c r="J73" s="337">
        <v>0</v>
      </c>
      <c r="K73" s="337">
        <v>0</v>
      </c>
      <c r="L73" s="337">
        <v>0</v>
      </c>
      <c r="M73" s="337">
        <v>0</v>
      </c>
      <c r="N73" s="337">
        <v>0</v>
      </c>
      <c r="O73" s="337">
        <v>0</v>
      </c>
      <c r="P73" s="337">
        <v>0</v>
      </c>
      <c r="Q73" s="337">
        <v>0</v>
      </c>
      <c r="R73" s="337">
        <v>0</v>
      </c>
      <c r="S73" s="337">
        <v>0</v>
      </c>
      <c r="T73" s="337">
        <v>0</v>
      </c>
      <c r="U73" s="337">
        <v>0</v>
      </c>
      <c r="V73" s="337">
        <v>0</v>
      </c>
      <c r="W73" s="337">
        <v>0</v>
      </c>
      <c r="X73" s="337">
        <v>0</v>
      </c>
      <c r="Y73" s="337">
        <v>0</v>
      </c>
      <c r="Z73" s="337">
        <v>0</v>
      </c>
      <c r="AA73" s="337">
        <v>0</v>
      </c>
      <c r="AB73" s="337">
        <v>0</v>
      </c>
      <c r="AC73" s="337">
        <v>0</v>
      </c>
      <c r="AD73" s="337">
        <v>0</v>
      </c>
      <c r="AE73" s="337">
        <v>0</v>
      </c>
      <c r="AF73" s="337">
        <v>0</v>
      </c>
      <c r="AG73" s="337">
        <v>0</v>
      </c>
      <c r="AH73" s="337">
        <v>0</v>
      </c>
      <c r="AI73" s="337">
        <v>0</v>
      </c>
      <c r="AJ73" s="337">
        <v>0</v>
      </c>
      <c r="AK73" s="337">
        <v>0</v>
      </c>
      <c r="AL73" s="337">
        <v>0</v>
      </c>
      <c r="AM73" s="337">
        <v>0</v>
      </c>
      <c r="AN73" s="337">
        <v>0</v>
      </c>
      <c r="AO73" s="337">
        <v>0</v>
      </c>
      <c r="AP73" s="337">
        <v>0</v>
      </c>
      <c r="AQ73" s="337">
        <v>0</v>
      </c>
      <c r="AR73" s="337">
        <v>0</v>
      </c>
      <c r="AS73" s="337">
        <v>0</v>
      </c>
      <c r="AT73" s="337">
        <v>0</v>
      </c>
      <c r="AU73" s="337">
        <v>0</v>
      </c>
      <c r="AV73" s="337">
        <v>0</v>
      </c>
      <c r="AW73" s="337">
        <v>0</v>
      </c>
      <c r="AX73" s="337">
        <v>0</v>
      </c>
      <c r="AY73" s="337">
        <v>0</v>
      </c>
      <c r="AZ73" s="337">
        <v>0</v>
      </c>
      <c r="BA73" s="337">
        <v>0</v>
      </c>
      <c r="BB73" s="337">
        <v>0</v>
      </c>
      <c r="BC73" s="337">
        <v>0</v>
      </c>
      <c r="BD73" s="337">
        <v>0</v>
      </c>
      <c r="BE73" s="337">
        <v>0</v>
      </c>
      <c r="BF73" s="337">
        <v>0</v>
      </c>
      <c r="BG73" s="337">
        <v>0</v>
      </c>
      <c r="BH73" s="337">
        <v>0</v>
      </c>
      <c r="BI73" s="337">
        <v>0</v>
      </c>
      <c r="BJ73" s="337">
        <v>0</v>
      </c>
      <c r="BK73" s="337">
        <v>0</v>
      </c>
      <c r="BL73" s="337">
        <v>0</v>
      </c>
      <c r="BM73" s="337">
        <v>0</v>
      </c>
      <c r="BN73" s="337">
        <v>0</v>
      </c>
      <c r="BO73" s="337">
        <v>0</v>
      </c>
      <c r="BP73" s="337">
        <v>0</v>
      </c>
      <c r="BQ73" s="337">
        <v>0</v>
      </c>
      <c r="BR73" s="337">
        <v>0</v>
      </c>
      <c r="BS73" s="337">
        <v>0</v>
      </c>
      <c r="BT73" s="337">
        <v>0</v>
      </c>
      <c r="BU73" s="337">
        <v>0</v>
      </c>
      <c r="BV73" s="337">
        <v>0</v>
      </c>
      <c r="BW73" s="337">
        <v>0</v>
      </c>
      <c r="BX73" s="337">
        <v>0</v>
      </c>
      <c r="BY73" s="337">
        <v>0</v>
      </c>
      <c r="BZ73" s="337">
        <v>0</v>
      </c>
      <c r="CA73" s="337">
        <v>0</v>
      </c>
      <c r="CB73" s="337">
        <v>0</v>
      </c>
      <c r="CC73" s="337">
        <v>0</v>
      </c>
      <c r="CD73" s="321">
        <v>0</v>
      </c>
      <c r="CE73" s="28">
        <f t="shared" si="16"/>
        <v>0</v>
      </c>
    </row>
    <row r="74" spans="1:83" x14ac:dyDescent="0.35">
      <c r="A74" s="29" t="s">
        <v>274</v>
      </c>
      <c r="B74" s="30"/>
      <c r="C74" s="337">
        <v>0</v>
      </c>
      <c r="D74" s="337">
        <v>0</v>
      </c>
      <c r="E74" s="337">
        <v>0</v>
      </c>
      <c r="F74" s="337">
        <v>0</v>
      </c>
      <c r="G74" s="337">
        <v>0</v>
      </c>
      <c r="H74" s="337">
        <v>0</v>
      </c>
      <c r="I74" s="337">
        <v>0</v>
      </c>
      <c r="J74" s="337">
        <v>0</v>
      </c>
      <c r="K74" s="337">
        <v>0</v>
      </c>
      <c r="L74" s="337">
        <v>0</v>
      </c>
      <c r="M74" s="337">
        <v>0</v>
      </c>
      <c r="N74" s="337">
        <v>0</v>
      </c>
      <c r="O74" s="337">
        <v>0</v>
      </c>
      <c r="P74" s="337">
        <v>0</v>
      </c>
      <c r="Q74" s="337">
        <v>0</v>
      </c>
      <c r="R74" s="337">
        <v>0</v>
      </c>
      <c r="S74" s="337">
        <v>0</v>
      </c>
      <c r="T74" s="337">
        <v>0</v>
      </c>
      <c r="U74" s="337">
        <v>0</v>
      </c>
      <c r="V74" s="337">
        <v>0</v>
      </c>
      <c r="W74" s="337">
        <v>0</v>
      </c>
      <c r="X74" s="337">
        <v>0</v>
      </c>
      <c r="Y74" s="337">
        <v>0</v>
      </c>
      <c r="Z74" s="337">
        <v>0</v>
      </c>
      <c r="AA74" s="337">
        <v>0</v>
      </c>
      <c r="AB74" s="337">
        <v>0</v>
      </c>
      <c r="AC74" s="337">
        <v>0</v>
      </c>
      <c r="AD74" s="337">
        <v>0</v>
      </c>
      <c r="AE74" s="337">
        <v>0</v>
      </c>
      <c r="AF74" s="337">
        <v>0</v>
      </c>
      <c r="AG74" s="337">
        <v>0</v>
      </c>
      <c r="AH74" s="337">
        <v>0</v>
      </c>
      <c r="AI74" s="337">
        <v>0</v>
      </c>
      <c r="AJ74" s="337">
        <v>0</v>
      </c>
      <c r="AK74" s="337">
        <v>0</v>
      </c>
      <c r="AL74" s="337">
        <v>0</v>
      </c>
      <c r="AM74" s="337">
        <v>0</v>
      </c>
      <c r="AN74" s="337">
        <v>0</v>
      </c>
      <c r="AO74" s="337">
        <v>0</v>
      </c>
      <c r="AP74" s="337">
        <v>0</v>
      </c>
      <c r="AQ74" s="337">
        <v>0</v>
      </c>
      <c r="AR74" s="337">
        <v>0</v>
      </c>
      <c r="AS74" s="337">
        <v>0</v>
      </c>
      <c r="AT74" s="337">
        <v>0</v>
      </c>
      <c r="AU74" s="337">
        <v>0</v>
      </c>
      <c r="AV74" s="337">
        <v>0</v>
      </c>
      <c r="AW74" s="337">
        <v>0</v>
      </c>
      <c r="AX74" s="337">
        <v>0</v>
      </c>
      <c r="AY74" s="337">
        <v>0</v>
      </c>
      <c r="AZ74" s="337">
        <v>0</v>
      </c>
      <c r="BA74" s="337">
        <v>0</v>
      </c>
      <c r="BB74" s="337">
        <v>0</v>
      </c>
      <c r="BC74" s="337">
        <v>0</v>
      </c>
      <c r="BD74" s="337">
        <v>0</v>
      </c>
      <c r="BE74" s="337">
        <v>0</v>
      </c>
      <c r="BF74" s="337">
        <v>0</v>
      </c>
      <c r="BG74" s="337">
        <v>0</v>
      </c>
      <c r="BH74" s="337">
        <v>0</v>
      </c>
      <c r="BI74" s="337">
        <v>0</v>
      </c>
      <c r="BJ74" s="337">
        <v>0</v>
      </c>
      <c r="BK74" s="337">
        <v>0</v>
      </c>
      <c r="BL74" s="337">
        <v>0</v>
      </c>
      <c r="BM74" s="337">
        <v>0</v>
      </c>
      <c r="BN74" s="337">
        <v>0</v>
      </c>
      <c r="BO74" s="337">
        <v>0</v>
      </c>
      <c r="BP74" s="337">
        <v>0</v>
      </c>
      <c r="BQ74" s="337">
        <v>0</v>
      </c>
      <c r="BR74" s="337">
        <v>0</v>
      </c>
      <c r="BS74" s="337">
        <v>0</v>
      </c>
      <c r="BT74" s="337">
        <v>0</v>
      </c>
      <c r="BU74" s="337">
        <v>0</v>
      </c>
      <c r="BV74" s="337">
        <v>0</v>
      </c>
      <c r="BW74" s="337">
        <v>0</v>
      </c>
      <c r="BX74" s="337">
        <v>0</v>
      </c>
      <c r="BY74" s="337">
        <v>0</v>
      </c>
      <c r="BZ74" s="337">
        <v>0</v>
      </c>
      <c r="CA74" s="337">
        <v>0</v>
      </c>
      <c r="CB74" s="337">
        <v>0</v>
      </c>
      <c r="CC74" s="337">
        <v>0</v>
      </c>
      <c r="CD74" s="321">
        <v>0</v>
      </c>
      <c r="CE74" s="28">
        <f t="shared" si="16"/>
        <v>0</v>
      </c>
    </row>
    <row r="75" spans="1:83" x14ac:dyDescent="0.35">
      <c r="A75" s="29" t="s">
        <v>275</v>
      </c>
      <c r="B75" s="30"/>
      <c r="C75" s="337">
        <v>0</v>
      </c>
      <c r="D75" s="337">
        <v>0</v>
      </c>
      <c r="E75" s="337">
        <v>-10033</v>
      </c>
      <c r="F75" s="337">
        <v>0</v>
      </c>
      <c r="G75" s="337">
        <v>0</v>
      </c>
      <c r="H75" s="337">
        <v>0</v>
      </c>
      <c r="I75" s="337">
        <v>0</v>
      </c>
      <c r="J75" s="337">
        <v>0</v>
      </c>
      <c r="K75" s="337">
        <v>0</v>
      </c>
      <c r="L75" s="337">
        <v>0</v>
      </c>
      <c r="M75" s="337">
        <v>0</v>
      </c>
      <c r="N75" s="337">
        <v>0</v>
      </c>
      <c r="O75" s="337">
        <v>0</v>
      </c>
      <c r="P75" s="337">
        <v>0</v>
      </c>
      <c r="Q75" s="337">
        <v>0</v>
      </c>
      <c r="R75" s="337">
        <v>0</v>
      </c>
      <c r="S75" s="337">
        <v>0</v>
      </c>
      <c r="T75" s="337">
        <v>0</v>
      </c>
      <c r="U75" s="337">
        <v>0</v>
      </c>
      <c r="V75" s="337">
        <v>0</v>
      </c>
      <c r="W75" s="337">
        <v>0</v>
      </c>
      <c r="X75" s="337">
        <v>0</v>
      </c>
      <c r="Y75" s="337">
        <v>0</v>
      </c>
      <c r="Z75" s="337">
        <v>0</v>
      </c>
      <c r="AA75" s="337">
        <v>0</v>
      </c>
      <c r="AB75" s="337">
        <v>0</v>
      </c>
      <c r="AC75" s="337">
        <v>0</v>
      </c>
      <c r="AD75" s="337">
        <v>0</v>
      </c>
      <c r="AE75" s="337">
        <v>0</v>
      </c>
      <c r="AF75" s="337">
        <v>0</v>
      </c>
      <c r="AG75" s="337">
        <v>0</v>
      </c>
      <c r="AH75" s="337">
        <v>0</v>
      </c>
      <c r="AI75" s="337">
        <v>0</v>
      </c>
      <c r="AJ75" s="337">
        <v>0</v>
      </c>
      <c r="AK75" s="337">
        <v>0</v>
      </c>
      <c r="AL75" s="337">
        <v>0</v>
      </c>
      <c r="AM75" s="337">
        <v>0</v>
      </c>
      <c r="AN75" s="337">
        <v>0</v>
      </c>
      <c r="AO75" s="337">
        <v>0</v>
      </c>
      <c r="AP75" s="337">
        <v>0</v>
      </c>
      <c r="AQ75" s="337">
        <v>0</v>
      </c>
      <c r="AR75" s="337">
        <v>0</v>
      </c>
      <c r="AS75" s="337">
        <v>0</v>
      </c>
      <c r="AT75" s="337">
        <v>0</v>
      </c>
      <c r="AU75" s="337">
        <v>0</v>
      </c>
      <c r="AV75" s="337">
        <v>0</v>
      </c>
      <c r="AW75" s="337">
        <v>0</v>
      </c>
      <c r="AX75" s="337">
        <v>0</v>
      </c>
      <c r="AY75" s="337">
        <v>0</v>
      </c>
      <c r="AZ75" s="337">
        <v>0</v>
      </c>
      <c r="BA75" s="337">
        <v>0</v>
      </c>
      <c r="BB75" s="337">
        <v>0</v>
      </c>
      <c r="BC75" s="337">
        <v>0</v>
      </c>
      <c r="BD75" s="337">
        <v>0</v>
      </c>
      <c r="BE75" s="337">
        <v>0</v>
      </c>
      <c r="BF75" s="337">
        <v>0</v>
      </c>
      <c r="BG75" s="337">
        <v>0</v>
      </c>
      <c r="BH75" s="337">
        <v>0</v>
      </c>
      <c r="BI75" s="337">
        <v>0</v>
      </c>
      <c r="BJ75" s="337">
        <v>0</v>
      </c>
      <c r="BK75" s="337">
        <v>0</v>
      </c>
      <c r="BL75" s="337">
        <v>0</v>
      </c>
      <c r="BM75" s="337">
        <v>0</v>
      </c>
      <c r="BN75" s="337">
        <v>0</v>
      </c>
      <c r="BO75" s="337">
        <v>0</v>
      </c>
      <c r="BP75" s="337">
        <v>0</v>
      </c>
      <c r="BQ75" s="337">
        <v>0</v>
      </c>
      <c r="BR75" s="337">
        <v>0</v>
      </c>
      <c r="BS75" s="337">
        <v>0</v>
      </c>
      <c r="BT75" s="337">
        <v>0</v>
      </c>
      <c r="BU75" s="337">
        <v>0</v>
      </c>
      <c r="BV75" s="337">
        <v>0</v>
      </c>
      <c r="BW75" s="337">
        <v>0</v>
      </c>
      <c r="BX75" s="337">
        <v>0</v>
      </c>
      <c r="BY75" s="337">
        <v>0</v>
      </c>
      <c r="BZ75" s="337">
        <v>0</v>
      </c>
      <c r="CA75" s="337">
        <v>0</v>
      </c>
      <c r="CB75" s="337">
        <v>0</v>
      </c>
      <c r="CC75" s="337">
        <v>0</v>
      </c>
      <c r="CD75" s="321">
        <v>0</v>
      </c>
      <c r="CE75" s="28">
        <f t="shared" si="16"/>
        <v>-10033</v>
      </c>
    </row>
    <row r="76" spans="1:83" x14ac:dyDescent="0.35">
      <c r="A76" s="29" t="s">
        <v>276</v>
      </c>
      <c r="B76" s="212"/>
      <c r="C76" s="337"/>
      <c r="D76" s="337"/>
      <c r="E76" s="337"/>
      <c r="F76" s="337"/>
      <c r="G76" s="337"/>
      <c r="H76" s="337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  <c r="AA76" s="337"/>
      <c r="AB76" s="337"/>
      <c r="AC76" s="337"/>
      <c r="AD76" s="337"/>
      <c r="AE76" s="337"/>
      <c r="AF76" s="337"/>
      <c r="AG76" s="337"/>
      <c r="AH76" s="337"/>
      <c r="AI76" s="337"/>
      <c r="AJ76" s="337"/>
      <c r="AK76" s="337"/>
      <c r="AL76" s="337"/>
      <c r="AM76" s="337"/>
      <c r="AN76" s="337"/>
      <c r="AO76" s="337"/>
      <c r="AP76" s="337"/>
      <c r="AQ76" s="337"/>
      <c r="AR76" s="337"/>
      <c r="AS76" s="337"/>
      <c r="AT76" s="337"/>
      <c r="AU76" s="337"/>
      <c r="AV76" s="337"/>
      <c r="AW76" s="337"/>
      <c r="AX76" s="337"/>
      <c r="AY76" s="337"/>
      <c r="AZ76" s="337"/>
      <c r="BA76" s="337"/>
      <c r="BB76" s="337"/>
      <c r="BC76" s="337"/>
      <c r="BD76" s="337"/>
      <c r="BE76" s="337"/>
      <c r="BF76" s="337"/>
      <c r="BG76" s="337"/>
      <c r="BH76" s="337"/>
      <c r="BI76" s="337"/>
      <c r="BJ76" s="337"/>
      <c r="BK76" s="337"/>
      <c r="BL76" s="337"/>
      <c r="BM76" s="337"/>
      <c r="BN76" s="337"/>
      <c r="BO76" s="337"/>
      <c r="BP76" s="337"/>
      <c r="BQ76" s="337"/>
      <c r="BR76" s="337"/>
      <c r="BS76" s="337"/>
      <c r="BT76" s="337"/>
      <c r="BU76" s="337"/>
      <c r="BV76" s="337"/>
      <c r="BW76" s="337"/>
      <c r="BX76" s="337"/>
      <c r="BY76" s="337"/>
      <c r="BZ76" s="337"/>
      <c r="CA76" s="337"/>
      <c r="CB76" s="337"/>
      <c r="CC76" s="337"/>
      <c r="CD76" s="321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37">
        <v>710</v>
      </c>
      <c r="D77" s="337">
        <v>0</v>
      </c>
      <c r="E77" s="337">
        <v>4228</v>
      </c>
      <c r="F77" s="337">
        <v>0</v>
      </c>
      <c r="G77" s="337">
        <v>0</v>
      </c>
      <c r="H77" s="337">
        <v>0</v>
      </c>
      <c r="I77" s="337">
        <v>0</v>
      </c>
      <c r="J77" s="337">
        <v>0</v>
      </c>
      <c r="K77" s="337">
        <v>0</v>
      </c>
      <c r="L77" s="337">
        <v>0</v>
      </c>
      <c r="M77" s="337">
        <v>0</v>
      </c>
      <c r="N77" s="337">
        <v>0</v>
      </c>
      <c r="O77" s="337">
        <v>0</v>
      </c>
      <c r="P77" s="337">
        <v>40154</v>
      </c>
      <c r="Q77" s="337">
        <v>0</v>
      </c>
      <c r="R77" s="337">
        <v>0</v>
      </c>
      <c r="S77" s="337">
        <v>0</v>
      </c>
      <c r="T77" s="337">
        <v>0</v>
      </c>
      <c r="U77" s="337">
        <v>16341</v>
      </c>
      <c r="V77" s="337">
        <v>1106</v>
      </c>
      <c r="W77" s="337">
        <v>0</v>
      </c>
      <c r="X77" s="337">
        <v>0</v>
      </c>
      <c r="Y77" s="337">
        <v>233406</v>
      </c>
      <c r="Z77" s="337">
        <v>0</v>
      </c>
      <c r="AA77" s="337">
        <v>6345</v>
      </c>
      <c r="AB77" s="337">
        <v>30475</v>
      </c>
      <c r="AC77" s="337">
        <v>7369</v>
      </c>
      <c r="AD77" s="337">
        <v>0</v>
      </c>
      <c r="AE77" s="337">
        <v>98515</v>
      </c>
      <c r="AF77" s="337">
        <v>0</v>
      </c>
      <c r="AG77" s="337">
        <v>3159</v>
      </c>
      <c r="AH77" s="337">
        <v>0</v>
      </c>
      <c r="AI77" s="337">
        <v>0</v>
      </c>
      <c r="AJ77" s="337">
        <v>1423</v>
      </c>
      <c r="AK77" s="337">
        <v>0</v>
      </c>
      <c r="AL77" s="337">
        <v>0</v>
      </c>
      <c r="AM77" s="337">
        <v>0</v>
      </c>
      <c r="AN77" s="337">
        <v>0</v>
      </c>
      <c r="AO77" s="337">
        <v>0</v>
      </c>
      <c r="AP77" s="337">
        <v>0</v>
      </c>
      <c r="AQ77" s="337">
        <v>0</v>
      </c>
      <c r="AR77" s="337">
        <v>0</v>
      </c>
      <c r="AS77" s="337">
        <v>0</v>
      </c>
      <c r="AT77" s="337">
        <v>0</v>
      </c>
      <c r="AU77" s="337">
        <v>0</v>
      </c>
      <c r="AV77" s="337">
        <v>0</v>
      </c>
      <c r="AW77" s="337">
        <v>0</v>
      </c>
      <c r="AX77" s="337">
        <v>0</v>
      </c>
      <c r="AY77" s="337">
        <v>6605</v>
      </c>
      <c r="AZ77" s="337">
        <v>0</v>
      </c>
      <c r="BA77" s="337">
        <v>0</v>
      </c>
      <c r="BB77" s="337">
        <v>0</v>
      </c>
      <c r="BC77" s="337">
        <v>0</v>
      </c>
      <c r="BD77" s="337">
        <v>0</v>
      </c>
      <c r="BE77" s="337">
        <v>375746</v>
      </c>
      <c r="BF77" s="337">
        <v>0</v>
      </c>
      <c r="BG77" s="337">
        <v>26006</v>
      </c>
      <c r="BH77" s="337">
        <v>6232</v>
      </c>
      <c r="BI77" s="337">
        <v>0</v>
      </c>
      <c r="BJ77" s="337">
        <v>0</v>
      </c>
      <c r="BK77" s="337">
        <v>0</v>
      </c>
      <c r="BL77" s="337">
        <v>0</v>
      </c>
      <c r="BM77" s="337">
        <v>0</v>
      </c>
      <c r="BN77" s="337">
        <v>14758</v>
      </c>
      <c r="BO77" s="337">
        <v>0</v>
      </c>
      <c r="BP77" s="337">
        <v>0</v>
      </c>
      <c r="BQ77" s="337">
        <v>0</v>
      </c>
      <c r="BR77" s="337">
        <v>0</v>
      </c>
      <c r="BS77" s="337">
        <v>0</v>
      </c>
      <c r="BT77" s="337">
        <v>169</v>
      </c>
      <c r="BU77" s="337">
        <v>0</v>
      </c>
      <c r="BV77" s="337">
        <v>0</v>
      </c>
      <c r="BW77" s="337">
        <v>0</v>
      </c>
      <c r="BX77" s="337">
        <v>0</v>
      </c>
      <c r="BY77" s="337">
        <v>7885</v>
      </c>
      <c r="BZ77" s="337">
        <v>0</v>
      </c>
      <c r="CA77" s="337">
        <v>-249</v>
      </c>
      <c r="CB77" s="337">
        <v>0</v>
      </c>
      <c r="CC77" s="337">
        <v>0</v>
      </c>
      <c r="CD77" s="321">
        <v>0</v>
      </c>
      <c r="CE77" s="28">
        <f t="shared" si="16"/>
        <v>880383</v>
      </c>
    </row>
    <row r="78" spans="1:83" x14ac:dyDescent="0.35">
      <c r="A78" s="29" t="s">
        <v>278</v>
      </c>
      <c r="B78" s="16"/>
      <c r="C78" s="337">
        <v>1168418</v>
      </c>
      <c r="D78" s="337">
        <v>0</v>
      </c>
      <c r="E78" s="337">
        <v>3469688</v>
      </c>
      <c r="F78" s="337">
        <v>0</v>
      </c>
      <c r="G78" s="337">
        <v>0</v>
      </c>
      <c r="H78" s="337">
        <v>0</v>
      </c>
      <c r="I78" s="337">
        <v>0</v>
      </c>
      <c r="J78" s="337">
        <v>707</v>
      </c>
      <c r="K78" s="337">
        <v>0</v>
      </c>
      <c r="L78" s="337">
        <v>0</v>
      </c>
      <c r="M78" s="337">
        <v>0</v>
      </c>
      <c r="N78" s="337">
        <v>0</v>
      </c>
      <c r="O78" s="337">
        <v>0</v>
      </c>
      <c r="P78" s="337">
        <v>1094797</v>
      </c>
      <c r="Q78" s="337">
        <v>179624</v>
      </c>
      <c r="R78" s="337">
        <v>1139736</v>
      </c>
      <c r="S78" s="337">
        <v>0</v>
      </c>
      <c r="T78" s="337">
        <v>444104</v>
      </c>
      <c r="U78" s="337">
        <v>1218227</v>
      </c>
      <c r="V78" s="337">
        <v>459373</v>
      </c>
      <c r="W78" s="337">
        <v>0</v>
      </c>
      <c r="X78" s="337">
        <v>0</v>
      </c>
      <c r="Y78" s="337">
        <v>1547424</v>
      </c>
      <c r="Z78" s="337">
        <v>0</v>
      </c>
      <c r="AA78" s="337">
        <v>245926</v>
      </c>
      <c r="AB78" s="337">
        <v>1124732</v>
      </c>
      <c r="AC78" s="337">
        <v>668486</v>
      </c>
      <c r="AD78" s="337">
        <v>0</v>
      </c>
      <c r="AE78" s="337">
        <v>1354342</v>
      </c>
      <c r="AF78" s="337">
        <v>0</v>
      </c>
      <c r="AG78" s="337">
        <v>1805961</v>
      </c>
      <c r="AH78" s="337">
        <v>0</v>
      </c>
      <c r="AI78" s="337">
        <v>0</v>
      </c>
      <c r="AJ78" s="337">
        <v>367457</v>
      </c>
      <c r="AK78" s="337">
        <v>0</v>
      </c>
      <c r="AL78" s="337">
        <v>0</v>
      </c>
      <c r="AM78" s="337">
        <v>0</v>
      </c>
      <c r="AN78" s="337">
        <v>0</v>
      </c>
      <c r="AO78" s="337">
        <v>0</v>
      </c>
      <c r="AP78" s="337">
        <v>0</v>
      </c>
      <c r="AQ78" s="337">
        <v>0</v>
      </c>
      <c r="AR78" s="337">
        <v>0</v>
      </c>
      <c r="AS78" s="337">
        <v>0</v>
      </c>
      <c r="AT78" s="337">
        <v>0</v>
      </c>
      <c r="AU78" s="337">
        <v>0</v>
      </c>
      <c r="AV78" s="337">
        <v>0</v>
      </c>
      <c r="AW78" s="337">
        <v>0</v>
      </c>
      <c r="AX78" s="337">
        <v>0</v>
      </c>
      <c r="AY78" s="337">
        <v>347025</v>
      </c>
      <c r="AZ78" s="337">
        <v>0</v>
      </c>
      <c r="BA78" s="337">
        <v>143032</v>
      </c>
      <c r="BB78" s="337">
        <v>105419</v>
      </c>
      <c r="BC78" s="337">
        <v>0</v>
      </c>
      <c r="BD78" s="337">
        <v>0</v>
      </c>
      <c r="BE78" s="337">
        <v>1209477</v>
      </c>
      <c r="BF78" s="337">
        <v>0</v>
      </c>
      <c r="BG78" s="337">
        <v>0</v>
      </c>
      <c r="BH78" s="337">
        <v>0</v>
      </c>
      <c r="BI78" s="337">
        <v>0</v>
      </c>
      <c r="BJ78" s="337">
        <v>0</v>
      </c>
      <c r="BK78" s="337">
        <v>-12377</v>
      </c>
      <c r="BL78" s="337">
        <v>-39163</v>
      </c>
      <c r="BM78" s="337">
        <v>0</v>
      </c>
      <c r="BN78" s="337">
        <v>586148</v>
      </c>
      <c r="BO78" s="337">
        <v>0</v>
      </c>
      <c r="BP78" s="337">
        <v>0</v>
      </c>
      <c r="BQ78" s="337">
        <v>0</v>
      </c>
      <c r="BR78" s="337">
        <v>0</v>
      </c>
      <c r="BS78" s="337">
        <v>0</v>
      </c>
      <c r="BT78" s="337">
        <v>445019</v>
      </c>
      <c r="BU78" s="337">
        <v>0</v>
      </c>
      <c r="BV78" s="337">
        <v>-5681</v>
      </c>
      <c r="BW78" s="337">
        <v>0</v>
      </c>
      <c r="BX78" s="337">
        <v>0</v>
      </c>
      <c r="BY78" s="337">
        <v>676852</v>
      </c>
      <c r="BZ78" s="337">
        <v>0</v>
      </c>
      <c r="CA78" s="337">
        <v>2959</v>
      </c>
      <c r="CB78" s="337">
        <v>2917</v>
      </c>
      <c r="CC78" s="337">
        <v>8783</v>
      </c>
      <c r="CD78" s="321">
        <v>0</v>
      </c>
      <c r="CE78" s="28">
        <f t="shared" si="16"/>
        <v>19759412</v>
      </c>
    </row>
    <row r="79" spans="1:83" x14ac:dyDescent="0.35">
      <c r="A79" s="29" t="s">
        <v>279</v>
      </c>
      <c r="B79" s="16"/>
      <c r="C79" s="337">
        <v>0</v>
      </c>
      <c r="D79" s="337">
        <v>0</v>
      </c>
      <c r="E79" s="337">
        <v>267</v>
      </c>
      <c r="F79" s="337">
        <v>0</v>
      </c>
      <c r="G79" s="337">
        <v>0</v>
      </c>
      <c r="H79" s="337">
        <v>0</v>
      </c>
      <c r="I79" s="337">
        <v>0</v>
      </c>
      <c r="J79" s="337">
        <v>0</v>
      </c>
      <c r="K79" s="337">
        <v>0</v>
      </c>
      <c r="L79" s="337">
        <v>0</v>
      </c>
      <c r="M79" s="337">
        <v>0</v>
      </c>
      <c r="N79" s="337">
        <v>0</v>
      </c>
      <c r="O79" s="337">
        <v>0</v>
      </c>
      <c r="P79" s="337">
        <v>0</v>
      </c>
      <c r="Q79" s="337">
        <v>0</v>
      </c>
      <c r="R79" s="337">
        <v>911</v>
      </c>
      <c r="S79" s="337">
        <v>0</v>
      </c>
      <c r="T79" s="337">
        <v>0</v>
      </c>
      <c r="U79" s="337">
        <v>0</v>
      </c>
      <c r="V79" s="337">
        <v>0</v>
      </c>
      <c r="W79" s="337">
        <v>0</v>
      </c>
      <c r="X79" s="337">
        <v>0</v>
      </c>
      <c r="Y79" s="337">
        <v>0</v>
      </c>
      <c r="Z79" s="337">
        <v>0</v>
      </c>
      <c r="AA79" s="337">
        <v>0</v>
      </c>
      <c r="AB79" s="337">
        <v>0</v>
      </c>
      <c r="AC79" s="337">
        <v>0</v>
      </c>
      <c r="AD79" s="337">
        <v>0</v>
      </c>
      <c r="AE79" s="337">
        <v>398</v>
      </c>
      <c r="AF79" s="337">
        <v>0</v>
      </c>
      <c r="AG79" s="337">
        <v>0</v>
      </c>
      <c r="AH79" s="337">
        <v>0</v>
      </c>
      <c r="AI79" s="337">
        <v>0</v>
      </c>
      <c r="AJ79" s="337">
        <v>0</v>
      </c>
      <c r="AK79" s="337">
        <v>0</v>
      </c>
      <c r="AL79" s="337">
        <v>0</v>
      </c>
      <c r="AM79" s="337">
        <v>0</v>
      </c>
      <c r="AN79" s="337">
        <v>0</v>
      </c>
      <c r="AO79" s="337">
        <v>0</v>
      </c>
      <c r="AP79" s="337">
        <v>0</v>
      </c>
      <c r="AQ79" s="337">
        <v>0</v>
      </c>
      <c r="AR79" s="337">
        <v>0</v>
      </c>
      <c r="AS79" s="337">
        <v>0</v>
      </c>
      <c r="AT79" s="337">
        <v>0</v>
      </c>
      <c r="AU79" s="337">
        <v>0</v>
      </c>
      <c r="AV79" s="337">
        <v>0</v>
      </c>
      <c r="AW79" s="337">
        <v>0</v>
      </c>
      <c r="AX79" s="337">
        <v>0</v>
      </c>
      <c r="AY79" s="337">
        <v>0</v>
      </c>
      <c r="AZ79" s="337">
        <v>0</v>
      </c>
      <c r="BA79" s="337">
        <v>0</v>
      </c>
      <c r="BB79" s="337">
        <v>0</v>
      </c>
      <c r="BC79" s="337">
        <v>0</v>
      </c>
      <c r="BD79" s="337">
        <v>0</v>
      </c>
      <c r="BE79" s="337">
        <v>0</v>
      </c>
      <c r="BF79" s="337">
        <v>0</v>
      </c>
      <c r="BG79" s="337">
        <v>280</v>
      </c>
      <c r="BH79" s="337">
        <v>0</v>
      </c>
      <c r="BI79" s="337">
        <v>0</v>
      </c>
      <c r="BJ79" s="337">
        <v>0</v>
      </c>
      <c r="BK79" s="337">
        <v>0</v>
      </c>
      <c r="BL79" s="337">
        <v>0</v>
      </c>
      <c r="BM79" s="337">
        <v>0</v>
      </c>
      <c r="BN79" s="337">
        <v>0</v>
      </c>
      <c r="BO79" s="337">
        <v>0</v>
      </c>
      <c r="BP79" s="337">
        <v>0</v>
      </c>
      <c r="BQ79" s="337">
        <v>0</v>
      </c>
      <c r="BR79" s="337">
        <v>0</v>
      </c>
      <c r="BS79" s="337">
        <v>0</v>
      </c>
      <c r="BT79" s="337">
        <v>0</v>
      </c>
      <c r="BU79" s="337">
        <v>0</v>
      </c>
      <c r="BV79" s="337">
        <v>0</v>
      </c>
      <c r="BW79" s="337">
        <v>0</v>
      </c>
      <c r="BX79" s="337">
        <v>0</v>
      </c>
      <c r="BY79" s="337">
        <v>0</v>
      </c>
      <c r="BZ79" s="337">
        <v>0</v>
      </c>
      <c r="CA79" s="337">
        <v>0</v>
      </c>
      <c r="CB79" s="337">
        <v>0</v>
      </c>
      <c r="CC79" s="337">
        <v>0</v>
      </c>
      <c r="CD79" s="321">
        <v>0</v>
      </c>
      <c r="CE79" s="28">
        <f t="shared" si="16"/>
        <v>1856</v>
      </c>
    </row>
    <row r="80" spans="1:83" x14ac:dyDescent="0.35">
      <c r="A80" s="29" t="s">
        <v>280</v>
      </c>
      <c r="B80" s="16"/>
      <c r="C80" s="337">
        <v>293</v>
      </c>
      <c r="D80" s="337">
        <v>0</v>
      </c>
      <c r="E80" s="337">
        <v>3504</v>
      </c>
      <c r="F80" s="337">
        <v>0</v>
      </c>
      <c r="G80" s="337">
        <v>0</v>
      </c>
      <c r="H80" s="337">
        <v>0</v>
      </c>
      <c r="I80" s="337">
        <v>0</v>
      </c>
      <c r="J80" s="337">
        <v>0</v>
      </c>
      <c r="K80" s="337">
        <v>0</v>
      </c>
      <c r="L80" s="337">
        <v>0</v>
      </c>
      <c r="M80" s="337">
        <v>0</v>
      </c>
      <c r="N80" s="337">
        <v>0</v>
      </c>
      <c r="O80" s="337">
        <v>0</v>
      </c>
      <c r="P80" s="337">
        <v>0</v>
      </c>
      <c r="Q80" s="337">
        <v>0</v>
      </c>
      <c r="R80" s="337">
        <v>1656</v>
      </c>
      <c r="S80" s="337">
        <v>0</v>
      </c>
      <c r="T80" s="337">
        <v>0</v>
      </c>
      <c r="U80" s="337">
        <v>0</v>
      </c>
      <c r="V80" s="337">
        <v>1724</v>
      </c>
      <c r="W80" s="337">
        <v>0</v>
      </c>
      <c r="X80" s="337">
        <v>0</v>
      </c>
      <c r="Y80" s="337">
        <v>375</v>
      </c>
      <c r="Z80" s="337">
        <v>0</v>
      </c>
      <c r="AA80" s="337">
        <v>0</v>
      </c>
      <c r="AB80" s="337">
        <v>500</v>
      </c>
      <c r="AC80" s="337">
        <v>288</v>
      </c>
      <c r="AD80" s="337">
        <v>0</v>
      </c>
      <c r="AE80" s="337">
        <v>1379</v>
      </c>
      <c r="AF80" s="337">
        <v>0</v>
      </c>
      <c r="AG80" s="337">
        <v>5968</v>
      </c>
      <c r="AH80" s="337">
        <v>0</v>
      </c>
      <c r="AI80" s="337">
        <v>0</v>
      </c>
      <c r="AJ80" s="337">
        <v>0</v>
      </c>
      <c r="AK80" s="337">
        <v>0</v>
      </c>
      <c r="AL80" s="337">
        <v>0</v>
      </c>
      <c r="AM80" s="337">
        <v>0</v>
      </c>
      <c r="AN80" s="337">
        <v>0</v>
      </c>
      <c r="AO80" s="337">
        <v>0</v>
      </c>
      <c r="AP80" s="337">
        <v>0</v>
      </c>
      <c r="AQ80" s="337">
        <v>0</v>
      </c>
      <c r="AR80" s="337">
        <v>0</v>
      </c>
      <c r="AS80" s="337">
        <v>0</v>
      </c>
      <c r="AT80" s="337">
        <v>0</v>
      </c>
      <c r="AU80" s="337">
        <v>0</v>
      </c>
      <c r="AV80" s="337">
        <v>0</v>
      </c>
      <c r="AW80" s="337">
        <v>0</v>
      </c>
      <c r="AX80" s="337">
        <v>0</v>
      </c>
      <c r="AY80" s="337">
        <v>0</v>
      </c>
      <c r="AZ80" s="337">
        <v>0</v>
      </c>
      <c r="BA80" s="337">
        <v>0</v>
      </c>
      <c r="BB80" s="337">
        <v>0</v>
      </c>
      <c r="BC80" s="337">
        <v>0</v>
      </c>
      <c r="BD80" s="337">
        <v>0</v>
      </c>
      <c r="BE80" s="337">
        <v>1473</v>
      </c>
      <c r="BF80" s="337">
        <v>0</v>
      </c>
      <c r="BG80" s="337">
        <v>0</v>
      </c>
      <c r="BH80" s="337">
        <v>0</v>
      </c>
      <c r="BI80" s="337">
        <v>0</v>
      </c>
      <c r="BJ80" s="337">
        <v>0</v>
      </c>
      <c r="BK80" s="337">
        <v>0</v>
      </c>
      <c r="BL80" s="337">
        <v>0</v>
      </c>
      <c r="BM80" s="337">
        <v>0</v>
      </c>
      <c r="BN80" s="337">
        <v>2880</v>
      </c>
      <c r="BO80" s="337">
        <v>0</v>
      </c>
      <c r="BP80" s="337">
        <v>0</v>
      </c>
      <c r="BQ80" s="337">
        <v>0</v>
      </c>
      <c r="BR80" s="337">
        <v>0</v>
      </c>
      <c r="BS80" s="337">
        <v>0</v>
      </c>
      <c r="BT80" s="337">
        <v>1534</v>
      </c>
      <c r="BU80" s="337">
        <v>0</v>
      </c>
      <c r="BV80" s="337">
        <v>0</v>
      </c>
      <c r="BW80" s="337">
        <v>0</v>
      </c>
      <c r="BX80" s="337">
        <v>0</v>
      </c>
      <c r="BY80" s="337">
        <v>627</v>
      </c>
      <c r="BZ80" s="337">
        <v>0</v>
      </c>
      <c r="CA80" s="337">
        <v>0</v>
      </c>
      <c r="CB80" s="337">
        <v>0</v>
      </c>
      <c r="CC80" s="337">
        <v>0</v>
      </c>
      <c r="CD80" s="321">
        <v>0</v>
      </c>
      <c r="CE80" s="28">
        <f t="shared" si="16"/>
        <v>22201</v>
      </c>
    </row>
    <row r="81" spans="1:84" x14ac:dyDescent="0.35">
      <c r="A81" s="29" t="s">
        <v>281</v>
      </c>
      <c r="B81" s="16"/>
      <c r="C81" s="337">
        <v>0</v>
      </c>
      <c r="D81" s="337">
        <v>0</v>
      </c>
      <c r="E81" s="337">
        <v>0</v>
      </c>
      <c r="F81" s="337">
        <v>0</v>
      </c>
      <c r="G81" s="337">
        <v>0</v>
      </c>
      <c r="H81" s="337">
        <v>0</v>
      </c>
      <c r="I81" s="337">
        <v>0</v>
      </c>
      <c r="J81" s="337">
        <v>0</v>
      </c>
      <c r="K81" s="337">
        <v>0</v>
      </c>
      <c r="L81" s="337">
        <v>0</v>
      </c>
      <c r="M81" s="337">
        <v>0</v>
      </c>
      <c r="N81" s="337">
        <v>0</v>
      </c>
      <c r="O81" s="337">
        <v>0</v>
      </c>
      <c r="P81" s="337">
        <v>0</v>
      </c>
      <c r="Q81" s="337">
        <v>0</v>
      </c>
      <c r="R81" s="337">
        <v>0</v>
      </c>
      <c r="S81" s="337">
        <v>0</v>
      </c>
      <c r="T81" s="337">
        <v>0</v>
      </c>
      <c r="U81" s="337">
        <v>300</v>
      </c>
      <c r="V81" s="337">
        <v>0</v>
      </c>
      <c r="W81" s="337">
        <v>0</v>
      </c>
      <c r="X81" s="337">
        <v>0</v>
      </c>
      <c r="Y81" s="337">
        <v>0</v>
      </c>
      <c r="Z81" s="337">
        <v>0</v>
      </c>
      <c r="AA81" s="337">
        <v>0</v>
      </c>
      <c r="AB81" s="337">
        <v>0</v>
      </c>
      <c r="AC81" s="337">
        <v>0</v>
      </c>
      <c r="AD81" s="337">
        <v>0</v>
      </c>
      <c r="AE81" s="337">
        <v>0</v>
      </c>
      <c r="AF81" s="337">
        <v>0</v>
      </c>
      <c r="AG81" s="337">
        <v>0</v>
      </c>
      <c r="AH81" s="337">
        <v>0</v>
      </c>
      <c r="AI81" s="337">
        <v>0</v>
      </c>
      <c r="AJ81" s="337">
        <v>0</v>
      </c>
      <c r="AK81" s="337">
        <v>0</v>
      </c>
      <c r="AL81" s="337">
        <v>0</v>
      </c>
      <c r="AM81" s="337">
        <v>0</v>
      </c>
      <c r="AN81" s="337">
        <v>0</v>
      </c>
      <c r="AO81" s="337">
        <v>0</v>
      </c>
      <c r="AP81" s="337">
        <v>0</v>
      </c>
      <c r="AQ81" s="337">
        <v>0</v>
      </c>
      <c r="AR81" s="337">
        <v>0</v>
      </c>
      <c r="AS81" s="337">
        <v>0</v>
      </c>
      <c r="AT81" s="337">
        <v>0</v>
      </c>
      <c r="AU81" s="337">
        <v>0</v>
      </c>
      <c r="AV81" s="337">
        <v>0</v>
      </c>
      <c r="AW81" s="337">
        <v>0</v>
      </c>
      <c r="AX81" s="337">
        <v>0</v>
      </c>
      <c r="AY81" s="337">
        <v>0</v>
      </c>
      <c r="AZ81" s="337">
        <v>0</v>
      </c>
      <c r="BA81" s="337">
        <v>0</v>
      </c>
      <c r="BB81" s="337">
        <v>0</v>
      </c>
      <c r="BC81" s="337">
        <v>0</v>
      </c>
      <c r="BD81" s="337">
        <v>0</v>
      </c>
      <c r="BE81" s="337">
        <v>0</v>
      </c>
      <c r="BF81" s="337">
        <v>0</v>
      </c>
      <c r="BG81" s="337">
        <v>0</v>
      </c>
      <c r="BH81" s="337">
        <v>0</v>
      </c>
      <c r="BI81" s="337">
        <v>0</v>
      </c>
      <c r="BJ81" s="337">
        <v>0</v>
      </c>
      <c r="BK81" s="337">
        <v>0</v>
      </c>
      <c r="BL81" s="337">
        <v>0</v>
      </c>
      <c r="BM81" s="337">
        <v>0</v>
      </c>
      <c r="BN81" s="337">
        <v>403368</v>
      </c>
      <c r="BO81" s="337">
        <v>0</v>
      </c>
      <c r="BP81" s="337">
        <v>0</v>
      </c>
      <c r="BQ81" s="337">
        <v>0</v>
      </c>
      <c r="BR81" s="337">
        <v>0</v>
      </c>
      <c r="BS81" s="337">
        <v>0</v>
      </c>
      <c r="BT81" s="337">
        <v>0</v>
      </c>
      <c r="BU81" s="337">
        <v>0</v>
      </c>
      <c r="BV81" s="337">
        <v>0</v>
      </c>
      <c r="BW81" s="337">
        <v>0</v>
      </c>
      <c r="BX81" s="337">
        <v>0</v>
      </c>
      <c r="BY81" s="337">
        <v>1091</v>
      </c>
      <c r="BZ81" s="337">
        <v>0</v>
      </c>
      <c r="CA81" s="337">
        <v>0</v>
      </c>
      <c r="CB81" s="337">
        <v>0</v>
      </c>
      <c r="CC81" s="337">
        <v>10640</v>
      </c>
      <c r="CD81" s="321">
        <v>0</v>
      </c>
      <c r="CE81" s="28">
        <f t="shared" si="16"/>
        <v>415399</v>
      </c>
    </row>
    <row r="82" spans="1:84" x14ac:dyDescent="0.35">
      <c r="A82" s="29" t="s">
        <v>282</v>
      </c>
      <c r="B82" s="16"/>
      <c r="C82" s="337">
        <v>0</v>
      </c>
      <c r="D82" s="337">
        <v>0</v>
      </c>
      <c r="E82" s="337">
        <v>437</v>
      </c>
      <c r="F82" s="337">
        <v>0</v>
      </c>
      <c r="G82" s="337">
        <v>0</v>
      </c>
      <c r="H82" s="337">
        <v>0</v>
      </c>
      <c r="I82" s="337">
        <v>0</v>
      </c>
      <c r="J82" s="337">
        <v>0</v>
      </c>
      <c r="K82" s="337">
        <v>0</v>
      </c>
      <c r="L82" s="337">
        <v>0</v>
      </c>
      <c r="M82" s="337">
        <v>0</v>
      </c>
      <c r="N82" s="337">
        <v>0</v>
      </c>
      <c r="O82" s="337">
        <v>0</v>
      </c>
      <c r="P82" s="337">
        <v>0</v>
      </c>
      <c r="Q82" s="337">
        <v>0</v>
      </c>
      <c r="R82" s="337">
        <v>1341</v>
      </c>
      <c r="S82" s="337">
        <v>0</v>
      </c>
      <c r="T82" s="337">
        <v>0</v>
      </c>
      <c r="U82" s="337">
        <v>0</v>
      </c>
      <c r="V82" s="337">
        <v>0</v>
      </c>
      <c r="W82" s="337">
        <v>0</v>
      </c>
      <c r="X82" s="337">
        <v>0</v>
      </c>
      <c r="Y82" s="337">
        <v>790</v>
      </c>
      <c r="Z82" s="337">
        <v>0</v>
      </c>
      <c r="AA82" s="337">
        <v>0</v>
      </c>
      <c r="AB82" s="337">
        <v>0</v>
      </c>
      <c r="AC82" s="337">
        <v>0</v>
      </c>
      <c r="AD82" s="337">
        <v>0</v>
      </c>
      <c r="AE82" s="337">
        <v>0</v>
      </c>
      <c r="AF82" s="337">
        <v>0</v>
      </c>
      <c r="AG82" s="337">
        <v>0</v>
      </c>
      <c r="AH82" s="337">
        <v>0</v>
      </c>
      <c r="AI82" s="337">
        <v>0</v>
      </c>
      <c r="AJ82" s="337">
        <v>0</v>
      </c>
      <c r="AK82" s="337">
        <v>0</v>
      </c>
      <c r="AL82" s="337">
        <v>0</v>
      </c>
      <c r="AM82" s="337">
        <v>0</v>
      </c>
      <c r="AN82" s="337">
        <v>0</v>
      </c>
      <c r="AO82" s="337">
        <v>0</v>
      </c>
      <c r="AP82" s="337">
        <v>0</v>
      </c>
      <c r="AQ82" s="337">
        <v>0</v>
      </c>
      <c r="AR82" s="337">
        <v>0</v>
      </c>
      <c r="AS82" s="337">
        <v>0</v>
      </c>
      <c r="AT82" s="337">
        <v>0</v>
      </c>
      <c r="AU82" s="337">
        <v>0</v>
      </c>
      <c r="AV82" s="337">
        <v>0</v>
      </c>
      <c r="AW82" s="337">
        <v>0</v>
      </c>
      <c r="AX82" s="337">
        <v>0</v>
      </c>
      <c r="AY82" s="337">
        <v>0</v>
      </c>
      <c r="AZ82" s="337">
        <v>0</v>
      </c>
      <c r="BA82" s="337">
        <v>0</v>
      </c>
      <c r="BB82" s="337">
        <v>0</v>
      </c>
      <c r="BC82" s="337">
        <v>0</v>
      </c>
      <c r="BD82" s="337">
        <v>0</v>
      </c>
      <c r="BE82" s="337">
        <v>654948</v>
      </c>
      <c r="BF82" s="337">
        <v>0</v>
      </c>
      <c r="BG82" s="337">
        <v>800</v>
      </c>
      <c r="BH82" s="337">
        <v>0</v>
      </c>
      <c r="BI82" s="337">
        <v>0</v>
      </c>
      <c r="BJ82" s="337">
        <v>0</v>
      </c>
      <c r="BK82" s="337">
        <v>0</v>
      </c>
      <c r="BL82" s="337">
        <v>0</v>
      </c>
      <c r="BM82" s="337">
        <v>0</v>
      </c>
      <c r="BN82" s="337">
        <v>10345</v>
      </c>
      <c r="BO82" s="337">
        <v>0</v>
      </c>
      <c r="BP82" s="337">
        <v>0</v>
      </c>
      <c r="BQ82" s="337">
        <v>0</v>
      </c>
      <c r="BR82" s="337">
        <v>0</v>
      </c>
      <c r="BS82" s="337">
        <v>0</v>
      </c>
      <c r="BT82" s="337">
        <v>3184</v>
      </c>
      <c r="BU82" s="337">
        <v>0</v>
      </c>
      <c r="BV82" s="337">
        <v>0</v>
      </c>
      <c r="BW82" s="337">
        <v>0</v>
      </c>
      <c r="BX82" s="337">
        <v>0</v>
      </c>
      <c r="BY82" s="337">
        <v>656</v>
      </c>
      <c r="BZ82" s="337">
        <v>0</v>
      </c>
      <c r="CA82" s="337">
        <v>0</v>
      </c>
      <c r="CB82" s="337">
        <v>0</v>
      </c>
      <c r="CC82" s="337">
        <v>0</v>
      </c>
      <c r="CD82" s="321">
        <v>0</v>
      </c>
      <c r="CE82" s="28">
        <f t="shared" si="16"/>
        <v>672501</v>
      </c>
    </row>
    <row r="83" spans="1:84" x14ac:dyDescent="0.35">
      <c r="A83" s="29" t="s">
        <v>283</v>
      </c>
      <c r="B83" s="16"/>
      <c r="C83" s="337">
        <v>1407</v>
      </c>
      <c r="D83" s="337">
        <v>0</v>
      </c>
      <c r="E83" s="337">
        <v>660</v>
      </c>
      <c r="F83" s="337">
        <v>0</v>
      </c>
      <c r="G83" s="337">
        <v>0</v>
      </c>
      <c r="H83" s="337">
        <v>0</v>
      </c>
      <c r="I83" s="337">
        <v>0</v>
      </c>
      <c r="J83" s="337">
        <v>0</v>
      </c>
      <c r="K83" s="337">
        <v>0</v>
      </c>
      <c r="L83" s="337">
        <v>0</v>
      </c>
      <c r="M83" s="337">
        <v>0</v>
      </c>
      <c r="N83" s="337">
        <v>0</v>
      </c>
      <c r="O83" s="337">
        <v>0</v>
      </c>
      <c r="P83" s="337">
        <v>2345</v>
      </c>
      <c r="Q83" s="337">
        <v>0</v>
      </c>
      <c r="R83" s="337">
        <v>6656</v>
      </c>
      <c r="S83" s="337">
        <v>91</v>
      </c>
      <c r="T83" s="337">
        <v>0</v>
      </c>
      <c r="U83" s="337">
        <v>38760</v>
      </c>
      <c r="V83" s="337">
        <v>74</v>
      </c>
      <c r="W83" s="337">
        <v>0</v>
      </c>
      <c r="X83" s="337">
        <v>0</v>
      </c>
      <c r="Y83" s="337">
        <v>2236</v>
      </c>
      <c r="Z83" s="337">
        <v>0</v>
      </c>
      <c r="AA83" s="337">
        <v>433</v>
      </c>
      <c r="AB83" s="337">
        <v>7702</v>
      </c>
      <c r="AC83" s="337">
        <v>706</v>
      </c>
      <c r="AD83" s="337">
        <v>0</v>
      </c>
      <c r="AE83" s="337">
        <v>463</v>
      </c>
      <c r="AF83" s="337">
        <v>0</v>
      </c>
      <c r="AG83" s="337">
        <v>19989</v>
      </c>
      <c r="AH83" s="337">
        <v>0</v>
      </c>
      <c r="AI83" s="337">
        <v>0</v>
      </c>
      <c r="AJ83" s="337">
        <v>1517</v>
      </c>
      <c r="AK83" s="337">
        <v>0</v>
      </c>
      <c r="AL83" s="337">
        <v>0</v>
      </c>
      <c r="AM83" s="337">
        <v>0</v>
      </c>
      <c r="AN83" s="337">
        <v>0</v>
      </c>
      <c r="AO83" s="337">
        <v>0</v>
      </c>
      <c r="AP83" s="337">
        <v>0</v>
      </c>
      <c r="AQ83" s="337">
        <v>0</v>
      </c>
      <c r="AR83" s="337">
        <v>0</v>
      </c>
      <c r="AS83" s="337">
        <v>0</v>
      </c>
      <c r="AT83" s="337">
        <v>0</v>
      </c>
      <c r="AU83" s="337">
        <v>0</v>
      </c>
      <c r="AV83" s="337">
        <v>0</v>
      </c>
      <c r="AW83" s="337">
        <v>0</v>
      </c>
      <c r="AX83" s="337">
        <v>0</v>
      </c>
      <c r="AY83" s="337">
        <v>0</v>
      </c>
      <c r="AZ83" s="337">
        <v>0</v>
      </c>
      <c r="BA83" s="337">
        <v>0</v>
      </c>
      <c r="BB83" s="337">
        <v>34</v>
      </c>
      <c r="BC83" s="337">
        <v>0</v>
      </c>
      <c r="BD83" s="337">
        <v>0</v>
      </c>
      <c r="BE83" s="337">
        <v>21882</v>
      </c>
      <c r="BF83" s="337">
        <v>0</v>
      </c>
      <c r="BG83" s="337">
        <v>0</v>
      </c>
      <c r="BH83" s="337">
        <v>0</v>
      </c>
      <c r="BI83" s="337">
        <v>0</v>
      </c>
      <c r="BJ83" s="337">
        <v>0</v>
      </c>
      <c r="BK83" s="337">
        <v>0</v>
      </c>
      <c r="BL83" s="337">
        <v>0</v>
      </c>
      <c r="BM83" s="337">
        <v>0</v>
      </c>
      <c r="BN83" s="337">
        <v>7446</v>
      </c>
      <c r="BO83" s="337">
        <v>0</v>
      </c>
      <c r="BP83" s="337">
        <v>0</v>
      </c>
      <c r="BQ83" s="337">
        <v>0</v>
      </c>
      <c r="BR83" s="337">
        <v>0</v>
      </c>
      <c r="BS83" s="337">
        <v>0</v>
      </c>
      <c r="BT83" s="337">
        <v>8759</v>
      </c>
      <c r="BU83" s="337">
        <v>0</v>
      </c>
      <c r="BV83" s="337">
        <v>0</v>
      </c>
      <c r="BW83" s="337">
        <v>0</v>
      </c>
      <c r="BX83" s="337">
        <v>0</v>
      </c>
      <c r="BY83" s="337">
        <v>4921</v>
      </c>
      <c r="BZ83" s="337">
        <v>0</v>
      </c>
      <c r="CA83" s="337">
        <v>0</v>
      </c>
      <c r="CB83" s="337">
        <v>0</v>
      </c>
      <c r="CC83" s="337">
        <v>0</v>
      </c>
      <c r="CD83" s="321">
        <v>0</v>
      </c>
      <c r="CE83" s="28">
        <f t="shared" si="16"/>
        <v>126081</v>
      </c>
    </row>
    <row r="84" spans="1:84" x14ac:dyDescent="0.35">
      <c r="A84" s="35" t="s">
        <v>284</v>
      </c>
      <c r="B84" s="16"/>
      <c r="C84" s="337">
        <v>0</v>
      </c>
      <c r="D84" s="337">
        <v>0</v>
      </c>
      <c r="E84" s="337">
        <v>1140</v>
      </c>
      <c r="F84" s="337">
        <v>0</v>
      </c>
      <c r="G84" s="337">
        <v>0</v>
      </c>
      <c r="H84" s="337">
        <v>0</v>
      </c>
      <c r="I84" s="337">
        <v>0</v>
      </c>
      <c r="J84" s="337">
        <v>0</v>
      </c>
      <c r="K84" s="337">
        <v>0</v>
      </c>
      <c r="L84" s="337">
        <v>0</v>
      </c>
      <c r="M84" s="337">
        <v>0</v>
      </c>
      <c r="N84" s="337">
        <v>0</v>
      </c>
      <c r="O84" s="337">
        <v>0</v>
      </c>
      <c r="P84" s="337">
        <v>852</v>
      </c>
      <c r="Q84" s="337">
        <v>0</v>
      </c>
      <c r="R84" s="337">
        <v>0</v>
      </c>
      <c r="S84" s="337">
        <v>0</v>
      </c>
      <c r="T84" s="337">
        <v>0</v>
      </c>
      <c r="U84" s="337">
        <v>0</v>
      </c>
      <c r="V84" s="337">
        <v>0</v>
      </c>
      <c r="W84" s="337">
        <v>0</v>
      </c>
      <c r="X84" s="337">
        <v>0</v>
      </c>
      <c r="Y84" s="337">
        <v>0</v>
      </c>
      <c r="Z84" s="337">
        <v>0</v>
      </c>
      <c r="AA84" s="337">
        <v>0</v>
      </c>
      <c r="AB84" s="337">
        <v>0</v>
      </c>
      <c r="AC84" s="337">
        <v>0</v>
      </c>
      <c r="AD84" s="337">
        <v>0</v>
      </c>
      <c r="AE84" s="337">
        <v>0</v>
      </c>
      <c r="AF84" s="337">
        <v>0</v>
      </c>
      <c r="AG84" s="337">
        <v>0</v>
      </c>
      <c r="AH84" s="337">
        <v>0</v>
      </c>
      <c r="AI84" s="337">
        <v>0</v>
      </c>
      <c r="AJ84" s="337">
        <v>0</v>
      </c>
      <c r="AK84" s="337">
        <v>0</v>
      </c>
      <c r="AL84" s="337">
        <v>0</v>
      </c>
      <c r="AM84" s="337">
        <v>0</v>
      </c>
      <c r="AN84" s="337">
        <v>0</v>
      </c>
      <c r="AO84" s="337">
        <v>0</v>
      </c>
      <c r="AP84" s="337">
        <v>0</v>
      </c>
      <c r="AQ84" s="337">
        <v>0</v>
      </c>
      <c r="AR84" s="337">
        <v>0</v>
      </c>
      <c r="AS84" s="337">
        <v>0</v>
      </c>
      <c r="AT84" s="337">
        <v>0</v>
      </c>
      <c r="AU84" s="337">
        <v>0</v>
      </c>
      <c r="AV84" s="337">
        <v>0</v>
      </c>
      <c r="AW84" s="337">
        <v>0</v>
      </c>
      <c r="AX84" s="337">
        <v>0</v>
      </c>
      <c r="AY84" s="337">
        <v>324583</v>
      </c>
      <c r="AZ84" s="337">
        <v>0</v>
      </c>
      <c r="BA84" s="337">
        <v>11680</v>
      </c>
      <c r="BB84" s="337">
        <v>0</v>
      </c>
      <c r="BC84" s="337">
        <v>0</v>
      </c>
      <c r="BD84" s="337">
        <v>0</v>
      </c>
      <c r="BE84" s="337">
        <v>0</v>
      </c>
      <c r="BF84" s="337">
        <v>0</v>
      </c>
      <c r="BG84" s="337">
        <v>0</v>
      </c>
      <c r="BH84" s="337">
        <v>0</v>
      </c>
      <c r="BI84" s="337">
        <v>0</v>
      </c>
      <c r="BJ84" s="337">
        <v>0</v>
      </c>
      <c r="BK84" s="337">
        <v>0</v>
      </c>
      <c r="BL84" s="337">
        <v>0</v>
      </c>
      <c r="BM84" s="337">
        <v>0</v>
      </c>
      <c r="BN84" s="337">
        <v>0</v>
      </c>
      <c r="BO84" s="337">
        <v>0</v>
      </c>
      <c r="BP84" s="337">
        <v>0</v>
      </c>
      <c r="BQ84" s="337">
        <v>0</v>
      </c>
      <c r="BR84" s="337">
        <v>0</v>
      </c>
      <c r="BS84" s="337">
        <v>0</v>
      </c>
      <c r="BT84" s="337">
        <v>0</v>
      </c>
      <c r="BU84" s="337">
        <v>0</v>
      </c>
      <c r="BV84" s="337">
        <v>0</v>
      </c>
      <c r="BW84" s="337">
        <v>0</v>
      </c>
      <c r="BX84" s="337">
        <v>0</v>
      </c>
      <c r="BY84" s="337">
        <v>0</v>
      </c>
      <c r="BZ84" s="337">
        <v>0</v>
      </c>
      <c r="CA84" s="337">
        <v>0</v>
      </c>
      <c r="CB84" s="337">
        <v>0</v>
      </c>
      <c r="CC84" s="337">
        <v>685</v>
      </c>
      <c r="CD84" s="321">
        <v>0</v>
      </c>
      <c r="CE84" s="28">
        <f t="shared" si="16"/>
        <v>338940</v>
      </c>
    </row>
    <row r="85" spans="1:84" x14ac:dyDescent="0.35">
      <c r="A85" s="35" t="s">
        <v>285</v>
      </c>
      <c r="B85" s="28"/>
      <c r="C85" s="28">
        <f t="shared" ref="C85:AH85" si="17">SUM(C61:C69)-C84</f>
        <v>2894984</v>
      </c>
      <c r="D85" s="28">
        <f t="shared" si="17"/>
        <v>0</v>
      </c>
      <c r="E85" s="28">
        <f t="shared" si="17"/>
        <v>8759585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1656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3708039</v>
      </c>
      <c r="Q85" s="28">
        <f t="shared" si="17"/>
        <v>437689</v>
      </c>
      <c r="R85" s="28">
        <f t="shared" si="17"/>
        <v>2496545</v>
      </c>
      <c r="S85" s="28">
        <f t="shared" si="17"/>
        <v>77863</v>
      </c>
      <c r="T85" s="28">
        <f t="shared" si="17"/>
        <v>1034214</v>
      </c>
      <c r="U85" s="28">
        <f t="shared" si="17"/>
        <v>3815125.81</v>
      </c>
      <c r="V85" s="28">
        <f t="shared" si="17"/>
        <v>1144647</v>
      </c>
      <c r="W85" s="28">
        <f t="shared" si="17"/>
        <v>0</v>
      </c>
      <c r="X85" s="28">
        <f t="shared" si="17"/>
        <v>0</v>
      </c>
      <c r="Y85" s="28">
        <f t="shared" si="17"/>
        <v>4546836</v>
      </c>
      <c r="Z85" s="28">
        <f t="shared" si="17"/>
        <v>0</v>
      </c>
      <c r="AA85" s="28">
        <f t="shared" si="17"/>
        <v>602610</v>
      </c>
      <c r="AB85" s="28">
        <f t="shared" si="17"/>
        <v>5208131</v>
      </c>
      <c r="AC85" s="28">
        <f t="shared" si="17"/>
        <v>1551128.56</v>
      </c>
      <c r="AD85" s="28">
        <f t="shared" si="17"/>
        <v>0</v>
      </c>
      <c r="AE85" s="28">
        <f t="shared" si="17"/>
        <v>3055280</v>
      </c>
      <c r="AF85" s="28">
        <f t="shared" si="17"/>
        <v>0</v>
      </c>
      <c r="AG85" s="28">
        <f t="shared" si="17"/>
        <v>7123017.629999999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1256808.81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987124</v>
      </c>
      <c r="AZ85" s="28">
        <f t="shared" si="18"/>
        <v>0</v>
      </c>
      <c r="BA85" s="28">
        <f t="shared" si="18"/>
        <v>297062</v>
      </c>
      <c r="BB85" s="28">
        <f t="shared" si="18"/>
        <v>227957</v>
      </c>
      <c r="BC85" s="28">
        <f t="shared" si="18"/>
        <v>0</v>
      </c>
      <c r="BD85" s="28">
        <f t="shared" si="18"/>
        <v>-708</v>
      </c>
      <c r="BE85" s="28">
        <f t="shared" si="18"/>
        <v>4115759.29</v>
      </c>
      <c r="BF85" s="28">
        <f t="shared" si="18"/>
        <v>0</v>
      </c>
      <c r="BG85" s="28">
        <f t="shared" si="18"/>
        <v>27658</v>
      </c>
      <c r="BH85" s="28">
        <f t="shared" si="18"/>
        <v>38412</v>
      </c>
      <c r="BI85" s="28">
        <f t="shared" si="18"/>
        <v>0</v>
      </c>
      <c r="BJ85" s="28">
        <f t="shared" si="18"/>
        <v>506</v>
      </c>
      <c r="BK85" s="28">
        <f t="shared" si="18"/>
        <v>-24972</v>
      </c>
      <c r="BL85" s="28">
        <f t="shared" si="18"/>
        <v>-78151</v>
      </c>
      <c r="BM85" s="28">
        <f t="shared" si="18"/>
        <v>0</v>
      </c>
      <c r="BN85" s="28">
        <f t="shared" si="18"/>
        <v>2958537.46</v>
      </c>
      <c r="BO85" s="28">
        <f t="shared" ref="BO85:CD85" si="19">SUM(BO61:BO69)-BO84</f>
        <v>4127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968604</v>
      </c>
      <c r="BU85" s="28">
        <f t="shared" si="19"/>
        <v>0</v>
      </c>
      <c r="BV85" s="28">
        <f t="shared" si="19"/>
        <v>-11356</v>
      </c>
      <c r="BW85" s="28">
        <f t="shared" si="19"/>
        <v>1384002.23</v>
      </c>
      <c r="BX85" s="28">
        <f t="shared" si="19"/>
        <v>0</v>
      </c>
      <c r="BY85" s="28">
        <f t="shared" si="19"/>
        <v>2165956</v>
      </c>
      <c r="BZ85" s="28">
        <f t="shared" si="19"/>
        <v>0</v>
      </c>
      <c r="CA85" s="28">
        <f t="shared" si="19"/>
        <v>225942</v>
      </c>
      <c r="CB85" s="28">
        <f t="shared" si="19"/>
        <v>5903</v>
      </c>
      <c r="CC85" s="28">
        <f t="shared" si="19"/>
        <v>372625.41000000003</v>
      </c>
      <c r="CD85" s="28">
        <f t="shared" si="19"/>
        <v>0</v>
      </c>
      <c r="CE85" s="28">
        <f t="shared" si="16"/>
        <v>61379148.199999996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1">
        <v>0</v>
      </c>
    </row>
    <row r="87" spans="1:84" x14ac:dyDescent="0.35">
      <c r="A87" s="22" t="s">
        <v>287</v>
      </c>
      <c r="B87" s="16"/>
      <c r="C87" s="337">
        <v>2465885</v>
      </c>
      <c r="D87" s="337">
        <v>0</v>
      </c>
      <c r="E87" s="338">
        <v>6339600</v>
      </c>
      <c r="F87" s="337">
        <v>0</v>
      </c>
      <c r="G87" s="337">
        <v>0</v>
      </c>
      <c r="H87" s="337">
        <v>0</v>
      </c>
      <c r="I87" s="337">
        <v>0</v>
      </c>
      <c r="J87" s="337">
        <v>0</v>
      </c>
      <c r="K87" s="337">
        <v>0</v>
      </c>
      <c r="L87" s="337">
        <v>0</v>
      </c>
      <c r="M87" s="337">
        <v>0</v>
      </c>
      <c r="N87" s="337">
        <v>0</v>
      </c>
      <c r="O87" s="337">
        <v>0</v>
      </c>
      <c r="P87" s="337">
        <v>1169210</v>
      </c>
      <c r="Q87" s="337">
        <v>244489</v>
      </c>
      <c r="R87" s="337">
        <v>0</v>
      </c>
      <c r="S87" s="337">
        <v>0</v>
      </c>
      <c r="T87" s="337">
        <v>4734</v>
      </c>
      <c r="U87" s="337">
        <v>1549403</v>
      </c>
      <c r="V87" s="337">
        <v>206530</v>
      </c>
      <c r="W87" s="337">
        <v>0</v>
      </c>
      <c r="X87" s="337">
        <v>0</v>
      </c>
      <c r="Y87" s="337">
        <v>1061218</v>
      </c>
      <c r="Z87" s="337">
        <v>0</v>
      </c>
      <c r="AA87" s="337">
        <v>2488</v>
      </c>
      <c r="AB87" s="337">
        <v>3227908</v>
      </c>
      <c r="AC87" s="337">
        <v>879864</v>
      </c>
      <c r="AD87" s="337">
        <v>0</v>
      </c>
      <c r="AE87" s="337">
        <v>361825</v>
      </c>
      <c r="AF87" s="337">
        <v>0</v>
      </c>
      <c r="AG87" s="337">
        <v>462488</v>
      </c>
      <c r="AH87" s="337">
        <v>0</v>
      </c>
      <c r="AI87" s="337">
        <v>0</v>
      </c>
      <c r="AJ87" s="337">
        <v>43017</v>
      </c>
      <c r="AK87" s="337">
        <v>0</v>
      </c>
      <c r="AL87" s="337">
        <v>0</v>
      </c>
      <c r="AM87" s="337">
        <v>0</v>
      </c>
      <c r="AN87" s="337">
        <v>0</v>
      </c>
      <c r="AO87" s="337">
        <v>0</v>
      </c>
      <c r="AP87" s="337">
        <v>0</v>
      </c>
      <c r="AQ87" s="337">
        <v>0</v>
      </c>
      <c r="AR87" s="337">
        <v>0</v>
      </c>
      <c r="AS87" s="337">
        <v>0</v>
      </c>
      <c r="AT87" s="337">
        <v>0</v>
      </c>
      <c r="AU87" s="337">
        <v>0</v>
      </c>
      <c r="AV87" s="337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18018659</v>
      </c>
    </row>
    <row r="88" spans="1:84" x14ac:dyDescent="0.35">
      <c r="A88" s="22" t="s">
        <v>288</v>
      </c>
      <c r="B88" s="16"/>
      <c r="C88" s="337">
        <v>176506</v>
      </c>
      <c r="D88" s="337">
        <v>0</v>
      </c>
      <c r="E88" s="338">
        <v>1091086</v>
      </c>
      <c r="F88" s="337">
        <v>0</v>
      </c>
      <c r="G88" s="337">
        <v>0</v>
      </c>
      <c r="H88" s="337">
        <v>0</v>
      </c>
      <c r="I88" s="337">
        <v>0</v>
      </c>
      <c r="J88" s="337">
        <v>0</v>
      </c>
      <c r="K88" s="337">
        <v>0</v>
      </c>
      <c r="L88" s="337">
        <v>0</v>
      </c>
      <c r="M88" s="337">
        <v>0</v>
      </c>
      <c r="N88" s="337">
        <v>0</v>
      </c>
      <c r="O88" s="337">
        <v>0</v>
      </c>
      <c r="P88" s="337">
        <v>16746984</v>
      </c>
      <c r="Q88" s="337">
        <v>959928</v>
      </c>
      <c r="R88" s="337">
        <v>1556325</v>
      </c>
      <c r="S88" s="337">
        <v>0</v>
      </c>
      <c r="T88" s="337">
        <v>883385</v>
      </c>
      <c r="U88" s="337">
        <v>15344962</v>
      </c>
      <c r="V88" s="337">
        <v>3548991</v>
      </c>
      <c r="W88" s="337">
        <v>0</v>
      </c>
      <c r="X88" s="337">
        <v>0</v>
      </c>
      <c r="Y88" s="337">
        <v>30749302</v>
      </c>
      <c r="Z88" s="337">
        <v>0</v>
      </c>
      <c r="AA88" s="337">
        <v>2592853</v>
      </c>
      <c r="AB88" s="337">
        <v>12866172</v>
      </c>
      <c r="AC88" s="337">
        <v>1462214</v>
      </c>
      <c r="AD88" s="337">
        <v>0</v>
      </c>
      <c r="AE88" s="337">
        <v>2240338</v>
      </c>
      <c r="AF88" s="337">
        <v>0</v>
      </c>
      <c r="AG88" s="337">
        <v>15827118</v>
      </c>
      <c r="AH88" s="337">
        <v>0</v>
      </c>
      <c r="AI88" s="337">
        <v>0</v>
      </c>
      <c r="AJ88" s="337">
        <v>2663981</v>
      </c>
      <c r="AK88" s="337">
        <v>0</v>
      </c>
      <c r="AL88" s="337">
        <v>0</v>
      </c>
      <c r="AM88" s="337">
        <v>0</v>
      </c>
      <c r="AN88" s="337">
        <v>0</v>
      </c>
      <c r="AO88" s="337">
        <v>0</v>
      </c>
      <c r="AP88" s="337">
        <v>0</v>
      </c>
      <c r="AQ88" s="337">
        <v>0</v>
      </c>
      <c r="AR88" s="337">
        <v>0</v>
      </c>
      <c r="AS88" s="337">
        <v>0</v>
      </c>
      <c r="AT88" s="337">
        <v>0</v>
      </c>
      <c r="AU88" s="337">
        <v>0</v>
      </c>
      <c r="AV88" s="337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108710145</v>
      </c>
    </row>
    <row r="89" spans="1:84" x14ac:dyDescent="0.35">
      <c r="A89" s="22" t="s">
        <v>289</v>
      </c>
      <c r="B89" s="16"/>
      <c r="C89" s="28">
        <f t="shared" ref="C89:AV89" si="21">C87+C88</f>
        <v>2642391</v>
      </c>
      <c r="D89" s="28">
        <f t="shared" si="21"/>
        <v>0</v>
      </c>
      <c r="E89" s="28">
        <f t="shared" si="21"/>
        <v>7430686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17916194</v>
      </c>
      <c r="Q89" s="28">
        <f t="shared" si="21"/>
        <v>1204417</v>
      </c>
      <c r="R89" s="28">
        <f t="shared" si="21"/>
        <v>1556325</v>
      </c>
      <c r="S89" s="28">
        <f t="shared" si="21"/>
        <v>0</v>
      </c>
      <c r="T89" s="28">
        <f t="shared" si="21"/>
        <v>888119</v>
      </c>
      <c r="U89" s="28">
        <f t="shared" si="21"/>
        <v>16894365</v>
      </c>
      <c r="V89" s="28">
        <f t="shared" si="21"/>
        <v>3755521</v>
      </c>
      <c r="W89" s="28">
        <f t="shared" si="21"/>
        <v>0</v>
      </c>
      <c r="X89" s="28">
        <f t="shared" si="21"/>
        <v>0</v>
      </c>
      <c r="Y89" s="28">
        <f t="shared" si="21"/>
        <v>31810520</v>
      </c>
      <c r="Z89" s="28">
        <f t="shared" si="21"/>
        <v>0</v>
      </c>
      <c r="AA89" s="28">
        <f t="shared" si="21"/>
        <v>2595341</v>
      </c>
      <c r="AB89" s="28">
        <f t="shared" si="21"/>
        <v>16094080</v>
      </c>
      <c r="AC89" s="28">
        <f t="shared" si="21"/>
        <v>2342078</v>
      </c>
      <c r="AD89" s="28">
        <f t="shared" si="21"/>
        <v>0</v>
      </c>
      <c r="AE89" s="28">
        <f t="shared" si="21"/>
        <v>2602163</v>
      </c>
      <c r="AF89" s="28">
        <f t="shared" si="21"/>
        <v>0</v>
      </c>
      <c r="AG89" s="28">
        <f t="shared" si="21"/>
        <v>16289606</v>
      </c>
      <c r="AH89" s="28">
        <f t="shared" si="21"/>
        <v>0</v>
      </c>
      <c r="AI89" s="28">
        <f t="shared" si="21"/>
        <v>0</v>
      </c>
      <c r="AJ89" s="28">
        <f t="shared" si="21"/>
        <v>2706998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126728804</v>
      </c>
    </row>
    <row r="90" spans="1:84" x14ac:dyDescent="0.35">
      <c r="A90" s="35" t="s">
        <v>290</v>
      </c>
      <c r="B90" s="28"/>
      <c r="C90" s="337">
        <v>2993</v>
      </c>
      <c r="D90" s="337">
        <v>0</v>
      </c>
      <c r="E90" s="337">
        <v>15799</v>
      </c>
      <c r="F90" s="337">
        <v>0</v>
      </c>
      <c r="G90" s="337">
        <v>0</v>
      </c>
      <c r="H90" s="337">
        <v>0</v>
      </c>
      <c r="I90" s="337">
        <v>0</v>
      </c>
      <c r="J90" s="337">
        <v>0</v>
      </c>
      <c r="K90" s="337">
        <v>0</v>
      </c>
      <c r="L90" s="337">
        <v>0</v>
      </c>
      <c r="M90" s="337">
        <v>0</v>
      </c>
      <c r="N90" s="337">
        <v>0</v>
      </c>
      <c r="O90" s="337">
        <v>0</v>
      </c>
      <c r="P90" s="337">
        <v>5305</v>
      </c>
      <c r="Q90" s="337">
        <v>5567</v>
      </c>
      <c r="R90" s="337">
        <v>205</v>
      </c>
      <c r="S90" s="337">
        <v>2283</v>
      </c>
      <c r="T90" s="337">
        <v>792</v>
      </c>
      <c r="U90" s="337">
        <v>1648</v>
      </c>
      <c r="V90" s="337">
        <v>2034</v>
      </c>
      <c r="W90" s="337">
        <v>0</v>
      </c>
      <c r="X90" s="337">
        <v>0</v>
      </c>
      <c r="Y90" s="337">
        <v>5829</v>
      </c>
      <c r="Z90" s="337">
        <v>0</v>
      </c>
      <c r="AA90" s="337">
        <v>922</v>
      </c>
      <c r="AB90" s="337">
        <v>1321</v>
      </c>
      <c r="AC90" s="337">
        <v>654</v>
      </c>
      <c r="AD90" s="337">
        <v>0</v>
      </c>
      <c r="AE90" s="337">
        <v>5393</v>
      </c>
      <c r="AF90" s="337">
        <v>0</v>
      </c>
      <c r="AG90" s="337">
        <v>6114</v>
      </c>
      <c r="AH90" s="337">
        <v>0</v>
      </c>
      <c r="AI90" s="337">
        <v>0</v>
      </c>
      <c r="AJ90" s="337">
        <v>0</v>
      </c>
      <c r="AK90" s="337">
        <v>0</v>
      </c>
      <c r="AL90" s="337">
        <v>0</v>
      </c>
      <c r="AM90" s="337">
        <v>0</v>
      </c>
      <c r="AN90" s="337">
        <v>0</v>
      </c>
      <c r="AO90" s="337">
        <v>0</v>
      </c>
      <c r="AP90" s="337">
        <v>0</v>
      </c>
      <c r="AQ90" s="337">
        <v>0</v>
      </c>
      <c r="AR90" s="337">
        <v>0</v>
      </c>
      <c r="AS90" s="337">
        <v>0</v>
      </c>
      <c r="AT90" s="337">
        <v>0</v>
      </c>
      <c r="AU90" s="337">
        <v>0</v>
      </c>
      <c r="AV90" s="337">
        <v>0</v>
      </c>
      <c r="AW90" s="337">
        <v>0</v>
      </c>
      <c r="AX90" s="337">
        <v>0</v>
      </c>
      <c r="AY90" s="337">
        <v>3807</v>
      </c>
      <c r="AZ90" s="337">
        <v>0</v>
      </c>
      <c r="BA90" s="337">
        <v>646</v>
      </c>
      <c r="BB90" s="337">
        <v>48</v>
      </c>
      <c r="BC90" s="337">
        <v>0</v>
      </c>
      <c r="BD90" s="337">
        <v>0</v>
      </c>
      <c r="BE90" s="337">
        <v>13232</v>
      </c>
      <c r="BF90" s="337">
        <v>0</v>
      </c>
      <c r="BG90" s="337">
        <v>0</v>
      </c>
      <c r="BH90" s="337">
        <v>1511</v>
      </c>
      <c r="BI90" s="337">
        <v>0</v>
      </c>
      <c r="BJ90" s="337">
        <v>211</v>
      </c>
      <c r="BK90" s="337">
        <v>0</v>
      </c>
      <c r="BL90" s="337">
        <v>2008</v>
      </c>
      <c r="BM90" s="337">
        <v>0</v>
      </c>
      <c r="BN90" s="337">
        <v>5821</v>
      </c>
      <c r="BO90" s="337">
        <v>290</v>
      </c>
      <c r="BP90" s="337">
        <v>0</v>
      </c>
      <c r="BQ90" s="337">
        <v>0</v>
      </c>
      <c r="BR90" s="337">
        <v>0</v>
      </c>
      <c r="BS90" s="337">
        <v>280</v>
      </c>
      <c r="BT90" s="337">
        <v>1018</v>
      </c>
      <c r="BU90" s="337">
        <v>0</v>
      </c>
      <c r="BV90" s="337">
        <v>624</v>
      </c>
      <c r="BW90" s="337">
        <v>416</v>
      </c>
      <c r="BX90" s="337">
        <v>0</v>
      </c>
      <c r="BY90" s="337">
        <v>886</v>
      </c>
      <c r="BZ90" s="337">
        <v>0</v>
      </c>
      <c r="CA90" s="337">
        <v>1610</v>
      </c>
      <c r="CB90" s="337">
        <v>0</v>
      </c>
      <c r="CC90" s="337">
        <v>285</v>
      </c>
      <c r="CD90" s="234" t="s">
        <v>248</v>
      </c>
      <c r="CE90" s="28">
        <f t="shared" si="20"/>
        <v>89552</v>
      </c>
      <c r="CF90" s="28">
        <f>BE59-CE90</f>
        <v>0</v>
      </c>
    </row>
    <row r="91" spans="1:84" x14ac:dyDescent="0.35">
      <c r="A91" s="22" t="s">
        <v>291</v>
      </c>
      <c r="B91" s="16"/>
      <c r="C91" s="317">
        <v>0</v>
      </c>
      <c r="D91" s="317">
        <v>0</v>
      </c>
      <c r="E91" s="317">
        <v>0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0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337">
        <v>828</v>
      </c>
      <c r="D92" s="337">
        <v>0</v>
      </c>
      <c r="E92" s="337">
        <v>4371</v>
      </c>
      <c r="F92" s="337">
        <v>0</v>
      </c>
      <c r="G92" s="337">
        <v>0</v>
      </c>
      <c r="H92" s="337">
        <v>0</v>
      </c>
      <c r="I92" s="337">
        <v>0</v>
      </c>
      <c r="J92" s="337">
        <v>0</v>
      </c>
      <c r="K92" s="337">
        <v>0</v>
      </c>
      <c r="L92" s="337">
        <v>0</v>
      </c>
      <c r="M92" s="337">
        <v>0</v>
      </c>
      <c r="N92" s="337">
        <v>0</v>
      </c>
      <c r="O92" s="337">
        <v>0</v>
      </c>
      <c r="P92" s="337">
        <v>1468</v>
      </c>
      <c r="Q92" s="337">
        <v>1540</v>
      </c>
      <c r="R92" s="337">
        <v>57</v>
      </c>
      <c r="S92" s="337">
        <v>632</v>
      </c>
      <c r="T92" s="337">
        <v>219</v>
      </c>
      <c r="U92" s="337">
        <v>456</v>
      </c>
      <c r="V92" s="337">
        <v>563</v>
      </c>
      <c r="W92" s="337">
        <v>0</v>
      </c>
      <c r="X92" s="337">
        <v>0</v>
      </c>
      <c r="Y92" s="337">
        <v>1613</v>
      </c>
      <c r="Z92" s="337">
        <v>0</v>
      </c>
      <c r="AA92" s="337">
        <v>255</v>
      </c>
      <c r="AB92" s="337">
        <v>365</v>
      </c>
      <c r="AC92" s="337">
        <v>181</v>
      </c>
      <c r="AD92" s="337">
        <v>0</v>
      </c>
      <c r="AE92" s="337">
        <v>1492</v>
      </c>
      <c r="AF92" s="337">
        <v>0</v>
      </c>
      <c r="AG92" s="337">
        <v>1691</v>
      </c>
      <c r="AH92" s="337">
        <v>0</v>
      </c>
      <c r="AI92" s="337">
        <v>0</v>
      </c>
      <c r="AJ92" s="337">
        <v>0</v>
      </c>
      <c r="AK92" s="337">
        <v>0</v>
      </c>
      <c r="AL92" s="337">
        <v>0</v>
      </c>
      <c r="AM92" s="337">
        <v>0</v>
      </c>
      <c r="AN92" s="337">
        <v>0</v>
      </c>
      <c r="AO92" s="337">
        <v>0</v>
      </c>
      <c r="AP92" s="337">
        <v>0</v>
      </c>
      <c r="AQ92" s="337">
        <v>0</v>
      </c>
      <c r="AR92" s="337">
        <v>0</v>
      </c>
      <c r="AS92" s="337">
        <v>0</v>
      </c>
      <c r="AT92" s="337">
        <v>0</v>
      </c>
      <c r="AU92" s="337">
        <v>0</v>
      </c>
      <c r="AV92" s="337">
        <v>0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37">
        <v>179</v>
      </c>
      <c r="BB92" s="337">
        <v>13</v>
      </c>
      <c r="BC92" s="33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418</v>
      </c>
      <c r="BI92" s="317">
        <v>0</v>
      </c>
      <c r="BJ92" s="25" t="s">
        <v>248</v>
      </c>
      <c r="BK92" s="317">
        <v>0</v>
      </c>
      <c r="BL92" s="317">
        <v>556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37">
        <v>77</v>
      </c>
      <c r="BT92" s="337">
        <v>282</v>
      </c>
      <c r="BU92" s="337">
        <v>0</v>
      </c>
      <c r="BV92" s="337">
        <v>173</v>
      </c>
      <c r="BW92" s="337">
        <v>115</v>
      </c>
      <c r="BX92" s="337">
        <v>0</v>
      </c>
      <c r="BY92" s="337">
        <v>245</v>
      </c>
      <c r="BZ92" s="337">
        <v>0</v>
      </c>
      <c r="CA92" s="337">
        <v>445</v>
      </c>
      <c r="CB92" s="337">
        <v>0</v>
      </c>
      <c r="CC92" s="25" t="s">
        <v>248</v>
      </c>
      <c r="CD92" s="25" t="s">
        <v>248</v>
      </c>
      <c r="CE92" s="28">
        <f t="shared" si="20"/>
        <v>18234</v>
      </c>
      <c r="CF92" s="16"/>
    </row>
    <row r="93" spans="1:84" x14ac:dyDescent="0.35">
      <c r="A93" s="22" t="s">
        <v>293</v>
      </c>
      <c r="B93" s="16"/>
      <c r="C93" s="337"/>
      <c r="D93" s="337"/>
      <c r="E93" s="337"/>
      <c r="F93" s="337"/>
      <c r="G93" s="337"/>
      <c r="H93" s="337"/>
      <c r="I93" s="337"/>
      <c r="J93" s="337"/>
      <c r="K93" s="337"/>
      <c r="L93" s="337"/>
      <c r="M93" s="337"/>
      <c r="N93" s="337"/>
      <c r="O93" s="337"/>
      <c r="P93" s="337"/>
      <c r="Q93" s="337"/>
      <c r="R93" s="337"/>
      <c r="S93" s="337"/>
      <c r="T93" s="337"/>
      <c r="U93" s="337"/>
      <c r="V93" s="337"/>
      <c r="W93" s="337"/>
      <c r="X93" s="337"/>
      <c r="Y93" s="337"/>
      <c r="Z93" s="337"/>
      <c r="AA93" s="337"/>
      <c r="AB93" s="337"/>
      <c r="AC93" s="337"/>
      <c r="AD93" s="337"/>
      <c r="AE93" s="337"/>
      <c r="AF93" s="337"/>
      <c r="AG93" s="337"/>
      <c r="AH93" s="337"/>
      <c r="AI93" s="337"/>
      <c r="AJ93" s="337"/>
      <c r="AK93" s="337"/>
      <c r="AL93" s="337"/>
      <c r="AM93" s="337"/>
      <c r="AN93" s="337"/>
      <c r="AO93" s="337"/>
      <c r="AP93" s="337"/>
      <c r="AQ93" s="337"/>
      <c r="AR93" s="337"/>
      <c r="AS93" s="337"/>
      <c r="AT93" s="337"/>
      <c r="AU93" s="337"/>
      <c r="AV93" s="337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337">
        <v>6.23</v>
      </c>
      <c r="D94" s="337">
        <v>0</v>
      </c>
      <c r="E94" s="338">
        <v>23.8</v>
      </c>
      <c r="F94" s="337">
        <v>0</v>
      </c>
      <c r="G94" s="337">
        <v>0</v>
      </c>
      <c r="H94" s="337">
        <v>0</v>
      </c>
      <c r="I94" s="337">
        <v>0</v>
      </c>
      <c r="J94" s="337">
        <v>0</v>
      </c>
      <c r="K94" s="337">
        <v>0</v>
      </c>
      <c r="L94" s="337">
        <v>0</v>
      </c>
      <c r="M94" s="337">
        <v>0</v>
      </c>
      <c r="N94" s="337">
        <v>0</v>
      </c>
      <c r="O94" s="337">
        <v>0</v>
      </c>
      <c r="P94" s="337">
        <v>4.5599999999999996</v>
      </c>
      <c r="Q94" s="337">
        <v>0.89</v>
      </c>
      <c r="R94" s="337">
        <v>0</v>
      </c>
      <c r="S94" s="337">
        <v>0</v>
      </c>
      <c r="T94" s="337">
        <v>2.58</v>
      </c>
      <c r="U94" s="337">
        <v>0</v>
      </c>
      <c r="V94" s="337">
        <v>0</v>
      </c>
      <c r="W94" s="337">
        <v>0</v>
      </c>
      <c r="X94" s="337">
        <v>0</v>
      </c>
      <c r="Y94" s="337">
        <v>0</v>
      </c>
      <c r="Z94" s="337">
        <v>0</v>
      </c>
      <c r="AA94" s="337">
        <v>0.43</v>
      </c>
      <c r="AB94" s="337">
        <v>0</v>
      </c>
      <c r="AC94" s="337">
        <v>0</v>
      </c>
      <c r="AD94" s="337">
        <v>0</v>
      </c>
      <c r="AE94" s="337">
        <v>0</v>
      </c>
      <c r="AF94" s="337">
        <v>0</v>
      </c>
      <c r="AG94" s="337">
        <v>9.7899999999999991</v>
      </c>
      <c r="AH94" s="337">
        <v>0</v>
      </c>
      <c r="AI94" s="337">
        <v>0</v>
      </c>
      <c r="AJ94" s="337">
        <v>2.16</v>
      </c>
      <c r="AK94" s="337">
        <v>0</v>
      </c>
      <c r="AL94" s="337">
        <v>0</v>
      </c>
      <c r="AM94" s="337">
        <v>0</v>
      </c>
      <c r="AN94" s="337">
        <v>0</v>
      </c>
      <c r="AO94" s="337">
        <v>0</v>
      </c>
      <c r="AP94" s="337">
        <v>0</v>
      </c>
      <c r="AQ94" s="337">
        <v>0</v>
      </c>
      <c r="AR94" s="337">
        <v>0</v>
      </c>
      <c r="AS94" s="337">
        <v>0</v>
      </c>
      <c r="AT94" s="337">
        <v>0</v>
      </c>
      <c r="AU94" s="337">
        <v>0</v>
      </c>
      <c r="AV94" s="33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50.44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2" t="s">
        <v>1365</v>
      </c>
      <c r="D96" s="323" t="s">
        <v>5</v>
      </c>
      <c r="E96" s="324" t="s">
        <v>5</v>
      </c>
      <c r="F96" s="12"/>
    </row>
    <row r="97" spans="1:6" x14ac:dyDescent="0.35">
      <c r="A97" s="28" t="s">
        <v>298</v>
      </c>
      <c r="B97" s="36" t="s">
        <v>299</v>
      </c>
      <c r="C97" s="325" t="s">
        <v>300</v>
      </c>
      <c r="D97" s="323" t="s">
        <v>5</v>
      </c>
      <c r="E97" s="324" t="s">
        <v>5</v>
      </c>
      <c r="F97" s="12"/>
    </row>
    <row r="98" spans="1:6" x14ac:dyDescent="0.35">
      <c r="A98" s="28" t="s">
        <v>301</v>
      </c>
      <c r="B98" s="36" t="s">
        <v>299</v>
      </c>
      <c r="C98" s="326" t="s">
        <v>302</v>
      </c>
      <c r="D98" s="323" t="s">
        <v>5</v>
      </c>
      <c r="E98" s="324" t="s">
        <v>5</v>
      </c>
      <c r="F98" s="12"/>
    </row>
    <row r="99" spans="1:6" x14ac:dyDescent="0.35">
      <c r="A99" s="28" t="s">
        <v>303</v>
      </c>
      <c r="B99" s="36" t="s">
        <v>299</v>
      </c>
      <c r="C99" s="326" t="s">
        <v>304</v>
      </c>
      <c r="D99" s="323" t="s">
        <v>5</v>
      </c>
      <c r="E99" s="324" t="s">
        <v>5</v>
      </c>
      <c r="F99" s="12"/>
    </row>
    <row r="100" spans="1:6" x14ac:dyDescent="0.35">
      <c r="A100" s="28" t="s">
        <v>305</v>
      </c>
      <c r="B100" s="36" t="s">
        <v>299</v>
      </c>
      <c r="C100" s="326" t="s">
        <v>306</v>
      </c>
      <c r="D100" s="323" t="s">
        <v>5</v>
      </c>
      <c r="E100" s="324" t="s">
        <v>5</v>
      </c>
      <c r="F100" s="12"/>
    </row>
    <row r="101" spans="1:6" x14ac:dyDescent="0.35">
      <c r="A101" s="28" t="s">
        <v>307</v>
      </c>
      <c r="B101" s="36" t="s">
        <v>299</v>
      </c>
      <c r="C101" s="326" t="s">
        <v>308</v>
      </c>
      <c r="D101" s="323" t="s">
        <v>5</v>
      </c>
      <c r="E101" s="324" t="s">
        <v>5</v>
      </c>
      <c r="F101" s="12"/>
    </row>
    <row r="102" spans="1:6" x14ac:dyDescent="0.35">
      <c r="A102" s="28" t="s">
        <v>309</v>
      </c>
      <c r="B102" s="36" t="s">
        <v>299</v>
      </c>
      <c r="C102" s="327">
        <v>99114</v>
      </c>
      <c r="D102" s="323" t="s">
        <v>5</v>
      </c>
      <c r="E102" s="324" t="s">
        <v>5</v>
      </c>
      <c r="F102" s="12"/>
    </row>
    <row r="103" spans="1:6" x14ac:dyDescent="0.35">
      <c r="A103" s="28" t="s">
        <v>310</v>
      </c>
      <c r="B103" s="36" t="s">
        <v>299</v>
      </c>
      <c r="C103" s="327" t="s">
        <v>311</v>
      </c>
      <c r="D103" s="323" t="s">
        <v>5</v>
      </c>
      <c r="E103" s="324" t="s">
        <v>5</v>
      </c>
      <c r="F103" s="12"/>
    </row>
    <row r="104" spans="1:6" x14ac:dyDescent="0.35">
      <c r="A104" s="28" t="s">
        <v>312</v>
      </c>
      <c r="B104" s="36" t="s">
        <v>299</v>
      </c>
      <c r="C104" s="328" t="s">
        <v>313</v>
      </c>
      <c r="D104" s="323" t="s">
        <v>5</v>
      </c>
      <c r="E104" s="324" t="s">
        <v>5</v>
      </c>
      <c r="F104" s="12"/>
    </row>
    <row r="105" spans="1:6" x14ac:dyDescent="0.35">
      <c r="A105" s="28" t="s">
        <v>314</v>
      </c>
      <c r="B105" s="36" t="s">
        <v>299</v>
      </c>
      <c r="C105" s="328" t="s">
        <v>315</v>
      </c>
      <c r="D105" s="323" t="s">
        <v>5</v>
      </c>
      <c r="E105" s="324" t="s">
        <v>5</v>
      </c>
      <c r="F105" s="12"/>
    </row>
    <row r="106" spans="1:6" x14ac:dyDescent="0.35">
      <c r="A106" s="28" t="s">
        <v>316</v>
      </c>
      <c r="B106" s="36" t="s">
        <v>299</v>
      </c>
      <c r="C106" s="326" t="s">
        <v>317</v>
      </c>
      <c r="D106" s="323" t="s">
        <v>5</v>
      </c>
      <c r="E106" s="324" t="s">
        <v>5</v>
      </c>
      <c r="F106" s="12"/>
    </row>
    <row r="107" spans="1:6" x14ac:dyDescent="0.35">
      <c r="A107" s="28" t="s">
        <v>318</v>
      </c>
      <c r="B107" s="36" t="s">
        <v>299</v>
      </c>
      <c r="C107" s="329" t="s">
        <v>319</v>
      </c>
      <c r="D107" s="323" t="s">
        <v>5</v>
      </c>
      <c r="E107" s="324" t="s">
        <v>5</v>
      </c>
      <c r="F107" s="12"/>
    </row>
    <row r="108" spans="1:6" x14ac:dyDescent="0.35">
      <c r="A108" s="28" t="s">
        <v>320</v>
      </c>
      <c r="B108" s="36" t="s">
        <v>299</v>
      </c>
      <c r="C108" s="329" t="s">
        <v>321</v>
      </c>
      <c r="D108" s="323" t="s">
        <v>5</v>
      </c>
      <c r="E108" s="324" t="s">
        <v>5</v>
      </c>
      <c r="F108" s="12"/>
    </row>
    <row r="109" spans="1:6" x14ac:dyDescent="0.35">
      <c r="A109" s="40" t="s">
        <v>322</v>
      </c>
      <c r="B109" s="36" t="s">
        <v>299</v>
      </c>
      <c r="C109" s="326" t="s">
        <v>1366</v>
      </c>
      <c r="D109" s="323" t="s">
        <v>5</v>
      </c>
      <c r="E109" s="324" t="s">
        <v>5</v>
      </c>
      <c r="F109" s="12"/>
    </row>
    <row r="110" spans="1:6" x14ac:dyDescent="0.35">
      <c r="A110" s="40" t="s">
        <v>324</v>
      </c>
      <c r="B110" s="36" t="s">
        <v>299</v>
      </c>
      <c r="C110" s="330" t="s">
        <v>1367</v>
      </c>
      <c r="D110" s="323" t="s">
        <v>5</v>
      </c>
      <c r="E110" s="324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1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1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331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331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2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331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331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331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337">
        <v>770</v>
      </c>
      <c r="D127" s="337">
        <v>3862</v>
      </c>
      <c r="E127" s="16"/>
    </row>
    <row r="128" spans="1:5" x14ac:dyDescent="0.35">
      <c r="A128" s="16" t="s">
        <v>339</v>
      </c>
      <c r="B128" s="42" t="s">
        <v>299</v>
      </c>
      <c r="C128" s="339"/>
      <c r="D128" s="340"/>
      <c r="E128" s="16"/>
    </row>
    <row r="129" spans="1:5" x14ac:dyDescent="0.35">
      <c r="A129" s="16" t="s">
        <v>340</v>
      </c>
      <c r="B129" s="42" t="s">
        <v>299</v>
      </c>
      <c r="C129" s="339"/>
      <c r="D129" s="341"/>
      <c r="E129" s="16"/>
    </row>
    <row r="130" spans="1:5" x14ac:dyDescent="0.35">
      <c r="A130" s="16" t="s">
        <v>341</v>
      </c>
      <c r="B130" s="42" t="s">
        <v>299</v>
      </c>
      <c r="C130" s="337">
        <v>165</v>
      </c>
      <c r="D130" s="337">
        <v>298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31">
        <v>4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31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331">
        <v>21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31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331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31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1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331">
        <v>0</v>
      </c>
      <c r="D139" s="16"/>
      <c r="E139" s="16"/>
    </row>
    <row r="140" spans="1:5" x14ac:dyDescent="0.35">
      <c r="A140" s="16" t="s">
        <v>350</v>
      </c>
      <c r="B140" s="42"/>
      <c r="C140" s="331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331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331">
        <v>0</v>
      </c>
      <c r="D142" s="16"/>
      <c r="E142" s="16"/>
    </row>
    <row r="143" spans="1:5" x14ac:dyDescent="0.35">
      <c r="A143" s="16" t="s">
        <v>352</v>
      </c>
      <c r="B143" s="16"/>
      <c r="C143" s="23">
        <v>20</v>
      </c>
      <c r="D143" s="16"/>
      <c r="E143" s="28">
        <f>SUM(C132:C142)</f>
        <v>25</v>
      </c>
    </row>
    <row r="144" spans="1:5" x14ac:dyDescent="0.35">
      <c r="A144" s="16" t="s">
        <v>353</v>
      </c>
      <c r="B144" s="42" t="s">
        <v>299</v>
      </c>
      <c r="C144" s="331">
        <v>0</v>
      </c>
      <c r="D144" s="16"/>
      <c r="E144" s="16"/>
    </row>
    <row r="145" spans="1:6" x14ac:dyDescent="0.35">
      <c r="A145" s="16" t="s">
        <v>354</v>
      </c>
      <c r="B145" s="42" t="s">
        <v>299</v>
      </c>
      <c r="C145" s="331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331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337">
        <v>375</v>
      </c>
      <c r="C154" s="337">
        <v>176</v>
      </c>
      <c r="D154" s="337">
        <v>220</v>
      </c>
      <c r="E154" s="28">
        <f>SUM(B154:D154)</f>
        <v>771</v>
      </c>
    </row>
    <row r="155" spans="1:6" x14ac:dyDescent="0.35">
      <c r="A155" s="16" t="s">
        <v>242</v>
      </c>
      <c r="B155" s="337">
        <v>1880</v>
      </c>
      <c r="C155" s="337">
        <v>880</v>
      </c>
      <c r="D155" s="337">
        <v>1102</v>
      </c>
      <c r="E155" s="28">
        <f>SUM(B155:D155)</f>
        <v>3862</v>
      </c>
    </row>
    <row r="156" spans="1:6" x14ac:dyDescent="0.35">
      <c r="A156" s="16" t="s">
        <v>360</v>
      </c>
      <c r="B156" s="337">
        <v>38708</v>
      </c>
      <c r="C156" s="337">
        <v>18129</v>
      </c>
      <c r="D156" s="337">
        <v>22692</v>
      </c>
      <c r="E156" s="28">
        <f>SUM(B156:D156)</f>
        <v>79529</v>
      </c>
    </row>
    <row r="157" spans="1:6" x14ac:dyDescent="0.35">
      <c r="A157" s="16" t="s">
        <v>287</v>
      </c>
      <c r="B157" s="337">
        <v>8304615</v>
      </c>
      <c r="C157" s="337">
        <v>5877811</v>
      </c>
      <c r="D157" s="337">
        <v>3836233</v>
      </c>
      <c r="E157" s="28">
        <f>SUM(B157:D157)</f>
        <v>18018659</v>
      </c>
      <c r="F157" s="14"/>
    </row>
    <row r="158" spans="1:6" x14ac:dyDescent="0.35">
      <c r="A158" s="16" t="s">
        <v>288</v>
      </c>
      <c r="B158" s="337">
        <v>53376707</v>
      </c>
      <c r="C158" s="337">
        <v>23009826</v>
      </c>
      <c r="D158" s="337">
        <v>32323611</v>
      </c>
      <c r="E158" s="28">
        <f>SUM(B158:D158)</f>
        <v>108710144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333">
        <v>0</v>
      </c>
      <c r="C160" s="333">
        <v>0</v>
      </c>
      <c r="D160" s="333">
        <v>0</v>
      </c>
      <c r="E160" s="28">
        <f>SUM(B160:D160)</f>
        <v>0</v>
      </c>
    </row>
    <row r="161" spans="1:5" x14ac:dyDescent="0.35">
      <c r="A161" s="16" t="s">
        <v>242</v>
      </c>
      <c r="B161" s="333">
        <v>0</v>
      </c>
      <c r="C161" s="333">
        <v>0</v>
      </c>
      <c r="D161" s="333">
        <v>0</v>
      </c>
      <c r="E161" s="28">
        <f>SUM(B161:D161)</f>
        <v>0</v>
      </c>
    </row>
    <row r="162" spans="1:5" x14ac:dyDescent="0.35">
      <c r="A162" s="16" t="s">
        <v>360</v>
      </c>
      <c r="B162" s="333">
        <v>0</v>
      </c>
      <c r="C162" s="333">
        <v>0</v>
      </c>
      <c r="D162" s="333">
        <v>0</v>
      </c>
      <c r="E162" s="28">
        <f>SUM(B162:D162)</f>
        <v>0</v>
      </c>
    </row>
    <row r="163" spans="1:5" x14ac:dyDescent="0.35">
      <c r="A163" s="16" t="s">
        <v>287</v>
      </c>
      <c r="B163" s="333">
        <v>0</v>
      </c>
      <c r="C163" s="333">
        <v>0</v>
      </c>
      <c r="D163" s="333">
        <v>0</v>
      </c>
      <c r="E163" s="28">
        <f>SUM(B163:D163)</f>
        <v>0</v>
      </c>
    </row>
    <row r="164" spans="1:5" x14ac:dyDescent="0.35">
      <c r="A164" s="16" t="s">
        <v>288</v>
      </c>
      <c r="B164" s="333">
        <v>0</v>
      </c>
      <c r="C164" s="333">
        <v>0</v>
      </c>
      <c r="D164" s="333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333">
        <v>0</v>
      </c>
      <c r="C166" s="333">
        <v>0</v>
      </c>
      <c r="D166" s="333">
        <v>0</v>
      </c>
      <c r="E166" s="28">
        <f>SUM(B166:D166)</f>
        <v>0</v>
      </c>
    </row>
    <row r="167" spans="1:5" x14ac:dyDescent="0.35">
      <c r="A167" s="16" t="s">
        <v>242</v>
      </c>
      <c r="B167" s="333">
        <v>0</v>
      </c>
      <c r="C167" s="333">
        <v>0</v>
      </c>
      <c r="D167" s="333">
        <v>0</v>
      </c>
      <c r="E167" s="28">
        <f>SUM(B167:D167)</f>
        <v>0</v>
      </c>
    </row>
    <row r="168" spans="1:5" x14ac:dyDescent="0.35">
      <c r="A168" s="16" t="s">
        <v>360</v>
      </c>
      <c r="B168" s="333">
        <v>0</v>
      </c>
      <c r="C168" s="333">
        <v>0</v>
      </c>
      <c r="D168" s="333">
        <v>0</v>
      </c>
      <c r="E168" s="28">
        <f>SUM(B168:D168)</f>
        <v>0</v>
      </c>
    </row>
    <row r="169" spans="1:5" x14ac:dyDescent="0.35">
      <c r="A169" s="16" t="s">
        <v>287</v>
      </c>
      <c r="B169" s="333">
        <v>0</v>
      </c>
      <c r="C169" s="333">
        <v>0</v>
      </c>
      <c r="D169" s="333">
        <v>0</v>
      </c>
      <c r="E169" s="28">
        <f>SUM(B169:D169)</f>
        <v>0</v>
      </c>
    </row>
    <row r="170" spans="1:5" x14ac:dyDescent="0.35">
      <c r="A170" s="16" t="s">
        <v>288</v>
      </c>
      <c r="B170" s="333">
        <v>0</v>
      </c>
      <c r="C170" s="333">
        <v>0</v>
      </c>
      <c r="D170" s="333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33">
        <v>0</v>
      </c>
      <c r="C173" s="333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337">
        <v>1514716</v>
      </c>
      <c r="D181" s="16"/>
      <c r="E181" s="16"/>
    </row>
    <row r="182" spans="1:5" x14ac:dyDescent="0.35">
      <c r="A182" s="16" t="s">
        <v>370</v>
      </c>
      <c r="B182" s="42" t="s">
        <v>299</v>
      </c>
      <c r="C182" s="337"/>
      <c r="D182" s="16"/>
      <c r="E182" s="16"/>
    </row>
    <row r="183" spans="1:5" x14ac:dyDescent="0.35">
      <c r="A183" s="21" t="s">
        <v>371</v>
      </c>
      <c r="B183" s="42" t="s">
        <v>299</v>
      </c>
      <c r="C183" s="337">
        <v>33626</v>
      </c>
      <c r="D183" s="16"/>
      <c r="E183" s="16"/>
    </row>
    <row r="184" spans="1:5" x14ac:dyDescent="0.35">
      <c r="A184" s="16" t="s">
        <v>372</v>
      </c>
      <c r="B184" s="42" t="s">
        <v>299</v>
      </c>
      <c r="C184" s="337">
        <v>-1225</v>
      </c>
      <c r="D184" s="16"/>
      <c r="E184" s="16"/>
    </row>
    <row r="185" spans="1:5" x14ac:dyDescent="0.35">
      <c r="A185" s="16" t="s">
        <v>373</v>
      </c>
      <c r="B185" s="42" t="s">
        <v>299</v>
      </c>
      <c r="C185" s="337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337">
        <v>476355</v>
      </c>
      <c r="D186" s="16"/>
      <c r="E186" s="16"/>
    </row>
    <row r="187" spans="1:5" x14ac:dyDescent="0.35">
      <c r="A187" s="16" t="s">
        <v>375</v>
      </c>
      <c r="B187" s="42" t="s">
        <v>299</v>
      </c>
      <c r="C187" s="337">
        <v>199054</v>
      </c>
      <c r="D187" s="16"/>
      <c r="E187" s="16"/>
    </row>
    <row r="188" spans="1:5" x14ac:dyDescent="0.35">
      <c r="A188" s="16" t="s">
        <v>375</v>
      </c>
      <c r="B188" s="42" t="s">
        <v>299</v>
      </c>
      <c r="C188" s="331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2222526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337">
        <v>66224</v>
      </c>
      <c r="D191" s="16"/>
      <c r="E191" s="16"/>
    </row>
    <row r="192" spans="1:5" x14ac:dyDescent="0.35">
      <c r="A192" s="16" t="s">
        <v>378</v>
      </c>
      <c r="B192" s="42" t="s">
        <v>299</v>
      </c>
      <c r="C192" s="337">
        <v>302850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369074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331">
        <v>0</v>
      </c>
      <c r="D195" s="16"/>
      <c r="E195" s="16"/>
    </row>
    <row r="196" spans="1:5" x14ac:dyDescent="0.35">
      <c r="A196" s="16" t="s">
        <v>381</v>
      </c>
      <c r="B196" s="42" t="s">
        <v>299</v>
      </c>
      <c r="C196" s="331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337"/>
      <c r="D199" s="16"/>
      <c r="E199" s="16"/>
    </row>
    <row r="200" spans="1:5" x14ac:dyDescent="0.35">
      <c r="A200" s="16" t="s">
        <v>384</v>
      </c>
      <c r="B200" s="42" t="s">
        <v>299</v>
      </c>
      <c r="C200" s="337">
        <v>437798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7">
        <v>10640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448438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337">
        <v>6988</v>
      </c>
      <c r="D204" s="16"/>
      <c r="E204" s="16"/>
    </row>
    <row r="205" spans="1:5" x14ac:dyDescent="0.35">
      <c r="A205" s="16" t="s">
        <v>387</v>
      </c>
      <c r="B205" s="42" t="s">
        <v>299</v>
      </c>
      <c r="C205" s="337">
        <v>968429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975417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41">
        <v>169015</v>
      </c>
      <c r="C211" s="341">
        <v>0</v>
      </c>
      <c r="D211" s="341">
        <v>0</v>
      </c>
      <c r="E211" s="28">
        <f t="shared" ref="E211:E219" si="22">SUM(B211:C211)-D211</f>
        <v>169015</v>
      </c>
    </row>
    <row r="212" spans="1:5" x14ac:dyDescent="0.35">
      <c r="A212" s="16" t="s">
        <v>395</v>
      </c>
      <c r="B212" s="341">
        <v>3512771</v>
      </c>
      <c r="C212" s="341">
        <v>0</v>
      </c>
      <c r="D212" s="342">
        <v>0</v>
      </c>
      <c r="E212" s="28">
        <f t="shared" si="22"/>
        <v>3512771</v>
      </c>
    </row>
    <row r="213" spans="1:5" x14ac:dyDescent="0.35">
      <c r="A213" s="16" t="s">
        <v>396</v>
      </c>
      <c r="B213" s="341">
        <v>40799997</v>
      </c>
      <c r="C213" s="341">
        <v>533613</v>
      </c>
      <c r="D213" s="341">
        <v>0</v>
      </c>
      <c r="E213" s="28">
        <f t="shared" si="22"/>
        <v>41333610</v>
      </c>
    </row>
    <row r="214" spans="1:5" x14ac:dyDescent="0.35">
      <c r="A214" s="16" t="s">
        <v>397</v>
      </c>
      <c r="B214" s="341"/>
      <c r="C214" s="341">
        <v>0</v>
      </c>
      <c r="D214" s="341"/>
      <c r="E214" s="28">
        <f t="shared" si="22"/>
        <v>0</v>
      </c>
    </row>
    <row r="215" spans="1:5" x14ac:dyDescent="0.35">
      <c r="A215" s="16" t="s">
        <v>398</v>
      </c>
      <c r="B215" s="341">
        <v>1054204</v>
      </c>
      <c r="C215" s="341">
        <v>0</v>
      </c>
      <c r="D215" s="341">
        <v>0</v>
      </c>
      <c r="E215" s="28">
        <f t="shared" si="22"/>
        <v>1054204</v>
      </c>
    </row>
    <row r="216" spans="1:5" x14ac:dyDescent="0.35">
      <c r="A216" s="16" t="s">
        <v>399</v>
      </c>
      <c r="B216" s="341">
        <v>14899536</v>
      </c>
      <c r="C216" s="341">
        <v>794178</v>
      </c>
      <c r="D216" s="341">
        <v>0</v>
      </c>
      <c r="E216" s="28">
        <f t="shared" si="22"/>
        <v>15693714</v>
      </c>
    </row>
    <row r="217" spans="1:5" x14ac:dyDescent="0.35">
      <c r="A217" s="16" t="s">
        <v>400</v>
      </c>
      <c r="B217" s="341">
        <v>0</v>
      </c>
      <c r="C217" s="341">
        <v>0</v>
      </c>
      <c r="D217" s="341">
        <v>0</v>
      </c>
      <c r="E217" s="28">
        <f t="shared" si="22"/>
        <v>0</v>
      </c>
    </row>
    <row r="218" spans="1:5" x14ac:dyDescent="0.35">
      <c r="A218" s="16" t="s">
        <v>401</v>
      </c>
      <c r="B218" s="341"/>
      <c r="C218" s="341"/>
      <c r="D218" s="341"/>
      <c r="E218" s="28">
        <f t="shared" si="22"/>
        <v>0</v>
      </c>
    </row>
    <row r="219" spans="1:5" x14ac:dyDescent="0.35">
      <c r="A219" s="16" t="s">
        <v>402</v>
      </c>
      <c r="B219" s="341">
        <v>785918</v>
      </c>
      <c r="C219" s="341">
        <v>-363458</v>
      </c>
      <c r="D219" s="341">
        <v>0</v>
      </c>
      <c r="E219" s="28">
        <f t="shared" si="22"/>
        <v>422460</v>
      </c>
    </row>
    <row r="220" spans="1:5" x14ac:dyDescent="0.35">
      <c r="A220" s="16" t="s">
        <v>230</v>
      </c>
      <c r="B220" s="28">
        <f>SUM(B211:B219)</f>
        <v>61221441</v>
      </c>
      <c r="C220" s="235">
        <f>SUM(C211:C219)</f>
        <v>964333</v>
      </c>
      <c r="D220" s="28">
        <f>SUM(D211:D219)</f>
        <v>0</v>
      </c>
      <c r="E220" s="28">
        <f>SUM(E211:E219)</f>
        <v>62185774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341">
        <v>3494963</v>
      </c>
      <c r="C225" s="341">
        <v>1583</v>
      </c>
      <c r="D225" s="341">
        <v>0</v>
      </c>
      <c r="E225" s="28">
        <f t="shared" ref="E225:E232" si="23">SUM(B225:C225)-D225</f>
        <v>3496546</v>
      </c>
    </row>
    <row r="226" spans="1:6" x14ac:dyDescent="0.35">
      <c r="A226" s="16" t="s">
        <v>396</v>
      </c>
      <c r="B226" s="341">
        <v>19520984</v>
      </c>
      <c r="C226" s="341">
        <v>1157396</v>
      </c>
      <c r="D226" s="341">
        <v>0</v>
      </c>
      <c r="E226" s="28">
        <f t="shared" si="23"/>
        <v>20678380</v>
      </c>
    </row>
    <row r="227" spans="1:6" x14ac:dyDescent="0.35">
      <c r="A227" s="16" t="s">
        <v>397</v>
      </c>
      <c r="B227" s="341"/>
      <c r="C227" s="341"/>
      <c r="D227" s="341"/>
      <c r="E227" s="28">
        <f t="shared" si="23"/>
        <v>0</v>
      </c>
    </row>
    <row r="228" spans="1:6" x14ac:dyDescent="0.35">
      <c r="A228" s="16" t="s">
        <v>398</v>
      </c>
      <c r="B228" s="341">
        <v>972109</v>
      </c>
      <c r="C228" s="341">
        <v>53373</v>
      </c>
      <c r="D228" s="341">
        <v>0</v>
      </c>
      <c r="E228" s="28">
        <f t="shared" si="23"/>
        <v>1025482</v>
      </c>
    </row>
    <row r="229" spans="1:6" x14ac:dyDescent="0.35">
      <c r="A229" s="16" t="s">
        <v>399</v>
      </c>
      <c r="B229" s="341">
        <v>13628545</v>
      </c>
      <c r="C229" s="341">
        <v>495305</v>
      </c>
      <c r="D229" s="341">
        <v>0</v>
      </c>
      <c r="E229" s="28">
        <f t="shared" si="23"/>
        <v>14123850</v>
      </c>
    </row>
    <row r="230" spans="1:6" x14ac:dyDescent="0.35">
      <c r="A230" s="16" t="s">
        <v>400</v>
      </c>
      <c r="B230" s="341">
        <v>0</v>
      </c>
      <c r="C230" s="341">
        <v>0</v>
      </c>
      <c r="D230" s="341">
        <v>0</v>
      </c>
      <c r="E230" s="28">
        <f t="shared" si="23"/>
        <v>0</v>
      </c>
    </row>
    <row r="231" spans="1:6" x14ac:dyDescent="0.35">
      <c r="A231" s="16" t="s">
        <v>401</v>
      </c>
      <c r="B231" s="341"/>
      <c r="C231" s="341"/>
      <c r="D231" s="341"/>
      <c r="E231" s="28">
        <f t="shared" si="23"/>
        <v>0</v>
      </c>
    </row>
    <row r="232" spans="1:6" x14ac:dyDescent="0.35">
      <c r="A232" s="16" t="s">
        <v>402</v>
      </c>
      <c r="B232" s="341"/>
      <c r="C232" s="341"/>
      <c r="D232" s="341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37616601</v>
      </c>
      <c r="C233" s="235">
        <f>SUM(C224:C232)</f>
        <v>1707657</v>
      </c>
      <c r="D233" s="28">
        <f>SUM(D224:D232)</f>
        <v>0</v>
      </c>
      <c r="E233" s="28">
        <f>SUM(E224:E232)</f>
        <v>39324258</v>
      </c>
    </row>
    <row r="234" spans="1:6" x14ac:dyDescent="0.35">
      <c r="A234" s="16"/>
      <c r="B234" s="16"/>
      <c r="C234" s="23"/>
      <c r="D234" s="16"/>
      <c r="E234" s="16"/>
      <c r="F234" s="11">
        <f>E220-E233</f>
        <v>22861516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5" t="s">
        <v>405</v>
      </c>
      <c r="C236" s="345"/>
      <c r="D236" s="34"/>
      <c r="E236" s="34"/>
    </row>
    <row r="237" spans="1:6" x14ac:dyDescent="0.35">
      <c r="A237" s="52" t="s">
        <v>405</v>
      </c>
      <c r="B237" s="34"/>
      <c r="C237" s="337">
        <v>648363</v>
      </c>
      <c r="D237" s="36">
        <f>C237</f>
        <v>648363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299</v>
      </c>
      <c r="C239" s="337">
        <v>35936626</v>
      </c>
      <c r="D239" s="16"/>
      <c r="E239" s="16"/>
    </row>
    <row r="240" spans="1:6" x14ac:dyDescent="0.35">
      <c r="A240" s="16" t="s">
        <v>408</v>
      </c>
      <c r="B240" s="42" t="s">
        <v>299</v>
      </c>
      <c r="C240" s="337">
        <v>17514950</v>
      </c>
      <c r="D240" s="16"/>
      <c r="E240" s="16"/>
    </row>
    <row r="241" spans="1:5" x14ac:dyDescent="0.35">
      <c r="A241" s="16" t="s">
        <v>409</v>
      </c>
      <c r="B241" s="42" t="s">
        <v>299</v>
      </c>
      <c r="C241" s="337">
        <v>717456</v>
      </c>
      <c r="D241" s="16"/>
      <c r="E241" s="16"/>
    </row>
    <row r="242" spans="1:5" x14ac:dyDescent="0.35">
      <c r="A242" s="16" t="s">
        <v>410</v>
      </c>
      <c r="B242" s="42" t="s">
        <v>299</v>
      </c>
      <c r="C242" s="337">
        <v>5052448</v>
      </c>
      <c r="D242" s="16"/>
      <c r="E242" s="16"/>
    </row>
    <row r="243" spans="1:5" x14ac:dyDescent="0.35">
      <c r="A243" s="16" t="s">
        <v>411</v>
      </c>
      <c r="B243" s="42" t="s">
        <v>299</v>
      </c>
      <c r="C243" s="337">
        <v>4855658</v>
      </c>
      <c r="D243" s="16"/>
      <c r="E243" s="16"/>
    </row>
    <row r="244" spans="1:5" x14ac:dyDescent="0.35">
      <c r="A244" s="16" t="s">
        <v>412</v>
      </c>
      <c r="B244" s="42" t="s">
        <v>299</v>
      </c>
      <c r="C244" s="337">
        <v>323347.2300000001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f>SUM(C239:C244)</f>
        <v>64400485.229999997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339">
        <v>228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337">
        <v>154917</v>
      </c>
      <c r="D249" s="16"/>
      <c r="E249" s="16"/>
    </row>
    <row r="250" spans="1:5" x14ac:dyDescent="0.35">
      <c r="A250" s="22" t="s">
        <v>417</v>
      </c>
      <c r="B250" s="42" t="s">
        <v>299</v>
      </c>
      <c r="C250" s="337">
        <v>1191054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f>SUM(C249:C251)</f>
        <v>1345971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331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331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f>D237+D245+D252+D256</f>
        <v>66394819.229999997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337">
        <v>15448781</v>
      </c>
      <c r="D266" s="16"/>
      <c r="E266" s="16"/>
    </row>
    <row r="267" spans="1:5" x14ac:dyDescent="0.35">
      <c r="A267" s="16" t="s">
        <v>426</v>
      </c>
      <c r="B267" s="42" t="s">
        <v>299</v>
      </c>
      <c r="C267" s="339"/>
      <c r="D267" s="16"/>
      <c r="E267" s="16"/>
    </row>
    <row r="268" spans="1:5" x14ac:dyDescent="0.35">
      <c r="A268" s="16" t="s">
        <v>427</v>
      </c>
      <c r="B268" s="42" t="s">
        <v>299</v>
      </c>
      <c r="C268" s="337">
        <v>17950912</v>
      </c>
      <c r="D268" s="16"/>
      <c r="E268" s="16"/>
    </row>
    <row r="269" spans="1:5" x14ac:dyDescent="0.35">
      <c r="A269" s="16" t="s">
        <v>428</v>
      </c>
      <c r="B269" s="42" t="s">
        <v>299</v>
      </c>
      <c r="C269" s="337">
        <v>5269052</v>
      </c>
      <c r="D269" s="16"/>
      <c r="E269" s="16"/>
    </row>
    <row r="270" spans="1:5" x14ac:dyDescent="0.35">
      <c r="A270" s="16" t="s">
        <v>429</v>
      </c>
      <c r="B270" s="42" t="s">
        <v>299</v>
      </c>
      <c r="C270" s="343"/>
      <c r="D270" s="16"/>
      <c r="E270" s="16"/>
    </row>
    <row r="271" spans="1:5" x14ac:dyDescent="0.35">
      <c r="A271" s="16" t="s">
        <v>430</v>
      </c>
      <c r="B271" s="42" t="s">
        <v>299</v>
      </c>
      <c r="C271" s="337">
        <v>1698699</v>
      </c>
      <c r="D271" s="16"/>
      <c r="E271" s="16"/>
    </row>
    <row r="272" spans="1:5" x14ac:dyDescent="0.35">
      <c r="A272" s="16" t="s">
        <v>431</v>
      </c>
      <c r="B272" s="42" t="s">
        <v>299</v>
      </c>
      <c r="C272" s="339"/>
      <c r="D272" s="16"/>
      <c r="E272" s="16"/>
    </row>
    <row r="273" spans="1:5" x14ac:dyDescent="0.35">
      <c r="A273" s="16" t="s">
        <v>432</v>
      </c>
      <c r="B273" s="42" t="s">
        <v>299</v>
      </c>
      <c r="C273" s="337">
        <v>738638</v>
      </c>
      <c r="D273" s="16"/>
      <c r="E273" s="16"/>
    </row>
    <row r="274" spans="1:5" x14ac:dyDescent="0.35">
      <c r="A274" s="16" t="s">
        <v>433</v>
      </c>
      <c r="B274" s="42" t="s">
        <v>299</v>
      </c>
      <c r="C274" s="337">
        <v>228121</v>
      </c>
      <c r="D274" s="16"/>
      <c r="E274" s="16"/>
    </row>
    <row r="275" spans="1:5" x14ac:dyDescent="0.35">
      <c r="A275" s="16" t="s">
        <v>434</v>
      </c>
      <c r="B275" s="42" t="s">
        <v>299</v>
      </c>
      <c r="C275" s="337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f>SUM(C266:C268)-C269+SUM(C270:C275)</f>
        <v>30796099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331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331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331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337">
        <v>169015</v>
      </c>
      <c r="D283" s="16"/>
      <c r="E283" s="16"/>
    </row>
    <row r="284" spans="1:5" x14ac:dyDescent="0.35">
      <c r="A284" s="16" t="s">
        <v>395</v>
      </c>
      <c r="B284" s="42" t="s">
        <v>299</v>
      </c>
      <c r="C284" s="337">
        <v>3512771</v>
      </c>
      <c r="D284" s="16"/>
      <c r="E284" s="16"/>
    </row>
    <row r="285" spans="1:5" x14ac:dyDescent="0.35">
      <c r="A285" s="16" t="s">
        <v>396</v>
      </c>
      <c r="B285" s="42" t="s">
        <v>299</v>
      </c>
      <c r="C285" s="337">
        <v>41333610</v>
      </c>
      <c r="D285" s="16"/>
      <c r="E285" s="16"/>
    </row>
    <row r="286" spans="1:5" x14ac:dyDescent="0.35">
      <c r="A286" s="16" t="s">
        <v>440</v>
      </c>
      <c r="B286" s="42" t="s">
        <v>299</v>
      </c>
      <c r="C286" s="337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337">
        <v>1054204</v>
      </c>
      <c r="D287" s="16"/>
      <c r="E287" s="16"/>
    </row>
    <row r="288" spans="1:5" x14ac:dyDescent="0.35">
      <c r="A288" s="16" t="s">
        <v>442</v>
      </c>
      <c r="B288" s="42" t="s">
        <v>299</v>
      </c>
      <c r="C288" s="337">
        <v>15693714</v>
      </c>
      <c r="D288" s="16"/>
      <c r="E288" s="16"/>
    </row>
    <row r="289" spans="1:5" x14ac:dyDescent="0.35">
      <c r="A289" s="16" t="s">
        <v>401</v>
      </c>
      <c r="B289" s="42" t="s">
        <v>299</v>
      </c>
      <c r="C289" s="337"/>
      <c r="D289" s="16"/>
      <c r="E289" s="16"/>
    </row>
    <row r="290" spans="1:5" x14ac:dyDescent="0.35">
      <c r="A290" s="16" t="s">
        <v>402</v>
      </c>
      <c r="B290" s="42" t="s">
        <v>299</v>
      </c>
      <c r="C290" s="337">
        <v>422460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f>SUM(C283:C290)</f>
        <v>62185774</v>
      </c>
      <c r="E291" s="16"/>
    </row>
    <row r="292" spans="1:5" x14ac:dyDescent="0.35">
      <c r="A292" s="16" t="s">
        <v>444</v>
      </c>
      <c r="B292" s="42" t="s">
        <v>299</v>
      </c>
      <c r="C292" s="331">
        <v>39324258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f>D291-C292</f>
        <v>22861516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331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331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331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331">
        <v>30609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f>C295-C296+C297+C298</f>
        <v>30609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331">
        <v>0</v>
      </c>
      <c r="D302" s="16"/>
      <c r="E302" s="16"/>
    </row>
    <row r="303" spans="1:5" x14ac:dyDescent="0.35">
      <c r="A303" s="16" t="s">
        <v>453</v>
      </c>
      <c r="B303" s="42" t="s">
        <v>299</v>
      </c>
      <c r="C303" s="331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331">
        <v>0</v>
      </c>
      <c r="D304" s="16"/>
      <c r="E304" s="16"/>
    </row>
    <row r="305" spans="1:6" x14ac:dyDescent="0.35">
      <c r="A305" s="16" t="s">
        <v>455</v>
      </c>
      <c r="B305" s="42" t="s">
        <v>299</v>
      </c>
      <c r="C305" s="331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f>D276+D281+D293+D299+D306</f>
        <v>53688224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53688224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299</v>
      </c>
      <c r="C314" s="339"/>
      <c r="D314" s="16"/>
      <c r="E314" s="16"/>
    </row>
    <row r="315" spans="1:6" x14ac:dyDescent="0.35">
      <c r="A315" s="16" t="s">
        <v>461</v>
      </c>
      <c r="B315" s="42" t="s">
        <v>299</v>
      </c>
      <c r="C315" s="337">
        <v>1238107</v>
      </c>
      <c r="D315" s="16"/>
      <c r="E315" s="16"/>
    </row>
    <row r="316" spans="1:6" x14ac:dyDescent="0.35">
      <c r="A316" s="16" t="s">
        <v>462</v>
      </c>
      <c r="B316" s="42" t="s">
        <v>299</v>
      </c>
      <c r="C316" s="337">
        <v>1609242</v>
      </c>
      <c r="D316" s="16"/>
      <c r="E316" s="16"/>
    </row>
    <row r="317" spans="1:6" x14ac:dyDescent="0.35">
      <c r="A317" s="16" t="s">
        <v>463</v>
      </c>
      <c r="B317" s="42" t="s">
        <v>299</v>
      </c>
      <c r="C317" s="339"/>
      <c r="D317" s="16"/>
      <c r="E317" s="16"/>
    </row>
    <row r="318" spans="1:6" x14ac:dyDescent="0.35">
      <c r="A318" s="16" t="s">
        <v>464</v>
      </c>
      <c r="B318" s="42" t="s">
        <v>299</v>
      </c>
      <c r="C318" s="339"/>
      <c r="D318" s="16"/>
      <c r="E318" s="16"/>
    </row>
    <row r="319" spans="1:6" x14ac:dyDescent="0.35">
      <c r="A319" s="16" t="s">
        <v>465</v>
      </c>
      <c r="B319" s="42" t="s">
        <v>299</v>
      </c>
      <c r="C319" s="339"/>
      <c r="D319" s="16"/>
      <c r="E319" s="16"/>
    </row>
    <row r="320" spans="1:6" x14ac:dyDescent="0.35">
      <c r="A320" s="16" t="s">
        <v>466</v>
      </c>
      <c r="B320" s="42" t="s">
        <v>299</v>
      </c>
      <c r="C320" s="339"/>
      <c r="D320" s="16"/>
      <c r="E320" s="16"/>
    </row>
    <row r="321" spans="1:5" x14ac:dyDescent="0.35">
      <c r="A321" s="16" t="s">
        <v>467</v>
      </c>
      <c r="B321" s="42" t="s">
        <v>299</v>
      </c>
      <c r="C321" s="339"/>
      <c r="D321" s="16"/>
      <c r="E321" s="16"/>
    </row>
    <row r="322" spans="1:5" x14ac:dyDescent="0.35">
      <c r="A322" s="16" t="s">
        <v>468</v>
      </c>
      <c r="B322" s="42" t="s">
        <v>299</v>
      </c>
      <c r="C322" s="337">
        <v>10313811</v>
      </c>
      <c r="D322" s="16"/>
      <c r="E322" s="16"/>
    </row>
    <row r="323" spans="1:5" x14ac:dyDescent="0.35">
      <c r="A323" s="16" t="s">
        <v>469</v>
      </c>
      <c r="B323" s="42" t="s">
        <v>299</v>
      </c>
      <c r="C323" s="339"/>
      <c r="D323" s="16"/>
      <c r="E323" s="16"/>
    </row>
    <row r="324" spans="1:5" x14ac:dyDescent="0.35">
      <c r="A324" s="16" t="s">
        <v>470</v>
      </c>
      <c r="B324" s="16"/>
      <c r="C324" s="23"/>
      <c r="D324" s="28">
        <f>SUM(C314:C323)</f>
        <v>13161160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331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331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331">
        <v>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337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339"/>
      <c r="D332" s="16"/>
      <c r="E332" s="16"/>
    </row>
    <row r="333" spans="1:5" x14ac:dyDescent="0.35">
      <c r="A333" s="16" t="s">
        <v>479</v>
      </c>
      <c r="B333" s="42" t="s">
        <v>299</v>
      </c>
      <c r="C333" s="337"/>
      <c r="D333" s="16"/>
      <c r="E333" s="16"/>
    </row>
    <row r="334" spans="1:5" x14ac:dyDescent="0.35">
      <c r="A334" s="22" t="s">
        <v>480</v>
      </c>
      <c r="B334" s="42" t="s">
        <v>299</v>
      </c>
      <c r="C334" s="337"/>
      <c r="D334" s="16"/>
      <c r="E334" s="16"/>
    </row>
    <row r="335" spans="1:5" x14ac:dyDescent="0.35">
      <c r="A335" s="16" t="s">
        <v>481</v>
      </c>
      <c r="B335" s="42" t="s">
        <v>299</v>
      </c>
      <c r="C335" s="337">
        <v>8014773</v>
      </c>
      <c r="D335" s="16"/>
      <c r="E335" s="16"/>
    </row>
    <row r="336" spans="1:5" x14ac:dyDescent="0.35">
      <c r="A336" s="22" t="s">
        <v>482</v>
      </c>
      <c r="B336" s="42" t="s">
        <v>299</v>
      </c>
      <c r="C336" s="337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337"/>
      <c r="D337" s="16"/>
      <c r="E337" s="16"/>
    </row>
    <row r="338" spans="1:5" x14ac:dyDescent="0.35">
      <c r="A338" s="16" t="s">
        <v>484</v>
      </c>
      <c r="B338" s="42" t="s">
        <v>299</v>
      </c>
      <c r="C338" s="337">
        <v>95653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8110426</v>
      </c>
      <c r="E339" s="16"/>
    </row>
    <row r="340" spans="1:5" x14ac:dyDescent="0.35">
      <c r="A340" s="16" t="s">
        <v>485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486</v>
      </c>
      <c r="B341" s="16"/>
      <c r="C341" s="23"/>
      <c r="D341" s="28">
        <f>D339-D340</f>
        <v>8110426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334">
        <v>32416638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332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332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332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332">
        <v>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332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f>D324+D329+D341+C343+C347+C348</f>
        <v>53688224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f>D308</f>
        <v>53688224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339">
        <v>18018659</v>
      </c>
      <c r="D358" s="16"/>
      <c r="E358" s="16"/>
    </row>
    <row r="359" spans="1:5" x14ac:dyDescent="0.35">
      <c r="A359" s="16" t="s">
        <v>498</v>
      </c>
      <c r="B359" s="42" t="s">
        <v>299</v>
      </c>
      <c r="C359" s="339">
        <v>108710144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f>SUM(C358:C359)</f>
        <v>126728803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339">
        <v>648363</v>
      </c>
      <c r="D362" s="16"/>
      <c r="E362" s="41"/>
    </row>
    <row r="363" spans="1:5" x14ac:dyDescent="0.35">
      <c r="A363" s="16" t="s">
        <v>501</v>
      </c>
      <c r="B363" s="42" t="s">
        <v>299</v>
      </c>
      <c r="C363" s="339">
        <v>64400485.229999997</v>
      </c>
      <c r="D363" s="16"/>
      <c r="E363" s="16"/>
    </row>
    <row r="364" spans="1:5" x14ac:dyDescent="0.35">
      <c r="A364" s="16" t="s">
        <v>502</v>
      </c>
      <c r="B364" s="42" t="s">
        <v>299</v>
      </c>
      <c r="C364" s="339">
        <v>1345971</v>
      </c>
      <c r="D364" s="16"/>
      <c r="E364" s="16"/>
    </row>
    <row r="365" spans="1:5" x14ac:dyDescent="0.35">
      <c r="A365" s="16" t="s">
        <v>503</v>
      </c>
      <c r="B365" s="42" t="s">
        <v>299</v>
      </c>
      <c r="C365" s="339"/>
      <c r="D365" s="16"/>
      <c r="E365" s="16"/>
    </row>
    <row r="366" spans="1:5" x14ac:dyDescent="0.35">
      <c r="A366" s="16" t="s">
        <v>422</v>
      </c>
      <c r="B366" s="16"/>
      <c r="C366" s="23"/>
      <c r="D366" s="28">
        <f>SUM(C362:C365)</f>
        <v>66394819.229999997</v>
      </c>
      <c r="E366" s="16"/>
    </row>
    <row r="367" spans="1:5" x14ac:dyDescent="0.35">
      <c r="A367" s="16" t="s">
        <v>504</v>
      </c>
      <c r="B367" s="16"/>
      <c r="C367" s="23"/>
      <c r="D367" s="28">
        <f>D360-D366</f>
        <v>60333983.770000003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337">
        <v>126495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344">
        <v>1003017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344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336"/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337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337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344"/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337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344">
        <v>111021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337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344">
        <v>338939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518</v>
      </c>
      <c r="B381" s="42"/>
      <c r="C381" s="42"/>
      <c r="D381" s="28">
        <f>SUM(C370:C380)</f>
        <v>1579472</v>
      </c>
      <c r="E381" s="28"/>
      <c r="F381" s="56"/>
    </row>
    <row r="382" spans="1:6" x14ac:dyDescent="0.35">
      <c r="A382" s="52" t="s">
        <v>519</v>
      </c>
      <c r="B382" s="42" t="s">
        <v>299</v>
      </c>
      <c r="C382" s="331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f>D381+C382</f>
        <v>1579472</v>
      </c>
      <c r="E383" s="16"/>
    </row>
    <row r="384" spans="1:6" x14ac:dyDescent="0.35">
      <c r="A384" s="16" t="s">
        <v>521</v>
      </c>
      <c r="B384" s="16"/>
      <c r="C384" s="23"/>
      <c r="D384" s="28">
        <f>D367+D383</f>
        <v>61913455.770000003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339">
        <v>20225927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9">
        <v>2222526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9">
        <v>4385062</v>
      </c>
      <c r="D391" s="16"/>
      <c r="E391" s="16"/>
    </row>
    <row r="392" spans="1:5" x14ac:dyDescent="0.35">
      <c r="A392" s="16" t="s">
        <v>524</v>
      </c>
      <c r="B392" s="42" t="s">
        <v>299</v>
      </c>
      <c r="C392" s="339">
        <v>5559531</v>
      </c>
      <c r="D392" s="16"/>
      <c r="E392" s="16"/>
    </row>
    <row r="393" spans="1:5" x14ac:dyDescent="0.35">
      <c r="A393" s="16" t="s">
        <v>525</v>
      </c>
      <c r="B393" s="42" t="s">
        <v>299</v>
      </c>
      <c r="C393" s="339"/>
      <c r="D393" s="16"/>
      <c r="E393" s="16"/>
    </row>
    <row r="394" spans="1:5" x14ac:dyDescent="0.35">
      <c r="A394" s="16" t="s">
        <v>526</v>
      </c>
      <c r="B394" s="42" t="s">
        <v>299</v>
      </c>
      <c r="C394" s="339">
        <v>3333703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9">
        <v>1707684</v>
      </c>
      <c r="D395" s="16"/>
      <c r="E395" s="16"/>
    </row>
    <row r="396" spans="1:5" x14ac:dyDescent="0.35">
      <c r="A396" s="16" t="s">
        <v>527</v>
      </c>
      <c r="B396" s="42" t="s">
        <v>299</v>
      </c>
      <c r="C396" s="339">
        <v>369074</v>
      </c>
      <c r="D396" s="16"/>
      <c r="E396" s="16"/>
    </row>
    <row r="397" spans="1:5" x14ac:dyDescent="0.35">
      <c r="A397" s="16" t="s">
        <v>528</v>
      </c>
      <c r="B397" s="42" t="s">
        <v>299</v>
      </c>
      <c r="C397" s="339"/>
      <c r="D397" s="16"/>
      <c r="E397" s="16"/>
    </row>
    <row r="398" spans="1:5" x14ac:dyDescent="0.35">
      <c r="A398" s="16" t="s">
        <v>529</v>
      </c>
      <c r="B398" s="42" t="s">
        <v>299</v>
      </c>
      <c r="C398" s="339"/>
      <c r="D398" s="16"/>
      <c r="E398" s="16"/>
    </row>
    <row r="399" spans="1:5" x14ac:dyDescent="0.35">
      <c r="A399" s="16" t="s">
        <v>530</v>
      </c>
      <c r="B399" s="42" t="s">
        <v>299</v>
      </c>
      <c r="C399" s="339">
        <v>975417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4">
        <v>125995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4">
        <v>1887750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344">
        <v>33040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4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4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4">
        <v>-10033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4"/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4">
        <v>880383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4">
        <v>19759412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4">
        <v>1856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4">
        <v>22201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4">
        <v>415399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4">
        <v>672501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4">
        <v>126081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f>SUM(C401:C414)</f>
        <v>23914585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f>SUM(C389:C399,D415)</f>
        <v>62693509</v>
      </c>
      <c r="E416" s="28"/>
    </row>
    <row r="417" spans="1:13" x14ac:dyDescent="0.35">
      <c r="A417" s="28" t="s">
        <v>535</v>
      </c>
      <c r="B417" s="16"/>
      <c r="C417" s="23"/>
      <c r="D417" s="28">
        <f>D384-D416</f>
        <v>-780053.22999999672</v>
      </c>
      <c r="E417" s="28"/>
    </row>
    <row r="418" spans="1:13" x14ac:dyDescent="0.35">
      <c r="A418" s="28" t="s">
        <v>536</v>
      </c>
      <c r="B418" s="16"/>
      <c r="C418" s="335">
        <v>-324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331">
        <v>327599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f>SUM(C418:C419)</f>
        <v>327275</v>
      </c>
      <c r="E420" s="28"/>
      <c r="F420" s="11">
        <f>D420-C399</f>
        <v>-648142</v>
      </c>
    </row>
    <row r="421" spans="1:13" x14ac:dyDescent="0.35">
      <c r="A421" s="28" t="s">
        <v>539</v>
      </c>
      <c r="B421" s="16"/>
      <c r="C421" s="23"/>
      <c r="D421" s="28">
        <f>D417+D420</f>
        <v>-452778.22999999672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331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331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f>D421+C422-C423</f>
        <v>-452778.22999999672</v>
      </c>
      <c r="E424" s="16"/>
    </row>
    <row r="426" spans="1:13" ht="29" customHeight="1" x14ac:dyDescent="0.35">
      <c r="A426" s="355" t="s">
        <v>1370</v>
      </c>
      <c r="B426" s="355"/>
      <c r="C426" s="355"/>
      <c r="D426" s="355"/>
      <c r="E426" s="355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543</v>
      </c>
      <c r="D612" s="227">
        <f>CE90-(BE90+CD90)</f>
        <v>76320</v>
      </c>
      <c r="E612" s="229">
        <f>SUM(C624:D647)+SUM(C668:D713)</f>
        <v>57673257.278703742</v>
      </c>
      <c r="F612" s="229">
        <f>CE64-(AX64+BD64+BE64+BG64+BJ64+BN64+BP64+BQ64+CB64+CC64+CD64)</f>
        <v>5432377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179.19</v>
      </c>
      <c r="I612" s="227">
        <f>CE92-(AX92+AY92+AZ92+BD92+BE92+BF92+BG92+BJ92+BN92+BO92+BP92+BQ92+BR92+CB92+CC92+CD92)</f>
        <v>18234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126728804</v>
      </c>
      <c r="L612" s="233">
        <f>CE94-(AW94+AX94+AY94+AZ94+BA94+BB94+BC94+BD94+BE94+BF94+BG94+BH94+BI94+BJ94+BK94+BL94+BM94+BN94+BO94+BP94+BQ94+BR94+BS94+BT94+BU94+BV94+BW94+BX94+BY94+BZ94+CA94+CB94+CC94+CD94)</f>
        <v>50.44</v>
      </c>
    </row>
    <row r="613" spans="1:14" s="211" customFormat="1" ht="12.65" customHeight="1" x14ac:dyDescent="0.3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4115759.29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5" customHeight="1" x14ac:dyDescent="0.3">
      <c r="A615" s="222"/>
      <c r="B615" s="221" t="s">
        <v>555</v>
      </c>
      <c r="C615" s="227">
        <f>CD69-CD84</f>
        <v>0</v>
      </c>
      <c r="D615" s="227">
        <f>SUM(C614:C615)</f>
        <v>4115759.29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5" customHeight="1" x14ac:dyDescent="0.3">
      <c r="A616" s="222">
        <v>8310</v>
      </c>
      <c r="B616" s="226" t="s">
        <v>557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506</v>
      </c>
      <c r="D617" s="227">
        <f>(D615/D612)*BJ90</f>
        <v>11378.737030791404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8470</v>
      </c>
      <c r="B618" s="226" t="s">
        <v>560</v>
      </c>
      <c r="C618" s="227">
        <f>BG85</f>
        <v>27658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5" customHeight="1" x14ac:dyDescent="0.3">
      <c r="A619" s="222">
        <v>8610</v>
      </c>
      <c r="B619" s="226" t="s">
        <v>562</v>
      </c>
      <c r="C619" s="227">
        <f>BN85</f>
        <v>2958537.46</v>
      </c>
      <c r="D619" s="227">
        <f>(D615/D612)*BN90</f>
        <v>313912.93012434483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5" customHeight="1" x14ac:dyDescent="0.3">
      <c r="A620" s="222">
        <v>8790</v>
      </c>
      <c r="B620" s="226" t="s">
        <v>564</v>
      </c>
      <c r="C620" s="227">
        <f>CC85</f>
        <v>372625.41000000003</v>
      </c>
      <c r="D620" s="227">
        <f>(D615/D612)*CC90</f>
        <v>15369.384141116352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5" customHeight="1" x14ac:dyDescent="0.3">
      <c r="A621" s="222">
        <v>8630</v>
      </c>
      <c r="B621" s="226" t="s">
        <v>566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5" customHeight="1" x14ac:dyDescent="0.3">
      <c r="A622" s="222">
        <v>8770</v>
      </c>
      <c r="B622" s="221" t="s">
        <v>568</v>
      </c>
      <c r="C622" s="227">
        <f>CB85</f>
        <v>5903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5" customHeight="1" x14ac:dyDescent="0.3">
      <c r="A623" s="222">
        <v>8640</v>
      </c>
      <c r="B623" s="226" t="s">
        <v>570</v>
      </c>
      <c r="C623" s="227">
        <f>BQ85</f>
        <v>0</v>
      </c>
      <c r="D623" s="227">
        <f>(D615/D612)*BQ90</f>
        <v>0</v>
      </c>
      <c r="E623" s="229">
        <f>SUM(C616:D623)</f>
        <v>3705890.9212962529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-708</v>
      </c>
      <c r="D624" s="227">
        <f>(D615/D612)*BD90</f>
        <v>0</v>
      </c>
      <c r="E624" s="229">
        <f>(E623/E612)*SUM(C624:D624)</f>
        <v>-45.493715737234645</v>
      </c>
      <c r="F624" s="229">
        <f>SUM(C624:E624)</f>
        <v>-753.49371573723465</v>
      </c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987124</v>
      </c>
      <c r="D625" s="227">
        <f>(D615/D612)*AY90</f>
        <v>205302.61552712263</v>
      </c>
      <c r="E625" s="229">
        <f>(E623/E612)*SUM(C625:D625)</f>
        <v>76621.352378960044</v>
      </c>
      <c r="F625" s="229">
        <f>(F624/F612)*AY64</f>
        <v>-12.73596189526401</v>
      </c>
      <c r="G625" s="227">
        <f>SUM(C625:F625)</f>
        <v>1269035.2319441875</v>
      </c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 t="e">
        <f>(G625/G612)*BR91</f>
        <v>#DIV/0!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8620</v>
      </c>
      <c r="B627" s="221" t="s">
        <v>575</v>
      </c>
      <c r="C627" s="227">
        <f>BO85</f>
        <v>4127</v>
      </c>
      <c r="D627" s="227">
        <f>(D615/D612)*BO90</f>
        <v>15639.022459381551</v>
      </c>
      <c r="E627" s="229">
        <f>(E623/E612)*SUM(C627:D627)</f>
        <v>1270.0985974899716</v>
      </c>
      <c r="F627" s="229">
        <f>(F624/F612)*BO64</f>
        <v>-0.12386288509677265</v>
      </c>
      <c r="G627" s="227" t="e">
        <f>(G625/G612)*BO91</f>
        <v>#DIV/0!</v>
      </c>
      <c r="H627" s="229"/>
      <c r="I627" s="227"/>
      <c r="J627" s="227"/>
      <c r="N627" s="223" t="s">
        <v>576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577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578</v>
      </c>
    </row>
    <row r="630" spans="1:14" s="211" customFormat="1" ht="12.65" customHeight="1" x14ac:dyDescent="0.3">
      <c r="A630" s="222">
        <v>8350</v>
      </c>
      <c r="B630" s="226" t="s">
        <v>579</v>
      </c>
      <c r="C630" s="227">
        <f>BA85</f>
        <v>297062</v>
      </c>
      <c r="D630" s="227">
        <f>(D615/D612)*BA90</f>
        <v>34837.270719863729</v>
      </c>
      <c r="E630" s="229">
        <f>(E623/E612)*SUM(C630:D630)</f>
        <v>21326.738807238653</v>
      </c>
      <c r="F630" s="229">
        <f>(F624/F612)*BA64</f>
        <v>-2.6513315214163597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580</v>
      </c>
    </row>
    <row r="631" spans="1:14" s="211" customFormat="1" ht="12.65" customHeight="1" x14ac:dyDescent="0.3">
      <c r="A631" s="222">
        <v>8200</v>
      </c>
      <c r="B631" s="226" t="s">
        <v>581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582</v>
      </c>
    </row>
    <row r="632" spans="1:14" s="211" customFormat="1" ht="12.65" customHeight="1" x14ac:dyDescent="0.3">
      <c r="A632" s="222">
        <v>8360</v>
      </c>
      <c r="B632" s="226" t="s">
        <v>583</v>
      </c>
      <c r="C632" s="227">
        <f>BB85</f>
        <v>227957</v>
      </c>
      <c r="D632" s="227">
        <f>(D615/D612)*BB90</f>
        <v>2588.527855345912</v>
      </c>
      <c r="E632" s="229">
        <f>(E623/E612)*SUM(C632:D632)</f>
        <v>14814.085746810479</v>
      </c>
      <c r="F632" s="229">
        <f>(F624/F612)*BB64</f>
        <v>-0.30501062074781976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584</v>
      </c>
    </row>
    <row r="633" spans="1:14" s="211" customFormat="1" ht="12.65" customHeight="1" x14ac:dyDescent="0.3">
      <c r="A633" s="222">
        <v>8370</v>
      </c>
      <c r="B633" s="226" t="s">
        <v>585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586</v>
      </c>
    </row>
    <row r="634" spans="1:14" s="211" customFormat="1" ht="12.65" customHeight="1" x14ac:dyDescent="0.3">
      <c r="A634" s="222">
        <v>8490</v>
      </c>
      <c r="B634" s="226" t="s">
        <v>587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588</v>
      </c>
    </row>
    <row r="635" spans="1:14" s="211" customFormat="1" ht="12.65" customHeight="1" x14ac:dyDescent="0.3">
      <c r="A635" s="222">
        <v>8530</v>
      </c>
      <c r="B635" s="226" t="s">
        <v>589</v>
      </c>
      <c r="C635" s="227">
        <f>BK85</f>
        <v>-24972</v>
      </c>
      <c r="D635" s="227">
        <f>(D615/D612)*BK90</f>
        <v>0</v>
      </c>
      <c r="E635" s="229">
        <f>(E623/E612)*SUM(C635:D635)</f>
        <v>-1604.6173296472084</v>
      </c>
      <c r="F635" s="229">
        <f>(F624/F612)*BK64</f>
        <v>0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590</v>
      </c>
    </row>
    <row r="636" spans="1:14" s="211" customFormat="1" ht="12.65" customHeight="1" x14ac:dyDescent="0.3">
      <c r="A636" s="222">
        <v>8480</v>
      </c>
      <c r="B636" s="226" t="s">
        <v>591</v>
      </c>
      <c r="C636" s="227">
        <f>BH85</f>
        <v>38412</v>
      </c>
      <c r="D636" s="227">
        <f>(D615/D612)*BH90</f>
        <v>81484.699779743183</v>
      </c>
      <c r="E636" s="229">
        <f>(E623/E612)*SUM(C636:D636)</f>
        <v>7704.1615502997174</v>
      </c>
      <c r="F636" s="229">
        <f>(F624/F612)*BH64</f>
        <v>0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592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-78151</v>
      </c>
      <c r="D637" s="227">
        <f>(D615/D612)*BL90</f>
        <v>108286.74861530398</v>
      </c>
      <c r="E637" s="229">
        <f>(E623/E612)*SUM(C637:D637)</f>
        <v>1936.4225720810759</v>
      </c>
      <c r="F637" s="229">
        <f>(F624/F612)*BL64</f>
        <v>-4.1611271589061362E-3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593</v>
      </c>
    </row>
    <row r="638" spans="1:14" s="211" customFormat="1" ht="12.65" customHeight="1" x14ac:dyDescent="0.3">
      <c r="A638" s="222">
        <v>8590</v>
      </c>
      <c r="B638" s="226" t="s">
        <v>594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595</v>
      </c>
    </row>
    <row r="639" spans="1:14" s="211" customFormat="1" ht="12.65" customHeight="1" x14ac:dyDescent="0.3">
      <c r="A639" s="222">
        <v>8660</v>
      </c>
      <c r="B639" s="226" t="s">
        <v>596</v>
      </c>
      <c r="C639" s="227">
        <f>BS85</f>
        <v>0</v>
      </c>
      <c r="D639" s="227">
        <f>(D615/D612)*BS90</f>
        <v>15099.745822851151</v>
      </c>
      <c r="E639" s="229">
        <f>(E623/E612)*SUM(C639:D639)</f>
        <v>970.25924317695842</v>
      </c>
      <c r="F639" s="229">
        <f>(F624/F612)*BS64</f>
        <v>0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597</v>
      </c>
    </row>
    <row r="640" spans="1:14" s="211" customFormat="1" ht="12.65" customHeight="1" x14ac:dyDescent="0.3">
      <c r="A640" s="222">
        <v>8670</v>
      </c>
      <c r="B640" s="226" t="s">
        <v>598</v>
      </c>
      <c r="C640" s="227">
        <f>BT85</f>
        <v>968604</v>
      </c>
      <c r="D640" s="227">
        <f>(D615/D612)*BT90</f>
        <v>54898.361598794545</v>
      </c>
      <c r="E640" s="229">
        <f>(E623/E612)*SUM(C640:D640)</f>
        <v>65766.843919440551</v>
      </c>
      <c r="F640" s="229">
        <f>(F624/F612)*BT64</f>
        <v>-0.94845958375333861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599</v>
      </c>
    </row>
    <row r="641" spans="1:14" s="211" customFormat="1" ht="12.65" customHeight="1" x14ac:dyDescent="0.3">
      <c r="A641" s="222">
        <v>8680</v>
      </c>
      <c r="B641" s="226" t="s">
        <v>600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601</v>
      </c>
    </row>
    <row r="642" spans="1:14" s="211" customFormat="1" ht="12.65" customHeight="1" x14ac:dyDescent="0.3">
      <c r="A642" s="222">
        <v>8690</v>
      </c>
      <c r="B642" s="226" t="s">
        <v>602</v>
      </c>
      <c r="C642" s="227">
        <f>BV85</f>
        <v>-11356</v>
      </c>
      <c r="D642" s="227">
        <f>(D615/D612)*BV90</f>
        <v>33650.862119496851</v>
      </c>
      <c r="E642" s="229">
        <f>(E623/E612)*SUM(C642:D642)</f>
        <v>1432.59338935767</v>
      </c>
      <c r="F642" s="229">
        <f>(F624/F612)*BV64</f>
        <v>-4.1611271589061362E-3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603</v>
      </c>
    </row>
    <row r="643" spans="1:14" s="211" customFormat="1" ht="12.65" customHeight="1" x14ac:dyDescent="0.3">
      <c r="A643" s="222">
        <v>8700</v>
      </c>
      <c r="B643" s="226" t="s">
        <v>604</v>
      </c>
      <c r="C643" s="227">
        <f>BW85</f>
        <v>1384002.23</v>
      </c>
      <c r="D643" s="227">
        <f>(D615/D612)*BW90</f>
        <v>22433.908079664569</v>
      </c>
      <c r="E643" s="229">
        <f>(E623/E612)*SUM(C643:D643)</f>
        <v>90372.88964459089</v>
      </c>
      <c r="F643" s="229">
        <f>(F624/F612)*BW64</f>
        <v>0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605</v>
      </c>
    </row>
    <row r="644" spans="1:14" s="211" customFormat="1" ht="12.65" customHeight="1" x14ac:dyDescent="0.3">
      <c r="A644" s="222">
        <v>8710</v>
      </c>
      <c r="B644" s="226" t="s">
        <v>606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607</v>
      </c>
    </row>
    <row r="645" spans="1:14" s="211" customFormat="1" ht="12.65" customHeight="1" x14ac:dyDescent="0.3">
      <c r="A645" s="222">
        <v>8720</v>
      </c>
      <c r="B645" s="226" t="s">
        <v>608</v>
      </c>
      <c r="C645" s="227">
        <f>BY85</f>
        <v>2165956</v>
      </c>
      <c r="D645" s="227">
        <f>(D615/D612)*BY90</f>
        <v>47779.909996593291</v>
      </c>
      <c r="E645" s="229">
        <f>(E623/E612)*SUM(C645:D645)</f>
        <v>142247.27712809813</v>
      </c>
      <c r="F645" s="229">
        <f>(F624/F612)*BY64</f>
        <v>-0.12455640628992368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609</v>
      </c>
    </row>
    <row r="646" spans="1:14" s="211" customFormat="1" ht="12.65" customHeight="1" x14ac:dyDescent="0.3">
      <c r="A646" s="222">
        <v>8730</v>
      </c>
      <c r="B646" s="226" t="s">
        <v>610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611</v>
      </c>
    </row>
    <row r="647" spans="1:14" s="211" customFormat="1" ht="12.65" customHeight="1" x14ac:dyDescent="0.3">
      <c r="A647" s="222">
        <v>8740</v>
      </c>
      <c r="B647" s="226" t="s">
        <v>612</v>
      </c>
      <c r="C647" s="227">
        <f>CA85</f>
        <v>225942</v>
      </c>
      <c r="D647" s="227">
        <f>(D615/D612)*CA90</f>
        <v>86823.53848139412</v>
      </c>
      <c r="E647" s="229">
        <f>(E623/E612)*SUM(C647:D647)</f>
        <v>20097.269067903486</v>
      </c>
      <c r="F647" s="229">
        <f>(F624/F612)*CA64</f>
        <v>-9.0157755109632944E-3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613</v>
      </c>
    </row>
    <row r="648" spans="1:14" s="211" customFormat="1" ht="12.65" customHeight="1" x14ac:dyDescent="0.3">
      <c r="A648" s="222"/>
      <c r="B648" s="222"/>
      <c r="C648" s="211">
        <f>SUM(C614:C647)</f>
        <v>13664988.390000001</v>
      </c>
      <c r="L648" s="225"/>
    </row>
    <row r="666" spans="1:14" s="211" customFormat="1" ht="12.65" customHeight="1" x14ac:dyDescent="0.3">
      <c r="C666" s="220" t="s">
        <v>614</v>
      </c>
      <c r="M666" s="220" t="s">
        <v>615</v>
      </c>
    </row>
    <row r="667" spans="1:14" s="211" customFormat="1" ht="12.65" customHeight="1" x14ac:dyDescent="0.3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5" customHeight="1" x14ac:dyDescent="0.3">
      <c r="A668" s="222">
        <v>6010</v>
      </c>
      <c r="B668" s="221" t="s">
        <v>343</v>
      </c>
      <c r="C668" s="227">
        <f>C85</f>
        <v>2894984</v>
      </c>
      <c r="D668" s="227">
        <f>(D615/D612)*C90</f>
        <v>161405.4973135482</v>
      </c>
      <c r="E668" s="229">
        <f>(E623/E612)*SUM(C668:D668)</f>
        <v>196393.38273029952</v>
      </c>
      <c r="F668" s="229">
        <f>(F624/F612)*C64</f>
        <v>-7.9612071846578498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617</v>
      </c>
    </row>
    <row r="669" spans="1:14" s="211" customFormat="1" ht="12.65" customHeight="1" x14ac:dyDescent="0.3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618</v>
      </c>
    </row>
    <row r="670" spans="1:14" s="211" customFormat="1" ht="12.65" customHeight="1" x14ac:dyDescent="0.3">
      <c r="A670" s="222">
        <v>6070</v>
      </c>
      <c r="B670" s="221" t="s">
        <v>619</v>
      </c>
      <c r="C670" s="227">
        <f>E85</f>
        <v>8759585</v>
      </c>
      <c r="D670" s="227">
        <f>(D615/D612)*E90</f>
        <v>852003.15805437625</v>
      </c>
      <c r="E670" s="229">
        <f>(E623/E612)*SUM(C670:D670)</f>
        <v>617608.55853940186</v>
      </c>
      <c r="F670" s="229">
        <f>(F624/F612)*E64</f>
        <v>-30.555295432086389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620</v>
      </c>
    </row>
    <row r="671" spans="1:14" s="211" customFormat="1" ht="12.65" customHeight="1" x14ac:dyDescent="0.3">
      <c r="A671" s="222">
        <v>6100</v>
      </c>
      <c r="B671" s="221" t="s">
        <v>621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622</v>
      </c>
    </row>
    <row r="672" spans="1:14" s="211" customFormat="1" ht="12.65" customHeight="1" x14ac:dyDescent="0.3">
      <c r="A672" s="222">
        <v>6120</v>
      </c>
      <c r="B672" s="221" t="s">
        <v>623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624</v>
      </c>
    </row>
    <row r="673" spans="1:14" s="211" customFormat="1" ht="12.65" customHeight="1" x14ac:dyDescent="0.3">
      <c r="A673" s="222">
        <v>6140</v>
      </c>
      <c r="B673" s="221" t="s">
        <v>625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626</v>
      </c>
    </row>
    <row r="674" spans="1:14" s="211" customFormat="1" ht="12.65" customHeight="1" x14ac:dyDescent="0.3">
      <c r="A674" s="222">
        <v>6150</v>
      </c>
      <c r="B674" s="221" t="s">
        <v>627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628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1656</v>
      </c>
      <c r="D675" s="227">
        <f>(D615/D612)*J90</f>
        <v>0</v>
      </c>
      <c r="E675" s="229">
        <f>(E623/E612)*SUM(C675:D675)</f>
        <v>106.40903002946409</v>
      </c>
      <c r="F675" s="229">
        <f>(F624/F612)*J64</f>
        <v>-1.5118762010692295E-2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629</v>
      </c>
    </row>
    <row r="676" spans="1:14" s="211" customFormat="1" ht="12.65" customHeight="1" x14ac:dyDescent="0.3">
      <c r="A676" s="222">
        <v>6200</v>
      </c>
      <c r="B676" s="221" t="s">
        <v>349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630</v>
      </c>
    </row>
    <row r="677" spans="1:14" s="211" customFormat="1" ht="12.65" customHeight="1" x14ac:dyDescent="0.3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631</v>
      </c>
    </row>
    <row r="678" spans="1:14" s="211" customFormat="1" ht="12.65" customHeight="1" x14ac:dyDescent="0.3">
      <c r="A678" s="222">
        <v>6330</v>
      </c>
      <c r="B678" s="221" t="s">
        <v>632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633</v>
      </c>
    </row>
    <row r="679" spans="1:14" s="211" customFormat="1" ht="12.65" customHeight="1" x14ac:dyDescent="0.3">
      <c r="A679" s="222">
        <v>6400</v>
      </c>
      <c r="B679" s="221" t="s">
        <v>634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635</v>
      </c>
    </row>
    <row r="680" spans="1:14" s="211" customFormat="1" ht="12.65" customHeight="1" x14ac:dyDescent="0.3">
      <c r="A680" s="222">
        <v>7010</v>
      </c>
      <c r="B680" s="221" t="s">
        <v>636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637</v>
      </c>
    </row>
    <row r="681" spans="1:14" s="211" customFormat="1" ht="12.65" customHeight="1" x14ac:dyDescent="0.3">
      <c r="A681" s="222">
        <v>7020</v>
      </c>
      <c r="B681" s="221" t="s">
        <v>638</v>
      </c>
      <c r="C681" s="227">
        <f>P85</f>
        <v>3708039</v>
      </c>
      <c r="D681" s="227">
        <f>(D615/D612)*P90</f>
        <v>286086.25567937631</v>
      </c>
      <c r="E681" s="229">
        <f>(E623/E612)*SUM(C681:D681)</f>
        <v>256649.15113105538</v>
      </c>
      <c r="F681" s="229">
        <f>(F624/F612)*P64</f>
        <v>-149.01731488507613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639</v>
      </c>
    </row>
    <row r="682" spans="1:14" s="211" customFormat="1" ht="12.65" customHeight="1" x14ac:dyDescent="0.3">
      <c r="A682" s="222">
        <v>7030</v>
      </c>
      <c r="B682" s="221" t="s">
        <v>640</v>
      </c>
      <c r="C682" s="227">
        <f>Q85</f>
        <v>437689</v>
      </c>
      <c r="D682" s="227">
        <f>(D615/D612)*Q90</f>
        <v>300215.3035564727</v>
      </c>
      <c r="E682" s="229">
        <f>(E623/E612)*SUM(C682:D682)</f>
        <v>47415.266422712251</v>
      </c>
      <c r="F682" s="229">
        <f>(F624/F612)*Q64</f>
        <v>-0.65204862580059153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641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2496545</v>
      </c>
      <c r="D683" s="227">
        <f>(D615/D612)*R90</f>
        <v>11055.171048873164</v>
      </c>
      <c r="E683" s="229">
        <f>(E623/E612)*SUM(C683:D683)</f>
        <v>161130.01322646669</v>
      </c>
      <c r="F683" s="229">
        <f>(F624/F612)*R64</f>
        <v>-5.7319526613932021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642</v>
      </c>
    </row>
    <row r="684" spans="1:14" s="211" customFormat="1" ht="12.65" customHeight="1" x14ac:dyDescent="0.3">
      <c r="A684" s="222">
        <v>7050</v>
      </c>
      <c r="B684" s="221" t="s">
        <v>643</v>
      </c>
      <c r="C684" s="227">
        <f>S85</f>
        <v>77863</v>
      </c>
      <c r="D684" s="227">
        <f>(D615/D612)*S90</f>
        <v>123116.85611988993</v>
      </c>
      <c r="E684" s="229">
        <f>(E623/E612)*SUM(C684:D684)</f>
        <v>12914.294411339819</v>
      </c>
      <c r="F684" s="229">
        <f>(F624/F612)*S64</f>
        <v>-1.8572497552584388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644</v>
      </c>
    </row>
    <row r="685" spans="1:14" s="211" customFormat="1" ht="12.65" customHeight="1" x14ac:dyDescent="0.3">
      <c r="A685" s="222">
        <v>7060</v>
      </c>
      <c r="B685" s="221" t="s">
        <v>645</v>
      </c>
      <c r="C685" s="227">
        <f>T85</f>
        <v>1034214</v>
      </c>
      <c r="D685" s="227">
        <f>(D615/D612)*T90</f>
        <v>42710.709613207546</v>
      </c>
      <c r="E685" s="229">
        <f>(E623/E612)*SUM(C685:D685)</f>
        <v>69199.585606705121</v>
      </c>
      <c r="F685" s="229">
        <f>(F624/F612)*T64</f>
        <v>-12.160061896471401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646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3815125.81</v>
      </c>
      <c r="D686" s="227">
        <f>(D615/D612)*U90</f>
        <v>88872.789700209643</v>
      </c>
      <c r="E686" s="229">
        <f>(E623/E612)*SUM(C686:D686)</f>
        <v>250857.91318266024</v>
      </c>
      <c r="F686" s="229">
        <f>(F624/F612)*U64</f>
        <v>-76.657671563755144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647</v>
      </c>
    </row>
    <row r="687" spans="1:14" s="211" customFormat="1" ht="12.65" customHeight="1" x14ac:dyDescent="0.3">
      <c r="A687" s="222">
        <v>7110</v>
      </c>
      <c r="B687" s="221" t="s">
        <v>648</v>
      </c>
      <c r="C687" s="227">
        <f>V85</f>
        <v>1144647</v>
      </c>
      <c r="D687" s="227">
        <f>(D615/D612)*V90</f>
        <v>109688.86787028301</v>
      </c>
      <c r="E687" s="229">
        <f>(E623/E612)*SUM(C687:D687)</f>
        <v>80599.434197610419</v>
      </c>
      <c r="F687" s="229">
        <f>(F624/F612)*V64</f>
        <v>-5.8325132344001007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649</v>
      </c>
    </row>
    <row r="688" spans="1:14" s="211" customFormat="1" ht="12.65" customHeight="1" x14ac:dyDescent="0.3">
      <c r="A688" s="222">
        <v>7120</v>
      </c>
      <c r="B688" s="221" t="s">
        <v>650</v>
      </c>
      <c r="C688" s="227">
        <f>W85</f>
        <v>0</v>
      </c>
      <c r="D688" s="227">
        <f>(D615/D612)*W90</f>
        <v>0</v>
      </c>
      <c r="E688" s="229">
        <f>(E623/E612)*SUM(C688:D688)</f>
        <v>0</v>
      </c>
      <c r="F688" s="229">
        <f>(F624/F612)*W64</f>
        <v>0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651</v>
      </c>
    </row>
    <row r="689" spans="1:14" s="211" customFormat="1" ht="12.65" customHeight="1" x14ac:dyDescent="0.3">
      <c r="A689" s="222">
        <v>7130</v>
      </c>
      <c r="B689" s="221" t="s">
        <v>652</v>
      </c>
      <c r="C689" s="227">
        <f>X85</f>
        <v>0</v>
      </c>
      <c r="D689" s="227">
        <f>(D615/D612)*X90</f>
        <v>0</v>
      </c>
      <c r="E689" s="229">
        <f>(E623/E612)*SUM(C689:D689)</f>
        <v>0</v>
      </c>
      <c r="F689" s="229">
        <f>(F624/F612)*X64</f>
        <v>0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653</v>
      </c>
    </row>
    <row r="690" spans="1:14" s="211" customFormat="1" ht="12.65" customHeight="1" x14ac:dyDescent="0.3">
      <c r="A690" s="222">
        <v>7140</v>
      </c>
      <c r="B690" s="221" t="s">
        <v>654</v>
      </c>
      <c r="C690" s="227">
        <f>Y85</f>
        <v>4546836</v>
      </c>
      <c r="D690" s="227">
        <f>(D615/D612)*Y90</f>
        <v>314344.35143356916</v>
      </c>
      <c r="E690" s="229">
        <f>(E623/E612)*SUM(C690:D690)</f>
        <v>312363.2161801543</v>
      </c>
      <c r="F690" s="229">
        <f>(F624/F612)*Y64</f>
        <v>-20.816732133621098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655</v>
      </c>
    </row>
    <row r="691" spans="1:14" s="211" customFormat="1" ht="12.65" customHeight="1" x14ac:dyDescent="0.3">
      <c r="A691" s="222">
        <v>7150</v>
      </c>
      <c r="B691" s="221" t="s">
        <v>656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657</v>
      </c>
    </row>
    <row r="692" spans="1:14" s="211" customFormat="1" ht="12.65" customHeight="1" x14ac:dyDescent="0.3">
      <c r="A692" s="222">
        <v>7160</v>
      </c>
      <c r="B692" s="221" t="s">
        <v>658</v>
      </c>
      <c r="C692" s="227">
        <f>AA85</f>
        <v>602610</v>
      </c>
      <c r="D692" s="227">
        <f>(D615/D612)*AA90</f>
        <v>49721.305888102725</v>
      </c>
      <c r="E692" s="229">
        <f>(E623/E612)*SUM(C692:D692)</f>
        <v>41916.631351090968</v>
      </c>
      <c r="F692" s="229">
        <f>(F624/F612)*AA64</f>
        <v>-8.1689861341258965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659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5208131</v>
      </c>
      <c r="D693" s="227">
        <f>(D615/D612)*AB90</f>
        <v>71238.44368566561</v>
      </c>
      <c r="E693" s="229">
        <f>(E623/E612)*SUM(C693:D693)</f>
        <v>339234.65076677722</v>
      </c>
      <c r="F693" s="229">
        <f>(F624/F612)*AB64</f>
        <v>-364.24246269974645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660</v>
      </c>
    </row>
    <row r="694" spans="1:14" s="211" customFormat="1" ht="12.65" customHeight="1" x14ac:dyDescent="0.3">
      <c r="A694" s="222">
        <v>7180</v>
      </c>
      <c r="B694" s="221" t="s">
        <v>661</v>
      </c>
      <c r="C694" s="227">
        <f>AC85</f>
        <v>1551128.56</v>
      </c>
      <c r="D694" s="227">
        <f>(D615/D612)*AC90</f>
        <v>35268.692029088052</v>
      </c>
      <c r="E694" s="229">
        <f>(E623/E612)*SUM(C694:D694)</f>
        <v>101936.58987308125</v>
      </c>
      <c r="F694" s="229">
        <f>(F624/F612)*AC64</f>
        <v>-8.9317207423533915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662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663</v>
      </c>
    </row>
    <row r="696" spans="1:14" s="211" customFormat="1" ht="12.65" customHeight="1" x14ac:dyDescent="0.3">
      <c r="A696" s="222">
        <v>7200</v>
      </c>
      <c r="B696" s="221" t="s">
        <v>664</v>
      </c>
      <c r="C696" s="227">
        <f>AE85</f>
        <v>3055280</v>
      </c>
      <c r="D696" s="227">
        <f>(D615/D612)*AE90</f>
        <v>290831.89008084382</v>
      </c>
      <c r="E696" s="229">
        <f>(E623/E612)*SUM(C696:D696)</f>
        <v>215009.9762038402</v>
      </c>
      <c r="F696" s="229">
        <f>(F624/F612)*AE64</f>
        <v>-2.9344268724606071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665</v>
      </c>
    </row>
    <row r="697" spans="1:14" s="211" customFormat="1" ht="12.65" customHeight="1" x14ac:dyDescent="0.3">
      <c r="A697" s="222">
        <v>7220</v>
      </c>
      <c r="B697" s="221" t="s">
        <v>666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667</v>
      </c>
    </row>
    <row r="698" spans="1:14" s="211" customFormat="1" ht="12.65" customHeight="1" x14ac:dyDescent="0.3">
      <c r="A698" s="222">
        <v>7230</v>
      </c>
      <c r="B698" s="221" t="s">
        <v>668</v>
      </c>
      <c r="C698" s="227">
        <f>AG85</f>
        <v>7123017.629999999</v>
      </c>
      <c r="D698" s="227">
        <f>(D615/D612)*AG90</f>
        <v>329713.7355746855</v>
      </c>
      <c r="E698" s="229">
        <f>(E623/E612)*SUM(C698:D698)</f>
        <v>478887.63024212891</v>
      </c>
      <c r="F698" s="229">
        <f>(F624/F612)*AG64</f>
        <v>-27.795219787583946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669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670</v>
      </c>
    </row>
    <row r="700" spans="1:14" s="211" customFormat="1" ht="12.65" customHeight="1" x14ac:dyDescent="0.3">
      <c r="A700" s="222">
        <v>7250</v>
      </c>
      <c r="B700" s="221" t="s">
        <v>671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672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1256808.81</v>
      </c>
      <c r="D701" s="227">
        <f>(D615/D612)*AJ90</f>
        <v>0</v>
      </c>
      <c r="E701" s="229">
        <f>(E623/E612)*SUM(C701:D701)</f>
        <v>80758.337200836366</v>
      </c>
      <c r="F701" s="229">
        <f>(F624/F612)*AJ64</f>
        <v>-13.25721242403632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673</v>
      </c>
    </row>
    <row r="702" spans="1:14" s="211" customFormat="1" ht="12.65" customHeight="1" x14ac:dyDescent="0.3">
      <c r="A702" s="222">
        <v>7310</v>
      </c>
      <c r="B702" s="221" t="s">
        <v>674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675</v>
      </c>
    </row>
    <row r="703" spans="1:14" s="211" customFormat="1" ht="12.65" customHeight="1" x14ac:dyDescent="0.3">
      <c r="A703" s="222">
        <v>7320</v>
      </c>
      <c r="B703" s="221" t="s">
        <v>676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677</v>
      </c>
    </row>
    <row r="704" spans="1:14" s="211" customFormat="1" ht="12.65" customHeight="1" x14ac:dyDescent="0.3">
      <c r="A704" s="222">
        <v>7330</v>
      </c>
      <c r="B704" s="221" t="s">
        <v>678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679</v>
      </c>
    </row>
    <row r="705" spans="1:14" s="211" customFormat="1" ht="12.65" customHeight="1" x14ac:dyDescent="0.3">
      <c r="A705" s="222">
        <v>7340</v>
      </c>
      <c r="B705" s="221" t="s">
        <v>680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681</v>
      </c>
    </row>
    <row r="706" spans="1:14" s="211" customFormat="1" ht="12.65" customHeight="1" x14ac:dyDescent="0.3">
      <c r="A706" s="222">
        <v>7350</v>
      </c>
      <c r="B706" s="221" t="s">
        <v>682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683</v>
      </c>
    </row>
    <row r="707" spans="1:14" s="211" customFormat="1" ht="12.65" customHeight="1" x14ac:dyDescent="0.3">
      <c r="A707" s="222">
        <v>7380</v>
      </c>
      <c r="B707" s="221" t="s">
        <v>684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685</v>
      </c>
    </row>
    <row r="708" spans="1:14" s="211" customFormat="1" ht="12.65" customHeight="1" x14ac:dyDescent="0.3">
      <c r="A708" s="222">
        <v>7390</v>
      </c>
      <c r="B708" s="221" t="s">
        <v>686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687</v>
      </c>
    </row>
    <row r="709" spans="1:14" s="211" customFormat="1" ht="12.65" customHeight="1" x14ac:dyDescent="0.3">
      <c r="A709" s="222">
        <v>7400</v>
      </c>
      <c r="B709" s="221" t="s">
        <v>688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689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690</v>
      </c>
    </row>
    <row r="711" spans="1:14" s="211" customFormat="1" ht="12.65" customHeight="1" x14ac:dyDescent="0.3">
      <c r="A711" s="222">
        <v>7420</v>
      </c>
      <c r="B711" s="221" t="s">
        <v>691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692</v>
      </c>
    </row>
    <row r="712" spans="1:14" s="211" customFormat="1" ht="12.65" customHeight="1" x14ac:dyDescent="0.3">
      <c r="A712" s="222">
        <v>7430</v>
      </c>
      <c r="B712" s="221" t="s">
        <v>693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694</v>
      </c>
    </row>
    <row r="713" spans="1:14" s="211" customFormat="1" ht="12.65" customHeight="1" x14ac:dyDescent="0.3">
      <c r="A713" s="222">
        <v>7490</v>
      </c>
      <c r="B713" s="221" t="s">
        <v>695</v>
      </c>
      <c r="C713" s="227">
        <f>AV85</f>
        <v>0</v>
      </c>
      <c r="D713" s="227">
        <f>(D615/D612)*AV90</f>
        <v>0</v>
      </c>
      <c r="E713" s="229">
        <f>(E623/E612)*SUM(C713:D713)</f>
        <v>0</v>
      </c>
      <c r="F713" s="229">
        <f>(F624/F612)*AV64</f>
        <v>0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696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61379148.200000003</v>
      </c>
      <c r="D715" s="211">
        <f>SUM(D616:D647)+SUM(D668:D713)</f>
        <v>4115759.2900000005</v>
      </c>
      <c r="E715" s="211">
        <f>SUM(E624:E647)+SUM(E668:E713)</f>
        <v>3705890.9212962529</v>
      </c>
      <c r="F715" s="211">
        <f>SUM(F625:F648)+SUM(F668:F713)</f>
        <v>-753.49371573723465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697</v>
      </c>
    </row>
    <row r="716" spans="1:14" s="211" customFormat="1" ht="12.65" customHeight="1" x14ac:dyDescent="0.3">
      <c r="C716" s="224">
        <f>CE85</f>
        <v>61379148.199999996</v>
      </c>
      <c r="D716" s="211">
        <f>D615</f>
        <v>4115759.29</v>
      </c>
      <c r="E716" s="211">
        <f>E623</f>
        <v>3705890.9212962529</v>
      </c>
      <c r="F716" s="211">
        <f>F624</f>
        <v>-753.49371573723465</v>
      </c>
      <c r="G716" s="211">
        <f>G625</f>
        <v>1269035.2319441875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13664988.390000001</v>
      </c>
      <c r="N716" s="221" t="s">
        <v>698</v>
      </c>
    </row>
  </sheetData>
  <sheetProtection algorithmName="SHA-512" hashValue="jh7PEYCuC+12CyMfqtphMZx6HqcStZbVOc+3HHH4CeIwL1wauoGbdl0f+dVuLG6f7WhJspCx4+6siHeYenJL2A==" saltValue="pKFRRg6X9UDBn/ci41diB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80FE-364B-4070-8D74-364DB642C648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905</v>
      </c>
      <c r="B1" s="178"/>
      <c r="C1" s="178"/>
    </row>
    <row r="2" spans="1:3" ht="20.149999999999999" customHeight="1" x14ac:dyDescent="0.35">
      <c r="A2" s="177"/>
      <c r="B2" s="178"/>
      <c r="C2" s="103" t="s">
        <v>906</v>
      </c>
    </row>
    <row r="3" spans="1:3" ht="20.149999999999999" customHeight="1" x14ac:dyDescent="0.35">
      <c r="A3" s="129" t="str">
        <f>"Hospital: "&amp;data!C98</f>
        <v>Hospital: MOUNT CARMEL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907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15448781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17950912</v>
      </c>
    </row>
    <row r="9" spans="1:3" ht="20.149999999999999" customHeight="1" x14ac:dyDescent="0.35">
      <c r="A9" s="183">
        <v>5</v>
      </c>
      <c r="B9" s="185" t="s">
        <v>908</v>
      </c>
      <c r="C9" s="185">
        <f>data!C269</f>
        <v>5269052</v>
      </c>
    </row>
    <row r="10" spans="1:3" ht="20.149999999999999" customHeight="1" x14ac:dyDescent="0.35">
      <c r="A10" s="183">
        <v>6</v>
      </c>
      <c r="B10" s="185" t="s">
        <v>909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910</v>
      </c>
      <c r="C11" s="185">
        <f>data!C271</f>
        <v>1698699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738638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228121</v>
      </c>
    </row>
    <row r="15" spans="1:3" ht="20.149999999999999" customHeight="1" x14ac:dyDescent="0.35">
      <c r="A15" s="183">
        <v>11</v>
      </c>
      <c r="B15" s="185" t="s">
        <v>911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912</v>
      </c>
      <c r="C16" s="185">
        <f>data!D276</f>
        <v>30796099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913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914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915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169015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3512771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41333610</v>
      </c>
    </row>
    <row r="28" spans="1:3" ht="20.149999999999999" customHeight="1" x14ac:dyDescent="0.35">
      <c r="A28" s="183">
        <v>24</v>
      </c>
      <c r="B28" s="185" t="s">
        <v>916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1054204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15693714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422460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917</v>
      </c>
      <c r="C34" s="185">
        <f>data!C292</f>
        <v>39324258</v>
      </c>
    </row>
    <row r="35" spans="1:3" ht="20.149999999999999" customHeight="1" x14ac:dyDescent="0.35">
      <c r="A35" s="183">
        <v>31</v>
      </c>
      <c r="B35" s="185" t="s">
        <v>918</v>
      </c>
      <c r="C35" s="185">
        <f>data!D293</f>
        <v>22861516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919</v>
      </c>
      <c r="C37" s="184"/>
    </row>
    <row r="38" spans="1:3" ht="20.149999999999999" customHeight="1" x14ac:dyDescent="0.35">
      <c r="A38" s="183">
        <v>34</v>
      </c>
      <c r="B38" s="185" t="s">
        <v>920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921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30609</v>
      </c>
    </row>
    <row r="42" spans="1:3" ht="20.149999999999999" customHeight="1" x14ac:dyDescent="0.35">
      <c r="A42" s="183">
        <v>38</v>
      </c>
      <c r="B42" s="185" t="s">
        <v>922</v>
      </c>
      <c r="C42" s="185">
        <f>data!D299</f>
        <v>30609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923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924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925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926</v>
      </c>
      <c r="C50" s="185">
        <f>data!D308</f>
        <v>53688224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927</v>
      </c>
      <c r="B53" s="178"/>
      <c r="C53" s="178"/>
    </row>
    <row r="54" spans="1:3" ht="20.149999999999999" customHeight="1" x14ac:dyDescent="0.35">
      <c r="A54" s="177"/>
      <c r="B54" s="178"/>
      <c r="C54" s="103" t="s">
        <v>928</v>
      </c>
    </row>
    <row r="55" spans="1:3" ht="20.149999999999999" customHeight="1" x14ac:dyDescent="0.35">
      <c r="A55" s="129" t="str">
        <f>"Hospital: "&amp;data!C98</f>
        <v>Hospital: MOUNT CARMEL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929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930</v>
      </c>
      <c r="C59" s="185">
        <f>data!C315</f>
        <v>1238107</v>
      </c>
    </row>
    <row r="60" spans="1:3" ht="20.149999999999999" customHeight="1" x14ac:dyDescent="0.35">
      <c r="A60" s="183">
        <v>4</v>
      </c>
      <c r="B60" s="185" t="s">
        <v>931</v>
      </c>
      <c r="C60" s="185">
        <f>data!C316</f>
        <v>1609242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932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933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10313811</v>
      </c>
    </row>
    <row r="67" spans="1:3" ht="20.149999999999999" customHeight="1" x14ac:dyDescent="0.35">
      <c r="A67" s="183">
        <v>11</v>
      </c>
      <c r="B67" s="185" t="s">
        <v>934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935</v>
      </c>
      <c r="C68" s="185">
        <f>data!D324</f>
        <v>13161160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936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937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938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939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940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8014773</v>
      </c>
    </row>
    <row r="82" spans="1:3" ht="20.149999999999999" customHeight="1" x14ac:dyDescent="0.35">
      <c r="A82" s="183">
        <v>26</v>
      </c>
      <c r="B82" s="185" t="s">
        <v>941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95653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8110426</v>
      </c>
    </row>
    <row r="86" spans="1:3" ht="20.149999999999999" customHeight="1" x14ac:dyDescent="0.35">
      <c r="A86" s="183">
        <v>30</v>
      </c>
      <c r="B86" s="185" t="s">
        <v>942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943</v>
      </c>
      <c r="C87" s="185">
        <f>data!D341</f>
        <v>8110426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944</v>
      </c>
      <c r="C89" s="185">
        <f>data!C343</f>
        <v>32416638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945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946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947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948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949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950</v>
      </c>
      <c r="C102" s="185">
        <f>data!C343+data!C345+data!C346+data!C347+data!C348-data!C349</f>
        <v>32416638</v>
      </c>
    </row>
    <row r="103" spans="1:3" ht="20.149999999999999" customHeight="1" x14ac:dyDescent="0.35">
      <c r="A103" s="183">
        <v>47</v>
      </c>
      <c r="B103" s="185" t="s">
        <v>951</v>
      </c>
      <c r="C103" s="185">
        <f>data!D352</f>
        <v>53688224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952</v>
      </c>
      <c r="B106" s="178"/>
      <c r="C106" s="178"/>
    </row>
    <row r="107" spans="1:3" ht="20.149999999999999" customHeight="1" x14ac:dyDescent="0.35">
      <c r="A107" s="179"/>
      <c r="C107" s="103" t="s">
        <v>953</v>
      </c>
    </row>
    <row r="108" spans="1:3" ht="20.149999999999999" customHeight="1" x14ac:dyDescent="0.35">
      <c r="A108" s="129" t="str">
        <f>"Hospital: "&amp;data!C98</f>
        <v>Hospital: MOUNT CARMEL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954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18018659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108710144</v>
      </c>
    </row>
    <row r="113" spans="1:3" ht="20.149999999999999" customHeight="1" x14ac:dyDescent="0.35">
      <c r="A113" s="183">
        <v>4</v>
      </c>
      <c r="B113" s="185" t="s">
        <v>955</v>
      </c>
      <c r="C113" s="185">
        <f>data!D360</f>
        <v>126728803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956</v>
      </c>
      <c r="C115" s="184"/>
    </row>
    <row r="116" spans="1:3" ht="20.149999999999999" customHeight="1" x14ac:dyDescent="0.35">
      <c r="A116" s="183">
        <v>7</v>
      </c>
      <c r="B116" s="197" t="s">
        <v>957</v>
      </c>
      <c r="C116" s="198">
        <f>data!C362</f>
        <v>648363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64400485.229999997</v>
      </c>
    </row>
    <row r="118" spans="1:3" ht="20.149999999999999" customHeight="1" x14ac:dyDescent="0.35">
      <c r="A118" s="183">
        <v>9</v>
      </c>
      <c r="B118" s="185" t="s">
        <v>958</v>
      </c>
      <c r="C118" s="198">
        <f>data!C364</f>
        <v>1345971</v>
      </c>
    </row>
    <row r="119" spans="1:3" ht="20.149999999999999" customHeight="1" x14ac:dyDescent="0.35">
      <c r="A119" s="183">
        <v>10</v>
      </c>
      <c r="B119" s="185" t="s">
        <v>959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903</v>
      </c>
      <c r="C120" s="198">
        <f>data!D366</f>
        <v>66394819.229999997</v>
      </c>
    </row>
    <row r="121" spans="1:3" ht="20.149999999999999" customHeight="1" x14ac:dyDescent="0.35">
      <c r="A121" s="183">
        <v>12</v>
      </c>
      <c r="B121" s="185" t="s">
        <v>960</v>
      </c>
      <c r="C121" s="198">
        <f>data!D367</f>
        <v>60333983.770000003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961</v>
      </c>
      <c r="B125" s="201" t="s">
        <v>507</v>
      </c>
      <c r="C125" s="200">
        <f>data!C370</f>
        <v>126495</v>
      </c>
    </row>
    <row r="126" spans="1:3" ht="20.149999999999999" customHeight="1" x14ac:dyDescent="0.35">
      <c r="A126" s="204" t="s">
        <v>962</v>
      </c>
      <c r="B126" s="201" t="s">
        <v>508</v>
      </c>
      <c r="C126" s="200">
        <f>data!C371</f>
        <v>1003017</v>
      </c>
    </row>
    <row r="127" spans="1:3" ht="20.149999999999999" customHeight="1" x14ac:dyDescent="0.35">
      <c r="A127" s="204" t="s">
        <v>963</v>
      </c>
      <c r="B127" s="201" t="s">
        <v>509</v>
      </c>
      <c r="C127" s="200">
        <f>data!C372</f>
        <v>0</v>
      </c>
    </row>
    <row r="128" spans="1:3" ht="20.149999999999999" customHeight="1" x14ac:dyDescent="0.35">
      <c r="A128" s="204" t="s">
        <v>964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965</v>
      </c>
      <c r="B129" s="201" t="s">
        <v>511</v>
      </c>
      <c r="C129" s="200">
        <f>data!C374</f>
        <v>0</v>
      </c>
    </row>
    <row r="130" spans="1:3" ht="20.149999999999999" customHeight="1" x14ac:dyDescent="0.35">
      <c r="A130" s="204" t="s">
        <v>966</v>
      </c>
      <c r="B130" s="201" t="s">
        <v>512</v>
      </c>
      <c r="C130" s="200">
        <f>data!C375</f>
        <v>0</v>
      </c>
    </row>
    <row r="131" spans="1:3" ht="20.149999999999999" customHeight="1" x14ac:dyDescent="0.35">
      <c r="A131" s="204" t="s">
        <v>967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968</v>
      </c>
      <c r="B132" s="201" t="s">
        <v>514</v>
      </c>
      <c r="C132" s="200">
        <f>data!C377</f>
        <v>0</v>
      </c>
    </row>
    <row r="133" spans="1:3" ht="20.149999999999999" customHeight="1" x14ac:dyDescent="0.35">
      <c r="A133" s="204" t="s">
        <v>969</v>
      </c>
      <c r="B133" s="201" t="s">
        <v>515</v>
      </c>
      <c r="C133" s="200">
        <f>data!C378</f>
        <v>111021</v>
      </c>
    </row>
    <row r="134" spans="1:3" ht="20.149999999999999" customHeight="1" x14ac:dyDescent="0.35">
      <c r="A134" s="204" t="s">
        <v>970</v>
      </c>
      <c r="B134" s="201" t="s">
        <v>516</v>
      </c>
      <c r="C134" s="200">
        <f>data!C379</f>
        <v>0</v>
      </c>
    </row>
    <row r="135" spans="1:3" ht="20.149999999999999" customHeight="1" x14ac:dyDescent="0.35">
      <c r="A135" s="204" t="s">
        <v>971</v>
      </c>
      <c r="B135" s="201" t="s">
        <v>517</v>
      </c>
      <c r="C135" s="200">
        <f>data!C380</f>
        <v>338939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972</v>
      </c>
      <c r="C137" s="198">
        <f>data!D383</f>
        <v>1579472</v>
      </c>
    </row>
    <row r="138" spans="1:3" ht="20.149999999999999" customHeight="1" x14ac:dyDescent="0.35">
      <c r="A138" s="183">
        <v>18</v>
      </c>
      <c r="B138" s="185" t="s">
        <v>973</v>
      </c>
      <c r="C138" s="198">
        <f>data!D384</f>
        <v>61913455.770000003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974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20225927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2222526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4385062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5559531</v>
      </c>
    </row>
    <row r="145" spans="1:3" ht="20.149999999999999" customHeight="1" x14ac:dyDescent="0.35">
      <c r="A145" s="183">
        <v>25</v>
      </c>
      <c r="B145" s="185" t="s">
        <v>975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976</v>
      </c>
      <c r="C146" s="198">
        <f>data!C394</f>
        <v>3333703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1707684</v>
      </c>
    </row>
    <row r="148" spans="1:3" ht="20.149999999999999" customHeight="1" x14ac:dyDescent="0.35">
      <c r="A148" s="183">
        <v>28</v>
      </c>
      <c r="B148" s="185" t="s">
        <v>977</v>
      </c>
      <c r="C148" s="198">
        <f>data!C396</f>
        <v>369074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978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975417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979</v>
      </c>
      <c r="B153" s="202" t="s">
        <v>270</v>
      </c>
      <c r="C153" s="198">
        <f>data!C401</f>
        <v>125995</v>
      </c>
    </row>
    <row r="154" spans="1:3" ht="20.149999999999999" customHeight="1" x14ac:dyDescent="0.35">
      <c r="A154" s="204" t="s">
        <v>980</v>
      </c>
      <c r="B154" s="202" t="s">
        <v>271</v>
      </c>
      <c r="C154" s="198">
        <f>data!C402</f>
        <v>1887750</v>
      </c>
    </row>
    <row r="155" spans="1:3" ht="20.149999999999999" customHeight="1" x14ac:dyDescent="0.35">
      <c r="A155" s="204" t="s">
        <v>981</v>
      </c>
      <c r="B155" s="202" t="s">
        <v>982</v>
      </c>
      <c r="C155" s="198">
        <f>data!C403</f>
        <v>33040</v>
      </c>
    </row>
    <row r="156" spans="1:3" ht="20.149999999999999" customHeight="1" x14ac:dyDescent="0.35">
      <c r="A156" s="204" t="s">
        <v>983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984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985</v>
      </c>
      <c r="B158" s="202" t="s">
        <v>275</v>
      </c>
      <c r="C158" s="198">
        <f>data!C406</f>
        <v>-10033</v>
      </c>
    </row>
    <row r="159" spans="1:3" ht="20.149999999999999" customHeight="1" x14ac:dyDescent="0.35">
      <c r="A159" s="204" t="s">
        <v>986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987</v>
      </c>
      <c r="B160" s="202" t="s">
        <v>277</v>
      </c>
      <c r="C160" s="198">
        <f>data!C408</f>
        <v>880383</v>
      </c>
    </row>
    <row r="161" spans="1:3" ht="20.149999999999999" customHeight="1" x14ac:dyDescent="0.35">
      <c r="A161" s="204" t="s">
        <v>988</v>
      </c>
      <c r="B161" s="202" t="s">
        <v>278</v>
      </c>
      <c r="C161" s="198">
        <f>data!C409</f>
        <v>19759412</v>
      </c>
    </row>
    <row r="162" spans="1:3" ht="20.149999999999999" customHeight="1" x14ac:dyDescent="0.35">
      <c r="A162" s="204" t="s">
        <v>989</v>
      </c>
      <c r="B162" s="202" t="s">
        <v>279</v>
      </c>
      <c r="C162" s="198">
        <f>data!C410</f>
        <v>1856</v>
      </c>
    </row>
    <row r="163" spans="1:3" ht="20.149999999999999" customHeight="1" x14ac:dyDescent="0.35">
      <c r="A163" s="204" t="s">
        <v>990</v>
      </c>
      <c r="B163" s="202" t="s">
        <v>280</v>
      </c>
      <c r="C163" s="198">
        <f>data!C411</f>
        <v>22201</v>
      </c>
    </row>
    <row r="164" spans="1:3" ht="20.149999999999999" customHeight="1" x14ac:dyDescent="0.35">
      <c r="A164" s="204" t="s">
        <v>991</v>
      </c>
      <c r="B164" s="202" t="s">
        <v>281</v>
      </c>
      <c r="C164" s="198">
        <f>data!C412</f>
        <v>415399</v>
      </c>
    </row>
    <row r="165" spans="1:3" ht="20.149999999999999" customHeight="1" x14ac:dyDescent="0.35">
      <c r="A165" s="204" t="s">
        <v>992</v>
      </c>
      <c r="B165" s="202" t="s">
        <v>282</v>
      </c>
      <c r="C165" s="198">
        <f>data!C413</f>
        <v>672501</v>
      </c>
    </row>
    <row r="166" spans="1:3" ht="20.149999999999999" customHeight="1" x14ac:dyDescent="0.35">
      <c r="A166" s="204" t="s">
        <v>993</v>
      </c>
      <c r="B166" s="202" t="s">
        <v>994</v>
      </c>
      <c r="C166" s="198">
        <f>data!C414</f>
        <v>126081</v>
      </c>
    </row>
    <row r="167" spans="1:3" ht="20.149999999999999" customHeight="1" x14ac:dyDescent="0.35">
      <c r="A167" s="183">
        <v>34</v>
      </c>
      <c r="B167" s="185" t="s">
        <v>995</v>
      </c>
      <c r="C167" s="198">
        <f>data!D416</f>
        <v>62693509</v>
      </c>
    </row>
    <row r="168" spans="1:3" ht="20.149999999999999" customHeight="1" x14ac:dyDescent="0.35">
      <c r="A168" s="183">
        <v>35</v>
      </c>
      <c r="B168" s="185" t="s">
        <v>996</v>
      </c>
      <c r="C168" s="198">
        <f>data!D417</f>
        <v>-780053.22999999672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997</v>
      </c>
      <c r="C170" s="198">
        <f>data!D420</f>
        <v>327275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998</v>
      </c>
      <c r="C172" s="185">
        <f>data!D421</f>
        <v>-452778.22999999672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999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1000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1001</v>
      </c>
      <c r="C177" s="198">
        <f>data!D424</f>
        <v>-452778.22999999672</v>
      </c>
    </row>
    <row r="178" spans="1:3" ht="20.149999999999999" customHeight="1" x14ac:dyDescent="0.35">
      <c r="A178" s="188">
        <v>45</v>
      </c>
      <c r="B178" s="187" t="s">
        <v>1002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CA2A-CE0A-42B0-B1C4-DC20FB9E2003}">
  <sheetPr codeName="Sheet11"/>
  <dimension ref="A1:N410"/>
  <sheetViews>
    <sheetView showFormulas="1" showGridLines="0" topLeftCell="B364" zoomScale="65" workbookViewId="0">
      <selection activeCell="F112" sqref="F112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1003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1004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MOUNT CARMEL HOSPITAL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1005</v>
      </c>
      <c r="C6" s="295" t="s">
        <v>118</v>
      </c>
      <c r="D6" s="296" t="s">
        <v>1006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1007</v>
      </c>
      <c r="E7" s="296" t="s">
        <v>190</v>
      </c>
      <c r="F7" s="296" t="s">
        <v>1008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1009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755</v>
      </c>
      <c r="D9" s="290">
        <f>data!D59</f>
        <v>0</v>
      </c>
      <c r="E9" s="290">
        <f>data!E59</f>
        <v>3096</v>
      </c>
      <c r="F9" s="290">
        <f>data!F59</f>
        <v>0</v>
      </c>
      <c r="G9" s="290">
        <f>data!G59</f>
        <v>0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10.4</v>
      </c>
      <c r="D10" s="297">
        <f>data!D60</f>
        <v>0</v>
      </c>
      <c r="E10" s="297">
        <f>data!E60</f>
        <v>36.6</v>
      </c>
      <c r="F10" s="297">
        <f>data!F60</f>
        <v>0</v>
      </c>
      <c r="G10" s="297">
        <f>data!G60</f>
        <v>0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1196004</v>
      </c>
      <c r="D11" s="290">
        <f>data!D61</f>
        <v>0</v>
      </c>
      <c r="E11" s="290">
        <f>data!E61</f>
        <v>3551606</v>
      </c>
      <c r="F11" s="290">
        <f>data!F61</f>
        <v>0</v>
      </c>
      <c r="G11" s="290">
        <f>data!G61</f>
        <v>0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127077</v>
      </c>
      <c r="D12" s="290">
        <f>data!D62</f>
        <v>0</v>
      </c>
      <c r="E12" s="290">
        <f>data!E62</f>
        <v>362751</v>
      </c>
      <c r="F12" s="290">
        <f>data!F62</f>
        <v>0</v>
      </c>
      <c r="G12" s="290">
        <f>data!G62</f>
        <v>0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13761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57397</v>
      </c>
      <c r="D14" s="290">
        <f>data!D64</f>
        <v>0</v>
      </c>
      <c r="E14" s="290">
        <f>data!E64</f>
        <v>220291</v>
      </c>
      <c r="F14" s="290">
        <f>data!F64</f>
        <v>0</v>
      </c>
      <c r="G14" s="290">
        <f>data!G64</f>
        <v>0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525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526</v>
      </c>
      <c r="C16" s="290">
        <f>data!C66</f>
        <v>102398</v>
      </c>
      <c r="D16" s="290">
        <f>data!D66</f>
        <v>0</v>
      </c>
      <c r="E16" s="290">
        <f>data!E66</f>
        <v>679500</v>
      </c>
      <c r="F16" s="290">
        <f>data!F66</f>
        <v>0</v>
      </c>
      <c r="G16" s="290">
        <f>data!G66</f>
        <v>0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0</v>
      </c>
      <c r="D17" s="290">
        <f>data!D67</f>
        <v>0</v>
      </c>
      <c r="E17" s="290">
        <f>data!E67</f>
        <v>32492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1010</v>
      </c>
      <c r="C18" s="290">
        <f>data!C68</f>
        <v>0</v>
      </c>
      <c r="D18" s="290">
        <f>data!D68</f>
        <v>0</v>
      </c>
      <c r="E18" s="290">
        <f>data!E68</f>
        <v>0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1011</v>
      </c>
      <c r="C19" s="290">
        <f>data!C69</f>
        <v>1412108</v>
      </c>
      <c r="D19" s="290">
        <f>data!D69</f>
        <v>0</v>
      </c>
      <c r="E19" s="290">
        <f>data!E69</f>
        <v>3900324</v>
      </c>
      <c r="F19" s="290">
        <f>data!F69</f>
        <v>0</v>
      </c>
      <c r="G19" s="290">
        <f>data!G69</f>
        <v>0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-1140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1012</v>
      </c>
      <c r="C21" s="290">
        <f>data!C85</f>
        <v>2894984</v>
      </c>
      <c r="D21" s="290">
        <f>data!D85</f>
        <v>0</v>
      </c>
      <c r="E21" s="290">
        <f>data!E85</f>
        <v>8759585</v>
      </c>
      <c r="F21" s="290">
        <f>data!F85</f>
        <v>0</v>
      </c>
      <c r="G21" s="290">
        <f>data!G85</f>
        <v>0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1013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1014</v>
      </c>
      <c r="C24" s="290">
        <f>data!C87</f>
        <v>2465885</v>
      </c>
      <c r="D24" s="290">
        <f>data!D87</f>
        <v>0</v>
      </c>
      <c r="E24" s="290">
        <f>data!E87</f>
        <v>6339600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1015</v>
      </c>
      <c r="C25" s="290">
        <f>data!C88</f>
        <v>176506</v>
      </c>
      <c r="D25" s="290">
        <f>data!D88</f>
        <v>0</v>
      </c>
      <c r="E25" s="290">
        <f>data!E88</f>
        <v>1091086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1016</v>
      </c>
      <c r="C26" s="290">
        <f>data!C89</f>
        <v>2642391</v>
      </c>
      <c r="D26" s="290">
        <f>data!D89</f>
        <v>0</v>
      </c>
      <c r="E26" s="290">
        <f>data!E89</f>
        <v>7430686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1017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1018</v>
      </c>
      <c r="C28" s="290">
        <f>data!C90</f>
        <v>2993</v>
      </c>
      <c r="D28" s="290">
        <f>data!D90</f>
        <v>0</v>
      </c>
      <c r="E28" s="290">
        <f>data!E90</f>
        <v>15799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1019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1020</v>
      </c>
      <c r="C30" s="290">
        <f>data!C92</f>
        <v>828</v>
      </c>
      <c r="D30" s="290">
        <f>data!D92</f>
        <v>0</v>
      </c>
      <c r="E30" s="290">
        <f>data!E92</f>
        <v>4371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1021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6.23</v>
      </c>
      <c r="D32" s="297">
        <f>data!D94</f>
        <v>0</v>
      </c>
      <c r="E32" s="297">
        <f>data!E94</f>
        <v>23.8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1003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1022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MOUNT CARMEL HOSPITAL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1005</v>
      </c>
      <c r="C38" s="296"/>
      <c r="D38" s="296" t="s">
        <v>126</v>
      </c>
      <c r="E38" s="296" t="s">
        <v>127</v>
      </c>
      <c r="F38" s="296" t="s">
        <v>1023</v>
      </c>
      <c r="G38" s="296" t="s">
        <v>129</v>
      </c>
      <c r="H38" s="296" t="s">
        <v>1024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1009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298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165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10.71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724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1120645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120469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32469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109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1074353</v>
      </c>
    </row>
    <row r="47" spans="1:9" customFormat="1" ht="20.149999999999999" customHeight="1" x14ac:dyDescent="0.35">
      <c r="A47" s="289">
        <v>10</v>
      </c>
      <c r="B47" s="290" t="s">
        <v>525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526</v>
      </c>
      <c r="C48" s="290">
        <f>data!J66</f>
        <v>116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107599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82212</v>
      </c>
    </row>
    <row r="50" spans="1:11" customFormat="1" ht="20.149999999999999" customHeight="1" x14ac:dyDescent="0.35">
      <c r="A50" s="289">
        <v>13</v>
      </c>
      <c r="B50" s="290" t="s">
        <v>1010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0</v>
      </c>
    </row>
    <row r="51" spans="1:11" customFormat="1" ht="20.149999999999999" customHeight="1" x14ac:dyDescent="0.35">
      <c r="A51" s="289">
        <v>14</v>
      </c>
      <c r="B51" s="290" t="s">
        <v>1011</v>
      </c>
      <c r="C51" s="290">
        <f>data!J69</f>
        <v>707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1171144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-852</v>
      </c>
    </row>
    <row r="53" spans="1:11" customFormat="1" ht="20.149999999999999" customHeight="1" x14ac:dyDescent="0.35">
      <c r="A53" s="289">
        <v>16</v>
      </c>
      <c r="B53" s="298" t="s">
        <v>1012</v>
      </c>
      <c r="C53" s="290">
        <f>data!J85</f>
        <v>1656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0</v>
      </c>
      <c r="I53" s="290">
        <f>data!P85</f>
        <v>3708039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1013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1014</v>
      </c>
      <c r="C56" s="290">
        <f>data!J87</f>
        <v>0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1169210</v>
      </c>
    </row>
    <row r="57" spans="1:11" customFormat="1" ht="20.149999999999999" customHeight="1" x14ac:dyDescent="0.35">
      <c r="A57" s="289">
        <v>20</v>
      </c>
      <c r="B57" s="298" t="s">
        <v>1015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16746984</v>
      </c>
    </row>
    <row r="58" spans="1:11" customFormat="1" ht="20.149999999999999" customHeight="1" x14ac:dyDescent="0.35">
      <c r="A58" s="289">
        <v>21</v>
      </c>
      <c r="B58" s="298" t="s">
        <v>1016</v>
      </c>
      <c r="C58" s="290">
        <f>data!J89</f>
        <v>0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17916194</v>
      </c>
    </row>
    <row r="59" spans="1:11" customFormat="1" ht="20.149999999999999" customHeight="1" x14ac:dyDescent="0.35">
      <c r="A59" s="289" t="s">
        <v>1017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1018</v>
      </c>
      <c r="C60" s="290">
        <f>data!J90</f>
        <v>0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5305</v>
      </c>
      <c r="K60" s="301"/>
    </row>
    <row r="61" spans="1:11" customFormat="1" ht="20.149999999999999" customHeight="1" x14ac:dyDescent="0.35">
      <c r="A61" s="289">
        <v>23</v>
      </c>
      <c r="B61" s="290" t="s">
        <v>1019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1020</v>
      </c>
      <c r="C62" s="290">
        <f>data!J92</f>
        <v>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1468</v>
      </c>
    </row>
    <row r="63" spans="1:11" customFormat="1" ht="20.149999999999999" customHeight="1" x14ac:dyDescent="0.35">
      <c r="A63" s="289">
        <v>25</v>
      </c>
      <c r="B63" s="290" t="s">
        <v>1021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4.5599999999999996</v>
      </c>
    </row>
    <row r="65" spans="1:9" customFormat="1" ht="20.149999999999999" customHeight="1" x14ac:dyDescent="0.35">
      <c r="A65" s="283" t="s">
        <v>1003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1025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MOUNT CARMEL HOSPITAL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1005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1026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1009</v>
      </c>
      <c r="C72" s="292" t="s">
        <v>1027</v>
      </c>
      <c r="D72" s="291" t="s">
        <v>1028</v>
      </c>
      <c r="E72" s="302"/>
      <c r="F72" s="302"/>
      <c r="G72" s="291" t="s">
        <v>1029</v>
      </c>
      <c r="H72" s="291" t="s">
        <v>1029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1.49</v>
      </c>
      <c r="D74" s="297">
        <f>data!R60</f>
        <v>4.37</v>
      </c>
      <c r="E74" s="297">
        <f>data!S60</f>
        <v>0</v>
      </c>
      <c r="F74" s="297">
        <f>data!T60</f>
        <v>4.0999999999999996</v>
      </c>
      <c r="G74" s="297">
        <f>data!U60</f>
        <v>17.850000000000001</v>
      </c>
      <c r="H74" s="297">
        <f>data!V60</f>
        <v>5.91</v>
      </c>
      <c r="I74" s="297">
        <f>data!W60</f>
        <v>0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183865</v>
      </c>
      <c r="D75" s="290">
        <f>data!R61</f>
        <v>1166645</v>
      </c>
      <c r="E75" s="290">
        <f>data!S61</f>
        <v>0</v>
      </c>
      <c r="F75" s="290">
        <f>data!T61</f>
        <v>454589</v>
      </c>
      <c r="G75" s="290">
        <f>data!U61</f>
        <v>1246989</v>
      </c>
      <c r="H75" s="290">
        <f>data!V61</f>
        <v>470219</v>
      </c>
      <c r="I75" s="290">
        <f>data!W61</f>
        <v>0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17029</v>
      </c>
      <c r="D76" s="290">
        <f>data!R62</f>
        <v>96815</v>
      </c>
      <c r="E76" s="290">
        <f>data!S62</f>
        <v>0</v>
      </c>
      <c r="F76" s="290">
        <f>data!T62</f>
        <v>47234</v>
      </c>
      <c r="G76" s="290">
        <f>data!U62</f>
        <v>136116</v>
      </c>
      <c r="H76" s="290">
        <f>data!V62</f>
        <v>48693</v>
      </c>
      <c r="I76" s="290">
        <f>data!W62</f>
        <v>0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6166.81</v>
      </c>
      <c r="H77" s="290">
        <f>data!V63</f>
        <v>9600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4701</v>
      </c>
      <c r="D78" s="290">
        <f>data!R64</f>
        <v>41325</v>
      </c>
      <c r="E78" s="290">
        <f>data!S64</f>
        <v>13390</v>
      </c>
      <c r="F78" s="290">
        <f>data!T64</f>
        <v>87669</v>
      </c>
      <c r="G78" s="290">
        <f>data!U64</f>
        <v>552670</v>
      </c>
      <c r="H78" s="290">
        <f>data!V64</f>
        <v>42050</v>
      </c>
      <c r="I78" s="290">
        <f>data!W64</f>
        <v>0</v>
      </c>
    </row>
    <row r="79" spans="1:9" customFormat="1" ht="20.149999999999999" customHeight="1" x14ac:dyDescent="0.35">
      <c r="A79" s="289">
        <v>10</v>
      </c>
      <c r="B79" s="290" t="s">
        <v>525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526</v>
      </c>
      <c r="C80" s="290">
        <f>data!Q66</f>
        <v>7</v>
      </c>
      <c r="D80" s="290">
        <f>data!R66</f>
        <v>39001</v>
      </c>
      <c r="E80" s="290">
        <f>data!S66</f>
        <v>64382</v>
      </c>
      <c r="F80" s="290">
        <f>data!T66</f>
        <v>0</v>
      </c>
      <c r="G80" s="290">
        <f>data!U66</f>
        <v>389209</v>
      </c>
      <c r="H80" s="290">
        <f>data!V66</f>
        <v>1335</v>
      </c>
      <c r="I80" s="290">
        <f>data!W66</f>
        <v>0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0</v>
      </c>
      <c r="D81" s="290">
        <f>data!R67</f>
        <v>0</v>
      </c>
      <c r="E81" s="290">
        <f>data!S67</f>
        <v>0</v>
      </c>
      <c r="F81" s="290">
        <f>data!T67</f>
        <v>0</v>
      </c>
      <c r="G81" s="290">
        <f>data!U67</f>
        <v>20180</v>
      </c>
      <c r="H81" s="290">
        <f>data!V67</f>
        <v>15337</v>
      </c>
      <c r="I81" s="290">
        <f>data!W67</f>
        <v>0</v>
      </c>
    </row>
    <row r="82" spans="1:9" customFormat="1" ht="20.149999999999999" customHeight="1" x14ac:dyDescent="0.35">
      <c r="A82" s="289">
        <v>13</v>
      </c>
      <c r="B82" s="290" t="s">
        <v>1010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39656</v>
      </c>
      <c r="H82" s="290">
        <f>data!V68</f>
        <v>0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1011</v>
      </c>
      <c r="C83" s="290">
        <f>data!Q69</f>
        <v>232087</v>
      </c>
      <c r="D83" s="290">
        <f>data!R69</f>
        <v>1152759</v>
      </c>
      <c r="E83" s="290">
        <f>data!S69</f>
        <v>91</v>
      </c>
      <c r="F83" s="290">
        <f>data!T69</f>
        <v>444722</v>
      </c>
      <c r="G83" s="290">
        <f>data!U69</f>
        <v>1424139</v>
      </c>
      <c r="H83" s="290">
        <f>data!V69</f>
        <v>557413</v>
      </c>
      <c r="I83" s="290">
        <f>data!W69</f>
        <v>0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1012</v>
      </c>
      <c r="C85" s="290">
        <f>data!Q85</f>
        <v>437689</v>
      </c>
      <c r="D85" s="290">
        <f>data!R85</f>
        <v>2496545</v>
      </c>
      <c r="E85" s="290">
        <f>data!S85</f>
        <v>77863</v>
      </c>
      <c r="F85" s="290">
        <f>data!T85</f>
        <v>1034214</v>
      </c>
      <c r="G85" s="290">
        <f>data!U85</f>
        <v>3815125.81</v>
      </c>
      <c r="H85" s="290">
        <f>data!V85</f>
        <v>1144647</v>
      </c>
      <c r="I85" s="290">
        <f>data!W85</f>
        <v>0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1013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1014</v>
      </c>
      <c r="C88" s="290">
        <f>data!Q87</f>
        <v>244489</v>
      </c>
      <c r="D88" s="290">
        <f>data!R87</f>
        <v>0</v>
      </c>
      <c r="E88" s="290">
        <f>data!S87</f>
        <v>0</v>
      </c>
      <c r="F88" s="290">
        <f>data!T87</f>
        <v>4734</v>
      </c>
      <c r="G88" s="290">
        <f>data!U87</f>
        <v>1549403</v>
      </c>
      <c r="H88" s="290">
        <f>data!V87</f>
        <v>206530</v>
      </c>
      <c r="I88" s="290">
        <f>data!W87</f>
        <v>0</v>
      </c>
    </row>
    <row r="89" spans="1:9" customFormat="1" ht="20.149999999999999" customHeight="1" x14ac:dyDescent="0.35">
      <c r="A89" s="289">
        <v>20</v>
      </c>
      <c r="B89" s="298" t="s">
        <v>1015</v>
      </c>
      <c r="C89" s="290">
        <f>data!Q88</f>
        <v>959928</v>
      </c>
      <c r="D89" s="290">
        <f>data!R88</f>
        <v>1556325</v>
      </c>
      <c r="E89" s="290">
        <f>data!S88</f>
        <v>0</v>
      </c>
      <c r="F89" s="290">
        <f>data!T88</f>
        <v>883385</v>
      </c>
      <c r="G89" s="290">
        <f>data!U88</f>
        <v>15344962</v>
      </c>
      <c r="H89" s="290">
        <f>data!V88</f>
        <v>3548991</v>
      </c>
      <c r="I89" s="290">
        <f>data!W88</f>
        <v>0</v>
      </c>
    </row>
    <row r="90" spans="1:9" customFormat="1" ht="20.149999999999999" customHeight="1" x14ac:dyDescent="0.35">
      <c r="A90" s="289">
        <v>21</v>
      </c>
      <c r="B90" s="298" t="s">
        <v>1016</v>
      </c>
      <c r="C90" s="290">
        <f>data!Q89</f>
        <v>1204417</v>
      </c>
      <c r="D90" s="290">
        <f>data!R89</f>
        <v>1556325</v>
      </c>
      <c r="E90" s="290">
        <f>data!S89</f>
        <v>0</v>
      </c>
      <c r="F90" s="290">
        <f>data!T89</f>
        <v>888119</v>
      </c>
      <c r="G90" s="290">
        <f>data!U89</f>
        <v>16894365</v>
      </c>
      <c r="H90" s="290">
        <f>data!V89</f>
        <v>3755521</v>
      </c>
      <c r="I90" s="290">
        <f>data!W89</f>
        <v>0</v>
      </c>
    </row>
    <row r="91" spans="1:9" customFormat="1" ht="20.149999999999999" customHeight="1" x14ac:dyDescent="0.35">
      <c r="A91" s="289" t="s">
        <v>1017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1018</v>
      </c>
      <c r="C92" s="290">
        <f>data!Q90</f>
        <v>5567</v>
      </c>
      <c r="D92" s="290">
        <f>data!R90</f>
        <v>205</v>
      </c>
      <c r="E92" s="290">
        <f>data!S90</f>
        <v>2283</v>
      </c>
      <c r="F92" s="290">
        <f>data!T90</f>
        <v>792</v>
      </c>
      <c r="G92" s="290">
        <f>data!U90</f>
        <v>1648</v>
      </c>
      <c r="H92" s="290">
        <f>data!V90</f>
        <v>2034</v>
      </c>
      <c r="I92" s="290">
        <f>data!W90</f>
        <v>0</v>
      </c>
    </row>
    <row r="93" spans="1:9" customFormat="1" ht="20.149999999999999" customHeight="1" x14ac:dyDescent="0.35">
      <c r="A93" s="289">
        <v>23</v>
      </c>
      <c r="B93" s="290" t="s">
        <v>1019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1020</v>
      </c>
      <c r="C94" s="290">
        <f>data!Q92</f>
        <v>1540</v>
      </c>
      <c r="D94" s="290">
        <f>data!R92</f>
        <v>57</v>
      </c>
      <c r="E94" s="290">
        <f>data!S92</f>
        <v>632</v>
      </c>
      <c r="F94" s="290">
        <f>data!T92</f>
        <v>219</v>
      </c>
      <c r="G94" s="290">
        <f>data!U92</f>
        <v>456</v>
      </c>
      <c r="H94" s="290">
        <f>data!V92</f>
        <v>563</v>
      </c>
      <c r="I94" s="290">
        <f>data!W92</f>
        <v>0</v>
      </c>
    </row>
    <row r="95" spans="1:9" customFormat="1" ht="20.149999999999999" customHeight="1" x14ac:dyDescent="0.35">
      <c r="A95" s="289">
        <v>25</v>
      </c>
      <c r="B95" s="290" t="s">
        <v>1021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0.89</v>
      </c>
      <c r="D96" s="297">
        <f>data!R94</f>
        <v>0</v>
      </c>
      <c r="E96" s="297">
        <f>data!S94</f>
        <v>0</v>
      </c>
      <c r="F96" s="297">
        <f>data!T94</f>
        <v>2.58</v>
      </c>
      <c r="G96" s="297">
        <f>data!U94</f>
        <v>0</v>
      </c>
      <c r="H96" s="297">
        <f>data!V94</f>
        <v>0</v>
      </c>
      <c r="I96" s="297">
        <f>data!W94</f>
        <v>0</v>
      </c>
    </row>
    <row r="97" spans="1:9" customFormat="1" ht="20.149999999999999" customHeight="1" x14ac:dyDescent="0.35">
      <c r="A97" s="283" t="s">
        <v>1003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1030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MOUNT CARMEL HOSPITAL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1005</v>
      </c>
      <c r="C102" s="296" t="s">
        <v>1031</v>
      </c>
      <c r="D102" s="296" t="s">
        <v>1032</v>
      </c>
      <c r="E102" s="296" t="s">
        <v>1032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1009</v>
      </c>
      <c r="C104" s="291" t="s">
        <v>251</v>
      </c>
      <c r="D104" s="292" t="s">
        <v>1033</v>
      </c>
      <c r="E104" s="292" t="s">
        <v>1033</v>
      </c>
      <c r="F104" s="292" t="s">
        <v>1033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0</v>
      </c>
      <c r="D106" s="297">
        <f>data!Y60</f>
        <v>17.05</v>
      </c>
      <c r="E106" s="297">
        <f>data!Z60</f>
        <v>0</v>
      </c>
      <c r="F106" s="297">
        <f>data!AA60</f>
        <v>1.53</v>
      </c>
      <c r="G106" s="297">
        <f>data!AB60</f>
        <v>8.2799999999999994</v>
      </c>
      <c r="H106" s="297">
        <f>data!AC60</f>
        <v>7.28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0</v>
      </c>
      <c r="D107" s="290">
        <f>data!Y61</f>
        <v>1583958</v>
      </c>
      <c r="E107" s="290">
        <f>data!Z61</f>
        <v>0</v>
      </c>
      <c r="F107" s="290">
        <f>data!AA61</f>
        <v>251732</v>
      </c>
      <c r="G107" s="290">
        <f>data!AB61</f>
        <v>1151287</v>
      </c>
      <c r="H107" s="290">
        <f>data!AC61</f>
        <v>684269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0</v>
      </c>
      <c r="D108" s="290">
        <f>data!Y62</f>
        <v>161728</v>
      </c>
      <c r="E108" s="290">
        <f>data!Z62</f>
        <v>0</v>
      </c>
      <c r="F108" s="290">
        <f>data!AA62</f>
        <v>19103</v>
      </c>
      <c r="G108" s="290">
        <f>data!AB62</f>
        <v>111116</v>
      </c>
      <c r="H108" s="290">
        <f>data!AC62</f>
        <v>76596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0</v>
      </c>
      <c r="H109" s="290">
        <f>data!AC63</f>
        <v>33019.56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0</v>
      </c>
      <c r="D110" s="290">
        <f>data!Y64</f>
        <v>150080</v>
      </c>
      <c r="E110" s="290">
        <f>data!Z64</f>
        <v>0</v>
      </c>
      <c r="F110" s="290">
        <f>data!AA64</f>
        <v>58895</v>
      </c>
      <c r="G110" s="290">
        <f>data!AB64</f>
        <v>2626037</v>
      </c>
      <c r="H110" s="290">
        <f>data!AC64</f>
        <v>64394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525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526</v>
      </c>
      <c r="C112" s="290">
        <f>data!X66</f>
        <v>0</v>
      </c>
      <c r="D112" s="290">
        <f>data!Y66</f>
        <v>669272</v>
      </c>
      <c r="E112" s="290">
        <f>data!Z66</f>
        <v>0</v>
      </c>
      <c r="F112" s="290">
        <f>data!AA66</f>
        <v>16350</v>
      </c>
      <c r="G112" s="290">
        <f>data!AB66</f>
        <v>47702</v>
      </c>
      <c r="H112" s="290">
        <f>data!AC66</f>
        <v>2365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0</v>
      </c>
      <c r="D113" s="290">
        <f>data!Y67</f>
        <v>165500</v>
      </c>
      <c r="E113" s="290">
        <f>data!Z67</f>
        <v>0</v>
      </c>
      <c r="F113" s="290">
        <f>data!AA67</f>
        <v>3826</v>
      </c>
      <c r="G113" s="290">
        <f>data!AB67</f>
        <v>5897</v>
      </c>
      <c r="H113" s="290">
        <f>data!AC67</f>
        <v>13487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1010</v>
      </c>
      <c r="C114" s="290">
        <f>data!X68</f>
        <v>0</v>
      </c>
      <c r="D114" s="290">
        <f>data!Y68</f>
        <v>29501</v>
      </c>
      <c r="E114" s="290">
        <f>data!Z68</f>
        <v>0</v>
      </c>
      <c r="F114" s="290">
        <f>data!AA68</f>
        <v>0</v>
      </c>
      <c r="G114" s="290">
        <f>data!AB68</f>
        <v>102683</v>
      </c>
      <c r="H114" s="290">
        <f>data!AC68</f>
        <v>0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1011</v>
      </c>
      <c r="C115" s="290">
        <f>data!X69</f>
        <v>0</v>
      </c>
      <c r="D115" s="290">
        <f>data!Y69</f>
        <v>1786797</v>
      </c>
      <c r="E115" s="290">
        <f>data!Z69</f>
        <v>0</v>
      </c>
      <c r="F115" s="290">
        <f>data!AA69</f>
        <v>252704</v>
      </c>
      <c r="G115" s="290">
        <f>data!AB69</f>
        <v>1163409</v>
      </c>
      <c r="H115" s="290">
        <f>data!AC69</f>
        <v>676998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1012</v>
      </c>
      <c r="C117" s="290">
        <f>data!X85</f>
        <v>0</v>
      </c>
      <c r="D117" s="290">
        <f>data!Y85</f>
        <v>4546836</v>
      </c>
      <c r="E117" s="290">
        <f>data!Z85</f>
        <v>0</v>
      </c>
      <c r="F117" s="290">
        <f>data!AA85</f>
        <v>602610</v>
      </c>
      <c r="G117" s="290">
        <f>data!AB85</f>
        <v>5208131</v>
      </c>
      <c r="H117" s="290">
        <f>data!AC85</f>
        <v>1551128.56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1013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1014</v>
      </c>
      <c r="C120" s="290">
        <f>data!X87</f>
        <v>0</v>
      </c>
      <c r="D120" s="290">
        <f>data!Y87</f>
        <v>1061218</v>
      </c>
      <c r="E120" s="290">
        <f>data!Z87</f>
        <v>0</v>
      </c>
      <c r="F120" s="290">
        <f>data!AA87</f>
        <v>2488</v>
      </c>
      <c r="G120" s="290">
        <f>data!AB87</f>
        <v>3227908</v>
      </c>
      <c r="H120" s="290">
        <f>data!AC87</f>
        <v>879864</v>
      </c>
      <c r="I120" s="290">
        <f>data!AD87</f>
        <v>0</v>
      </c>
    </row>
    <row r="121" spans="1:9" customFormat="1" ht="20.149999999999999" customHeight="1" x14ac:dyDescent="0.35">
      <c r="A121" s="289">
        <v>20</v>
      </c>
      <c r="B121" s="298" t="s">
        <v>1015</v>
      </c>
      <c r="C121" s="290">
        <f>data!X88</f>
        <v>0</v>
      </c>
      <c r="D121" s="290">
        <f>data!Y88</f>
        <v>30749302</v>
      </c>
      <c r="E121" s="290">
        <f>data!Z88</f>
        <v>0</v>
      </c>
      <c r="F121" s="290">
        <f>data!AA88</f>
        <v>2592853</v>
      </c>
      <c r="G121" s="290">
        <f>data!AB88</f>
        <v>12866172</v>
      </c>
      <c r="H121" s="290">
        <f>data!AC88</f>
        <v>1462214</v>
      </c>
      <c r="I121" s="290">
        <f>data!AD88</f>
        <v>0</v>
      </c>
    </row>
    <row r="122" spans="1:9" customFormat="1" ht="20.149999999999999" customHeight="1" x14ac:dyDescent="0.35">
      <c r="A122" s="289">
        <v>21</v>
      </c>
      <c r="B122" s="298" t="s">
        <v>1016</v>
      </c>
      <c r="C122" s="290">
        <f>data!X89</f>
        <v>0</v>
      </c>
      <c r="D122" s="290">
        <f>data!Y89</f>
        <v>31810520</v>
      </c>
      <c r="E122" s="290">
        <f>data!Z89</f>
        <v>0</v>
      </c>
      <c r="F122" s="290">
        <f>data!AA89</f>
        <v>2595341</v>
      </c>
      <c r="G122" s="290">
        <f>data!AB89</f>
        <v>16094080</v>
      </c>
      <c r="H122" s="290">
        <f>data!AC89</f>
        <v>2342078</v>
      </c>
      <c r="I122" s="290">
        <f>data!AD89</f>
        <v>0</v>
      </c>
    </row>
    <row r="123" spans="1:9" customFormat="1" ht="20.149999999999999" customHeight="1" x14ac:dyDescent="0.35">
      <c r="A123" s="289" t="s">
        <v>1017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1018</v>
      </c>
      <c r="C124" s="290">
        <f>data!X90</f>
        <v>0</v>
      </c>
      <c r="D124" s="290">
        <f>data!Y90</f>
        <v>5829</v>
      </c>
      <c r="E124" s="290">
        <f>data!Z90</f>
        <v>0</v>
      </c>
      <c r="F124" s="290">
        <f>data!AA90</f>
        <v>922</v>
      </c>
      <c r="G124" s="290">
        <f>data!AB90</f>
        <v>1321</v>
      </c>
      <c r="H124" s="290">
        <f>data!AC90</f>
        <v>654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1019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1020</v>
      </c>
      <c r="C126" s="290">
        <f>data!X92</f>
        <v>0</v>
      </c>
      <c r="D126" s="290">
        <f>data!Y92</f>
        <v>1613</v>
      </c>
      <c r="E126" s="290">
        <f>data!Z92</f>
        <v>0</v>
      </c>
      <c r="F126" s="290">
        <f>data!AA92</f>
        <v>255</v>
      </c>
      <c r="G126" s="290">
        <f>data!AB92</f>
        <v>365</v>
      </c>
      <c r="H126" s="290">
        <f>data!AC92</f>
        <v>181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1021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0</v>
      </c>
      <c r="E128" s="297">
        <f>data!Z94</f>
        <v>0</v>
      </c>
      <c r="F128" s="297">
        <f>data!AA94</f>
        <v>0.43</v>
      </c>
      <c r="G128" s="297">
        <f>data!AB94</f>
        <v>0</v>
      </c>
      <c r="H128" s="297">
        <f>data!AC94</f>
        <v>0</v>
      </c>
      <c r="I128" s="297">
        <f>data!AD94</f>
        <v>0</v>
      </c>
    </row>
    <row r="129" spans="1:14" customFormat="1" ht="20.149999999999999" customHeight="1" x14ac:dyDescent="0.35">
      <c r="A129" s="283" t="s">
        <v>1003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1034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MOUNT CARMEL HOSPITAL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1005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1035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1009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1036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13.71</v>
      </c>
      <c r="D138" s="297">
        <f>data!AF60</f>
        <v>0</v>
      </c>
      <c r="E138" s="297">
        <f>data!AG60</f>
        <v>20.88</v>
      </c>
      <c r="F138" s="297">
        <f>data!AH60</f>
        <v>0</v>
      </c>
      <c r="G138" s="297">
        <f>data!AI60</f>
        <v>0</v>
      </c>
      <c r="H138" s="297">
        <f>data!AJ60</f>
        <v>3.68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1386318</v>
      </c>
      <c r="D139" s="290">
        <f>data!AF61</f>
        <v>0</v>
      </c>
      <c r="E139" s="290">
        <f>data!AG61</f>
        <v>1848599</v>
      </c>
      <c r="F139" s="290">
        <f>data!AH61</f>
        <v>0</v>
      </c>
      <c r="G139" s="290">
        <f>data!AI61</f>
        <v>0</v>
      </c>
      <c r="H139" s="290">
        <f>data!AJ61</f>
        <v>376133</v>
      </c>
      <c r="I139" s="290">
        <f>data!AK61</f>
        <v>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158557</v>
      </c>
      <c r="D140" s="290">
        <f>data!AF62</f>
        <v>0</v>
      </c>
      <c r="E140" s="290">
        <f>data!AG62</f>
        <v>211348</v>
      </c>
      <c r="F140" s="290">
        <f>data!AH62</f>
        <v>0</v>
      </c>
      <c r="G140" s="290">
        <f>data!AI62</f>
        <v>0</v>
      </c>
      <c r="H140" s="290">
        <f>data!AJ62</f>
        <v>38299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2293593.6299999994</v>
      </c>
      <c r="F141" s="290">
        <f>data!AH63</f>
        <v>0</v>
      </c>
      <c r="G141" s="290">
        <f>data!AI63</f>
        <v>0</v>
      </c>
      <c r="H141" s="290">
        <f>data!AJ63</f>
        <v>371594.81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21156</v>
      </c>
      <c r="D142" s="290">
        <f>data!AF64</f>
        <v>0</v>
      </c>
      <c r="E142" s="290">
        <f>data!AG64</f>
        <v>200392</v>
      </c>
      <c r="F142" s="290">
        <f>data!AH64</f>
        <v>0</v>
      </c>
      <c r="G142" s="290">
        <f>data!AI64</f>
        <v>0</v>
      </c>
      <c r="H142" s="290">
        <f>data!AJ64</f>
        <v>95579</v>
      </c>
      <c r="I142" s="290">
        <f>data!AK64</f>
        <v>0</v>
      </c>
    </row>
    <row r="143" spans="1:14" customFormat="1" ht="20.149999999999999" customHeight="1" x14ac:dyDescent="0.35">
      <c r="A143" s="289">
        <v>10</v>
      </c>
      <c r="B143" s="290" t="s">
        <v>525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526</v>
      </c>
      <c r="C144" s="290">
        <f>data!AE66</f>
        <v>27034</v>
      </c>
      <c r="D144" s="290">
        <f>data!AF66</f>
        <v>0</v>
      </c>
      <c r="E144" s="290">
        <f>data!AG66</f>
        <v>69131</v>
      </c>
      <c r="F144" s="290">
        <f>data!AH66</f>
        <v>0</v>
      </c>
      <c r="G144" s="290">
        <f>data!AI66</f>
        <v>0</v>
      </c>
      <c r="H144" s="290">
        <f>data!AJ66</f>
        <v>4806</v>
      </c>
      <c r="I144" s="290">
        <f>data!AK66</f>
        <v>0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7118</v>
      </c>
      <c r="D145" s="290">
        <f>data!AF67</f>
        <v>0</v>
      </c>
      <c r="E145" s="290">
        <f>data!AG67</f>
        <v>25880</v>
      </c>
      <c r="F145" s="290">
        <f>data!AH67</f>
        <v>0</v>
      </c>
      <c r="G145" s="290">
        <f>data!AI67</f>
        <v>0</v>
      </c>
      <c r="H145" s="290">
        <f>data!AJ67</f>
        <v>0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1010</v>
      </c>
      <c r="C146" s="290">
        <f>data!AE68</f>
        <v>0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0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1011</v>
      </c>
      <c r="C147" s="290">
        <f>data!AE69</f>
        <v>1455097</v>
      </c>
      <c r="D147" s="290">
        <f>data!AF69</f>
        <v>0</v>
      </c>
      <c r="E147" s="290">
        <f>data!AG69</f>
        <v>2474074</v>
      </c>
      <c r="F147" s="290">
        <f>data!AH69</f>
        <v>0</v>
      </c>
      <c r="G147" s="290">
        <f>data!AI69</f>
        <v>0</v>
      </c>
      <c r="H147" s="290">
        <f>data!AJ69</f>
        <v>370397</v>
      </c>
      <c r="I147" s="290">
        <f>data!AK69</f>
        <v>0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1012</v>
      </c>
      <c r="C149" s="290">
        <f>data!AE85</f>
        <v>3055280</v>
      </c>
      <c r="D149" s="290">
        <f>data!AF85</f>
        <v>0</v>
      </c>
      <c r="E149" s="290">
        <f>data!AG85</f>
        <v>7123017.629999999</v>
      </c>
      <c r="F149" s="290">
        <f>data!AH85</f>
        <v>0</v>
      </c>
      <c r="G149" s="290">
        <f>data!AI85</f>
        <v>0</v>
      </c>
      <c r="H149" s="290">
        <f>data!AJ85</f>
        <v>1256808.81</v>
      </c>
      <c r="I149" s="290">
        <f>data!AK85</f>
        <v>0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1013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1014</v>
      </c>
      <c r="C152" s="290">
        <f>data!AE87</f>
        <v>361825</v>
      </c>
      <c r="D152" s="290">
        <f>data!AF87</f>
        <v>0</v>
      </c>
      <c r="E152" s="290">
        <f>data!AG87</f>
        <v>462488</v>
      </c>
      <c r="F152" s="290">
        <f>data!AH87</f>
        <v>0</v>
      </c>
      <c r="G152" s="290">
        <f>data!AI87</f>
        <v>0</v>
      </c>
      <c r="H152" s="290">
        <f>data!AJ87</f>
        <v>43017</v>
      </c>
      <c r="I152" s="290">
        <f>data!AK87</f>
        <v>0</v>
      </c>
    </row>
    <row r="153" spans="1:9" customFormat="1" ht="20.149999999999999" customHeight="1" x14ac:dyDescent="0.35">
      <c r="A153" s="289">
        <v>20</v>
      </c>
      <c r="B153" s="298" t="s">
        <v>1015</v>
      </c>
      <c r="C153" s="290">
        <f>data!AE88</f>
        <v>2240338</v>
      </c>
      <c r="D153" s="290">
        <f>data!AF88</f>
        <v>0</v>
      </c>
      <c r="E153" s="290">
        <f>data!AG88</f>
        <v>15827118</v>
      </c>
      <c r="F153" s="290">
        <f>data!AH88</f>
        <v>0</v>
      </c>
      <c r="G153" s="290">
        <f>data!AI88</f>
        <v>0</v>
      </c>
      <c r="H153" s="290">
        <f>data!AJ88</f>
        <v>2663981</v>
      </c>
      <c r="I153" s="290">
        <f>data!AK88</f>
        <v>0</v>
      </c>
    </row>
    <row r="154" spans="1:9" customFormat="1" ht="20.149999999999999" customHeight="1" x14ac:dyDescent="0.35">
      <c r="A154" s="289">
        <v>21</v>
      </c>
      <c r="B154" s="298" t="s">
        <v>1016</v>
      </c>
      <c r="C154" s="290">
        <f>data!AE89</f>
        <v>2602163</v>
      </c>
      <c r="D154" s="290">
        <f>data!AF89</f>
        <v>0</v>
      </c>
      <c r="E154" s="290">
        <f>data!AG89</f>
        <v>16289606</v>
      </c>
      <c r="F154" s="290">
        <f>data!AH89</f>
        <v>0</v>
      </c>
      <c r="G154" s="290">
        <f>data!AI89</f>
        <v>0</v>
      </c>
      <c r="H154" s="290">
        <f>data!AJ89</f>
        <v>2706998</v>
      </c>
      <c r="I154" s="290">
        <f>data!AK89</f>
        <v>0</v>
      </c>
    </row>
    <row r="155" spans="1:9" customFormat="1" ht="20.149999999999999" customHeight="1" x14ac:dyDescent="0.35">
      <c r="A155" s="289" t="s">
        <v>1017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1018</v>
      </c>
      <c r="C156" s="290">
        <f>data!AE90</f>
        <v>5393</v>
      </c>
      <c r="D156" s="290">
        <f>data!AF90</f>
        <v>0</v>
      </c>
      <c r="E156" s="290">
        <f>data!AG90</f>
        <v>6114</v>
      </c>
      <c r="F156" s="290">
        <f>data!AH90</f>
        <v>0</v>
      </c>
      <c r="G156" s="290">
        <f>data!AI90</f>
        <v>0</v>
      </c>
      <c r="H156" s="290">
        <f>data!AJ90</f>
        <v>0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1019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1020</v>
      </c>
      <c r="C158" s="290">
        <f>data!AE92</f>
        <v>1492</v>
      </c>
      <c r="D158" s="290">
        <f>data!AF92</f>
        <v>0</v>
      </c>
      <c r="E158" s="290">
        <f>data!AG92</f>
        <v>1691</v>
      </c>
      <c r="F158" s="290">
        <f>data!AH92</f>
        <v>0</v>
      </c>
      <c r="G158" s="290">
        <f>data!AI92</f>
        <v>0</v>
      </c>
      <c r="H158" s="290">
        <f>data!AJ92</f>
        <v>0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1021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9.7899999999999991</v>
      </c>
      <c r="F160" s="297">
        <f>data!AH94</f>
        <v>0</v>
      </c>
      <c r="G160" s="297">
        <f>data!AI94</f>
        <v>0</v>
      </c>
      <c r="H160" s="297">
        <f>data!AJ94</f>
        <v>2.16</v>
      </c>
      <c r="I160" s="297">
        <f>data!AK94</f>
        <v>0</v>
      </c>
    </row>
    <row r="161" spans="1:9" customFormat="1" ht="20.149999999999999" customHeight="1" x14ac:dyDescent="0.35">
      <c r="A161" s="283" t="s">
        <v>1003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1037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MOUNT CARMEL HOSPITAL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1005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1038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1039</v>
      </c>
      <c r="F167" s="296" t="s">
        <v>209</v>
      </c>
      <c r="G167" s="296" t="s">
        <v>148</v>
      </c>
      <c r="H167" s="295" t="s">
        <v>1040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1009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525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526</v>
      </c>
      <c r="C176" s="290">
        <f>data!AL66</f>
        <v>0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1010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1011</v>
      </c>
      <c r="C179" s="290">
        <f>data!AL69</f>
        <v>0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1012</v>
      </c>
      <c r="C181" s="290">
        <f>data!AL85</f>
        <v>0</v>
      </c>
      <c r="D181" s="290">
        <f>data!AM85</f>
        <v>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1013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1014</v>
      </c>
      <c r="C184" s="290">
        <f>data!AL87</f>
        <v>0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1015</v>
      </c>
      <c r="C185" s="290">
        <f>data!AL88</f>
        <v>0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1016</v>
      </c>
      <c r="C186" s="290">
        <f>data!AL89</f>
        <v>0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1017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1018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1019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1020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1021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1003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1041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MOUNT CARMEL HOSPITAL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1005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1042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1043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1009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7.88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0</v>
      </c>
      <c r="G203" s="290">
        <f>data!AW61</f>
        <v>0</v>
      </c>
      <c r="H203" s="290">
        <f>data!AX61</f>
        <v>0</v>
      </c>
      <c r="I203" s="290">
        <f>data!AY61</f>
        <v>355218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0</v>
      </c>
      <c r="G204" s="290">
        <f>data!AW62</f>
        <v>0</v>
      </c>
      <c r="H204" s="290">
        <f>data!AX62</f>
        <v>0</v>
      </c>
      <c r="I204" s="290">
        <f>data!AY62</f>
        <v>35854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0</v>
      </c>
      <c r="G206" s="290">
        <f>data!AW64</f>
        <v>0</v>
      </c>
      <c r="H206" s="290">
        <f>data!AX64</f>
        <v>0</v>
      </c>
      <c r="I206" s="290">
        <f>data!AY64</f>
        <v>91821</v>
      </c>
    </row>
    <row r="207" spans="1:9" customFormat="1" ht="20.149999999999999" customHeight="1" x14ac:dyDescent="0.35">
      <c r="A207" s="289">
        <v>10</v>
      </c>
      <c r="B207" s="290" t="s">
        <v>525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526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0</v>
      </c>
      <c r="G208" s="290">
        <f>data!AW66</f>
        <v>0</v>
      </c>
      <c r="H208" s="290">
        <f>data!AX66</f>
        <v>0</v>
      </c>
      <c r="I208" s="290">
        <f>data!AY66</f>
        <v>325319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0</v>
      </c>
      <c r="H209" s="290">
        <f>data!AX67</f>
        <v>0</v>
      </c>
      <c r="I209" s="290">
        <f>data!AY67</f>
        <v>2714</v>
      </c>
    </row>
    <row r="210" spans="1:9" customFormat="1" ht="20.149999999999999" customHeight="1" x14ac:dyDescent="0.35">
      <c r="A210" s="289">
        <v>13</v>
      </c>
      <c r="B210" s="290" t="s">
        <v>1010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1011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0</v>
      </c>
      <c r="H211" s="290">
        <f>data!AX69</f>
        <v>0</v>
      </c>
      <c r="I211" s="290">
        <f>data!AY69</f>
        <v>500781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-324583</v>
      </c>
    </row>
    <row r="213" spans="1:9" customFormat="1" ht="20.149999999999999" customHeight="1" x14ac:dyDescent="0.35">
      <c r="A213" s="289">
        <v>16</v>
      </c>
      <c r="B213" s="298" t="s">
        <v>1012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0</v>
      </c>
      <c r="G213" s="290">
        <f>data!AW85</f>
        <v>0</v>
      </c>
      <c r="H213" s="290">
        <f>data!AX85</f>
        <v>0</v>
      </c>
      <c r="I213" s="290">
        <f>data!AY85</f>
        <v>987124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1013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1014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1015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0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1016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0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1017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1018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0</v>
      </c>
      <c r="G220" s="290">
        <f>data!AW90</f>
        <v>0</v>
      </c>
      <c r="H220" s="290">
        <f>data!AX90</f>
        <v>0</v>
      </c>
      <c r="I220" s="290">
        <f>data!AY90</f>
        <v>3807</v>
      </c>
    </row>
    <row r="221" spans="1:9" customFormat="1" ht="20.149999999999999" customHeight="1" x14ac:dyDescent="0.35">
      <c r="A221" s="289">
        <v>23</v>
      </c>
      <c r="B221" s="290" t="s">
        <v>1019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1020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1021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1003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1044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MOUNT CARMEL HOSPITAL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1005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1045</v>
      </c>
      <c r="F231" s="296" t="s">
        <v>1046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1009</v>
      </c>
      <c r="C232" s="292" t="s">
        <v>1047</v>
      </c>
      <c r="D232" s="292" t="s">
        <v>1048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89552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</v>
      </c>
      <c r="D234" s="297">
        <f>data!BA60</f>
        <v>3.46</v>
      </c>
      <c r="E234" s="297">
        <f>data!BB60</f>
        <v>1.1499999999999999</v>
      </c>
      <c r="F234" s="297">
        <f>data!BC60</f>
        <v>0</v>
      </c>
      <c r="G234" s="297">
        <f>data!BD60</f>
        <v>0</v>
      </c>
      <c r="H234" s="297">
        <f>data!BE60</f>
        <v>22.51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0</v>
      </c>
      <c r="D235" s="290">
        <f>data!BA61</f>
        <v>146409</v>
      </c>
      <c r="E235" s="290">
        <f>data!BB61</f>
        <v>107908</v>
      </c>
      <c r="F235" s="290">
        <f>data!BC61</f>
        <v>0</v>
      </c>
      <c r="G235" s="290">
        <f>data!BD61</f>
        <v>0</v>
      </c>
      <c r="H235" s="290">
        <f>data!BE61</f>
        <v>1238032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0</v>
      </c>
      <c r="E236" s="290">
        <f>data!BB62</f>
        <v>11562</v>
      </c>
      <c r="F236" s="290">
        <f>data!BC62</f>
        <v>0</v>
      </c>
      <c r="G236" s="290">
        <f>data!BD62</f>
        <v>0</v>
      </c>
      <c r="H236" s="290">
        <f>data!BE62</f>
        <v>138717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3998.29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0</v>
      </c>
      <c r="D238" s="290">
        <f>data!BA64</f>
        <v>19115</v>
      </c>
      <c r="E238" s="290">
        <f>data!BB64</f>
        <v>2199</v>
      </c>
      <c r="F238" s="290">
        <f>data!BC64</f>
        <v>0</v>
      </c>
      <c r="G238" s="290">
        <f>data!BD64</f>
        <v>-3619</v>
      </c>
      <c r="H238" s="290">
        <f>data!BE64</f>
        <v>104434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525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526</v>
      </c>
      <c r="C240" s="290">
        <f>data!AZ66</f>
        <v>0</v>
      </c>
      <c r="D240" s="290">
        <f>data!BA66</f>
        <v>186</v>
      </c>
      <c r="E240" s="290">
        <f>data!BB66</f>
        <v>835</v>
      </c>
      <c r="F240" s="290">
        <f>data!BC66</f>
        <v>0</v>
      </c>
      <c r="G240" s="290">
        <f>data!BD66</f>
        <v>2911</v>
      </c>
      <c r="H240" s="290">
        <f>data!BE66</f>
        <v>134324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0</v>
      </c>
      <c r="D241" s="290">
        <f>data!BA67</f>
        <v>0</v>
      </c>
      <c r="E241" s="290">
        <f>data!BB67</f>
        <v>0</v>
      </c>
      <c r="F241" s="290">
        <f>data!BC67</f>
        <v>0</v>
      </c>
      <c r="G241" s="290">
        <f>data!BD67</f>
        <v>0</v>
      </c>
      <c r="H241" s="290">
        <f>data!BE67</f>
        <v>230836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1010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0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1011</v>
      </c>
      <c r="C243" s="290">
        <f>data!AZ69</f>
        <v>0</v>
      </c>
      <c r="D243" s="290">
        <f>data!BA69</f>
        <v>143032</v>
      </c>
      <c r="E243" s="290">
        <f>data!BB69</f>
        <v>105453</v>
      </c>
      <c r="F243" s="290">
        <f>data!BC69</f>
        <v>0</v>
      </c>
      <c r="G243" s="290">
        <f>data!BD69</f>
        <v>0</v>
      </c>
      <c r="H243" s="290">
        <f>data!BE69</f>
        <v>2265418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-11680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0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1012</v>
      </c>
      <c r="C245" s="290">
        <f>data!AZ85</f>
        <v>0</v>
      </c>
      <c r="D245" s="290">
        <f>data!BA85</f>
        <v>297062</v>
      </c>
      <c r="E245" s="290">
        <f>data!BB85</f>
        <v>227957</v>
      </c>
      <c r="F245" s="290">
        <f>data!BC85</f>
        <v>0</v>
      </c>
      <c r="G245" s="290">
        <f>data!BD85</f>
        <v>-708</v>
      </c>
      <c r="H245" s="290">
        <f>data!BE85</f>
        <v>4115759.29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1013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1014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1015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1016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1017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1018</v>
      </c>
      <c r="C252" s="306">
        <f>data!AZ90</f>
        <v>0</v>
      </c>
      <c r="D252" s="306">
        <f>data!BA90</f>
        <v>646</v>
      </c>
      <c r="E252" s="306">
        <f>data!BB90</f>
        <v>48</v>
      </c>
      <c r="F252" s="306">
        <f>data!BC90</f>
        <v>0</v>
      </c>
      <c r="G252" s="306">
        <f>data!BD90</f>
        <v>0</v>
      </c>
      <c r="H252" s="306">
        <f>data!BE90</f>
        <v>13232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1019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1020</v>
      </c>
      <c r="C254" s="305" t="str">
        <f>IF(data!AZ92&gt;0,data!AZ92,"")</f>
        <v>x</v>
      </c>
      <c r="D254" s="306">
        <f>data!BA92</f>
        <v>179</v>
      </c>
      <c r="E254" s="306">
        <f>data!BB92</f>
        <v>13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1021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1003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1049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MOUNT CARMEL HOSPITAL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1005</v>
      </c>
      <c r="C262" s="296" t="s">
        <v>1050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1051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1052</v>
      </c>
    </row>
    <row r="264" spans="1:9" customFormat="1" ht="20.149999999999999" customHeight="1" x14ac:dyDescent="0.35">
      <c r="A264" s="289">
        <v>3</v>
      </c>
      <c r="B264" s="290" t="s">
        <v>1009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0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0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0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-12669</v>
      </c>
      <c r="H267" s="290">
        <f>data!BL61</f>
        <v>-40088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0</v>
      </c>
      <c r="E268" s="290">
        <f>data!BI62</f>
        <v>0</v>
      </c>
      <c r="F268" s="290">
        <f>data!BJ62</f>
        <v>0</v>
      </c>
      <c r="G268" s="290">
        <f>data!BK62</f>
        <v>74</v>
      </c>
      <c r="H268" s="290">
        <f>data!BL62</f>
        <v>1070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0</v>
      </c>
      <c r="D270" s="290">
        <f>data!BH64</f>
        <v>0</v>
      </c>
      <c r="E270" s="290">
        <f>data!BI64</f>
        <v>0</v>
      </c>
      <c r="F270" s="290">
        <f>data!BJ64</f>
        <v>0</v>
      </c>
      <c r="G270" s="290">
        <f>data!BK64</f>
        <v>0</v>
      </c>
      <c r="H270" s="290">
        <f>data!BL64</f>
        <v>30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525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526</v>
      </c>
      <c r="C272" s="290">
        <f>data!BG66</f>
        <v>0</v>
      </c>
      <c r="D272" s="290">
        <f>data!BH66</f>
        <v>32180</v>
      </c>
      <c r="E272" s="290">
        <f>data!BI66</f>
        <v>0</v>
      </c>
      <c r="F272" s="290">
        <f>data!BJ66</f>
        <v>506</v>
      </c>
      <c r="G272" s="290">
        <f>data!BK66</f>
        <v>0</v>
      </c>
      <c r="H272" s="290">
        <f>data!BL66</f>
        <v>0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1010</v>
      </c>
      <c r="C274" s="290">
        <f>data!BG68</f>
        <v>572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1011</v>
      </c>
      <c r="C275" s="290">
        <f>data!BG69</f>
        <v>27086</v>
      </c>
      <c r="D275" s="290">
        <f>data!BH69</f>
        <v>6232</v>
      </c>
      <c r="E275" s="290">
        <f>data!BI69</f>
        <v>0</v>
      </c>
      <c r="F275" s="290">
        <f>data!BJ69</f>
        <v>0</v>
      </c>
      <c r="G275" s="290">
        <f>data!BK69</f>
        <v>-12377</v>
      </c>
      <c r="H275" s="290">
        <f>data!BL69</f>
        <v>-39163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1012</v>
      </c>
      <c r="C277" s="290">
        <f>data!BG85</f>
        <v>27658</v>
      </c>
      <c r="D277" s="290">
        <f>data!BH85</f>
        <v>38412</v>
      </c>
      <c r="E277" s="290">
        <f>data!BI85</f>
        <v>0</v>
      </c>
      <c r="F277" s="290">
        <f>data!BJ85</f>
        <v>506</v>
      </c>
      <c r="G277" s="290">
        <f>data!BK85</f>
        <v>-24972</v>
      </c>
      <c r="H277" s="290">
        <f>data!BL85</f>
        <v>-78151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1013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1014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1015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1016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1017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1018</v>
      </c>
      <c r="C284" s="306">
        <f>data!BG90</f>
        <v>0</v>
      </c>
      <c r="D284" s="306">
        <f>data!BH90</f>
        <v>1511</v>
      </c>
      <c r="E284" s="306">
        <f>data!BI90</f>
        <v>0</v>
      </c>
      <c r="F284" s="306">
        <f>data!BJ90</f>
        <v>211</v>
      </c>
      <c r="G284" s="306">
        <f>data!BK90</f>
        <v>0</v>
      </c>
      <c r="H284" s="306">
        <f>data!BL90</f>
        <v>2008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1019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1020</v>
      </c>
      <c r="C286" s="305" t="str">
        <f>IF(data!BG92&gt;0,data!BG92,"")</f>
        <v>x</v>
      </c>
      <c r="D286" s="306">
        <f>data!BH92</f>
        <v>418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556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1021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1003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1053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MOUNT CARMEL HOSPITAL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1005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1054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1009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3.03</v>
      </c>
      <c r="D298" s="297">
        <f>data!BO60</f>
        <v>0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0</v>
      </c>
      <c r="I298" s="297">
        <f>data!BT60</f>
        <v>4.38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599987</v>
      </c>
      <c r="D299" s="290">
        <f>data!BO61</f>
        <v>0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0</v>
      </c>
      <c r="I299" s="290">
        <f>data!BT61</f>
        <v>455526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75854</v>
      </c>
      <c r="D300" s="290">
        <f>data!BO62</f>
        <v>1327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0</v>
      </c>
      <c r="I300" s="290">
        <f>data!BT62</f>
        <v>47590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223850.46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-1314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30187</v>
      </c>
      <c r="D302" s="290">
        <f>data!BO64</f>
        <v>893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0</v>
      </c>
      <c r="I302" s="290">
        <f>data!BT64</f>
        <v>6838</v>
      </c>
    </row>
    <row r="303" spans="1:9" customFormat="1" ht="20.149999999999999" customHeight="1" x14ac:dyDescent="0.35">
      <c r="A303" s="289">
        <v>10</v>
      </c>
      <c r="B303" s="290" t="s">
        <v>525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526</v>
      </c>
      <c r="C304" s="290">
        <f>data!BN66</f>
        <v>30700</v>
      </c>
      <c r="D304" s="290">
        <f>data!BO66</f>
        <v>1907</v>
      </c>
      <c r="E304" s="290">
        <f>data!BP66</f>
        <v>0</v>
      </c>
      <c r="F304" s="290">
        <f>data!BQ66</f>
        <v>0</v>
      </c>
      <c r="G304" s="290">
        <f>data!BR66</f>
        <v>0</v>
      </c>
      <c r="H304" s="290">
        <f>data!BS66</f>
        <v>0</v>
      </c>
      <c r="I304" s="290">
        <f>data!BT66</f>
        <v>930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761964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1010</v>
      </c>
      <c r="C306" s="290">
        <f>data!BN68</f>
        <v>196662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1011</v>
      </c>
      <c r="C307" s="290">
        <f>data!BN69</f>
        <v>1039333</v>
      </c>
      <c r="D307" s="290">
        <f>data!BO69</f>
        <v>0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0</v>
      </c>
      <c r="I307" s="290">
        <f>data!BT69</f>
        <v>459034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0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1012</v>
      </c>
      <c r="C309" s="290">
        <f>data!BN85</f>
        <v>2958537.46</v>
      </c>
      <c r="D309" s="290">
        <f>data!BO85</f>
        <v>4127</v>
      </c>
      <c r="E309" s="290">
        <f>data!BP85</f>
        <v>0</v>
      </c>
      <c r="F309" s="290">
        <f>data!BQ85</f>
        <v>0</v>
      </c>
      <c r="G309" s="290">
        <f>data!BR85</f>
        <v>0</v>
      </c>
      <c r="H309" s="290">
        <f>data!BS85</f>
        <v>0</v>
      </c>
      <c r="I309" s="290">
        <f>data!BT85</f>
        <v>968604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1013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1014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1015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1016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1017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1018</v>
      </c>
      <c r="C316" s="306">
        <f>data!BN90</f>
        <v>5821</v>
      </c>
      <c r="D316" s="306">
        <f>data!BO90</f>
        <v>290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280</v>
      </c>
      <c r="I316" s="306">
        <f>data!BT90</f>
        <v>1018</v>
      </c>
    </row>
    <row r="317" spans="1:9" customFormat="1" ht="20.149999999999999" customHeight="1" x14ac:dyDescent="0.35">
      <c r="A317" s="289">
        <v>23</v>
      </c>
      <c r="B317" s="290" t="s">
        <v>1019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1020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77</v>
      </c>
      <c r="I318" s="306">
        <f>data!BT92</f>
        <v>282</v>
      </c>
    </row>
    <row r="319" spans="1:9" customFormat="1" ht="20.149999999999999" customHeight="1" x14ac:dyDescent="0.35">
      <c r="A319" s="289">
        <v>25</v>
      </c>
      <c r="B319" s="290" t="s">
        <v>1021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1003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1055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MOUNT CARMEL HOSPITAL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1005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1054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1009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0</v>
      </c>
      <c r="E330" s="297">
        <f>data!BW60</f>
        <v>0</v>
      </c>
      <c r="F330" s="297">
        <f>data!BX60</f>
        <v>0</v>
      </c>
      <c r="G330" s="297">
        <f>data!BY60</f>
        <v>6.33</v>
      </c>
      <c r="H330" s="297">
        <f>data!BZ60</f>
        <v>0</v>
      </c>
      <c r="I330" s="297">
        <f>data!CA60</f>
        <v>0.03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-5815</v>
      </c>
      <c r="E331" s="309">
        <f>data!BW61</f>
        <v>0</v>
      </c>
      <c r="F331" s="309">
        <f>data!BX61</f>
        <v>0</v>
      </c>
      <c r="G331" s="309">
        <f>data!BY61</f>
        <v>692832</v>
      </c>
      <c r="H331" s="309">
        <f>data!BZ61</f>
        <v>0</v>
      </c>
      <c r="I331" s="309">
        <f>data!CA61</f>
        <v>3029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87</v>
      </c>
      <c r="E332" s="309">
        <f>data!BW62</f>
        <v>0</v>
      </c>
      <c r="F332" s="309">
        <f>data!BX62</f>
        <v>0</v>
      </c>
      <c r="G332" s="309">
        <f>data!BY62</f>
        <v>72268</v>
      </c>
      <c r="H332" s="309">
        <f>data!BZ62</f>
        <v>0</v>
      </c>
      <c r="I332" s="309">
        <f>data!CA62</f>
        <v>280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1384002.23</v>
      </c>
      <c r="F333" s="309">
        <f>data!BX63</f>
        <v>0</v>
      </c>
      <c r="G333" s="309">
        <f>data!BY63</f>
        <v>0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30</v>
      </c>
      <c r="E334" s="309">
        <f>data!BW64</f>
        <v>0</v>
      </c>
      <c r="F334" s="309">
        <f>data!BX64</f>
        <v>0</v>
      </c>
      <c r="G334" s="309">
        <f>data!BY64</f>
        <v>898</v>
      </c>
      <c r="H334" s="309">
        <f>data!BZ64</f>
        <v>0</v>
      </c>
      <c r="I334" s="309">
        <f>data!CA64</f>
        <v>65</v>
      </c>
    </row>
    <row r="335" spans="1:9" customFormat="1" ht="20.149999999999999" customHeight="1" x14ac:dyDescent="0.35">
      <c r="A335" s="289">
        <v>10</v>
      </c>
      <c r="B335" s="290" t="s">
        <v>525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526</v>
      </c>
      <c r="C336" s="309">
        <f>data!BU66</f>
        <v>0</v>
      </c>
      <c r="D336" s="309">
        <f>data!BV66</f>
        <v>23</v>
      </c>
      <c r="E336" s="309">
        <f>data!BW66</f>
        <v>0</v>
      </c>
      <c r="F336" s="309">
        <f>data!BX66</f>
        <v>0</v>
      </c>
      <c r="G336" s="309">
        <f>data!BY66</f>
        <v>363820</v>
      </c>
      <c r="H336" s="309">
        <f>data!BZ66</f>
        <v>0</v>
      </c>
      <c r="I336" s="309">
        <f>data!CA66</f>
        <v>219858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110721</v>
      </c>
      <c r="H337" s="309">
        <f>data!BZ67</f>
        <v>0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1010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1011</v>
      </c>
      <c r="C339" s="309">
        <f>data!BU69</f>
        <v>0</v>
      </c>
      <c r="D339" s="309">
        <f>data!BV69</f>
        <v>-5681</v>
      </c>
      <c r="E339" s="309">
        <f>data!BW69</f>
        <v>0</v>
      </c>
      <c r="F339" s="309">
        <f>data!BX69</f>
        <v>0</v>
      </c>
      <c r="G339" s="309">
        <f>data!BY69</f>
        <v>925417</v>
      </c>
      <c r="H339" s="309">
        <f>data!BZ69</f>
        <v>0</v>
      </c>
      <c r="I339" s="309">
        <f>data!CA69</f>
        <v>2710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1012</v>
      </c>
      <c r="C341" s="290">
        <f>data!BU85</f>
        <v>0</v>
      </c>
      <c r="D341" s="290">
        <f>data!BV85</f>
        <v>-11356</v>
      </c>
      <c r="E341" s="290">
        <f>data!BW85</f>
        <v>1384002.23</v>
      </c>
      <c r="F341" s="290">
        <f>data!BX85</f>
        <v>0</v>
      </c>
      <c r="G341" s="290">
        <f>data!BY85</f>
        <v>2165956</v>
      </c>
      <c r="H341" s="290">
        <f>data!BZ85</f>
        <v>0</v>
      </c>
      <c r="I341" s="290">
        <f>data!CA85</f>
        <v>225942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1013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1014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1015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1016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1017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1018</v>
      </c>
      <c r="C348" s="306">
        <f>data!BU90</f>
        <v>0</v>
      </c>
      <c r="D348" s="306">
        <f>data!BV90</f>
        <v>624</v>
      </c>
      <c r="E348" s="306">
        <f>data!BW90</f>
        <v>416</v>
      </c>
      <c r="F348" s="306">
        <f>data!BX90</f>
        <v>0</v>
      </c>
      <c r="G348" s="306">
        <f>data!BY90</f>
        <v>886</v>
      </c>
      <c r="H348" s="306">
        <f>data!BZ90</f>
        <v>0</v>
      </c>
      <c r="I348" s="306">
        <f>data!CA90</f>
        <v>1610</v>
      </c>
    </row>
    <row r="349" spans="1:9" customFormat="1" ht="20.149999999999999" customHeight="1" x14ac:dyDescent="0.35">
      <c r="A349" s="289">
        <v>23</v>
      </c>
      <c r="B349" s="290" t="s">
        <v>1019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1020</v>
      </c>
      <c r="C350" s="306">
        <f>data!BU92</f>
        <v>0</v>
      </c>
      <c r="D350" s="306">
        <f>data!BV92</f>
        <v>173</v>
      </c>
      <c r="E350" s="306">
        <f>data!BW92</f>
        <v>115</v>
      </c>
      <c r="F350" s="306">
        <f>data!BX92</f>
        <v>0</v>
      </c>
      <c r="G350" s="306">
        <f>data!BY92</f>
        <v>245</v>
      </c>
      <c r="H350" s="306">
        <f>data!BZ92</f>
        <v>0</v>
      </c>
      <c r="I350" s="306">
        <f>data!CA92</f>
        <v>445</v>
      </c>
    </row>
    <row r="351" spans="1:9" customFormat="1" ht="20.149999999999999" customHeight="1" x14ac:dyDescent="0.35">
      <c r="A351" s="289">
        <v>25</v>
      </c>
      <c r="B351" s="290" t="s">
        <v>1021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1003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1056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MOUNT CARMEL HOSPITAL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1005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1057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1009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0</v>
      </c>
      <c r="D362" s="297">
        <f>data!CC60</f>
        <v>0.14000000000000001</v>
      </c>
      <c r="E362" s="312"/>
      <c r="F362" s="300"/>
      <c r="G362" s="300"/>
      <c r="H362" s="300"/>
      <c r="I362" s="313">
        <f>data!CE60</f>
        <v>212.75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2986</v>
      </c>
      <c r="D363" s="309">
        <f>data!CC61</f>
        <v>8990</v>
      </c>
      <c r="E363" s="314"/>
      <c r="F363" s="314"/>
      <c r="G363" s="314"/>
      <c r="H363" s="314"/>
      <c r="I363" s="309">
        <f>data!CE61</f>
        <v>20225927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104911</v>
      </c>
      <c r="E364" s="314"/>
      <c r="F364" s="314"/>
      <c r="G364" s="314"/>
      <c r="H364" s="314"/>
      <c r="I364" s="309">
        <f>data!CE62</f>
        <v>2222525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14319.41</v>
      </c>
      <c r="E365" s="314"/>
      <c r="F365" s="314"/>
      <c r="G365" s="314"/>
      <c r="H365" s="314"/>
      <c r="I365" s="309">
        <f>data!CE63</f>
        <v>4385061.1999999993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0</v>
      </c>
      <c r="D366" s="309">
        <f>data!CC64</f>
        <v>-3852</v>
      </c>
      <c r="E366" s="314"/>
      <c r="F366" s="314"/>
      <c r="G366" s="314"/>
      <c r="H366" s="314"/>
      <c r="I366" s="309">
        <f>data!CE64</f>
        <v>5559527</v>
      </c>
    </row>
    <row r="367" spans="1:9" customFormat="1" ht="20.149999999999999" customHeight="1" x14ac:dyDescent="0.35">
      <c r="A367" s="289">
        <v>10</v>
      </c>
      <c r="B367" s="290" t="s">
        <v>525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526</v>
      </c>
      <c r="C368" s="309">
        <f>data!CB66</f>
        <v>0</v>
      </c>
      <c r="D368" s="309">
        <f>data!CC66</f>
        <v>0</v>
      </c>
      <c r="E368" s="314"/>
      <c r="F368" s="314"/>
      <c r="G368" s="314"/>
      <c r="H368" s="314"/>
      <c r="I368" s="309">
        <f>data!CE66</f>
        <v>3333706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229519</v>
      </c>
      <c r="E369" s="314"/>
      <c r="F369" s="314"/>
      <c r="G369" s="314"/>
      <c r="H369" s="314"/>
      <c r="I369" s="309">
        <f>data!CE67</f>
        <v>1707683</v>
      </c>
    </row>
    <row r="370" spans="1:9" customFormat="1" ht="20.149999999999999" customHeight="1" x14ac:dyDescent="0.35">
      <c r="A370" s="289">
        <v>13</v>
      </c>
      <c r="B370" s="290" t="s">
        <v>1010</v>
      </c>
      <c r="C370" s="309">
        <f>data!CB68</f>
        <v>0</v>
      </c>
      <c r="D370" s="309">
        <f>data!CC68</f>
        <v>0</v>
      </c>
      <c r="E370" s="314"/>
      <c r="F370" s="314"/>
      <c r="G370" s="314"/>
      <c r="H370" s="314"/>
      <c r="I370" s="309">
        <f>data!CE68</f>
        <v>369074</v>
      </c>
    </row>
    <row r="371" spans="1:9" customFormat="1" ht="20.149999999999999" customHeight="1" x14ac:dyDescent="0.35">
      <c r="A371" s="289">
        <v>14</v>
      </c>
      <c r="B371" s="290" t="s">
        <v>1011</v>
      </c>
      <c r="C371" s="309">
        <f>data!CB69</f>
        <v>2917</v>
      </c>
      <c r="D371" s="309">
        <f>data!CC69</f>
        <v>19423</v>
      </c>
      <c r="E371" s="309">
        <f>data!CD69</f>
        <v>0</v>
      </c>
      <c r="F371" s="314"/>
      <c r="G371" s="314"/>
      <c r="H371" s="314"/>
      <c r="I371" s="309">
        <f>data!CE69</f>
        <v>23914585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0</v>
      </c>
      <c r="D372" s="290">
        <f>-data!CC84</f>
        <v>-685</v>
      </c>
      <c r="E372" s="290">
        <f>-data!CD84</f>
        <v>0</v>
      </c>
      <c r="F372" s="300"/>
      <c r="G372" s="300"/>
      <c r="H372" s="300"/>
      <c r="I372" s="290">
        <f>-data!CE84</f>
        <v>-338940</v>
      </c>
    </row>
    <row r="373" spans="1:9" customFormat="1" ht="20.149999999999999" customHeight="1" x14ac:dyDescent="0.35">
      <c r="A373" s="289">
        <v>16</v>
      </c>
      <c r="B373" s="298" t="s">
        <v>1012</v>
      </c>
      <c r="C373" s="309">
        <f>data!CB85</f>
        <v>5903</v>
      </c>
      <c r="D373" s="309">
        <f>data!CC85</f>
        <v>372625.41000000003</v>
      </c>
      <c r="E373" s="309">
        <f>data!CD85</f>
        <v>0</v>
      </c>
      <c r="F373" s="314"/>
      <c r="G373" s="314"/>
      <c r="H373" s="314"/>
      <c r="I373" s="290">
        <f>data!CE85</f>
        <v>61379148.199999996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1013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1014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18018659</v>
      </c>
    </row>
    <row r="377" spans="1:9" customFormat="1" ht="20.149999999999999" customHeight="1" x14ac:dyDescent="0.35">
      <c r="A377" s="289">
        <v>20</v>
      </c>
      <c r="B377" s="298" t="s">
        <v>1015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108710145</v>
      </c>
    </row>
    <row r="378" spans="1:9" customFormat="1" ht="20.149999999999999" customHeight="1" x14ac:dyDescent="0.35">
      <c r="A378" s="289">
        <v>21</v>
      </c>
      <c r="B378" s="298" t="s">
        <v>1016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126728804</v>
      </c>
    </row>
    <row r="379" spans="1:9" customFormat="1" ht="20.149999999999999" customHeight="1" x14ac:dyDescent="0.35">
      <c r="A379" s="289" t="s">
        <v>1017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1018</v>
      </c>
      <c r="C380" s="306">
        <f>data!CB90</f>
        <v>0</v>
      </c>
      <c r="D380" s="306">
        <f>data!CC90</f>
        <v>285</v>
      </c>
      <c r="E380" s="300"/>
      <c r="F380" s="300"/>
      <c r="G380" s="300"/>
      <c r="H380" s="300"/>
      <c r="I380" s="290">
        <f>data!CE90</f>
        <v>89552</v>
      </c>
    </row>
    <row r="381" spans="1:9" customFormat="1" ht="20.149999999999999" customHeight="1" x14ac:dyDescent="0.35">
      <c r="A381" s="289">
        <v>23</v>
      </c>
      <c r="B381" s="290" t="s">
        <v>1019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1020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18234</v>
      </c>
    </row>
    <row r="383" spans="1:9" customFormat="1" ht="20.149999999999999" customHeight="1" x14ac:dyDescent="0.35">
      <c r="A383" s="289">
        <v>25</v>
      </c>
      <c r="B383" s="290" t="s">
        <v>1021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50.44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D126D-5BB5-4593-AEC8-BE85527C91E2}">
  <sheetPr syncVertical="1" syncRef="BW42" transitionEvaluation="1" transitionEntry="1" codeName="Sheet12">
    <tabColor rgb="FF92D050"/>
    <pageSetUpPr autoPageBreaks="0" fitToPage="1"/>
  </sheetPr>
  <dimension ref="A1:CF717"/>
  <sheetViews>
    <sheetView topLeftCell="A42" zoomScaleNormal="100" workbookViewId="0">
      <selection activeCell="C132" sqref="C132:C14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1926624</v>
      </c>
      <c r="C47" s="20">
        <v>107188.03</v>
      </c>
      <c r="D47" s="20">
        <v>0</v>
      </c>
      <c r="E47" s="20">
        <v>321896.31999999995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77603.759999999995</v>
      </c>
      <c r="Q47" s="20">
        <v>17801.12</v>
      </c>
      <c r="R47" s="20">
        <v>72221.459999999992</v>
      </c>
      <c r="S47" s="20">
        <v>0</v>
      </c>
      <c r="T47" s="20">
        <v>47174.2</v>
      </c>
      <c r="U47" s="20">
        <v>107801.81</v>
      </c>
      <c r="V47" s="20">
        <v>41132.79</v>
      </c>
      <c r="W47" s="20">
        <v>0</v>
      </c>
      <c r="X47" s="20">
        <v>0</v>
      </c>
      <c r="Y47" s="20">
        <v>124896.58</v>
      </c>
      <c r="Z47" s="20">
        <v>0</v>
      </c>
      <c r="AA47" s="20">
        <v>16676.870000000003</v>
      </c>
      <c r="AB47" s="20">
        <v>67222.83</v>
      </c>
      <c r="AC47" s="20">
        <v>59624.65</v>
      </c>
      <c r="AD47" s="20">
        <v>0</v>
      </c>
      <c r="AE47" s="20">
        <v>121221.39</v>
      </c>
      <c r="AF47" s="20">
        <v>0</v>
      </c>
      <c r="AG47" s="20">
        <v>139615.04000000001</v>
      </c>
      <c r="AH47" s="20">
        <v>0</v>
      </c>
      <c r="AI47" s="20">
        <v>0</v>
      </c>
      <c r="AJ47" s="20">
        <v>29179.519999999997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31319.48</v>
      </c>
      <c r="AZ47" s="20">
        <v>0</v>
      </c>
      <c r="BA47" s="20">
        <v>5098.62</v>
      </c>
      <c r="BB47" s="20">
        <v>11672.59</v>
      </c>
      <c r="BC47" s="20">
        <v>0</v>
      </c>
      <c r="BD47" s="20">
        <v>0</v>
      </c>
      <c r="BE47" s="20">
        <v>105008.55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-131.03</v>
      </c>
      <c r="BL47" s="20">
        <v>-1530.6</v>
      </c>
      <c r="BM47" s="20">
        <v>0</v>
      </c>
      <c r="BN47" s="20">
        <v>66451.14</v>
      </c>
      <c r="BO47" s="20">
        <v>184794.16</v>
      </c>
      <c r="BP47" s="20">
        <v>0</v>
      </c>
      <c r="BQ47" s="20">
        <v>0</v>
      </c>
      <c r="BR47" s="20">
        <v>0</v>
      </c>
      <c r="BS47" s="20">
        <v>0</v>
      </c>
      <c r="BT47" s="20">
        <v>29316.120000000003</v>
      </c>
      <c r="BU47" s="20">
        <v>0</v>
      </c>
      <c r="BV47" s="20">
        <v>-86.34</v>
      </c>
      <c r="BW47" s="20">
        <v>0</v>
      </c>
      <c r="BX47" s="20">
        <v>0</v>
      </c>
      <c r="BY47" s="20">
        <v>70098.990000000005</v>
      </c>
      <c r="BZ47" s="20">
        <v>0</v>
      </c>
      <c r="CA47" s="20">
        <v>1604.0300000000002</v>
      </c>
      <c r="CB47" s="20">
        <v>0</v>
      </c>
      <c r="CC47" s="20">
        <v>71752.31</v>
      </c>
      <c r="CD47" s="16"/>
      <c r="CE47" s="28">
        <v>1926624.39</v>
      </c>
    </row>
    <row r="48" spans="1:83" x14ac:dyDescent="0.35">
      <c r="A48" s="28" t="s">
        <v>232</v>
      </c>
      <c r="B48" s="242">
        <v>-0.38999999989755452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1058</v>
      </c>
      <c r="CE48" s="28" t="s">
        <v>1058</v>
      </c>
    </row>
    <row r="49" spans="1:83" x14ac:dyDescent="0.35">
      <c r="A49" s="16" t="s">
        <v>233</v>
      </c>
      <c r="B49" s="28">
        <v>1926623.61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1626799</v>
      </c>
      <c r="C51" s="20">
        <v>282.79000000000002</v>
      </c>
      <c r="D51" s="20">
        <v>0</v>
      </c>
      <c r="E51" s="20">
        <v>17835.909999999996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111085.09</v>
      </c>
      <c r="Q51" s="20">
        <v>0</v>
      </c>
      <c r="R51" s="20">
        <v>5517.94</v>
      </c>
      <c r="S51" s="20">
        <v>0</v>
      </c>
      <c r="T51" s="20">
        <v>0</v>
      </c>
      <c r="U51" s="20">
        <v>9525.8700000000008</v>
      </c>
      <c r="V51" s="20">
        <v>41742.089999999997</v>
      </c>
      <c r="W51" s="20">
        <v>0</v>
      </c>
      <c r="X51" s="20">
        <v>0</v>
      </c>
      <c r="Y51" s="20">
        <v>150630.99000000002</v>
      </c>
      <c r="Z51" s="20">
        <v>0</v>
      </c>
      <c r="AA51" s="20">
        <v>3825.72</v>
      </c>
      <c r="AB51" s="20">
        <v>5502.84</v>
      </c>
      <c r="AC51" s="20">
        <v>13487.38</v>
      </c>
      <c r="AD51" s="20">
        <v>0</v>
      </c>
      <c r="AE51" s="20">
        <v>2118.48</v>
      </c>
      <c r="AF51" s="20">
        <v>0</v>
      </c>
      <c r="AG51" s="20">
        <v>13609.44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2201.59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133810.97999999998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783496.46000000008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94283.06</v>
      </c>
      <c r="BZ51" s="20">
        <v>0</v>
      </c>
      <c r="CA51" s="20">
        <v>0</v>
      </c>
      <c r="CB51" s="20">
        <v>0</v>
      </c>
      <c r="CC51" s="20">
        <v>237841.88</v>
      </c>
      <c r="CD51" s="16"/>
      <c r="CE51" s="28">
        <v>1626798.5100000002</v>
      </c>
    </row>
    <row r="52" spans="1:83" x14ac:dyDescent="0.35">
      <c r="A52" s="35" t="s">
        <v>235</v>
      </c>
      <c r="B52" s="243">
        <v>0.48999999975785613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1058</v>
      </c>
      <c r="CE52" s="28" t="s">
        <v>1058</v>
      </c>
    </row>
    <row r="53" spans="1:83" x14ac:dyDescent="0.35">
      <c r="A53" s="16" t="s">
        <v>233</v>
      </c>
      <c r="B53" s="28">
        <v>1626799.4899999998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944</v>
      </c>
      <c r="D59" s="20">
        <v>0</v>
      </c>
      <c r="E59" s="20">
        <v>3250</v>
      </c>
      <c r="F59" s="20">
        <v>0</v>
      </c>
      <c r="G59" s="20">
        <v>0</v>
      </c>
      <c r="H59" s="20">
        <v>0</v>
      </c>
      <c r="I59" s="20">
        <v>0</v>
      </c>
      <c r="J59" s="20">
        <v>312</v>
      </c>
      <c r="K59" s="20">
        <v>0</v>
      </c>
      <c r="L59" s="20">
        <v>0</v>
      </c>
      <c r="M59" s="20">
        <v>0</v>
      </c>
      <c r="N59" s="20">
        <v>0</v>
      </c>
      <c r="O59" s="20">
        <v>137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89551.319999999992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10.115822115384615</v>
      </c>
      <c r="D60" s="245">
        <v>0</v>
      </c>
      <c r="E60" s="245">
        <v>36.975552884615368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9.3424807692307716</v>
      </c>
      <c r="Q60" s="246">
        <v>1.5935096153846153</v>
      </c>
      <c r="R60" s="246">
        <v>5.0137499999999999</v>
      </c>
      <c r="S60" s="247">
        <v>0</v>
      </c>
      <c r="T60" s="247">
        <v>5.7112259615384611</v>
      </c>
      <c r="U60" s="248">
        <v>18.374548076923077</v>
      </c>
      <c r="V60" s="246">
        <v>4.7913749999999995</v>
      </c>
      <c r="W60" s="246">
        <v>0</v>
      </c>
      <c r="X60" s="246">
        <v>0</v>
      </c>
      <c r="Y60" s="246">
        <v>16.822456730769233</v>
      </c>
      <c r="Z60" s="246">
        <v>0</v>
      </c>
      <c r="AA60" s="246">
        <v>1.6819999999999999</v>
      </c>
      <c r="AB60" s="247">
        <v>7.3875528846153848</v>
      </c>
      <c r="AC60" s="246">
        <v>6.9571923076923081</v>
      </c>
      <c r="AD60" s="246">
        <v>0</v>
      </c>
      <c r="AE60" s="246">
        <v>14.243874999999999</v>
      </c>
      <c r="AF60" s="246">
        <v>0</v>
      </c>
      <c r="AG60" s="246">
        <v>16.232548076923077</v>
      </c>
      <c r="AH60" s="246">
        <v>0</v>
      </c>
      <c r="AI60" s="246">
        <v>0</v>
      </c>
      <c r="AJ60" s="246">
        <v>3.6269711538461533</v>
      </c>
      <c r="AK60" s="246">
        <v>0</v>
      </c>
      <c r="AL60" s="246">
        <v>0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8.2819663461538457</v>
      </c>
      <c r="AZ60" s="246">
        <v>0</v>
      </c>
      <c r="BA60" s="247">
        <v>3.6220576923076924</v>
      </c>
      <c r="BB60" s="247">
        <v>1.3229615384615383</v>
      </c>
      <c r="BC60" s="247">
        <v>0</v>
      </c>
      <c r="BD60" s="247">
        <v>0</v>
      </c>
      <c r="BE60" s="246">
        <v>20.55992788461538</v>
      </c>
      <c r="BF60" s="247">
        <v>0</v>
      </c>
      <c r="BG60" s="247">
        <v>0</v>
      </c>
      <c r="BH60" s="247">
        <v>0</v>
      </c>
      <c r="BI60" s="247">
        <v>0</v>
      </c>
      <c r="BJ60" s="247">
        <v>0</v>
      </c>
      <c r="BK60" s="247">
        <v>-3.2999999999999995E-2</v>
      </c>
      <c r="BL60" s="247">
        <v>-0.41678365384615385</v>
      </c>
      <c r="BM60" s="247">
        <v>0</v>
      </c>
      <c r="BN60" s="247">
        <v>7.4546057692307697</v>
      </c>
      <c r="BO60" s="247">
        <v>0</v>
      </c>
      <c r="BP60" s="247">
        <v>0</v>
      </c>
      <c r="BQ60" s="247">
        <v>0</v>
      </c>
      <c r="BR60" s="247">
        <v>0</v>
      </c>
      <c r="BS60" s="247">
        <v>0</v>
      </c>
      <c r="BT60" s="247">
        <v>3.5461730769230773</v>
      </c>
      <c r="BU60" s="247">
        <v>0</v>
      </c>
      <c r="BV60" s="247">
        <v>-3.1418269230769229E-2</v>
      </c>
      <c r="BW60" s="247">
        <v>0</v>
      </c>
      <c r="BX60" s="247">
        <v>0</v>
      </c>
      <c r="BY60" s="247">
        <v>6.5015384615384608</v>
      </c>
      <c r="BZ60" s="247">
        <v>0</v>
      </c>
      <c r="CA60" s="247">
        <v>6.1591346153846149E-2</v>
      </c>
      <c r="CB60" s="247">
        <v>0</v>
      </c>
      <c r="CC60" s="247">
        <v>3.3538461538461538E-2</v>
      </c>
      <c r="CD60" s="219" t="s">
        <v>248</v>
      </c>
      <c r="CE60" s="237">
        <v>209.77401923076923</v>
      </c>
    </row>
    <row r="61" spans="1:83" s="210" customFormat="1" x14ac:dyDescent="0.35">
      <c r="A61" s="35" t="s">
        <v>263</v>
      </c>
      <c r="B61" s="16"/>
      <c r="C61" s="20">
        <v>1674777.6099999999</v>
      </c>
      <c r="D61" s="20">
        <v>0</v>
      </c>
      <c r="E61" s="20">
        <v>3942195.4600000004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948196.68</v>
      </c>
      <c r="Q61" s="26">
        <v>232293.91999999998</v>
      </c>
      <c r="R61" s="26">
        <v>1126597.67</v>
      </c>
      <c r="S61" s="249">
        <v>0</v>
      </c>
      <c r="T61" s="249">
        <v>560470.81999999995</v>
      </c>
      <c r="U61" s="27">
        <v>1349249.14</v>
      </c>
      <c r="V61" s="26">
        <v>430485.77999999991</v>
      </c>
      <c r="W61" s="26">
        <v>0</v>
      </c>
      <c r="X61" s="26">
        <v>0</v>
      </c>
      <c r="Y61" s="26">
        <v>1481800.0100000002</v>
      </c>
      <c r="Z61" s="26">
        <v>0</v>
      </c>
      <c r="AA61" s="26">
        <v>212412.03</v>
      </c>
      <c r="AB61" s="250">
        <v>1002290.72</v>
      </c>
      <c r="AC61" s="26">
        <v>619284.86</v>
      </c>
      <c r="AD61" s="26">
        <v>0</v>
      </c>
      <c r="AE61" s="26">
        <v>1369685.72</v>
      </c>
      <c r="AF61" s="26">
        <v>0</v>
      </c>
      <c r="AG61" s="26">
        <v>2652781.94</v>
      </c>
      <c r="AH61" s="26">
        <v>0</v>
      </c>
      <c r="AI61" s="26">
        <v>0</v>
      </c>
      <c r="AJ61" s="26">
        <v>311144.45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0</v>
      </c>
      <c r="AX61" s="249">
        <v>0</v>
      </c>
      <c r="AY61" s="26">
        <v>370320.82</v>
      </c>
      <c r="AZ61" s="26">
        <v>0</v>
      </c>
      <c r="BA61" s="249">
        <v>146833.37</v>
      </c>
      <c r="BB61" s="249">
        <v>116599.08</v>
      </c>
      <c r="BC61" s="249">
        <v>0</v>
      </c>
      <c r="BD61" s="249">
        <v>0</v>
      </c>
      <c r="BE61" s="26">
        <v>1086185.79</v>
      </c>
      <c r="BF61" s="249">
        <v>0</v>
      </c>
      <c r="BG61" s="249">
        <v>0</v>
      </c>
      <c r="BH61" s="249">
        <v>0</v>
      </c>
      <c r="BI61" s="249">
        <v>0</v>
      </c>
      <c r="BJ61" s="249">
        <v>0</v>
      </c>
      <c r="BK61" s="249">
        <v>-13329.22</v>
      </c>
      <c r="BL61" s="249">
        <v>-74745.899999999994</v>
      </c>
      <c r="BM61" s="249">
        <v>0</v>
      </c>
      <c r="BN61" s="249">
        <v>723262.42</v>
      </c>
      <c r="BO61" s="249">
        <v>0</v>
      </c>
      <c r="BP61" s="249">
        <v>0</v>
      </c>
      <c r="BQ61" s="249">
        <v>0</v>
      </c>
      <c r="BR61" s="249">
        <v>0</v>
      </c>
      <c r="BS61" s="249">
        <v>0</v>
      </c>
      <c r="BT61" s="249">
        <v>321359.61</v>
      </c>
      <c r="BU61" s="249">
        <v>0</v>
      </c>
      <c r="BV61" s="249">
        <v>-5497.83</v>
      </c>
      <c r="BW61" s="249">
        <v>0</v>
      </c>
      <c r="BX61" s="249">
        <v>0</v>
      </c>
      <c r="BY61" s="249">
        <v>1049431.1900000002</v>
      </c>
      <c r="BZ61" s="249">
        <v>0</v>
      </c>
      <c r="CA61" s="249">
        <v>6610.4500000000007</v>
      </c>
      <c r="CB61" s="249">
        <v>16998.93</v>
      </c>
      <c r="CC61" s="249">
        <v>2126.9299999999998</v>
      </c>
      <c r="CD61" s="25" t="s">
        <v>248</v>
      </c>
      <c r="CE61" s="28">
        <v>21659822.450000003</v>
      </c>
    </row>
    <row r="62" spans="1:83" x14ac:dyDescent="0.35">
      <c r="A62" s="35" t="s">
        <v>11</v>
      </c>
      <c r="B62" s="16"/>
      <c r="C62" s="28">
        <v>107188</v>
      </c>
      <c r="D62" s="28">
        <v>0</v>
      </c>
      <c r="E62" s="28">
        <v>321896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77604</v>
      </c>
      <c r="Q62" s="28">
        <v>17801</v>
      </c>
      <c r="R62" s="28">
        <v>72221</v>
      </c>
      <c r="S62" s="28">
        <v>0</v>
      </c>
      <c r="T62" s="28">
        <v>47174</v>
      </c>
      <c r="U62" s="28">
        <v>107802</v>
      </c>
      <c r="V62" s="28">
        <v>41133</v>
      </c>
      <c r="W62" s="28">
        <v>0</v>
      </c>
      <c r="X62" s="28">
        <v>0</v>
      </c>
      <c r="Y62" s="28">
        <v>124897</v>
      </c>
      <c r="Z62" s="28">
        <v>0</v>
      </c>
      <c r="AA62" s="28">
        <v>16677</v>
      </c>
      <c r="AB62" s="28">
        <v>67223</v>
      </c>
      <c r="AC62" s="28">
        <v>59625</v>
      </c>
      <c r="AD62" s="28">
        <v>0</v>
      </c>
      <c r="AE62" s="28">
        <v>121221</v>
      </c>
      <c r="AF62" s="28">
        <v>0</v>
      </c>
      <c r="AG62" s="28">
        <v>139615</v>
      </c>
      <c r="AH62" s="28">
        <v>0</v>
      </c>
      <c r="AI62" s="28">
        <v>0</v>
      </c>
      <c r="AJ62" s="28">
        <v>29180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31319</v>
      </c>
      <c r="AZ62" s="28">
        <v>0</v>
      </c>
      <c r="BA62" s="28">
        <v>5099</v>
      </c>
      <c r="BB62" s="28">
        <v>11673</v>
      </c>
      <c r="BC62" s="28">
        <v>0</v>
      </c>
      <c r="BD62" s="28">
        <v>0</v>
      </c>
      <c r="BE62" s="28">
        <v>105009</v>
      </c>
      <c r="BF62" s="28">
        <v>0</v>
      </c>
      <c r="BG62" s="28">
        <v>0</v>
      </c>
      <c r="BH62" s="28">
        <v>0</v>
      </c>
      <c r="BI62" s="28">
        <v>0</v>
      </c>
      <c r="BJ62" s="28">
        <v>0</v>
      </c>
      <c r="BK62" s="28">
        <v>-131</v>
      </c>
      <c r="BL62" s="28">
        <v>-1531</v>
      </c>
      <c r="BM62" s="28">
        <v>0</v>
      </c>
      <c r="BN62" s="28">
        <v>66451</v>
      </c>
      <c r="BO62" s="28">
        <v>184794</v>
      </c>
      <c r="BP62" s="28">
        <v>0</v>
      </c>
      <c r="BQ62" s="28">
        <v>0</v>
      </c>
      <c r="BR62" s="28">
        <v>0</v>
      </c>
      <c r="BS62" s="28">
        <v>0</v>
      </c>
      <c r="BT62" s="28">
        <v>29316</v>
      </c>
      <c r="BU62" s="28">
        <v>0</v>
      </c>
      <c r="BV62" s="28">
        <v>-86</v>
      </c>
      <c r="BW62" s="28">
        <v>0</v>
      </c>
      <c r="BX62" s="28">
        <v>0</v>
      </c>
      <c r="BY62" s="28">
        <v>70099</v>
      </c>
      <c r="BZ62" s="28">
        <v>0</v>
      </c>
      <c r="CA62" s="28">
        <v>1604</v>
      </c>
      <c r="CB62" s="28">
        <v>0</v>
      </c>
      <c r="CC62" s="28">
        <v>71752</v>
      </c>
      <c r="CD62" s="25" t="s">
        <v>248</v>
      </c>
      <c r="CE62" s="28">
        <v>1926625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14741.04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33059.040000000001</v>
      </c>
      <c r="Q63" s="26">
        <v>0</v>
      </c>
      <c r="R63" s="26">
        <v>0</v>
      </c>
      <c r="S63" s="249">
        <v>0</v>
      </c>
      <c r="T63" s="249">
        <v>0</v>
      </c>
      <c r="U63" s="27">
        <v>11544.08</v>
      </c>
      <c r="V63" s="26">
        <v>9600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800</v>
      </c>
      <c r="AC63" s="26">
        <v>34520.04</v>
      </c>
      <c r="AD63" s="26">
        <v>0</v>
      </c>
      <c r="AE63" s="26">
        <v>0</v>
      </c>
      <c r="AF63" s="26">
        <v>0</v>
      </c>
      <c r="AG63" s="26">
        <v>2202423.7600000002</v>
      </c>
      <c r="AH63" s="26">
        <v>0</v>
      </c>
      <c r="AI63" s="26">
        <v>0</v>
      </c>
      <c r="AJ63" s="26">
        <v>294115.3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17962.5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250014.07999999999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1458223.54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0</v>
      </c>
      <c r="CD63" s="25" t="s">
        <v>248</v>
      </c>
      <c r="CE63" s="28">
        <v>4327003.3800000008</v>
      </c>
    </row>
    <row r="64" spans="1:83" x14ac:dyDescent="0.35">
      <c r="A64" s="35" t="s">
        <v>265</v>
      </c>
      <c r="B64" s="16"/>
      <c r="C64" s="20">
        <v>79239.16</v>
      </c>
      <c r="D64" s="20">
        <v>0</v>
      </c>
      <c r="E64" s="20">
        <v>259997.26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234.06</v>
      </c>
      <c r="P64" s="26">
        <v>979199.22000000032</v>
      </c>
      <c r="Q64" s="26">
        <v>0</v>
      </c>
      <c r="R64" s="26">
        <v>51705.22</v>
      </c>
      <c r="S64" s="249">
        <v>-72312.029999999984</v>
      </c>
      <c r="T64" s="249">
        <v>76855.399999999994</v>
      </c>
      <c r="U64" s="27">
        <v>802969.07</v>
      </c>
      <c r="V64" s="26">
        <v>23347.84</v>
      </c>
      <c r="W64" s="26">
        <v>0</v>
      </c>
      <c r="X64" s="26">
        <v>0</v>
      </c>
      <c r="Y64" s="26">
        <v>102177.81000000001</v>
      </c>
      <c r="Z64" s="26">
        <v>0</v>
      </c>
      <c r="AA64" s="26">
        <v>61793.829999999994</v>
      </c>
      <c r="AB64" s="250">
        <v>2770470.44</v>
      </c>
      <c r="AC64" s="26">
        <v>82365.16</v>
      </c>
      <c r="AD64" s="26">
        <v>0</v>
      </c>
      <c r="AE64" s="26">
        <v>21576.210000000003</v>
      </c>
      <c r="AF64" s="26">
        <v>0</v>
      </c>
      <c r="AG64" s="26">
        <v>243658.34</v>
      </c>
      <c r="AH64" s="26">
        <v>0</v>
      </c>
      <c r="AI64" s="26">
        <v>0</v>
      </c>
      <c r="AJ64" s="26">
        <v>57097.78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53337.48</v>
      </c>
      <c r="AZ64" s="26">
        <v>0</v>
      </c>
      <c r="BA64" s="249">
        <v>27363.46</v>
      </c>
      <c r="BB64" s="249">
        <v>2782.61</v>
      </c>
      <c r="BC64" s="249">
        <v>0</v>
      </c>
      <c r="BD64" s="249">
        <v>-35422.439999999995</v>
      </c>
      <c r="BE64" s="26">
        <v>134689.53</v>
      </c>
      <c r="BF64" s="249">
        <v>0</v>
      </c>
      <c r="BG64" s="249">
        <v>0</v>
      </c>
      <c r="BH64" s="249">
        <v>5.08</v>
      </c>
      <c r="BI64" s="249">
        <v>0</v>
      </c>
      <c r="BJ64" s="249">
        <v>0</v>
      </c>
      <c r="BK64" s="249">
        <v>0</v>
      </c>
      <c r="BL64" s="249">
        <v>217</v>
      </c>
      <c r="BM64" s="249">
        <v>0</v>
      </c>
      <c r="BN64" s="249">
        <v>7419.07</v>
      </c>
      <c r="BO64" s="249">
        <v>4331.83</v>
      </c>
      <c r="BP64" s="249">
        <v>0</v>
      </c>
      <c r="BQ64" s="249">
        <v>0</v>
      </c>
      <c r="BR64" s="249">
        <v>0</v>
      </c>
      <c r="BS64" s="249">
        <v>0</v>
      </c>
      <c r="BT64" s="249">
        <v>2787.96</v>
      </c>
      <c r="BU64" s="249">
        <v>0</v>
      </c>
      <c r="BV64" s="249">
        <v>0</v>
      </c>
      <c r="BW64" s="249">
        <v>8.7200000000000006</v>
      </c>
      <c r="BX64" s="249">
        <v>0</v>
      </c>
      <c r="BY64" s="249">
        <v>991.24</v>
      </c>
      <c r="BZ64" s="249">
        <v>0</v>
      </c>
      <c r="CA64" s="249">
        <v>2187.2399999999998</v>
      </c>
      <c r="CB64" s="249">
        <v>0</v>
      </c>
      <c r="CC64" s="249">
        <v>252.87</v>
      </c>
      <c r="CD64" s="25" t="s">
        <v>248</v>
      </c>
      <c r="CE64" s="28">
        <v>5741326.4200000018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786.37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53.46</v>
      </c>
      <c r="Q65" s="26">
        <v>0</v>
      </c>
      <c r="R65" s="26">
        <v>3355.26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829.87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61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579051.32999999996</v>
      </c>
      <c r="BF65" s="249">
        <v>0</v>
      </c>
      <c r="BG65" s="249">
        <v>660</v>
      </c>
      <c r="BH65" s="249">
        <v>0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12468.070000000002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2826.99</v>
      </c>
      <c r="BU65" s="249">
        <v>0</v>
      </c>
      <c r="BV65" s="249">
        <v>0</v>
      </c>
      <c r="BW65" s="249">
        <v>0</v>
      </c>
      <c r="BX65" s="249">
        <v>0</v>
      </c>
      <c r="BY65" s="249">
        <v>613.21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600705.55999999982</v>
      </c>
    </row>
    <row r="66" spans="1:83" x14ac:dyDescent="0.35">
      <c r="A66" s="35" t="s">
        <v>267</v>
      </c>
      <c r="B66" s="16"/>
      <c r="C66" s="20">
        <v>113953.62000000001</v>
      </c>
      <c r="D66" s="20">
        <v>0</v>
      </c>
      <c r="E66" s="20">
        <v>482698.49000000005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136488.47</v>
      </c>
      <c r="Q66" s="26">
        <v>0</v>
      </c>
      <c r="R66" s="26">
        <v>268.29000000000002</v>
      </c>
      <c r="S66" s="249">
        <v>30734.92</v>
      </c>
      <c r="T66" s="249">
        <v>0</v>
      </c>
      <c r="U66" s="27">
        <v>601682.75</v>
      </c>
      <c r="V66" s="26">
        <v>244.54</v>
      </c>
      <c r="W66" s="26">
        <v>0</v>
      </c>
      <c r="X66" s="26">
        <v>0</v>
      </c>
      <c r="Y66" s="26">
        <v>1200237.8999999999</v>
      </c>
      <c r="Z66" s="26">
        <v>2.56</v>
      </c>
      <c r="AA66" s="26">
        <v>110622.94</v>
      </c>
      <c r="AB66" s="250">
        <v>62839.25</v>
      </c>
      <c r="AC66" s="26">
        <v>9062.31</v>
      </c>
      <c r="AD66" s="26">
        <v>0</v>
      </c>
      <c r="AE66" s="26">
        <v>2528.04</v>
      </c>
      <c r="AF66" s="26">
        <v>0</v>
      </c>
      <c r="AG66" s="26">
        <v>65867.990000000005</v>
      </c>
      <c r="AH66" s="26">
        <v>0</v>
      </c>
      <c r="AI66" s="26">
        <v>0</v>
      </c>
      <c r="AJ66" s="26">
        <v>3708.33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0</v>
      </c>
      <c r="AY66" s="26">
        <v>281017.01999999996</v>
      </c>
      <c r="AZ66" s="26">
        <v>0</v>
      </c>
      <c r="BA66" s="249">
        <v>512.05999999999995</v>
      </c>
      <c r="BB66" s="249">
        <v>3213</v>
      </c>
      <c r="BC66" s="249">
        <v>0</v>
      </c>
      <c r="BD66" s="249">
        <v>8488.15</v>
      </c>
      <c r="BE66" s="26">
        <v>311329.14999999997</v>
      </c>
      <c r="BF66" s="249">
        <v>0</v>
      </c>
      <c r="BG66" s="249">
        <v>28473.15</v>
      </c>
      <c r="BH66" s="249">
        <v>24284.260000000002</v>
      </c>
      <c r="BI66" s="249">
        <v>0</v>
      </c>
      <c r="BJ66" s="249">
        <v>467.2</v>
      </c>
      <c r="BK66" s="249">
        <v>0</v>
      </c>
      <c r="BL66" s="249">
        <v>84.92</v>
      </c>
      <c r="BM66" s="249">
        <v>0</v>
      </c>
      <c r="BN66" s="249">
        <v>41771.199999999997</v>
      </c>
      <c r="BO66" s="249">
        <v>2.58</v>
      </c>
      <c r="BP66" s="249">
        <v>0</v>
      </c>
      <c r="BQ66" s="249">
        <v>0</v>
      </c>
      <c r="BR66" s="249">
        <v>0</v>
      </c>
      <c r="BS66" s="249">
        <v>0</v>
      </c>
      <c r="BT66" s="249">
        <v>51773.16</v>
      </c>
      <c r="BU66" s="249">
        <v>0</v>
      </c>
      <c r="BV66" s="249">
        <v>0</v>
      </c>
      <c r="BW66" s="249">
        <v>0</v>
      </c>
      <c r="BX66" s="249">
        <v>0</v>
      </c>
      <c r="BY66" s="249">
        <v>359091</v>
      </c>
      <c r="BZ66" s="249">
        <v>0</v>
      </c>
      <c r="CA66" s="249">
        <v>196524.12</v>
      </c>
      <c r="CB66" s="249">
        <v>0</v>
      </c>
      <c r="CC66" s="249">
        <v>0</v>
      </c>
      <c r="CD66" s="25" t="s">
        <v>248</v>
      </c>
      <c r="CE66" s="28">
        <v>4127971.3700000006</v>
      </c>
    </row>
    <row r="67" spans="1:83" x14ac:dyDescent="0.35">
      <c r="A67" s="35" t="s">
        <v>16</v>
      </c>
      <c r="B67" s="16"/>
      <c r="C67" s="28">
        <v>283</v>
      </c>
      <c r="D67" s="28">
        <v>0</v>
      </c>
      <c r="E67" s="28">
        <v>17836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111085</v>
      </c>
      <c r="Q67" s="28">
        <v>0</v>
      </c>
      <c r="R67" s="28">
        <v>5518</v>
      </c>
      <c r="S67" s="28">
        <v>0</v>
      </c>
      <c r="T67" s="28">
        <v>0</v>
      </c>
      <c r="U67" s="28">
        <v>9526</v>
      </c>
      <c r="V67" s="28">
        <v>41742</v>
      </c>
      <c r="W67" s="28">
        <v>0</v>
      </c>
      <c r="X67" s="28">
        <v>0</v>
      </c>
      <c r="Y67" s="28">
        <v>150631</v>
      </c>
      <c r="Z67" s="28">
        <v>0</v>
      </c>
      <c r="AA67" s="28">
        <v>3826</v>
      </c>
      <c r="AB67" s="28">
        <v>5503</v>
      </c>
      <c r="AC67" s="28">
        <v>13487</v>
      </c>
      <c r="AD67" s="28">
        <v>0</v>
      </c>
      <c r="AE67" s="28">
        <v>2118</v>
      </c>
      <c r="AF67" s="28">
        <v>0</v>
      </c>
      <c r="AG67" s="28">
        <v>13609</v>
      </c>
      <c r="AH67" s="28">
        <v>0</v>
      </c>
      <c r="AI67" s="28">
        <v>0</v>
      </c>
      <c r="AJ67" s="28">
        <v>0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2202</v>
      </c>
      <c r="AZ67" s="28">
        <v>0</v>
      </c>
      <c r="BA67" s="28">
        <v>0</v>
      </c>
      <c r="BB67" s="28">
        <v>0</v>
      </c>
      <c r="BC67" s="28">
        <v>0</v>
      </c>
      <c r="BD67" s="28">
        <v>0</v>
      </c>
      <c r="BE67" s="28">
        <v>133811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783496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94283</v>
      </c>
      <c r="BZ67" s="28">
        <v>0</v>
      </c>
      <c r="CA67" s="28">
        <v>0</v>
      </c>
      <c r="CB67" s="28">
        <v>0</v>
      </c>
      <c r="CC67" s="28">
        <v>237842</v>
      </c>
      <c r="CD67" s="25" t="s">
        <v>248</v>
      </c>
      <c r="CE67" s="28">
        <v>1626798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9">
        <v>0</v>
      </c>
      <c r="T68" s="249">
        <v>0</v>
      </c>
      <c r="U68" s="27">
        <v>38137.17</v>
      </c>
      <c r="V68" s="26">
        <v>0</v>
      </c>
      <c r="W68" s="26">
        <v>0</v>
      </c>
      <c r="X68" s="26">
        <v>0</v>
      </c>
      <c r="Y68" s="26">
        <v>28641.48</v>
      </c>
      <c r="Z68" s="26">
        <v>0</v>
      </c>
      <c r="AA68" s="26">
        <v>0</v>
      </c>
      <c r="AB68" s="250">
        <v>84927.62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0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12752.94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164459.21</v>
      </c>
    </row>
    <row r="69" spans="1:83" x14ac:dyDescent="0.35">
      <c r="A69" s="35" t="s">
        <v>269</v>
      </c>
      <c r="B69" s="16"/>
      <c r="C69" s="28">
        <v>2103.6999999999998</v>
      </c>
      <c r="D69" s="28">
        <v>0</v>
      </c>
      <c r="E69" s="28">
        <v>9551.0600000000013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28.92</v>
      </c>
      <c r="P69" s="28">
        <v>9101.93</v>
      </c>
      <c r="Q69" s="28">
        <v>2258.1999999999998</v>
      </c>
      <c r="R69" s="28">
        <v>6105</v>
      </c>
      <c r="S69" s="28">
        <v>92.57</v>
      </c>
      <c r="T69" s="28">
        <v>0</v>
      </c>
      <c r="U69" s="28">
        <v>9673.2199999999993</v>
      </c>
      <c r="V69" s="28">
        <v>10565.11</v>
      </c>
      <c r="W69" s="28">
        <v>0</v>
      </c>
      <c r="X69" s="28">
        <v>0</v>
      </c>
      <c r="Y69" s="28">
        <v>7018.3600000000006</v>
      </c>
      <c r="Z69" s="28">
        <v>0</v>
      </c>
      <c r="AA69" s="28">
        <v>4469.49</v>
      </c>
      <c r="AB69" s="28">
        <v>13963.19</v>
      </c>
      <c r="AC69" s="28">
        <v>1579.71</v>
      </c>
      <c r="AD69" s="28">
        <v>0</v>
      </c>
      <c r="AE69" s="28">
        <v>9794.4699999999993</v>
      </c>
      <c r="AF69" s="28">
        <v>0</v>
      </c>
      <c r="AG69" s="28">
        <v>2145.7799999999997</v>
      </c>
      <c r="AH69" s="28">
        <v>0</v>
      </c>
      <c r="AI69" s="28">
        <v>0</v>
      </c>
      <c r="AJ69" s="28">
        <v>3066.04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1832.62</v>
      </c>
      <c r="AZ69" s="28">
        <v>0</v>
      </c>
      <c r="BA69" s="28">
        <v>0</v>
      </c>
      <c r="BB69" s="28">
        <v>27.93</v>
      </c>
      <c r="BC69" s="28">
        <v>0</v>
      </c>
      <c r="BD69" s="28">
        <v>0</v>
      </c>
      <c r="BE69" s="28">
        <v>30335.63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0</v>
      </c>
      <c r="BN69" s="28">
        <v>1389193.17</v>
      </c>
      <c r="BO69" s="28">
        <v>0</v>
      </c>
      <c r="BP69" s="28">
        <v>0</v>
      </c>
      <c r="BQ69" s="28">
        <v>0</v>
      </c>
      <c r="BR69" s="28">
        <v>0</v>
      </c>
      <c r="BS69" s="28">
        <v>0</v>
      </c>
      <c r="BT69" s="28">
        <v>18938.580000000002</v>
      </c>
      <c r="BU69" s="28">
        <v>0</v>
      </c>
      <c r="BV69" s="28">
        <v>0</v>
      </c>
      <c r="BW69" s="28">
        <v>0</v>
      </c>
      <c r="BX69" s="28">
        <v>0</v>
      </c>
      <c r="BY69" s="28">
        <v>19227.690000000002</v>
      </c>
      <c r="BZ69" s="28">
        <v>0</v>
      </c>
      <c r="CA69" s="28">
        <v>1018.05</v>
      </c>
      <c r="CB69" s="28">
        <v>0</v>
      </c>
      <c r="CC69" s="28">
        <v>18416479.579999998</v>
      </c>
      <c r="CD69" s="28">
        <v>1330856.8700000001</v>
      </c>
      <c r="CE69" s="28">
        <v>21299426.870000001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2103.6999999999998</v>
      </c>
      <c r="D83" s="20">
        <v>0</v>
      </c>
      <c r="E83" s="26">
        <v>9551.0600000000013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28.92</v>
      </c>
      <c r="P83" s="26">
        <v>9101.93</v>
      </c>
      <c r="Q83" s="26">
        <v>2258.1999999999998</v>
      </c>
      <c r="R83" s="27">
        <v>6105</v>
      </c>
      <c r="S83" s="26">
        <v>92.57</v>
      </c>
      <c r="T83" s="20">
        <v>0</v>
      </c>
      <c r="U83" s="26">
        <v>9673.2199999999993</v>
      </c>
      <c r="V83" s="26">
        <v>10565.11</v>
      </c>
      <c r="W83" s="20">
        <v>0</v>
      </c>
      <c r="X83" s="26">
        <v>0</v>
      </c>
      <c r="Y83" s="26">
        <v>7018.3600000000006</v>
      </c>
      <c r="Z83" s="26">
        <v>0</v>
      </c>
      <c r="AA83" s="26">
        <v>4469.49</v>
      </c>
      <c r="AB83" s="26">
        <v>13963.19</v>
      </c>
      <c r="AC83" s="26">
        <v>1579.71</v>
      </c>
      <c r="AD83" s="26">
        <v>0</v>
      </c>
      <c r="AE83" s="26">
        <v>9794.4699999999993</v>
      </c>
      <c r="AF83" s="26">
        <v>0</v>
      </c>
      <c r="AG83" s="26">
        <v>2145.7799999999997</v>
      </c>
      <c r="AH83" s="26">
        <v>0</v>
      </c>
      <c r="AI83" s="26">
        <v>0</v>
      </c>
      <c r="AJ83" s="26">
        <v>3066.04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1832.62</v>
      </c>
      <c r="AZ83" s="26">
        <v>0</v>
      </c>
      <c r="BA83" s="26">
        <v>0</v>
      </c>
      <c r="BB83" s="26">
        <v>27.93</v>
      </c>
      <c r="BC83" s="26">
        <v>0</v>
      </c>
      <c r="BD83" s="26">
        <v>0</v>
      </c>
      <c r="BE83" s="26">
        <v>30335.63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1389193.17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18938.580000000002</v>
      </c>
      <c r="BU83" s="26">
        <v>0</v>
      </c>
      <c r="BV83" s="26">
        <v>0</v>
      </c>
      <c r="BW83" s="26">
        <v>0</v>
      </c>
      <c r="BX83" s="26">
        <v>0</v>
      </c>
      <c r="BY83" s="26">
        <v>19227.690000000002</v>
      </c>
      <c r="BZ83" s="26">
        <v>0</v>
      </c>
      <c r="CA83" s="26">
        <v>1018.05</v>
      </c>
      <c r="CB83" s="26">
        <v>0</v>
      </c>
      <c r="CC83" s="26">
        <v>18416479.579999998</v>
      </c>
      <c r="CD83" s="31">
        <v>1330856.8700000001</v>
      </c>
      <c r="CE83" s="28">
        <v>21299426.870000001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6628.53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2000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200</v>
      </c>
      <c r="AF84" s="20">
        <v>0</v>
      </c>
      <c r="AG84" s="20">
        <v>0</v>
      </c>
      <c r="AH84" s="20">
        <v>0</v>
      </c>
      <c r="AI84" s="20">
        <v>0</v>
      </c>
      <c r="AJ84" s="20">
        <v>1897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254741.17</v>
      </c>
      <c r="AZ84" s="20">
        <v>0</v>
      </c>
      <c r="BA84" s="20">
        <v>11339.46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487418.57999999996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997</v>
      </c>
      <c r="BZ84" s="20">
        <v>0</v>
      </c>
      <c r="CA84" s="20">
        <v>0</v>
      </c>
      <c r="CB84" s="20">
        <v>0</v>
      </c>
      <c r="CC84" s="20">
        <v>730693.76</v>
      </c>
      <c r="CD84" s="31">
        <v>0</v>
      </c>
      <c r="CE84" s="28">
        <v>1495915.5</v>
      </c>
    </row>
    <row r="85" spans="1:84" x14ac:dyDescent="0.35">
      <c r="A85" s="35" t="s">
        <v>285</v>
      </c>
      <c r="B85" s="28"/>
      <c r="C85" s="28">
        <v>1977545.0899999999</v>
      </c>
      <c r="D85" s="28">
        <v>0</v>
      </c>
      <c r="E85" s="28">
        <v>5043073.1500000004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262.98</v>
      </c>
      <c r="P85" s="28">
        <v>2294787.8000000007</v>
      </c>
      <c r="Q85" s="28">
        <v>252353.12</v>
      </c>
      <c r="R85" s="28">
        <v>1265770.44</v>
      </c>
      <c r="S85" s="28">
        <v>-41484.539999999986</v>
      </c>
      <c r="T85" s="28">
        <v>684500.22</v>
      </c>
      <c r="U85" s="28">
        <v>2930583.43</v>
      </c>
      <c r="V85" s="28">
        <v>557118.2699999999</v>
      </c>
      <c r="W85" s="28">
        <v>0</v>
      </c>
      <c r="X85" s="28">
        <v>0</v>
      </c>
      <c r="Y85" s="28">
        <v>3094233.43</v>
      </c>
      <c r="Z85" s="28">
        <v>2.56</v>
      </c>
      <c r="AA85" s="28">
        <v>409801.29</v>
      </c>
      <c r="AB85" s="28">
        <v>4008017.22</v>
      </c>
      <c r="AC85" s="28">
        <v>819924.08000000007</v>
      </c>
      <c r="AD85" s="28">
        <v>0</v>
      </c>
      <c r="AE85" s="28">
        <v>1526723.44</v>
      </c>
      <c r="AF85" s="28">
        <v>0</v>
      </c>
      <c r="AG85" s="28">
        <v>5320101.8100000005</v>
      </c>
      <c r="AH85" s="28">
        <v>0</v>
      </c>
      <c r="AI85" s="28">
        <v>0</v>
      </c>
      <c r="AJ85" s="28">
        <v>696414.9</v>
      </c>
      <c r="AK85" s="28">
        <v>0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0</v>
      </c>
      <c r="AY85" s="28">
        <v>485348.7699999999</v>
      </c>
      <c r="AZ85" s="28">
        <v>0</v>
      </c>
      <c r="BA85" s="28">
        <v>168468.43</v>
      </c>
      <c r="BB85" s="28">
        <v>134295.62</v>
      </c>
      <c r="BC85" s="28">
        <v>0</v>
      </c>
      <c r="BD85" s="28">
        <v>-26934.289999999994</v>
      </c>
      <c r="BE85" s="28">
        <v>2398373.9299999997</v>
      </c>
      <c r="BF85" s="28">
        <v>0</v>
      </c>
      <c r="BG85" s="28">
        <v>29133.15</v>
      </c>
      <c r="BH85" s="28">
        <v>24289.340000000004</v>
      </c>
      <c r="BI85" s="28">
        <v>0</v>
      </c>
      <c r="BJ85" s="28">
        <v>467.2</v>
      </c>
      <c r="BK85" s="28">
        <v>-13460.22</v>
      </c>
      <c r="BL85" s="28">
        <v>-75974.98</v>
      </c>
      <c r="BM85" s="28">
        <v>0</v>
      </c>
      <c r="BN85" s="28">
        <v>2799409.3699999996</v>
      </c>
      <c r="BO85" s="28">
        <v>189128.40999999997</v>
      </c>
      <c r="BP85" s="28">
        <v>0</v>
      </c>
      <c r="BQ85" s="28">
        <v>0</v>
      </c>
      <c r="BR85" s="28">
        <v>0</v>
      </c>
      <c r="BS85" s="28">
        <v>0</v>
      </c>
      <c r="BT85" s="28">
        <v>427002.3</v>
      </c>
      <c r="BU85" s="28">
        <v>0</v>
      </c>
      <c r="BV85" s="28">
        <v>-5583.83</v>
      </c>
      <c r="BW85" s="28">
        <v>1458232.26</v>
      </c>
      <c r="BX85" s="28">
        <v>0</v>
      </c>
      <c r="BY85" s="28">
        <v>1592739.33</v>
      </c>
      <c r="BZ85" s="28">
        <v>0</v>
      </c>
      <c r="CA85" s="28">
        <v>207943.86</v>
      </c>
      <c r="CB85" s="28">
        <v>16998.93</v>
      </c>
      <c r="CC85" s="28">
        <v>17997759.619999997</v>
      </c>
      <c r="CD85" s="28">
        <v>1330856.8700000001</v>
      </c>
      <c r="CE85" s="28">
        <v>59978222.75999999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3113092</v>
      </c>
      <c r="D87" s="20">
        <v>0</v>
      </c>
      <c r="E87" s="20">
        <v>6612573.5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1100796.06</v>
      </c>
      <c r="Q87" s="20">
        <v>260728</v>
      </c>
      <c r="R87" s="20">
        <v>3212</v>
      </c>
      <c r="S87" s="20">
        <v>0</v>
      </c>
      <c r="T87" s="20">
        <v>0</v>
      </c>
      <c r="U87" s="20">
        <v>1627178.19</v>
      </c>
      <c r="V87" s="20">
        <v>269422.12</v>
      </c>
      <c r="W87" s="20">
        <v>0</v>
      </c>
      <c r="X87" s="20">
        <v>0</v>
      </c>
      <c r="Y87" s="20">
        <v>1183209.5200000003</v>
      </c>
      <c r="Z87" s="20">
        <v>0</v>
      </c>
      <c r="AA87" s="20">
        <v>0</v>
      </c>
      <c r="AB87" s="20">
        <v>3577308.26</v>
      </c>
      <c r="AC87" s="20">
        <v>1030557</v>
      </c>
      <c r="AD87" s="20">
        <v>0</v>
      </c>
      <c r="AE87" s="20">
        <v>354225</v>
      </c>
      <c r="AF87" s="20">
        <v>0</v>
      </c>
      <c r="AG87" s="20">
        <v>459435</v>
      </c>
      <c r="AH87" s="20">
        <v>0</v>
      </c>
      <c r="AI87" s="20">
        <v>0</v>
      </c>
      <c r="AJ87" s="20">
        <v>65162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19656898.649999999</v>
      </c>
    </row>
    <row r="88" spans="1:84" x14ac:dyDescent="0.35">
      <c r="A88" s="22" t="s">
        <v>288</v>
      </c>
      <c r="B88" s="16"/>
      <c r="C88" s="20">
        <v>126324</v>
      </c>
      <c r="D88" s="20">
        <v>0</v>
      </c>
      <c r="E88" s="20">
        <v>1125869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14055084.950000001</v>
      </c>
      <c r="Q88" s="20">
        <v>864078</v>
      </c>
      <c r="R88" s="20">
        <v>2299174.9</v>
      </c>
      <c r="S88" s="20">
        <v>0</v>
      </c>
      <c r="T88" s="20">
        <v>723652.1</v>
      </c>
      <c r="U88" s="20">
        <v>14313355.07</v>
      </c>
      <c r="V88" s="20">
        <v>2480413.62</v>
      </c>
      <c r="W88" s="20">
        <v>0</v>
      </c>
      <c r="X88" s="20">
        <v>0</v>
      </c>
      <c r="Y88" s="20">
        <v>29292135.91</v>
      </c>
      <c r="Z88" s="20">
        <v>0</v>
      </c>
      <c r="AA88" s="20">
        <v>2263317.67</v>
      </c>
      <c r="AB88" s="20">
        <v>12179386.35</v>
      </c>
      <c r="AC88" s="20">
        <v>1368904</v>
      </c>
      <c r="AD88" s="20">
        <v>0</v>
      </c>
      <c r="AE88" s="20">
        <v>2267414</v>
      </c>
      <c r="AF88" s="20">
        <v>0</v>
      </c>
      <c r="AG88" s="20">
        <v>15940987.310000002</v>
      </c>
      <c r="AH88" s="20">
        <v>0</v>
      </c>
      <c r="AI88" s="20">
        <v>0</v>
      </c>
      <c r="AJ88" s="20">
        <v>2390458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101690554.88</v>
      </c>
    </row>
    <row r="89" spans="1:84" x14ac:dyDescent="0.35">
      <c r="A89" s="22" t="s">
        <v>289</v>
      </c>
      <c r="B89" s="16"/>
      <c r="C89" s="28">
        <v>3239416</v>
      </c>
      <c r="D89" s="28">
        <v>0</v>
      </c>
      <c r="E89" s="28">
        <v>7738442.5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15155881.010000002</v>
      </c>
      <c r="Q89" s="28">
        <v>1124806</v>
      </c>
      <c r="R89" s="28">
        <v>2302386.9</v>
      </c>
      <c r="S89" s="28">
        <v>0</v>
      </c>
      <c r="T89" s="28">
        <v>723652.1</v>
      </c>
      <c r="U89" s="28">
        <v>15940533.26</v>
      </c>
      <c r="V89" s="28">
        <v>2749835.74</v>
      </c>
      <c r="W89" s="28">
        <v>0</v>
      </c>
      <c r="X89" s="28">
        <v>0</v>
      </c>
      <c r="Y89" s="28">
        <v>30475345.43</v>
      </c>
      <c r="Z89" s="28">
        <v>0</v>
      </c>
      <c r="AA89" s="28">
        <v>2263317.67</v>
      </c>
      <c r="AB89" s="28">
        <v>15756694.609999999</v>
      </c>
      <c r="AC89" s="28">
        <v>2399461</v>
      </c>
      <c r="AD89" s="28">
        <v>0</v>
      </c>
      <c r="AE89" s="28">
        <v>2621639</v>
      </c>
      <c r="AF89" s="28">
        <v>0</v>
      </c>
      <c r="AG89" s="28">
        <v>16400422.310000002</v>
      </c>
      <c r="AH89" s="28">
        <v>0</v>
      </c>
      <c r="AI89" s="28">
        <v>0</v>
      </c>
      <c r="AJ89" s="28">
        <v>2455620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121347453.53</v>
      </c>
    </row>
    <row r="90" spans="1:84" x14ac:dyDescent="0.35">
      <c r="A90" s="35" t="s">
        <v>290</v>
      </c>
      <c r="B90" s="28"/>
      <c r="C90" s="20">
        <v>2993.3399999999997</v>
      </c>
      <c r="D90" s="20">
        <v>0</v>
      </c>
      <c r="E90" s="20">
        <v>15799.469999999998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5305.46</v>
      </c>
      <c r="Q90" s="20">
        <v>5567.119999999999</v>
      </c>
      <c r="R90" s="20">
        <v>205.07999999999998</v>
      </c>
      <c r="S90" s="20">
        <v>2283.1499999999996</v>
      </c>
      <c r="T90" s="20">
        <v>791.7</v>
      </c>
      <c r="U90" s="20">
        <v>1647.8600000000001</v>
      </c>
      <c r="V90" s="20">
        <v>2034.4399999999998</v>
      </c>
      <c r="W90" s="20">
        <v>0</v>
      </c>
      <c r="X90" s="20">
        <v>0</v>
      </c>
      <c r="Y90" s="20">
        <v>5829.0899999999992</v>
      </c>
      <c r="Z90" s="20">
        <v>0</v>
      </c>
      <c r="AA90" s="20">
        <v>921.70999999999992</v>
      </c>
      <c r="AB90" s="20">
        <v>1320.75</v>
      </c>
      <c r="AC90" s="20">
        <v>653.63</v>
      </c>
      <c r="AD90" s="20">
        <v>0</v>
      </c>
      <c r="AE90" s="20">
        <v>5392.8599999999979</v>
      </c>
      <c r="AF90" s="20">
        <v>0</v>
      </c>
      <c r="AG90" s="20">
        <v>6113.9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3806.78</v>
      </c>
      <c r="AZ90" s="20">
        <v>0</v>
      </c>
      <c r="BA90" s="20">
        <v>646.27</v>
      </c>
      <c r="BB90" s="20">
        <v>48.06</v>
      </c>
      <c r="BC90" s="20">
        <v>0</v>
      </c>
      <c r="BD90" s="20">
        <v>0</v>
      </c>
      <c r="BE90" s="20">
        <v>13231.689999999997</v>
      </c>
      <c r="BF90" s="20">
        <v>0</v>
      </c>
      <c r="BG90" s="20">
        <v>0</v>
      </c>
      <c r="BH90" s="20">
        <v>1510.97</v>
      </c>
      <c r="BI90" s="20">
        <v>0</v>
      </c>
      <c r="BJ90" s="20">
        <v>210.74</v>
      </c>
      <c r="BK90" s="20">
        <v>0</v>
      </c>
      <c r="BL90" s="20">
        <v>2008.2200000000003</v>
      </c>
      <c r="BM90" s="20">
        <v>0</v>
      </c>
      <c r="BN90" s="20">
        <v>5820.7899999999981</v>
      </c>
      <c r="BO90" s="20">
        <v>289.83</v>
      </c>
      <c r="BP90" s="20">
        <v>0</v>
      </c>
      <c r="BQ90" s="20">
        <v>0</v>
      </c>
      <c r="BR90" s="20">
        <v>0</v>
      </c>
      <c r="BS90" s="20">
        <v>279.69</v>
      </c>
      <c r="BT90" s="20">
        <v>1017.78</v>
      </c>
      <c r="BU90" s="20">
        <v>0</v>
      </c>
      <c r="BV90" s="20">
        <v>624.39</v>
      </c>
      <c r="BW90" s="20">
        <v>416</v>
      </c>
      <c r="BX90" s="20">
        <v>0</v>
      </c>
      <c r="BY90" s="20">
        <v>885.95</v>
      </c>
      <c r="BZ90" s="20">
        <v>0</v>
      </c>
      <c r="CA90" s="20">
        <v>1609.58</v>
      </c>
      <c r="CB90" s="20">
        <v>0</v>
      </c>
      <c r="CC90" s="20">
        <v>285.02</v>
      </c>
      <c r="CD90" s="234" t="s">
        <v>248</v>
      </c>
      <c r="CE90" s="28">
        <v>89551.319999999992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292</v>
      </c>
      <c r="B92" s="16"/>
      <c r="C92" s="20">
        <v>804.50801606274467</v>
      </c>
      <c r="D92" s="20">
        <v>0</v>
      </c>
      <c r="E92" s="20">
        <v>4246.360341472353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1425.927258146502</v>
      </c>
      <c r="Q92" s="20">
        <v>1496.2525694986962</v>
      </c>
      <c r="R92" s="20">
        <v>55.118531117129258</v>
      </c>
      <c r="S92" s="20">
        <v>613.63309108676447</v>
      </c>
      <c r="T92" s="20">
        <v>212.78204157124657</v>
      </c>
      <c r="U92" s="20">
        <v>442.88873945130018</v>
      </c>
      <c r="V92" s="20">
        <v>546.78829942428547</v>
      </c>
      <c r="W92" s="20">
        <v>0</v>
      </c>
      <c r="X92" s="20">
        <v>0</v>
      </c>
      <c r="Y92" s="20">
        <v>1566.6611983106445</v>
      </c>
      <c r="Z92" s="20">
        <v>0</v>
      </c>
      <c r="AA92" s="20">
        <v>247.72430912799496</v>
      </c>
      <c r="AB92" s="20">
        <v>354.97269345108481</v>
      </c>
      <c r="AC92" s="20">
        <v>175.67352006089916</v>
      </c>
      <c r="AD92" s="20">
        <v>0</v>
      </c>
      <c r="AE92" s="20">
        <v>1449.41740647709</v>
      </c>
      <c r="AF92" s="20">
        <v>0</v>
      </c>
      <c r="AG92" s="20">
        <v>1643.2084425444536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173.69540230674434</v>
      </c>
      <c r="BB92" s="20">
        <v>12.916893921831639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406.09736182001564</v>
      </c>
      <c r="BI92" s="20">
        <v>0</v>
      </c>
      <c r="BJ92" s="25" t="s">
        <v>248</v>
      </c>
      <c r="BK92" s="20">
        <v>0</v>
      </c>
      <c r="BL92" s="20">
        <v>539.74125492510893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75.171162317875385</v>
      </c>
      <c r="BT92" s="20">
        <v>273.54465867169796</v>
      </c>
      <c r="BU92" s="20">
        <v>0</v>
      </c>
      <c r="BV92" s="20">
        <v>167.81480224412104</v>
      </c>
      <c r="BW92" s="20">
        <v>111.80665566962051</v>
      </c>
      <c r="BX92" s="20">
        <v>0</v>
      </c>
      <c r="BY92" s="20">
        <v>238.11323699639496</v>
      </c>
      <c r="BZ92" s="20">
        <v>0</v>
      </c>
      <c r="CA92" s="20">
        <v>432.60037700170136</v>
      </c>
      <c r="CB92" s="20">
        <v>0</v>
      </c>
      <c r="CC92" s="25" t="s">
        <v>248</v>
      </c>
      <c r="CD92" s="25" t="s">
        <v>248</v>
      </c>
      <c r="CE92" s="28">
        <v>17713.418263678304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294</v>
      </c>
      <c r="B94" s="16"/>
      <c r="C94" s="245">
        <v>6.632480769230769</v>
      </c>
      <c r="D94" s="245">
        <v>0</v>
      </c>
      <c r="E94" s="245">
        <v>24.995471153846154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3.6988461538461541</v>
      </c>
      <c r="Q94" s="246">
        <v>1.2020625</v>
      </c>
      <c r="R94" s="246">
        <v>0</v>
      </c>
      <c r="S94" s="247">
        <v>0</v>
      </c>
      <c r="T94" s="247">
        <v>3.6061971153846155</v>
      </c>
      <c r="U94" s="248">
        <v>1.1778846153846154E-3</v>
      </c>
      <c r="V94" s="246">
        <v>0</v>
      </c>
      <c r="W94" s="246">
        <v>0</v>
      </c>
      <c r="X94" s="246">
        <v>0</v>
      </c>
      <c r="Y94" s="246">
        <v>1.6826923076923078E-3</v>
      </c>
      <c r="Z94" s="246">
        <v>0</v>
      </c>
      <c r="AA94" s="246">
        <v>0.30065384615384616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9.7057500000000001</v>
      </c>
      <c r="AH94" s="246">
        <v>0</v>
      </c>
      <c r="AI94" s="246">
        <v>0</v>
      </c>
      <c r="AJ94" s="246">
        <v>2.3478557692307693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52.492177884615387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99114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255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9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59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260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43">
        <v>763</v>
      </c>
      <c r="D127" s="46">
        <v>4194</v>
      </c>
      <c r="E127" s="16"/>
    </row>
    <row r="128" spans="1:5" x14ac:dyDescent="0.3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137</v>
      </c>
      <c r="D130" s="46">
        <v>312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4</v>
      </c>
      <c r="D132" s="16"/>
      <c r="E132" s="16"/>
    </row>
    <row r="133" spans="1:5" x14ac:dyDescent="0.35">
      <c r="A133" s="16" t="s">
        <v>344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43">
        <v>21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>
        <v>20</v>
      </c>
      <c r="D143" s="16"/>
      <c r="E143" s="28">
        <v>25</v>
      </c>
    </row>
    <row r="144" spans="1:5" x14ac:dyDescent="0.35">
      <c r="A144" s="16" t="s">
        <v>353</v>
      </c>
      <c r="B144" s="42" t="s">
        <v>299</v>
      </c>
      <c r="C144" s="43">
        <v>55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5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377</v>
      </c>
      <c r="C154" s="46">
        <v>178</v>
      </c>
      <c r="D154" s="46">
        <v>208</v>
      </c>
      <c r="E154" s="28">
        <v>763</v>
      </c>
    </row>
    <row r="155" spans="1:6" x14ac:dyDescent="0.35">
      <c r="A155" s="16" t="s">
        <v>242</v>
      </c>
      <c r="B155" s="46">
        <v>2071</v>
      </c>
      <c r="C155" s="46">
        <v>979</v>
      </c>
      <c r="D155" s="46">
        <v>1144</v>
      </c>
      <c r="E155" s="28">
        <v>4194</v>
      </c>
    </row>
    <row r="156" spans="1:6" x14ac:dyDescent="0.35">
      <c r="A156" s="16" t="s">
        <v>360</v>
      </c>
      <c r="B156" s="46">
        <v>40667</v>
      </c>
      <c r="C156" s="46">
        <v>19223</v>
      </c>
      <c r="D156" s="46">
        <v>22466</v>
      </c>
      <c r="E156" s="28">
        <v>82356</v>
      </c>
    </row>
    <row r="157" spans="1:6" x14ac:dyDescent="0.35">
      <c r="A157" s="16" t="s">
        <v>287</v>
      </c>
      <c r="B157" s="46">
        <v>10662720</v>
      </c>
      <c r="C157" s="46">
        <v>5452041</v>
      </c>
      <c r="D157" s="46">
        <v>3542138</v>
      </c>
      <c r="E157" s="28">
        <v>19656899</v>
      </c>
      <c r="F157" s="14"/>
    </row>
    <row r="158" spans="1:6" x14ac:dyDescent="0.35">
      <c r="A158" s="16" t="s">
        <v>288</v>
      </c>
      <c r="B158" s="46">
        <v>49258284</v>
      </c>
      <c r="C158" s="46">
        <v>22871998</v>
      </c>
      <c r="D158" s="46">
        <v>29560273</v>
      </c>
      <c r="E158" s="28">
        <v>101690555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1355309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0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-16898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1747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390617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195849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1926624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64295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100164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164459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0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0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358548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10750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369298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62774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898786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961560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169015.18</v>
      </c>
      <c r="C211" s="43">
        <v>0</v>
      </c>
      <c r="D211" s="46">
        <v>0</v>
      </c>
      <c r="E211" s="28">
        <v>169015.18</v>
      </c>
    </row>
    <row r="212" spans="1:5" x14ac:dyDescent="0.35">
      <c r="A212" s="16" t="s">
        <v>395</v>
      </c>
      <c r="B212" s="46">
        <v>3512770.8</v>
      </c>
      <c r="C212" s="43">
        <v>0</v>
      </c>
      <c r="D212" s="46">
        <v>0</v>
      </c>
      <c r="E212" s="28">
        <v>3512770.8</v>
      </c>
    </row>
    <row r="213" spans="1:5" x14ac:dyDescent="0.35">
      <c r="A213" s="16" t="s">
        <v>396</v>
      </c>
      <c r="B213" s="46">
        <v>40050567</v>
      </c>
      <c r="C213" s="43">
        <v>238207</v>
      </c>
      <c r="D213" s="46">
        <v>0</v>
      </c>
      <c r="E213" s="28">
        <v>40288774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1054203.6599999999</v>
      </c>
      <c r="C215" s="43">
        <v>0</v>
      </c>
      <c r="D215" s="46">
        <v>0</v>
      </c>
      <c r="E215" s="28">
        <v>1054203.6599999999</v>
      </c>
    </row>
    <row r="216" spans="1:5" x14ac:dyDescent="0.35">
      <c r="A216" s="16" t="s">
        <v>399</v>
      </c>
      <c r="B216" s="46">
        <v>14478892.369999999</v>
      </c>
      <c r="C216" s="43">
        <v>420643.46999999881</v>
      </c>
      <c r="D216" s="46">
        <v>0</v>
      </c>
      <c r="E216" s="28">
        <v>14899535.839999998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402</v>
      </c>
      <c r="B219" s="46">
        <v>1681124.63</v>
      </c>
      <c r="C219" s="43">
        <v>8516318</v>
      </c>
      <c r="D219" s="46">
        <v>2783220</v>
      </c>
      <c r="E219" s="28">
        <v>7414222.629999999</v>
      </c>
    </row>
    <row r="220" spans="1:5" x14ac:dyDescent="0.35">
      <c r="A220" s="16" t="s">
        <v>230</v>
      </c>
      <c r="B220" s="28">
        <v>60946573.639999993</v>
      </c>
      <c r="C220" s="235">
        <v>9175168.4699999988</v>
      </c>
      <c r="D220" s="28">
        <v>2783220</v>
      </c>
      <c r="E220" s="28">
        <v>67338522.109999985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46">
        <v>3493102.17</v>
      </c>
      <c r="C225" s="43">
        <v>1860.339999999851</v>
      </c>
      <c r="D225" s="46">
        <v>0</v>
      </c>
      <c r="E225" s="28">
        <v>3494962.51</v>
      </c>
    </row>
    <row r="226" spans="1:6" x14ac:dyDescent="0.35">
      <c r="A226" s="16" t="s">
        <v>396</v>
      </c>
      <c r="B226" s="46">
        <v>18446709.43</v>
      </c>
      <c r="C226" s="43">
        <v>1074274.5700000003</v>
      </c>
      <c r="D226" s="46">
        <v>0</v>
      </c>
      <c r="E226" s="28">
        <v>19520984</v>
      </c>
    </row>
    <row r="227" spans="1:6" x14ac:dyDescent="0.35">
      <c r="A227" s="16" t="s">
        <v>397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398</v>
      </c>
      <c r="B228" s="46">
        <v>918736.07</v>
      </c>
      <c r="C228" s="43">
        <v>53373.090000000084</v>
      </c>
      <c r="D228" s="46">
        <v>0</v>
      </c>
      <c r="E228" s="28">
        <v>972109.16</v>
      </c>
    </row>
    <row r="229" spans="1:6" x14ac:dyDescent="0.35">
      <c r="A229" s="16" t="s">
        <v>399</v>
      </c>
      <c r="B229" s="46">
        <v>13131254.939999999</v>
      </c>
      <c r="C229" s="43">
        <v>497290.50999999978</v>
      </c>
      <c r="D229" s="46">
        <v>0</v>
      </c>
      <c r="E229" s="28">
        <v>13628545.449999999</v>
      </c>
    </row>
    <row r="230" spans="1:6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401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35989802.609999999</v>
      </c>
      <c r="C233" s="235">
        <v>1626798.51</v>
      </c>
      <c r="D233" s="28">
        <v>0</v>
      </c>
      <c r="E233" s="28">
        <v>37616601.119999997</v>
      </c>
    </row>
    <row r="234" spans="1:6" x14ac:dyDescent="0.35">
      <c r="A234" s="16"/>
      <c r="B234" s="16"/>
      <c r="C234" s="23"/>
      <c r="D234" s="16"/>
      <c r="E234" s="16"/>
      <c r="F234" s="11">
        <v>29721920.989999987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5" t="s">
        <v>405</v>
      </c>
      <c r="C236" s="345"/>
      <c r="D236" s="34"/>
      <c r="E236" s="34"/>
    </row>
    <row r="237" spans="1:6" x14ac:dyDescent="0.35">
      <c r="A237" s="52" t="s">
        <v>405</v>
      </c>
      <c r="B237" s="34"/>
      <c r="C237" s="43">
        <v>-1091967</v>
      </c>
      <c r="D237" s="36">
        <v>-1091967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299</v>
      </c>
      <c r="C239" s="43">
        <v>34378550</v>
      </c>
      <c r="D239" s="16"/>
      <c r="E239" s="16"/>
    </row>
    <row r="240" spans="1:6" x14ac:dyDescent="0.35">
      <c r="A240" s="16" t="s">
        <v>408</v>
      </c>
      <c r="B240" s="42" t="s">
        <v>299</v>
      </c>
      <c r="C240" s="43">
        <v>16088153</v>
      </c>
      <c r="D240" s="16"/>
      <c r="E240" s="16"/>
    </row>
    <row r="241" spans="1:5" x14ac:dyDescent="0.35">
      <c r="A241" s="16" t="s">
        <v>409</v>
      </c>
      <c r="B241" s="42" t="s">
        <v>299</v>
      </c>
      <c r="C241" s="43">
        <v>793973</v>
      </c>
      <c r="D241" s="16"/>
      <c r="E241" s="16"/>
    </row>
    <row r="242" spans="1:5" x14ac:dyDescent="0.35">
      <c r="A242" s="16" t="s">
        <v>410</v>
      </c>
      <c r="B242" s="42" t="s">
        <v>299</v>
      </c>
      <c r="C242" s="43">
        <v>4832918</v>
      </c>
      <c r="D242" s="16"/>
      <c r="E242" s="16"/>
    </row>
    <row r="243" spans="1:5" x14ac:dyDescent="0.35">
      <c r="A243" s="16" t="s">
        <v>411</v>
      </c>
      <c r="B243" s="42" t="s">
        <v>299</v>
      </c>
      <c r="C243" s="43">
        <v>4341436</v>
      </c>
      <c r="D243" s="16"/>
      <c r="E243" s="16"/>
    </row>
    <row r="244" spans="1:5" x14ac:dyDescent="0.35">
      <c r="A244" s="16" t="s">
        <v>412</v>
      </c>
      <c r="B244" s="42" t="s">
        <v>299</v>
      </c>
      <c r="C244" s="43">
        <v>1015452.6699999999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61450482.670000002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43">
        <v>521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43">
        <v>360116</v>
      </c>
      <c r="D249" s="16"/>
      <c r="E249" s="16"/>
    </row>
    <row r="250" spans="1:5" x14ac:dyDescent="0.35">
      <c r="A250" s="22" t="s">
        <v>417</v>
      </c>
      <c r="B250" s="42" t="s">
        <v>299</v>
      </c>
      <c r="C250" s="43">
        <v>2245610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2605726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62964241.670000002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43">
        <v>5944539</v>
      </c>
      <c r="D266" s="16"/>
      <c r="E266" s="16"/>
    </row>
    <row r="267" spans="1:5" x14ac:dyDescent="0.3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43">
        <v>17533534</v>
      </c>
      <c r="D268" s="16"/>
      <c r="E268" s="16"/>
    </row>
    <row r="269" spans="1:5" x14ac:dyDescent="0.35">
      <c r="A269" s="16" t="s">
        <v>428</v>
      </c>
      <c r="B269" s="42" t="s">
        <v>299</v>
      </c>
      <c r="C269" s="43">
        <v>8545276</v>
      </c>
      <c r="D269" s="16"/>
      <c r="E269" s="16"/>
    </row>
    <row r="270" spans="1:5" x14ac:dyDescent="0.35">
      <c r="A270" s="16" t="s">
        <v>429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430</v>
      </c>
      <c r="B271" s="42" t="s">
        <v>299</v>
      </c>
      <c r="C271" s="43">
        <v>765210</v>
      </c>
      <c r="D271" s="16"/>
      <c r="E271" s="16"/>
    </row>
    <row r="272" spans="1:5" x14ac:dyDescent="0.3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43">
        <v>785182</v>
      </c>
      <c r="D273" s="16"/>
      <c r="E273" s="16"/>
    </row>
    <row r="274" spans="1:5" x14ac:dyDescent="0.35">
      <c r="A274" s="16" t="s">
        <v>433</v>
      </c>
      <c r="B274" s="42" t="s">
        <v>299</v>
      </c>
      <c r="C274" s="43">
        <v>9099</v>
      </c>
      <c r="D274" s="16"/>
      <c r="E274" s="16"/>
    </row>
    <row r="275" spans="1:5" x14ac:dyDescent="0.3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16492288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169015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3512771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40799997</v>
      </c>
      <c r="D285" s="16"/>
      <c r="E285" s="16"/>
    </row>
    <row r="286" spans="1:5" x14ac:dyDescent="0.35">
      <c r="A286" s="16" t="s">
        <v>440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43">
        <v>1054204</v>
      </c>
      <c r="D287" s="16"/>
      <c r="E287" s="16"/>
    </row>
    <row r="288" spans="1:5" x14ac:dyDescent="0.35">
      <c r="A288" s="16" t="s">
        <v>442</v>
      </c>
      <c r="B288" s="42" t="s">
        <v>299</v>
      </c>
      <c r="C288" s="43">
        <v>14899536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785918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61221441</v>
      </c>
      <c r="E291" s="16"/>
    </row>
    <row r="292" spans="1:5" x14ac:dyDescent="0.35">
      <c r="A292" s="16" t="s">
        <v>444</v>
      </c>
      <c r="B292" s="42" t="s">
        <v>299</v>
      </c>
      <c r="C292" s="43">
        <v>37616601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23604840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43">
        <v>135774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135774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455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v>40232902</v>
      </c>
      <c r="E308" s="16"/>
    </row>
    <row r="309" spans="1:6" x14ac:dyDescent="0.35">
      <c r="A309" s="16"/>
      <c r="B309" s="16"/>
      <c r="C309" s="23"/>
      <c r="D309" s="16"/>
      <c r="E309" s="16"/>
      <c r="F309" s="11">
        <v>40232902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461</v>
      </c>
      <c r="B315" s="42" t="s">
        <v>299</v>
      </c>
      <c r="C315" s="43">
        <v>1070362</v>
      </c>
      <c r="D315" s="16"/>
      <c r="E315" s="16"/>
    </row>
    <row r="316" spans="1:6" x14ac:dyDescent="0.35">
      <c r="A316" s="16" t="s">
        <v>462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463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464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465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466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467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299</v>
      </c>
      <c r="C322" s="43">
        <v>4099384</v>
      </c>
      <c r="D322" s="16"/>
      <c r="E322" s="16"/>
    </row>
    <row r="323" spans="1:5" x14ac:dyDescent="0.35">
      <c r="A323" s="16" t="s">
        <v>469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10519433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43">
        <v>655777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655777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281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485</v>
      </c>
      <c r="B340" s="16"/>
      <c r="C340" s="23"/>
      <c r="D340" s="28">
        <v>0</v>
      </c>
      <c r="E340" s="16"/>
    </row>
    <row r="341" spans="1:5" x14ac:dyDescent="0.35">
      <c r="A341" s="16" t="s">
        <v>486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257">
        <v>13355268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32323536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40232902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213">
        <v>19656899</v>
      </c>
      <c r="D358" s="16"/>
      <c r="E358" s="16"/>
    </row>
    <row r="359" spans="1:5" x14ac:dyDescent="0.35">
      <c r="A359" s="16" t="s">
        <v>498</v>
      </c>
      <c r="B359" s="42" t="s">
        <v>299</v>
      </c>
      <c r="C359" s="213">
        <v>101690555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121347454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-1091967</v>
      </c>
      <c r="D362" s="16"/>
      <c r="E362" s="41"/>
    </row>
    <row r="363" spans="1:5" x14ac:dyDescent="0.35">
      <c r="A363" s="16" t="s">
        <v>501</v>
      </c>
      <c r="B363" s="42" t="s">
        <v>299</v>
      </c>
      <c r="C363" s="43">
        <v>61450482.670000002</v>
      </c>
      <c r="D363" s="16"/>
      <c r="E363" s="16"/>
    </row>
    <row r="364" spans="1:5" x14ac:dyDescent="0.35">
      <c r="A364" s="16" t="s">
        <v>502</v>
      </c>
      <c r="B364" s="42" t="s">
        <v>299</v>
      </c>
      <c r="C364" s="43">
        <v>2605727</v>
      </c>
      <c r="D364" s="16"/>
      <c r="E364" s="16"/>
    </row>
    <row r="365" spans="1:5" x14ac:dyDescent="0.35">
      <c r="A365" s="16" t="s">
        <v>503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62964242.670000002</v>
      </c>
      <c r="E366" s="16"/>
    </row>
    <row r="367" spans="1:5" x14ac:dyDescent="0.35">
      <c r="A367" s="16" t="s">
        <v>504</v>
      </c>
      <c r="B367" s="16"/>
      <c r="C367" s="23"/>
      <c r="D367" s="28">
        <v>58383211.329999998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214">
        <v>1495916</v>
      </c>
      <c r="D380" s="28">
        <v>0</v>
      </c>
      <c r="E380" s="215" t="s">
        <v>1059</v>
      </c>
      <c r="F380" s="56"/>
    </row>
    <row r="381" spans="1:6" x14ac:dyDescent="0.35">
      <c r="A381" s="57" t="s">
        <v>518</v>
      </c>
      <c r="B381" s="42"/>
      <c r="C381" s="42"/>
      <c r="D381" s="28">
        <v>1495916</v>
      </c>
      <c r="E381" s="28"/>
      <c r="F381" s="56"/>
    </row>
    <row r="382" spans="1:6" x14ac:dyDescent="0.3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1495916</v>
      </c>
      <c r="E383" s="16"/>
    </row>
    <row r="384" spans="1:6" x14ac:dyDescent="0.35">
      <c r="A384" s="16" t="s">
        <v>521</v>
      </c>
      <c r="B384" s="16"/>
      <c r="C384" s="23"/>
      <c r="D384" s="28">
        <v>59879127.329999998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43">
        <v>21659822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1926624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4327003</v>
      </c>
      <c r="D391" s="16"/>
      <c r="E391" s="16"/>
    </row>
    <row r="392" spans="1:5" x14ac:dyDescent="0.35">
      <c r="A392" s="16" t="s">
        <v>524</v>
      </c>
      <c r="B392" s="42" t="s">
        <v>299</v>
      </c>
      <c r="C392" s="43">
        <v>5741326</v>
      </c>
      <c r="D392" s="16"/>
      <c r="E392" s="16"/>
    </row>
    <row r="393" spans="1:5" x14ac:dyDescent="0.35">
      <c r="A393" s="16" t="s">
        <v>525</v>
      </c>
      <c r="B393" s="42" t="s">
        <v>299</v>
      </c>
      <c r="C393" s="43">
        <v>600706</v>
      </c>
      <c r="D393" s="16"/>
      <c r="E393" s="16"/>
    </row>
    <row r="394" spans="1:5" x14ac:dyDescent="0.35">
      <c r="A394" s="16" t="s">
        <v>526</v>
      </c>
      <c r="B394" s="42" t="s">
        <v>299</v>
      </c>
      <c r="C394" s="43">
        <v>4127971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1626799</v>
      </c>
      <c r="D395" s="16"/>
      <c r="E395" s="16"/>
    </row>
    <row r="396" spans="1:5" x14ac:dyDescent="0.35">
      <c r="A396" s="16" t="s">
        <v>527</v>
      </c>
      <c r="B396" s="42" t="s">
        <v>299</v>
      </c>
      <c r="C396" s="43">
        <v>164459</v>
      </c>
      <c r="D396" s="16"/>
      <c r="E396" s="16"/>
    </row>
    <row r="397" spans="1:5" x14ac:dyDescent="0.35">
      <c r="A397" s="16" t="s">
        <v>528</v>
      </c>
      <c r="B397" s="42" t="s">
        <v>299</v>
      </c>
      <c r="C397" s="43">
        <v>0</v>
      </c>
      <c r="D397" s="16"/>
      <c r="E397" s="16"/>
    </row>
    <row r="398" spans="1:5" x14ac:dyDescent="0.35">
      <c r="A398" s="16" t="s">
        <v>529</v>
      </c>
      <c r="B398" s="42" t="s">
        <v>299</v>
      </c>
      <c r="C398" s="43">
        <v>369298</v>
      </c>
      <c r="D398" s="16"/>
      <c r="E398" s="16"/>
    </row>
    <row r="399" spans="1:5" x14ac:dyDescent="0.35">
      <c r="A399" s="16" t="s">
        <v>530</v>
      </c>
      <c r="B399" s="42" t="s">
        <v>299</v>
      </c>
      <c r="C399" s="43">
        <v>961560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19968570</v>
      </c>
      <c r="D414" s="28">
        <v>0</v>
      </c>
      <c r="E414" s="215" t="s">
        <v>1059</v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19968570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61474138</v>
      </c>
      <c r="E416" s="28"/>
    </row>
    <row r="417" spans="1:13" x14ac:dyDescent="0.35">
      <c r="A417" s="28" t="s">
        <v>535</v>
      </c>
      <c r="B417" s="16"/>
      <c r="C417" s="23"/>
      <c r="D417" s="28">
        <v>-1595010.6700000018</v>
      </c>
      <c r="E417" s="28"/>
    </row>
    <row r="418" spans="1:13" x14ac:dyDescent="0.35">
      <c r="A418" s="28" t="s">
        <v>536</v>
      </c>
      <c r="B418" s="16"/>
      <c r="C418" s="214">
        <v>0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0</v>
      </c>
      <c r="E420" s="28"/>
      <c r="F420" s="11">
        <v>-961560</v>
      </c>
    </row>
    <row r="421" spans="1:13" x14ac:dyDescent="0.35">
      <c r="A421" s="28" t="s">
        <v>539</v>
      </c>
      <c r="B421" s="16"/>
      <c r="C421" s="23"/>
      <c r="D421" s="28">
        <v>-1595010.6700000018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-1595010.6700000018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543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8526.1599999999162</v>
      </c>
      <c r="G613" s="227">
        <f>CE92-(AX92+AY92+BD92+BE92+BG92+BJ92+BN92+BP92+BQ92+CB92+CC92+CD92)</f>
        <v>17713.418263678304</v>
      </c>
      <c r="H613" s="232">
        <f>CE61-(AX61+AY61+AZ61+BD61+BE61+BG61+BJ61+BN61+BO61+BP61+BQ61+BR61+CB61+CC61+CD61)</f>
        <v>19460927.560000002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52.492177884615387</v>
      </c>
      <c r="K613" s="227">
        <f>CE90-(AW90+AX90+AY90+AZ90+BA90+BB90+BC90+BD90+BE90+BF90+BG90+BH90+BI90+BJ90+BK90+BL90+BM90+BN90+BO90+BP90+BQ90+BR90+BS90+BT90+BU90+BV90+BW90+BX90+CB90+CC90+CD90)</f>
        <v>59355.09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544</v>
      </c>
      <c r="D614" s="228" t="s">
        <v>545</v>
      </c>
      <c r="E614" s="230" t="s">
        <v>546</v>
      </c>
      <c r="F614" s="231" t="s">
        <v>547</v>
      </c>
      <c r="G614" s="228" t="s">
        <v>548</v>
      </c>
      <c r="H614" s="231" t="s">
        <v>549</v>
      </c>
      <c r="I614" s="228" t="s">
        <v>550</v>
      </c>
      <c r="J614" s="228" t="s">
        <v>551</v>
      </c>
      <c r="K614" s="220" t="s">
        <v>552</v>
      </c>
      <c r="L614" s="221" t="s">
        <v>553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/>
      <c r="B616" s="221" t="s">
        <v>555</v>
      </c>
      <c r="C616" s="227">
        <f>CD70-CD85</f>
        <v>-1330856.8700000001</v>
      </c>
      <c r="D616" s="227">
        <f>SUM(C615:C616)</f>
        <v>-1330856.8700000001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8310</v>
      </c>
      <c r="B617" s="226" t="s">
        <v>557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8470</v>
      </c>
      <c r="B619" s="226" t="s">
        <v>560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8610</v>
      </c>
      <c r="B620" s="226" t="s">
        <v>562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8790</v>
      </c>
      <c r="B621" s="226" t="s">
        <v>564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8630</v>
      </c>
      <c r="B622" s="226" t="s">
        <v>566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8770</v>
      </c>
      <c r="B623" s="221" t="s">
        <v>568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8640</v>
      </c>
      <c r="B624" s="226" t="s">
        <v>570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8620</v>
      </c>
      <c r="B628" s="221" t="s">
        <v>575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576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577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578</v>
      </c>
    </row>
    <row r="631" spans="1:14" s="211" customFormat="1" ht="12.65" customHeight="1" x14ac:dyDescent="0.3">
      <c r="A631" s="222">
        <v>8350</v>
      </c>
      <c r="B631" s="226" t="s">
        <v>579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580</v>
      </c>
    </row>
    <row r="632" spans="1:14" s="211" customFormat="1" ht="12.65" customHeight="1" x14ac:dyDescent="0.3">
      <c r="A632" s="222">
        <v>8200</v>
      </c>
      <c r="B632" s="226" t="s">
        <v>581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582</v>
      </c>
    </row>
    <row r="633" spans="1:14" s="211" customFormat="1" ht="12.65" customHeight="1" x14ac:dyDescent="0.3">
      <c r="A633" s="222">
        <v>8360</v>
      </c>
      <c r="B633" s="226" t="s">
        <v>583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584</v>
      </c>
    </row>
    <row r="634" spans="1:14" s="211" customFormat="1" ht="12.65" customHeight="1" x14ac:dyDescent="0.3">
      <c r="A634" s="222">
        <v>8370</v>
      </c>
      <c r="B634" s="226" t="s">
        <v>585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586</v>
      </c>
    </row>
    <row r="635" spans="1:14" s="211" customFormat="1" ht="12.65" customHeight="1" x14ac:dyDescent="0.3">
      <c r="A635" s="222">
        <v>8490</v>
      </c>
      <c r="B635" s="226" t="s">
        <v>587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588</v>
      </c>
    </row>
    <row r="636" spans="1:14" s="211" customFormat="1" ht="12.65" customHeight="1" x14ac:dyDescent="0.3">
      <c r="A636" s="222">
        <v>8530</v>
      </c>
      <c r="B636" s="226" t="s">
        <v>589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590</v>
      </c>
    </row>
    <row r="637" spans="1:14" s="211" customFormat="1" ht="12.65" customHeight="1" x14ac:dyDescent="0.3">
      <c r="A637" s="222">
        <v>8480</v>
      </c>
      <c r="B637" s="226" t="s">
        <v>591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592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593</v>
      </c>
    </row>
    <row r="639" spans="1:14" s="211" customFormat="1" ht="12.65" customHeight="1" x14ac:dyDescent="0.3">
      <c r="A639" s="222">
        <v>8590</v>
      </c>
      <c r="B639" s="226" t="s">
        <v>594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595</v>
      </c>
    </row>
    <row r="640" spans="1:14" s="211" customFormat="1" ht="12.65" customHeight="1" x14ac:dyDescent="0.3">
      <c r="A640" s="222">
        <v>8660</v>
      </c>
      <c r="B640" s="226" t="s">
        <v>596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597</v>
      </c>
    </row>
    <row r="641" spans="1:14" s="211" customFormat="1" ht="12.65" customHeight="1" x14ac:dyDescent="0.3">
      <c r="A641" s="222">
        <v>8670</v>
      </c>
      <c r="B641" s="226" t="s">
        <v>598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599</v>
      </c>
    </row>
    <row r="642" spans="1:14" s="211" customFormat="1" ht="12.65" customHeight="1" x14ac:dyDescent="0.3">
      <c r="A642" s="222">
        <v>8680</v>
      </c>
      <c r="B642" s="226" t="s">
        <v>600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601</v>
      </c>
    </row>
    <row r="643" spans="1:14" s="211" customFormat="1" ht="12.65" customHeight="1" x14ac:dyDescent="0.3">
      <c r="A643" s="222">
        <v>8690</v>
      </c>
      <c r="B643" s="226" t="s">
        <v>602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603</v>
      </c>
    </row>
    <row r="644" spans="1:14" s="211" customFormat="1" ht="12.65" customHeight="1" x14ac:dyDescent="0.3">
      <c r="A644" s="222">
        <v>8700</v>
      </c>
      <c r="B644" s="226" t="s">
        <v>604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605</v>
      </c>
    </row>
    <row r="645" spans="1:14" s="211" customFormat="1" ht="12.65" customHeight="1" x14ac:dyDescent="0.3">
      <c r="A645" s="222">
        <v>8710</v>
      </c>
      <c r="B645" s="226" t="s">
        <v>606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607</v>
      </c>
    </row>
    <row r="646" spans="1:14" s="211" customFormat="1" ht="12.65" customHeight="1" x14ac:dyDescent="0.3">
      <c r="A646" s="222">
        <v>8720</v>
      </c>
      <c r="B646" s="226" t="s">
        <v>608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8730</v>
      </c>
      <c r="B647" s="226" t="s">
        <v>610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611</v>
      </c>
    </row>
    <row r="648" spans="1:14" s="211" customFormat="1" ht="12.65" customHeight="1" x14ac:dyDescent="0.3">
      <c r="A648" s="222">
        <v>8740</v>
      </c>
      <c r="B648" s="226" t="s">
        <v>612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613</v>
      </c>
    </row>
    <row r="649" spans="1:14" s="211" customFormat="1" ht="12.65" customHeight="1" x14ac:dyDescent="0.3">
      <c r="A649" s="222"/>
      <c r="B649" s="222"/>
      <c r="C649" s="211">
        <f>SUM(C615:C648)</f>
        <v>-1330856.8700000001</v>
      </c>
      <c r="L649" s="225"/>
    </row>
    <row r="667" spans="1:14" s="211" customFormat="1" ht="12.65" customHeight="1" x14ac:dyDescent="0.3">
      <c r="C667" s="220" t="s">
        <v>614</v>
      </c>
      <c r="M667" s="220" t="s">
        <v>615</v>
      </c>
    </row>
    <row r="668" spans="1:14" s="211" customFormat="1" ht="12.65" customHeight="1" x14ac:dyDescent="0.3">
      <c r="C668" s="220" t="s">
        <v>544</v>
      </c>
      <c r="D668" s="220" t="s">
        <v>545</v>
      </c>
      <c r="E668" s="221" t="s">
        <v>546</v>
      </c>
      <c r="F668" s="220" t="s">
        <v>547</v>
      </c>
      <c r="G668" s="220" t="s">
        <v>548</v>
      </c>
      <c r="H668" s="220" t="s">
        <v>549</v>
      </c>
      <c r="I668" s="220" t="s">
        <v>550</v>
      </c>
      <c r="J668" s="220" t="s">
        <v>551</v>
      </c>
      <c r="K668" s="220" t="s">
        <v>552</v>
      </c>
      <c r="L668" s="221" t="s">
        <v>553</v>
      </c>
      <c r="M668" s="220" t="s">
        <v>616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617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618</v>
      </c>
    </row>
    <row r="671" spans="1:14" s="211" customFormat="1" ht="12.65" customHeight="1" x14ac:dyDescent="0.3">
      <c r="A671" s="222">
        <v>6070</v>
      </c>
      <c r="B671" s="221" t="s">
        <v>619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620</v>
      </c>
    </row>
    <row r="672" spans="1:14" s="211" customFormat="1" ht="12.65" customHeight="1" x14ac:dyDescent="0.3">
      <c r="A672" s="222">
        <v>6100</v>
      </c>
      <c r="B672" s="221" t="s">
        <v>621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622</v>
      </c>
    </row>
    <row r="673" spans="1:14" s="211" customFormat="1" ht="12.65" customHeight="1" x14ac:dyDescent="0.3">
      <c r="A673" s="222">
        <v>6120</v>
      </c>
      <c r="B673" s="221" t="s">
        <v>623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624</v>
      </c>
    </row>
    <row r="674" spans="1:14" s="211" customFormat="1" ht="12.65" customHeight="1" x14ac:dyDescent="0.3">
      <c r="A674" s="222">
        <v>6140</v>
      </c>
      <c r="B674" s="221" t="s">
        <v>625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626</v>
      </c>
    </row>
    <row r="675" spans="1:14" s="211" customFormat="1" ht="12.65" customHeight="1" x14ac:dyDescent="0.3">
      <c r="A675" s="222">
        <v>6150</v>
      </c>
      <c r="B675" s="221" t="s">
        <v>627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628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629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630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631</v>
      </c>
    </row>
    <row r="679" spans="1:14" s="211" customFormat="1" ht="12.65" customHeight="1" x14ac:dyDescent="0.3">
      <c r="A679" s="222">
        <v>6330</v>
      </c>
      <c r="B679" s="221" t="s">
        <v>632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633</v>
      </c>
    </row>
    <row r="680" spans="1:14" s="211" customFormat="1" ht="12.65" customHeight="1" x14ac:dyDescent="0.3">
      <c r="A680" s="222">
        <v>6400</v>
      </c>
      <c r="B680" s="221" t="s">
        <v>634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635</v>
      </c>
    </row>
    <row r="681" spans="1:14" s="211" customFormat="1" ht="12.65" customHeight="1" x14ac:dyDescent="0.3">
      <c r="A681" s="222">
        <v>7010</v>
      </c>
      <c r="B681" s="221" t="s">
        <v>636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637</v>
      </c>
    </row>
    <row r="682" spans="1:14" s="211" customFormat="1" ht="12.65" customHeight="1" x14ac:dyDescent="0.3">
      <c r="A682" s="222">
        <v>7020</v>
      </c>
      <c r="B682" s="221" t="s">
        <v>638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639</v>
      </c>
    </row>
    <row r="683" spans="1:14" s="211" customFormat="1" ht="12.65" customHeight="1" x14ac:dyDescent="0.3">
      <c r="A683" s="222">
        <v>7030</v>
      </c>
      <c r="B683" s="221" t="s">
        <v>640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641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642</v>
      </c>
    </row>
    <row r="685" spans="1:14" s="211" customFormat="1" ht="12.65" customHeight="1" x14ac:dyDescent="0.3">
      <c r="A685" s="222">
        <v>7050</v>
      </c>
      <c r="B685" s="221" t="s">
        <v>643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644</v>
      </c>
    </row>
    <row r="686" spans="1:14" s="211" customFormat="1" ht="12.65" customHeight="1" x14ac:dyDescent="0.3">
      <c r="A686" s="222">
        <v>7060</v>
      </c>
      <c r="B686" s="221" t="s">
        <v>645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646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647</v>
      </c>
    </row>
    <row r="688" spans="1:14" s="211" customFormat="1" ht="12.65" customHeight="1" x14ac:dyDescent="0.3">
      <c r="A688" s="222">
        <v>7110</v>
      </c>
      <c r="B688" s="221" t="s">
        <v>648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649</v>
      </c>
    </row>
    <row r="689" spans="1:14" s="211" customFormat="1" ht="12.65" customHeight="1" x14ac:dyDescent="0.3">
      <c r="A689" s="222">
        <v>7120</v>
      </c>
      <c r="B689" s="221" t="s">
        <v>650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651</v>
      </c>
    </row>
    <row r="690" spans="1:14" s="211" customFormat="1" ht="12.65" customHeight="1" x14ac:dyDescent="0.3">
      <c r="A690" s="222">
        <v>7130</v>
      </c>
      <c r="B690" s="221" t="s">
        <v>652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653</v>
      </c>
    </row>
    <row r="691" spans="1:14" s="211" customFormat="1" ht="12.65" customHeight="1" x14ac:dyDescent="0.3">
      <c r="A691" s="222">
        <v>7140</v>
      </c>
      <c r="B691" s="221" t="s">
        <v>654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655</v>
      </c>
    </row>
    <row r="692" spans="1:14" s="211" customFormat="1" ht="12.65" customHeight="1" x14ac:dyDescent="0.3">
      <c r="A692" s="222">
        <v>7150</v>
      </c>
      <c r="B692" s="221" t="s">
        <v>656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657</v>
      </c>
    </row>
    <row r="693" spans="1:14" s="211" customFormat="1" ht="12.65" customHeight="1" x14ac:dyDescent="0.3">
      <c r="A693" s="222">
        <v>7160</v>
      </c>
      <c r="B693" s="221" t="s">
        <v>658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659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660</v>
      </c>
    </row>
    <row r="695" spans="1:14" s="211" customFormat="1" ht="12.65" customHeight="1" x14ac:dyDescent="0.3">
      <c r="A695" s="222">
        <v>7180</v>
      </c>
      <c r="B695" s="221" t="s">
        <v>661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662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663</v>
      </c>
    </row>
    <row r="697" spans="1:14" s="211" customFormat="1" ht="12.65" customHeight="1" x14ac:dyDescent="0.3">
      <c r="A697" s="222">
        <v>7200</v>
      </c>
      <c r="B697" s="221" t="s">
        <v>664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665</v>
      </c>
    </row>
    <row r="698" spans="1:14" s="211" customFormat="1" ht="12.65" customHeight="1" x14ac:dyDescent="0.3">
      <c r="A698" s="222">
        <v>7220</v>
      </c>
      <c r="B698" s="221" t="s">
        <v>666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667</v>
      </c>
    </row>
    <row r="699" spans="1:14" s="211" customFormat="1" ht="12.65" customHeight="1" x14ac:dyDescent="0.3">
      <c r="A699" s="222">
        <v>7230</v>
      </c>
      <c r="B699" s="221" t="s">
        <v>668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669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670</v>
      </c>
    </row>
    <row r="701" spans="1:14" s="211" customFormat="1" ht="12.65" customHeight="1" x14ac:dyDescent="0.3">
      <c r="A701" s="222">
        <v>7250</v>
      </c>
      <c r="B701" s="221" t="s">
        <v>671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672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673</v>
      </c>
    </row>
    <row r="703" spans="1:14" s="211" customFormat="1" ht="12.65" customHeight="1" x14ac:dyDescent="0.3">
      <c r="A703" s="222">
        <v>7310</v>
      </c>
      <c r="B703" s="221" t="s">
        <v>674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675</v>
      </c>
    </row>
    <row r="704" spans="1:14" s="211" customFormat="1" ht="12.65" customHeight="1" x14ac:dyDescent="0.3">
      <c r="A704" s="222">
        <v>7320</v>
      </c>
      <c r="B704" s="221" t="s">
        <v>676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677</v>
      </c>
    </row>
    <row r="705" spans="1:14" s="211" customFormat="1" ht="12.65" customHeight="1" x14ac:dyDescent="0.3">
      <c r="A705" s="222">
        <v>7330</v>
      </c>
      <c r="B705" s="221" t="s">
        <v>678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679</v>
      </c>
    </row>
    <row r="706" spans="1:14" s="211" customFormat="1" ht="12.65" customHeight="1" x14ac:dyDescent="0.3">
      <c r="A706" s="222">
        <v>7340</v>
      </c>
      <c r="B706" s="221" t="s">
        <v>680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681</v>
      </c>
    </row>
    <row r="707" spans="1:14" s="211" customFormat="1" ht="12.65" customHeight="1" x14ac:dyDescent="0.3">
      <c r="A707" s="222">
        <v>7350</v>
      </c>
      <c r="B707" s="221" t="s">
        <v>682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683</v>
      </c>
    </row>
    <row r="708" spans="1:14" s="211" customFormat="1" ht="12.65" customHeight="1" x14ac:dyDescent="0.3">
      <c r="A708" s="222">
        <v>7380</v>
      </c>
      <c r="B708" s="221" t="s">
        <v>684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685</v>
      </c>
    </row>
    <row r="709" spans="1:14" s="211" customFormat="1" ht="12.65" customHeight="1" x14ac:dyDescent="0.3">
      <c r="A709" s="222">
        <v>7390</v>
      </c>
      <c r="B709" s="221" t="s">
        <v>686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687</v>
      </c>
    </row>
    <row r="710" spans="1:14" s="211" customFormat="1" ht="12.65" customHeight="1" x14ac:dyDescent="0.3">
      <c r="A710" s="222">
        <v>7400</v>
      </c>
      <c r="B710" s="221" t="s">
        <v>688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689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690</v>
      </c>
    </row>
    <row r="712" spans="1:14" s="211" customFormat="1" ht="12.65" customHeight="1" x14ac:dyDescent="0.3">
      <c r="A712" s="222">
        <v>7420</v>
      </c>
      <c r="B712" s="221" t="s">
        <v>691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692</v>
      </c>
    </row>
    <row r="713" spans="1:14" s="211" customFormat="1" ht="12.65" customHeight="1" x14ac:dyDescent="0.3">
      <c r="A713" s="222">
        <v>7430</v>
      </c>
      <c r="B713" s="221" t="s">
        <v>693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694</v>
      </c>
    </row>
    <row r="714" spans="1:14" s="211" customFormat="1" ht="12.65" customHeight="1" x14ac:dyDescent="0.3">
      <c r="A714" s="222">
        <v>7490</v>
      </c>
      <c r="B714" s="221" t="s">
        <v>695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696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-1330856.8700000001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697</v>
      </c>
    </row>
    <row r="717" spans="1:14" s="211" customFormat="1" ht="12.65" customHeight="1" x14ac:dyDescent="0.3">
      <c r="C717" s="224">
        <f>CE86</f>
        <v>0</v>
      </c>
      <c r="D717" s="211">
        <f>D616</f>
        <v>-1330856.8700000001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-1330856.8700000001</v>
      </c>
      <c r="N717" s="221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5669-21FA-4B8B-BDA7-40B352A2DD5A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1060</v>
      </c>
      <c r="B1" s="11" t="s">
        <v>1061</v>
      </c>
      <c r="C1" s="11" t="s">
        <v>1062</v>
      </c>
      <c r="D1" s="11" t="s">
        <v>1063</v>
      </c>
      <c r="E1" s="11" t="s">
        <v>1064</v>
      </c>
      <c r="F1" s="11" t="s">
        <v>1065</v>
      </c>
      <c r="G1" s="11" t="s">
        <v>1066</v>
      </c>
      <c r="H1" s="11" t="s">
        <v>1067</v>
      </c>
      <c r="I1" s="11" t="s">
        <v>1068</v>
      </c>
      <c r="J1" s="11" t="s">
        <v>1069</v>
      </c>
      <c r="K1" s="11" t="s">
        <v>1070</v>
      </c>
      <c r="L1" s="11" t="s">
        <v>1071</v>
      </c>
      <c r="M1" s="11" t="s">
        <v>1072</v>
      </c>
      <c r="N1" s="11" t="s">
        <v>1073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193</v>
      </c>
      <c r="C2" s="11" t="str">
        <f>SUBSTITUTE(LEFT(data!C98,49),",","")</f>
        <v>MOUNT CARMEL HOSPITAL</v>
      </c>
      <c r="D2" s="11" t="str">
        <f>LEFT(data!C99, 49)</f>
        <v>982 E. COLUMBIA</v>
      </c>
      <c r="E2" s="11" t="str">
        <f>LEFT(data!C100, 100)</f>
        <v>Colville</v>
      </c>
      <c r="F2" s="11" t="str">
        <f>LEFT(data!C101, 2)</f>
        <v>WA</v>
      </c>
      <c r="G2" s="11" t="str">
        <f>LEFT(data!C102, 100)</f>
        <v>99114</v>
      </c>
      <c r="H2" s="11" t="str">
        <f>LEFT(data!C103, 100)</f>
        <v>Stevens</v>
      </c>
      <c r="I2" s="11" t="str">
        <f>LEFT(data!C104, 49)</f>
        <v>Robert Campbell</v>
      </c>
      <c r="J2" s="11" t="str">
        <f>LEFT(data!C105, 49)</f>
        <v>Helen Andrus</v>
      </c>
      <c r="K2" s="11" t="str">
        <f>LEFT(data!C107, 49)</f>
        <v>509-685-2406</v>
      </c>
      <c r="L2" s="11" t="str">
        <f>LEFT(data!C108, 49)</f>
        <v>509-685-2492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1AA36-0253-45A4-8C8F-6D4C11A76D76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1074</v>
      </c>
      <c r="B1" s="12" t="s">
        <v>1075</v>
      </c>
      <c r="C1" s="10" t="s">
        <v>1076</v>
      </c>
      <c r="D1" s="10" t="s">
        <v>1077</v>
      </c>
      <c r="E1" s="10" t="s">
        <v>1078</v>
      </c>
      <c r="F1" s="10" t="s">
        <v>1079</v>
      </c>
      <c r="G1" s="10" t="s">
        <v>1080</v>
      </c>
      <c r="H1" s="10" t="s">
        <v>1081</v>
      </c>
      <c r="I1" s="10" t="s">
        <v>1082</v>
      </c>
      <c r="J1" s="10" t="s">
        <v>1083</v>
      </c>
      <c r="K1" s="10" t="s">
        <v>1084</v>
      </c>
      <c r="L1" s="10" t="s">
        <v>1085</v>
      </c>
      <c r="M1" s="10" t="s">
        <v>1086</v>
      </c>
      <c r="N1" s="10" t="s">
        <v>1087</v>
      </c>
      <c r="O1" s="10" t="s">
        <v>1088</v>
      </c>
      <c r="P1" s="10" t="s">
        <v>1089</v>
      </c>
      <c r="Q1" s="10" t="s">
        <v>1090</v>
      </c>
      <c r="R1" s="10" t="s">
        <v>1091</v>
      </c>
      <c r="S1" s="10" t="s">
        <v>1092</v>
      </c>
      <c r="T1" s="10" t="s">
        <v>1093</v>
      </c>
      <c r="U1" s="10" t="s">
        <v>1094</v>
      </c>
      <c r="V1" s="10" t="s">
        <v>1095</v>
      </c>
      <c r="W1" s="10" t="s">
        <v>1096</v>
      </c>
      <c r="X1" s="10" t="s">
        <v>1097</v>
      </c>
      <c r="Y1" s="10" t="s">
        <v>1098</v>
      </c>
      <c r="Z1" s="10" t="s">
        <v>1099</v>
      </c>
      <c r="AA1" s="10" t="s">
        <v>1100</v>
      </c>
      <c r="AB1" s="10" t="s">
        <v>1101</v>
      </c>
      <c r="AC1" s="10" t="s">
        <v>1102</v>
      </c>
      <c r="AD1" s="10" t="s">
        <v>1103</v>
      </c>
      <c r="AE1" s="10" t="s">
        <v>1104</v>
      </c>
      <c r="AF1" s="10" t="s">
        <v>1105</v>
      </c>
      <c r="AG1" s="10" t="s">
        <v>1106</v>
      </c>
      <c r="AH1" s="10" t="s">
        <v>1107</v>
      </c>
      <c r="AI1" s="10" t="s">
        <v>1108</v>
      </c>
      <c r="AJ1" s="10" t="s">
        <v>1109</v>
      </c>
      <c r="AK1" s="10" t="s">
        <v>1110</v>
      </c>
      <c r="AL1" s="10" t="s">
        <v>1111</v>
      </c>
      <c r="AM1" s="10" t="s">
        <v>1112</v>
      </c>
      <c r="AN1" s="10" t="s">
        <v>1113</v>
      </c>
      <c r="AO1" s="10" t="s">
        <v>1114</v>
      </c>
      <c r="AP1" s="10" t="s">
        <v>1115</v>
      </c>
      <c r="AQ1" s="10" t="s">
        <v>1116</v>
      </c>
      <c r="AR1" s="10" t="s">
        <v>1117</v>
      </c>
      <c r="AS1" s="10" t="s">
        <v>1118</v>
      </c>
      <c r="AT1" s="10" t="s">
        <v>1119</v>
      </c>
      <c r="AU1" s="10" t="s">
        <v>1120</v>
      </c>
      <c r="AV1" s="10" t="s">
        <v>1121</v>
      </c>
      <c r="AW1" s="10" t="s">
        <v>1122</v>
      </c>
      <c r="AX1" s="10" t="s">
        <v>1123</v>
      </c>
      <c r="AY1" s="10" t="s">
        <v>1124</v>
      </c>
      <c r="AZ1" s="10" t="s">
        <v>1125</v>
      </c>
      <c r="BA1" s="10" t="s">
        <v>1126</v>
      </c>
      <c r="BB1" s="10" t="s">
        <v>1127</v>
      </c>
      <c r="BC1" s="10" t="s">
        <v>1128</v>
      </c>
      <c r="BD1" s="10" t="s">
        <v>1129</v>
      </c>
      <c r="BE1" s="10" t="s">
        <v>1130</v>
      </c>
      <c r="BF1" s="10" t="s">
        <v>1131</v>
      </c>
      <c r="BG1" s="10" t="s">
        <v>1132</v>
      </c>
      <c r="BH1" s="10" t="s">
        <v>1133</v>
      </c>
      <c r="BI1" s="10" t="s">
        <v>1134</v>
      </c>
      <c r="BJ1" s="10" t="s">
        <v>1135</v>
      </c>
      <c r="BK1" s="10" t="s">
        <v>1136</v>
      </c>
      <c r="BL1" s="10" t="s">
        <v>1137</v>
      </c>
      <c r="BM1" s="10" t="s">
        <v>1138</v>
      </c>
      <c r="BN1" s="10" t="s">
        <v>1139</v>
      </c>
      <c r="BO1" s="10" t="s">
        <v>1140</v>
      </c>
      <c r="BP1" s="10" t="s">
        <v>1141</v>
      </c>
      <c r="BQ1" s="10" t="s">
        <v>1142</v>
      </c>
      <c r="BR1" s="10" t="s">
        <v>1143</v>
      </c>
      <c r="BS1" s="10" t="s">
        <v>1144</v>
      </c>
      <c r="BT1" s="10" t="s">
        <v>1145</v>
      </c>
      <c r="BU1" s="10" t="s">
        <v>1146</v>
      </c>
      <c r="BV1" s="10" t="s">
        <v>1147</v>
      </c>
      <c r="BW1" s="10" t="s">
        <v>1148</v>
      </c>
      <c r="BX1" s="10" t="s">
        <v>1149</v>
      </c>
      <c r="BY1" s="10" t="s">
        <v>1150</v>
      </c>
      <c r="BZ1" s="10" t="s">
        <v>1151</v>
      </c>
      <c r="CA1" s="10" t="s">
        <v>1152</v>
      </c>
      <c r="CB1" s="10" t="s">
        <v>1153</v>
      </c>
      <c r="CC1" s="10" t="s">
        <v>1154</v>
      </c>
      <c r="CD1" s="10" t="s">
        <v>1155</v>
      </c>
      <c r="CE1" s="10" t="s">
        <v>1156</v>
      </c>
      <c r="CF1" s="10" t="s">
        <v>1157</v>
      </c>
    </row>
    <row r="2" spans="1:84" s="178" customFormat="1" ht="12.65" customHeight="1" x14ac:dyDescent="0.35">
      <c r="A2" s="12" t="str">
        <f>RIGHT(data!C97,3)</f>
        <v>193</v>
      </c>
      <c r="B2" s="209" t="str">
        <f>RIGHT(data!C96,4)</f>
        <v>2023</v>
      </c>
      <c r="C2" s="12" t="s">
        <v>1158</v>
      </c>
      <c r="D2" s="208">
        <f>ROUND(N(data!C181),0)</f>
        <v>1514716</v>
      </c>
      <c r="E2" s="208">
        <f>ROUND(N(data!C182),0)</f>
        <v>0</v>
      </c>
      <c r="F2" s="208">
        <f>ROUND(N(data!C183),0)</f>
        <v>33626</v>
      </c>
      <c r="G2" s="208">
        <f>ROUND(N(data!C184),0)</f>
        <v>-1225</v>
      </c>
      <c r="H2" s="208">
        <f>ROUND(N(data!C185),0)</f>
        <v>0</v>
      </c>
      <c r="I2" s="208">
        <f>ROUND(N(data!C186),0)</f>
        <v>476355</v>
      </c>
      <c r="J2" s="208">
        <f>ROUND(N(data!C187)+N(data!C188),0)</f>
        <v>199054</v>
      </c>
      <c r="K2" s="208">
        <f>ROUND(N(data!C191),0)</f>
        <v>66224</v>
      </c>
      <c r="L2" s="208">
        <f>ROUND(N(data!C192),0)</f>
        <v>302850</v>
      </c>
      <c r="M2" s="208">
        <f>ROUND(N(data!C195),0)</f>
        <v>0</v>
      </c>
      <c r="N2" s="208">
        <f>ROUND(N(data!C196),0)</f>
        <v>0</v>
      </c>
      <c r="O2" s="208">
        <f>ROUND(N(data!C199),0)</f>
        <v>0</v>
      </c>
      <c r="P2" s="208">
        <f>ROUND(N(data!C200),0)</f>
        <v>437798</v>
      </c>
      <c r="Q2" s="208">
        <f>ROUND(N(data!C201),0)</f>
        <v>10640</v>
      </c>
      <c r="R2" s="208">
        <f>ROUND(N(data!C204),0)</f>
        <v>6988</v>
      </c>
      <c r="S2" s="208">
        <f>ROUND(N(data!C205),0)</f>
        <v>968429</v>
      </c>
      <c r="T2" s="208">
        <f>ROUND(N(data!B211),0)</f>
        <v>169015</v>
      </c>
      <c r="U2" s="208">
        <f>ROUND(N(data!C211),0)</f>
        <v>0</v>
      </c>
      <c r="V2" s="208">
        <f>ROUND(N(data!D211),0)</f>
        <v>0</v>
      </c>
      <c r="W2" s="208">
        <f>ROUND(N(data!B212),0)</f>
        <v>3512771</v>
      </c>
      <c r="X2" s="208">
        <f>ROUND(N(data!C212),0)</f>
        <v>0</v>
      </c>
      <c r="Y2" s="208">
        <f>ROUND(N(data!D212),0)</f>
        <v>0</v>
      </c>
      <c r="Z2" s="208">
        <f>ROUND(N(data!B213),0)</f>
        <v>40799997</v>
      </c>
      <c r="AA2" s="208">
        <f>ROUND(N(data!C213),0)</f>
        <v>533613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1054204</v>
      </c>
      <c r="AG2" s="208">
        <f>ROUND(N(data!C215),0)</f>
        <v>0</v>
      </c>
      <c r="AH2" s="208">
        <f>ROUND(N(data!D215),0)</f>
        <v>0</v>
      </c>
      <c r="AI2" s="208">
        <f>ROUND(N(data!B216),0)</f>
        <v>14899536</v>
      </c>
      <c r="AJ2" s="208">
        <f>ROUND(N(data!C216),0)</f>
        <v>794178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785918</v>
      </c>
      <c r="AS2" s="208">
        <f>ROUND(N(data!C219),0)</f>
        <v>-363458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3494963</v>
      </c>
      <c r="AY2" s="208">
        <f>ROUND(N(data!C225),0)</f>
        <v>1583</v>
      </c>
      <c r="AZ2" s="208">
        <f>ROUND(N(data!D225),0)</f>
        <v>0</v>
      </c>
      <c r="BA2" s="208">
        <f>ROUND(N(data!B226),0)</f>
        <v>19520984</v>
      </c>
      <c r="BB2" s="208">
        <f>ROUND(N(data!C226),0)</f>
        <v>1157396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972109</v>
      </c>
      <c r="BH2" s="208">
        <f>ROUND(N(data!C228),0)</f>
        <v>53373</v>
      </c>
      <c r="BI2" s="208">
        <f>ROUND(N(data!D228),0)</f>
        <v>0</v>
      </c>
      <c r="BJ2" s="208">
        <f>ROUND(N(data!B229),0)</f>
        <v>13628545</v>
      </c>
      <c r="BK2" s="208">
        <f>ROUND(N(data!C229),0)</f>
        <v>495305</v>
      </c>
      <c r="BL2" s="208">
        <f>ROUND(N(data!D229),0)</f>
        <v>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35936626</v>
      </c>
      <c r="BW2" s="208">
        <f>ROUND(N(data!C240),0)</f>
        <v>17514950</v>
      </c>
      <c r="BX2" s="208">
        <f>ROUND(N(data!C241),0)</f>
        <v>717456</v>
      </c>
      <c r="BY2" s="208">
        <f>ROUND(N(data!C242),0)</f>
        <v>5052448</v>
      </c>
      <c r="BZ2" s="208">
        <f>ROUND(N(data!C243),0)</f>
        <v>4855658</v>
      </c>
      <c r="CA2" s="208">
        <f>ROUND(N(data!C244),0)</f>
        <v>323347</v>
      </c>
      <c r="CB2" s="208">
        <f>ROUND(N(data!C247),0)</f>
        <v>228</v>
      </c>
      <c r="CC2" s="208">
        <f>ROUND(N(data!C249),0)</f>
        <v>154917</v>
      </c>
      <c r="CD2" s="208">
        <f>ROUND(N(data!C250),0)</f>
        <v>1191054</v>
      </c>
      <c r="CE2" s="208">
        <f>ROUND(N(data!C254)+N(data!C255),0)</f>
        <v>0</v>
      </c>
      <c r="CF2" s="208">
        <f>ROUND(N(data!D237),0)</f>
        <v>648363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3736-EFC6-459B-87F9-B6A46A6512AB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1159</v>
      </c>
      <c r="B1" s="12" t="s">
        <v>1160</v>
      </c>
      <c r="C1" s="12" t="s">
        <v>1161</v>
      </c>
      <c r="D1" s="10" t="s">
        <v>1162</v>
      </c>
      <c r="E1" s="10" t="s">
        <v>1163</v>
      </c>
      <c r="F1" s="10" t="s">
        <v>1164</v>
      </c>
      <c r="G1" s="10" t="s">
        <v>1165</v>
      </c>
      <c r="H1" s="10" t="s">
        <v>1166</v>
      </c>
      <c r="I1" s="10" t="s">
        <v>1167</v>
      </c>
      <c r="J1" s="10" t="s">
        <v>1168</v>
      </c>
      <c r="K1" s="10" t="s">
        <v>1169</v>
      </c>
      <c r="L1" s="10" t="s">
        <v>1170</v>
      </c>
      <c r="M1" s="10" t="s">
        <v>1171</v>
      </c>
      <c r="N1" s="10" t="s">
        <v>1172</v>
      </c>
      <c r="O1" s="10" t="s">
        <v>1173</v>
      </c>
      <c r="P1" s="10" t="s">
        <v>1174</v>
      </c>
      <c r="Q1" s="10" t="s">
        <v>1175</v>
      </c>
      <c r="R1" s="10" t="s">
        <v>1176</v>
      </c>
      <c r="S1" s="10" t="s">
        <v>1177</v>
      </c>
      <c r="T1" s="10" t="s">
        <v>1178</v>
      </c>
      <c r="U1" s="10" t="s">
        <v>1179</v>
      </c>
      <c r="V1" s="10" t="s">
        <v>1180</v>
      </c>
      <c r="W1" s="10" t="s">
        <v>1181</v>
      </c>
      <c r="X1" s="10" t="s">
        <v>1182</v>
      </c>
      <c r="Y1" s="10" t="s">
        <v>1183</v>
      </c>
      <c r="Z1" s="10" t="s">
        <v>1184</v>
      </c>
      <c r="AA1" s="10" t="s">
        <v>1185</v>
      </c>
      <c r="AB1" s="10" t="s">
        <v>1186</v>
      </c>
      <c r="AC1" s="10" t="s">
        <v>1187</v>
      </c>
      <c r="AD1" s="10" t="s">
        <v>1188</v>
      </c>
      <c r="AE1" s="10" t="s">
        <v>1189</v>
      </c>
      <c r="AF1" s="10" t="s">
        <v>1190</v>
      </c>
      <c r="AG1" s="10" t="s">
        <v>1191</v>
      </c>
      <c r="AH1" s="10" t="s">
        <v>1192</v>
      </c>
      <c r="AI1" s="10" t="s">
        <v>1193</v>
      </c>
      <c r="AJ1" s="10" t="s">
        <v>1194</v>
      </c>
      <c r="AK1" s="10" t="s">
        <v>1195</v>
      </c>
      <c r="AL1" s="10" t="s">
        <v>1196</v>
      </c>
      <c r="AM1" s="10" t="s">
        <v>1197</v>
      </c>
      <c r="AN1" s="10" t="s">
        <v>1198</v>
      </c>
      <c r="AO1" s="10" t="s">
        <v>1199</v>
      </c>
      <c r="AP1" s="10" t="s">
        <v>1200</v>
      </c>
      <c r="AQ1" s="10" t="s">
        <v>1201</v>
      </c>
      <c r="AR1" s="10" t="s">
        <v>1202</v>
      </c>
      <c r="AS1" s="10" t="s">
        <v>1203</v>
      </c>
      <c r="AT1" s="10" t="s">
        <v>1204</v>
      </c>
      <c r="AU1" s="10" t="s">
        <v>1205</v>
      </c>
      <c r="AV1" s="10" t="s">
        <v>1206</v>
      </c>
      <c r="AW1" s="10" t="s">
        <v>1207</v>
      </c>
      <c r="AX1" s="10" t="s">
        <v>1208</v>
      </c>
      <c r="AY1" s="10" t="s">
        <v>1209</v>
      </c>
      <c r="AZ1" s="10" t="s">
        <v>1210</v>
      </c>
      <c r="BA1" s="10" t="s">
        <v>1211</v>
      </c>
      <c r="BB1" s="10" t="s">
        <v>1212</v>
      </c>
      <c r="BC1" s="10" t="s">
        <v>1213</v>
      </c>
      <c r="BD1" s="10" t="s">
        <v>1214</v>
      </c>
      <c r="BE1" s="10" t="s">
        <v>1215</v>
      </c>
      <c r="BF1" s="10" t="s">
        <v>1216</v>
      </c>
      <c r="BG1" s="10" t="s">
        <v>1217</v>
      </c>
      <c r="BH1" s="10" t="s">
        <v>1218</v>
      </c>
      <c r="BI1" s="10" t="s">
        <v>1219</v>
      </c>
      <c r="BJ1" s="10" t="s">
        <v>1220</v>
      </c>
      <c r="BK1" s="10" t="s">
        <v>1221</v>
      </c>
      <c r="BL1" s="10" t="s">
        <v>1222</v>
      </c>
      <c r="BM1" s="10" t="s">
        <v>1223</v>
      </c>
      <c r="BN1" s="10" t="s">
        <v>1224</v>
      </c>
      <c r="BO1" s="10" t="s">
        <v>1225</v>
      </c>
      <c r="BP1" s="10" t="s">
        <v>1226</v>
      </c>
      <c r="BQ1" s="10" t="s">
        <v>1227</v>
      </c>
      <c r="BR1" s="10" t="s">
        <v>1228</v>
      </c>
      <c r="BS1" s="10" t="s">
        <v>1229</v>
      </c>
    </row>
    <row r="2" spans="1:87" s="178" customFormat="1" ht="12.65" customHeight="1" x14ac:dyDescent="0.35">
      <c r="A2" s="12" t="str">
        <f>RIGHT(data!C97,3)</f>
        <v>193</v>
      </c>
      <c r="B2" s="12" t="str">
        <f>RIGHT(data!C96,4)</f>
        <v>2023</v>
      </c>
      <c r="C2" s="12" t="s">
        <v>1158</v>
      </c>
      <c r="D2" s="207">
        <f>ROUND(N(data!C127),0)</f>
        <v>770</v>
      </c>
      <c r="E2" s="207">
        <f>ROUND(N(data!C128),0)</f>
        <v>0</v>
      </c>
      <c r="F2" s="207">
        <f>ROUND(N(data!C129),0)</f>
        <v>0</v>
      </c>
      <c r="G2" s="207">
        <f>ROUND(N(data!C130),0)</f>
        <v>165</v>
      </c>
      <c r="H2" s="207">
        <f>ROUND(N(data!D127),0)</f>
        <v>3862</v>
      </c>
      <c r="I2" s="207">
        <f>ROUND(N(data!D128),0)</f>
        <v>0</v>
      </c>
      <c r="J2" s="207">
        <f>ROUND(N(data!D129),0)</f>
        <v>0</v>
      </c>
      <c r="K2" s="207">
        <f>ROUND(N(data!D130),0)</f>
        <v>298</v>
      </c>
      <c r="L2" s="207">
        <f>ROUND(N(data!C132),0)</f>
        <v>4</v>
      </c>
      <c r="M2" s="207">
        <f>ROUND(N(data!C133),0)</f>
        <v>0</v>
      </c>
      <c r="N2" s="207">
        <f>ROUND(N(data!C134),0)</f>
        <v>21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0</v>
      </c>
      <c r="X2" s="207">
        <f>ROUND(N(data!C145),0)</f>
        <v>0</v>
      </c>
      <c r="Y2" s="207">
        <f>ROUND(N(data!B154),0)</f>
        <v>375</v>
      </c>
      <c r="Z2" s="207">
        <f>ROUND(N(data!B155),0)</f>
        <v>1880</v>
      </c>
      <c r="AA2" s="207">
        <f>ROUND(N(data!B156),0)</f>
        <v>38708</v>
      </c>
      <c r="AB2" s="207">
        <f>ROUND(N(data!B157),0)</f>
        <v>8304615</v>
      </c>
      <c r="AC2" s="207">
        <f>ROUND(N(data!B158),0)</f>
        <v>53376707</v>
      </c>
      <c r="AD2" s="207">
        <f>ROUND(N(data!C154),0)</f>
        <v>176</v>
      </c>
      <c r="AE2" s="207">
        <f>ROUND(N(data!C155),0)</f>
        <v>880</v>
      </c>
      <c r="AF2" s="207">
        <f>ROUND(N(data!C156),0)</f>
        <v>18129</v>
      </c>
      <c r="AG2" s="207">
        <f>ROUND(N(data!C157),0)</f>
        <v>5877811</v>
      </c>
      <c r="AH2" s="207">
        <f>ROUND(N(data!C158),0)</f>
        <v>23009826</v>
      </c>
      <c r="AI2" s="207">
        <f>ROUND(N(data!D154),0)</f>
        <v>220</v>
      </c>
      <c r="AJ2" s="207">
        <f>ROUND(N(data!D155),0)</f>
        <v>1102</v>
      </c>
      <c r="AK2" s="207">
        <f>ROUND(N(data!D156),0)</f>
        <v>22692</v>
      </c>
      <c r="AL2" s="207">
        <f>ROUND(N(data!D157),0)</f>
        <v>3836233</v>
      </c>
      <c r="AM2" s="207">
        <f>ROUND(N(data!D158),0)</f>
        <v>32323611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3F35-B88A-42A1-850C-5AB2CC5F93C7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1230</v>
      </c>
      <c r="B1" s="12" t="s">
        <v>1231</v>
      </c>
      <c r="C1" s="12" t="s">
        <v>1232</v>
      </c>
      <c r="D1" s="10" t="s">
        <v>1233</v>
      </c>
      <c r="E1" s="10" t="s">
        <v>1234</v>
      </c>
      <c r="F1" s="10" t="s">
        <v>1235</v>
      </c>
      <c r="G1" s="10" t="s">
        <v>1236</v>
      </c>
      <c r="H1" s="10" t="s">
        <v>1237</v>
      </c>
      <c r="I1" s="10" t="s">
        <v>1238</v>
      </c>
      <c r="J1" s="10" t="s">
        <v>1239</v>
      </c>
      <c r="K1" s="10" t="s">
        <v>1240</v>
      </c>
      <c r="L1" s="10" t="s">
        <v>1241</v>
      </c>
      <c r="M1" s="10" t="s">
        <v>1242</v>
      </c>
      <c r="N1" s="10" t="s">
        <v>1243</v>
      </c>
      <c r="O1" s="10" t="s">
        <v>1244</v>
      </c>
      <c r="P1" s="10" t="s">
        <v>1245</v>
      </c>
      <c r="Q1" s="10" t="s">
        <v>1246</v>
      </c>
      <c r="R1" s="10" t="s">
        <v>1247</v>
      </c>
      <c r="S1" s="10" t="s">
        <v>1248</v>
      </c>
      <c r="T1" s="10" t="s">
        <v>1249</v>
      </c>
      <c r="U1" s="10" t="s">
        <v>1250</v>
      </c>
      <c r="V1" s="10" t="s">
        <v>1251</v>
      </c>
      <c r="W1" s="10" t="s">
        <v>1252</v>
      </c>
      <c r="X1" s="10" t="s">
        <v>1253</v>
      </c>
      <c r="Y1" s="10" t="s">
        <v>1254</v>
      </c>
      <c r="Z1" s="10" t="s">
        <v>1255</v>
      </c>
      <c r="AA1" s="10" t="s">
        <v>1256</v>
      </c>
      <c r="AB1" s="10" t="s">
        <v>1257</v>
      </c>
      <c r="AC1" s="10" t="s">
        <v>1258</v>
      </c>
      <c r="AD1" s="10" t="s">
        <v>1259</v>
      </c>
      <c r="AE1" s="10" t="s">
        <v>1260</v>
      </c>
      <c r="AF1" s="10" t="s">
        <v>1261</v>
      </c>
      <c r="AG1" s="10" t="s">
        <v>1262</v>
      </c>
      <c r="AH1" s="10" t="s">
        <v>1263</v>
      </c>
      <c r="AI1" s="10" t="s">
        <v>1264</v>
      </c>
      <c r="AJ1" s="10" t="s">
        <v>1265</v>
      </c>
      <c r="AK1" s="10" t="s">
        <v>1266</v>
      </c>
      <c r="AL1" s="10" t="s">
        <v>1267</v>
      </c>
      <c r="AM1" s="10" t="s">
        <v>1268</v>
      </c>
      <c r="AN1" s="10" t="s">
        <v>1269</v>
      </c>
      <c r="AO1" s="10" t="s">
        <v>1270</v>
      </c>
      <c r="AP1" s="10" t="s">
        <v>1271</v>
      </c>
      <c r="AQ1" s="10" t="s">
        <v>1272</v>
      </c>
      <c r="AR1" s="10" t="s">
        <v>1273</v>
      </c>
      <c r="AS1" s="10" t="s">
        <v>1274</v>
      </c>
      <c r="AT1" s="10" t="s">
        <v>1275</v>
      </c>
      <c r="AU1" s="10" t="s">
        <v>1276</v>
      </c>
      <c r="AV1" s="10" t="s">
        <v>1277</v>
      </c>
      <c r="AW1" s="10" t="s">
        <v>1278</v>
      </c>
      <c r="AX1" s="10" t="s">
        <v>1279</v>
      </c>
      <c r="AY1" s="10" t="s">
        <v>1280</v>
      </c>
      <c r="AZ1" s="10" t="s">
        <v>1281</v>
      </c>
      <c r="BA1" s="10" t="s">
        <v>1282</v>
      </c>
      <c r="BB1" s="10" t="s">
        <v>1283</v>
      </c>
      <c r="BC1" s="10" t="s">
        <v>1284</v>
      </c>
      <c r="BD1" s="10" t="s">
        <v>1285</v>
      </c>
      <c r="BE1" s="10" t="s">
        <v>1286</v>
      </c>
      <c r="BF1" s="10" t="s">
        <v>1287</v>
      </c>
      <c r="BG1" s="10" t="s">
        <v>1288</v>
      </c>
      <c r="BH1" s="10" t="s">
        <v>1289</v>
      </c>
      <c r="BI1" s="10" t="s">
        <v>1290</v>
      </c>
      <c r="BJ1" s="10" t="s">
        <v>1291</v>
      </c>
      <c r="BK1" s="10" t="s">
        <v>1292</v>
      </c>
      <c r="BL1" s="10" t="s">
        <v>1293</v>
      </c>
      <c r="BM1" s="10" t="s">
        <v>1294</v>
      </c>
      <c r="BN1" s="10" t="s">
        <v>1295</v>
      </c>
      <c r="BO1" s="10" t="s">
        <v>1296</v>
      </c>
      <c r="BP1" s="10" t="s">
        <v>1297</v>
      </c>
      <c r="BQ1" s="10" t="s">
        <v>1298</v>
      </c>
      <c r="BR1" s="10" t="s">
        <v>1299</v>
      </c>
      <c r="BS1" s="10" t="s">
        <v>1300</v>
      </c>
      <c r="BT1" s="10" t="s">
        <v>1301</v>
      </c>
      <c r="BU1" s="10" t="s">
        <v>1302</v>
      </c>
      <c r="BV1" s="10" t="s">
        <v>1303</v>
      </c>
      <c r="BW1" s="10" t="s">
        <v>1304</v>
      </c>
      <c r="BX1" s="10" t="s">
        <v>1305</v>
      </c>
      <c r="BY1" s="10" t="s">
        <v>1306</v>
      </c>
      <c r="BZ1" s="10" t="s">
        <v>1307</v>
      </c>
      <c r="CA1" s="10" t="s">
        <v>1308</v>
      </c>
      <c r="CB1" s="10" t="s">
        <v>1309</v>
      </c>
      <c r="CC1" s="10" t="s">
        <v>1310</v>
      </c>
      <c r="CD1" s="10" t="s">
        <v>1311</v>
      </c>
      <c r="CE1" s="10" t="s">
        <v>1312</v>
      </c>
      <c r="CF1" s="10" t="s">
        <v>1313</v>
      </c>
      <c r="CG1" s="10" t="s">
        <v>1314</v>
      </c>
      <c r="CH1" s="10" t="s">
        <v>1315</v>
      </c>
      <c r="CI1" s="10" t="s">
        <v>1316</v>
      </c>
      <c r="CJ1" s="10" t="s">
        <v>1317</v>
      </c>
      <c r="CK1" s="10" t="s">
        <v>1318</v>
      </c>
      <c r="CL1" s="10" t="s">
        <v>1319</v>
      </c>
      <c r="CM1" s="10" t="s">
        <v>1320</v>
      </c>
      <c r="CN1" s="10" t="s">
        <v>1321</v>
      </c>
      <c r="CO1" s="10" t="s">
        <v>1322</v>
      </c>
      <c r="CP1" s="10" t="s">
        <v>1323</v>
      </c>
      <c r="CQ1" s="206" t="s">
        <v>1324</v>
      </c>
      <c r="CR1" s="206" t="s">
        <v>1325</v>
      </c>
      <c r="CS1" s="206" t="s">
        <v>1326</v>
      </c>
      <c r="CT1" s="206" t="s">
        <v>1327</v>
      </c>
      <c r="CU1" s="206" t="s">
        <v>1328</v>
      </c>
      <c r="CV1" s="206" t="s">
        <v>1329</v>
      </c>
      <c r="CW1" s="206" t="s">
        <v>1330</v>
      </c>
      <c r="CX1" s="206" t="s">
        <v>1331</v>
      </c>
      <c r="CY1" s="206" t="s">
        <v>1332</v>
      </c>
      <c r="CZ1" s="206" t="s">
        <v>1333</v>
      </c>
      <c r="DA1" s="206" t="s">
        <v>1334</v>
      </c>
      <c r="DB1" s="206" t="s">
        <v>1335</v>
      </c>
      <c r="DC1" s="206" t="s">
        <v>1336</v>
      </c>
      <c r="DD1" s="206" t="s">
        <v>1337</v>
      </c>
      <c r="DE1" s="10" t="s">
        <v>1338</v>
      </c>
      <c r="DF1" s="10" t="s">
        <v>1339</v>
      </c>
      <c r="DG1" s="10" t="s">
        <v>1340</v>
      </c>
      <c r="DH1" s="10" t="s">
        <v>1341</v>
      </c>
    </row>
    <row r="2" spans="1:112" s="178" customFormat="1" ht="12.65" customHeight="1" x14ac:dyDescent="0.35">
      <c r="A2" s="208" t="str">
        <f>RIGHT(data!C97,3)</f>
        <v>193</v>
      </c>
      <c r="B2" s="209" t="str">
        <f>RIGHT(data!C96,4)</f>
        <v>2023</v>
      </c>
      <c r="C2" s="12" t="s">
        <v>1158</v>
      </c>
      <c r="D2" s="207">
        <f>ROUND(N(data!C181),0)</f>
        <v>1514716</v>
      </c>
      <c r="E2" s="207">
        <f>ROUND(N(data!C267),0)</f>
        <v>0</v>
      </c>
      <c r="F2" s="207">
        <f>ROUND(N(data!C268),0)</f>
        <v>17950912</v>
      </c>
      <c r="G2" s="207">
        <f>ROUND(N(data!C269),0)</f>
        <v>5269052</v>
      </c>
      <c r="H2" s="207">
        <f>ROUND(N(data!C270),0)</f>
        <v>0</v>
      </c>
      <c r="I2" s="207">
        <f>ROUND(N(data!C271),0)</f>
        <v>1698699</v>
      </c>
      <c r="J2" s="207">
        <f>ROUND(N(data!C272),0)</f>
        <v>0</v>
      </c>
      <c r="K2" s="207">
        <f>ROUND(N(data!C273),0)</f>
        <v>738638</v>
      </c>
      <c r="L2" s="207">
        <f>ROUND(N(data!C274),0)</f>
        <v>228121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169015</v>
      </c>
      <c r="R2" s="207">
        <f>ROUND(N(data!C284),0)</f>
        <v>3512771</v>
      </c>
      <c r="S2" s="207">
        <f>ROUND(N(data!C285),0)</f>
        <v>41333610</v>
      </c>
      <c r="T2" s="207">
        <f>ROUND(N(data!C286),0)</f>
        <v>0</v>
      </c>
      <c r="U2" s="207">
        <f>ROUND(N(data!C287),0)</f>
        <v>1054204</v>
      </c>
      <c r="V2" s="207">
        <f>ROUND(N(data!C288),0)</f>
        <v>15693714</v>
      </c>
      <c r="W2" s="207">
        <f>ROUND(N(data!C289),0)</f>
        <v>0</v>
      </c>
      <c r="X2" s="207">
        <f>ROUND(N(data!C290),0)</f>
        <v>422460</v>
      </c>
      <c r="Y2" s="207">
        <f>ROUND(N(data!C291),0)</f>
        <v>0</v>
      </c>
      <c r="Z2" s="207">
        <f>ROUND(N(data!C292),0)</f>
        <v>39324258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30609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1238107</v>
      </c>
      <c r="AK2" s="207">
        <f>ROUND(N(data!C316),0)</f>
        <v>1609242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10313811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8014773</v>
      </c>
      <c r="BA2" s="207">
        <f>ROUND(N(data!C336),0)</f>
        <v>0</v>
      </c>
      <c r="BB2" s="207">
        <f>ROUND(N(data!C337),0)</f>
        <v>0</v>
      </c>
      <c r="BC2" s="207">
        <f>ROUND(N(data!C338),0)</f>
        <v>95653</v>
      </c>
      <c r="BD2" s="207">
        <f>ROUND(N(data!C339),0)</f>
        <v>0</v>
      </c>
      <c r="BE2" s="207">
        <f>ROUND(N(data!C343),0)</f>
        <v>32416638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212.75</v>
      </c>
      <c r="BL2" s="207">
        <f>ROUND(N(data!C358),0)</f>
        <v>18018659</v>
      </c>
      <c r="BM2" s="207">
        <f>ROUND(N(data!C359),0)</f>
        <v>108710144</v>
      </c>
      <c r="BN2" s="207">
        <f>ROUND(N(data!C363),0)</f>
        <v>64400485</v>
      </c>
      <c r="BO2" s="207">
        <f>ROUND(N(data!C364),0)</f>
        <v>1345971</v>
      </c>
      <c r="BP2" s="207">
        <f>ROUND(N(data!C365),0)</f>
        <v>0</v>
      </c>
      <c r="BQ2" s="207">
        <f>ROUND(N(data!D381),0)</f>
        <v>1579472</v>
      </c>
      <c r="BR2" s="207">
        <f>ROUND(N(data!C370),0)</f>
        <v>126495</v>
      </c>
      <c r="BS2" s="207">
        <f>ROUND(N(data!C371),0)</f>
        <v>1003017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111021</v>
      </c>
      <c r="CA2" s="207">
        <f>ROUND(N(data!C379),0)</f>
        <v>0</v>
      </c>
      <c r="CB2" s="207">
        <f>ROUND(N(data!C380),0)</f>
        <v>338939</v>
      </c>
      <c r="CC2" s="207">
        <f>ROUND(N(data!C382),0)</f>
        <v>0</v>
      </c>
      <c r="CD2" s="207">
        <f>ROUND(N(data!C389),0)</f>
        <v>20225927</v>
      </c>
      <c r="CE2" s="207">
        <f>ROUND(N(data!C390),0)</f>
        <v>2222526</v>
      </c>
      <c r="CF2" s="207">
        <f>ROUND(N(data!C391),0)</f>
        <v>4385062</v>
      </c>
      <c r="CG2" s="207">
        <f>ROUND(N(data!C392),0)</f>
        <v>5559531</v>
      </c>
      <c r="CH2" s="207">
        <f>ROUND(N(data!C393),0)</f>
        <v>0</v>
      </c>
      <c r="CI2" s="207">
        <f>ROUND(N(data!C394),0)</f>
        <v>3333703</v>
      </c>
      <c r="CJ2" s="207">
        <f>ROUND(N(data!C395),0)</f>
        <v>1707684</v>
      </c>
      <c r="CK2" s="207">
        <f>ROUND(N(data!C396),0)</f>
        <v>369074</v>
      </c>
      <c r="CL2" s="207">
        <f>ROUND(N(data!C397),0)</f>
        <v>0</v>
      </c>
      <c r="CM2" s="207">
        <f>ROUND(N(data!C398),0)</f>
        <v>0</v>
      </c>
      <c r="CN2" s="207">
        <f>ROUND(N(data!C399),0)</f>
        <v>975417</v>
      </c>
      <c r="CO2" s="207">
        <f>ROUND(N(data!C362),0)</f>
        <v>648363</v>
      </c>
      <c r="CP2" s="207">
        <f>ROUND(N(data!D415),0)</f>
        <v>23914585</v>
      </c>
      <c r="CQ2" s="61">
        <f>ROUND(N(data!C401),0)</f>
        <v>125995</v>
      </c>
      <c r="CR2" s="61">
        <f>ROUND(N(data!C402),0)</f>
        <v>1887750</v>
      </c>
      <c r="CS2" s="61">
        <f>ROUND(N(data!C403),0)</f>
        <v>33040</v>
      </c>
      <c r="CT2" s="61">
        <f>ROUND(N(data!C404),0)</f>
        <v>0</v>
      </c>
      <c r="CU2" s="61">
        <f>ROUND(N(data!C405),0)</f>
        <v>0</v>
      </c>
      <c r="CV2" s="61">
        <f>ROUND(N(data!C406),0)</f>
        <v>-10033</v>
      </c>
      <c r="CW2" s="61">
        <f>ROUND(N(data!C407),0)</f>
        <v>0</v>
      </c>
      <c r="CX2" s="61">
        <f>ROUND(N(data!C408),0)</f>
        <v>880383</v>
      </c>
      <c r="CY2" s="61">
        <f>ROUND(N(data!C409),0)</f>
        <v>19759412</v>
      </c>
      <c r="CZ2" s="61">
        <f>ROUND(N(data!C410),0)</f>
        <v>1856</v>
      </c>
      <c r="DA2" s="61">
        <f>ROUND(N(data!C411),0)</f>
        <v>22201</v>
      </c>
      <c r="DB2" s="61">
        <f>ROUND(N(data!C412),0)</f>
        <v>415399</v>
      </c>
      <c r="DC2" s="61">
        <f>ROUND(N(data!C413),0)</f>
        <v>672501</v>
      </c>
      <c r="DD2" s="61">
        <f>ROUND(N(data!C414),0)</f>
        <v>126081</v>
      </c>
      <c r="DE2" s="61">
        <f>ROUND(N(data!C419),0)</f>
        <v>327599</v>
      </c>
      <c r="DF2" s="207">
        <f>ROUND(N(data!D420),0)</f>
        <v>327275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9EE0-1EA6-41B3-92B2-FC13AF43597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1342</v>
      </c>
      <c r="B1" s="12" t="s">
        <v>1343</v>
      </c>
      <c r="C1" s="10" t="s">
        <v>1344</v>
      </c>
      <c r="D1" s="12" t="s">
        <v>1345</v>
      </c>
      <c r="E1" s="10" t="s">
        <v>1346</v>
      </c>
      <c r="F1" s="10" t="s">
        <v>1347</v>
      </c>
      <c r="G1" s="10" t="s">
        <v>1348</v>
      </c>
      <c r="H1" s="10" t="s">
        <v>1349</v>
      </c>
      <c r="I1" s="10" t="s">
        <v>1350</v>
      </c>
      <c r="J1" s="10" t="s">
        <v>1351</v>
      </c>
      <c r="K1" s="10" t="s">
        <v>1352</v>
      </c>
      <c r="L1" s="10" t="s">
        <v>1353</v>
      </c>
      <c r="M1" s="10" t="s">
        <v>1354</v>
      </c>
      <c r="N1" s="10" t="s">
        <v>1355</v>
      </c>
      <c r="O1" s="10" t="s">
        <v>1356</v>
      </c>
      <c r="P1" s="10" t="s">
        <v>1324</v>
      </c>
      <c r="Q1" s="10" t="s">
        <v>1325</v>
      </c>
      <c r="R1" s="10" t="s">
        <v>1326</v>
      </c>
      <c r="S1" s="10" t="s">
        <v>1327</v>
      </c>
      <c r="T1" s="10" t="s">
        <v>1328</v>
      </c>
      <c r="U1" s="10" t="s">
        <v>1329</v>
      </c>
      <c r="V1" s="10" t="s">
        <v>1330</v>
      </c>
      <c r="W1" s="10" t="s">
        <v>1331</v>
      </c>
      <c r="X1" s="10" t="s">
        <v>1332</v>
      </c>
      <c r="Y1" s="10" t="s">
        <v>1333</v>
      </c>
      <c r="Z1" s="10" t="s">
        <v>1334</v>
      </c>
      <c r="AA1" s="10" t="s">
        <v>1335</v>
      </c>
      <c r="AB1" s="10" t="s">
        <v>1336</v>
      </c>
      <c r="AC1" s="10" t="s">
        <v>1337</v>
      </c>
      <c r="AD1" s="10" t="s">
        <v>1357</v>
      </c>
      <c r="AE1" s="10" t="s">
        <v>1358</v>
      </c>
      <c r="AF1" s="10" t="s">
        <v>1359</v>
      </c>
      <c r="AG1" s="10" t="s">
        <v>1360</v>
      </c>
      <c r="AH1" s="10" t="s">
        <v>1361</v>
      </c>
      <c r="AI1" s="10" t="s">
        <v>1362</v>
      </c>
      <c r="AJ1" s="10" t="s">
        <v>1363</v>
      </c>
      <c r="AK1" s="10" t="s">
        <v>1364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193</v>
      </c>
      <c r="B2" s="209" t="str">
        <f>RIGHT(data!$C$96,4)</f>
        <v>2023</v>
      </c>
      <c r="C2" s="12" t="str">
        <f>data!C$55</f>
        <v>6010</v>
      </c>
      <c r="D2" s="12" t="s">
        <v>1158</v>
      </c>
      <c r="E2" s="207">
        <f>ROUND(N(data!C59), 0)</f>
        <v>755</v>
      </c>
      <c r="F2" s="315">
        <f>ROUND(N(data!C60), 2)</f>
        <v>10.4</v>
      </c>
      <c r="G2" s="207">
        <f>ROUND(N(data!C61), 0)</f>
        <v>1196004</v>
      </c>
      <c r="H2" s="207">
        <f>ROUND(N(data!C62), 0)</f>
        <v>127077</v>
      </c>
      <c r="I2" s="207">
        <f>ROUND(N(data!C63), 0)</f>
        <v>0</v>
      </c>
      <c r="J2" s="207">
        <f>ROUND(N(data!C64), 0)</f>
        <v>57397</v>
      </c>
      <c r="K2" s="207">
        <f>ROUND(N(data!C65), 0)</f>
        <v>0</v>
      </c>
      <c r="L2" s="207">
        <f>ROUND(N(data!C66), 0)</f>
        <v>102398</v>
      </c>
      <c r="M2" s="207">
        <f>ROUND(N(data!C67), 0)</f>
        <v>0</v>
      </c>
      <c r="N2" s="207">
        <f>ROUND(N(data!C68), 0)</f>
        <v>0</v>
      </c>
      <c r="O2" s="207">
        <f>ROUND(N(data!C69), 0)</f>
        <v>1412108</v>
      </c>
      <c r="P2" s="207">
        <f>ROUND(N(data!C70), 0)</f>
        <v>218</v>
      </c>
      <c r="Q2" s="207">
        <f>ROUND(N(data!C71), 0)</f>
        <v>241062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710</v>
      </c>
      <c r="X2" s="207">
        <f>ROUND(N(data!C78), 0)</f>
        <v>1168418</v>
      </c>
      <c r="Y2" s="207">
        <f>ROUND(N(data!C79), 0)</f>
        <v>0</v>
      </c>
      <c r="Z2" s="207">
        <f>ROUND(N(data!C80), 0)</f>
        <v>293</v>
      </c>
      <c r="AA2" s="207">
        <f>ROUND(N(data!C81), 0)</f>
        <v>0</v>
      </c>
      <c r="AB2" s="207">
        <f>ROUND(N(data!C82), 0)</f>
        <v>0</v>
      </c>
      <c r="AC2" s="207">
        <f>ROUND(N(data!C83), 0)</f>
        <v>1407</v>
      </c>
      <c r="AD2" s="207">
        <f>ROUND(N(data!C84), 0)</f>
        <v>0</v>
      </c>
      <c r="AE2" s="207">
        <f>ROUND(N(data!C89), 0)</f>
        <v>2642391</v>
      </c>
      <c r="AF2" s="207">
        <f>ROUND(N(data!C87), 0)</f>
        <v>2465885</v>
      </c>
      <c r="AG2" s="207">
        <f>ROUND(N(data!C90), 0)</f>
        <v>2993</v>
      </c>
      <c r="AH2" s="207">
        <f>ROUND(N(data!C91), 0)</f>
        <v>0</v>
      </c>
      <c r="AI2" s="207">
        <f>ROUND(N(data!C92), 0)</f>
        <v>828</v>
      </c>
      <c r="AJ2" s="207">
        <f>ROUND(N(data!C93), 0)</f>
        <v>0</v>
      </c>
      <c r="AK2" s="315">
        <f>ROUND(N(data!C94), 2)</f>
        <v>6.23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193</v>
      </c>
      <c r="B3" s="209" t="str">
        <f>RIGHT(data!$C$96,4)</f>
        <v>2023</v>
      </c>
      <c r="C3" s="12" t="str">
        <f>data!D$55</f>
        <v>6030</v>
      </c>
      <c r="D3" s="12" t="s">
        <v>1158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193</v>
      </c>
      <c r="B4" s="209" t="str">
        <f>RIGHT(data!$C$96,4)</f>
        <v>2023</v>
      </c>
      <c r="C4" s="12" t="str">
        <f>data!E$55</f>
        <v>6070</v>
      </c>
      <c r="D4" s="12" t="s">
        <v>1158</v>
      </c>
      <c r="E4" s="207">
        <f>ROUND(N(data!E59), 0)</f>
        <v>3096</v>
      </c>
      <c r="F4" s="315">
        <f>ROUND(N(data!E60), 2)</f>
        <v>36.6</v>
      </c>
      <c r="G4" s="207">
        <f>ROUND(N(data!E61), 0)</f>
        <v>3551606</v>
      </c>
      <c r="H4" s="207">
        <f>ROUND(N(data!E62), 0)</f>
        <v>362751</v>
      </c>
      <c r="I4" s="207">
        <f>ROUND(N(data!E63), 0)</f>
        <v>13761</v>
      </c>
      <c r="J4" s="207">
        <f>ROUND(N(data!E64), 0)</f>
        <v>220291</v>
      </c>
      <c r="K4" s="207">
        <f>ROUND(N(data!E65), 0)</f>
        <v>0</v>
      </c>
      <c r="L4" s="207">
        <f>ROUND(N(data!E66), 0)</f>
        <v>679500</v>
      </c>
      <c r="M4" s="207">
        <f>ROUND(N(data!E67), 0)</f>
        <v>32492</v>
      </c>
      <c r="N4" s="207">
        <f>ROUND(N(data!E68), 0)</f>
        <v>0</v>
      </c>
      <c r="O4" s="207">
        <f>ROUND(N(data!E69), 0)</f>
        <v>3900324</v>
      </c>
      <c r="P4" s="207">
        <f>ROUND(N(data!E70), 0)</f>
        <v>417</v>
      </c>
      <c r="Q4" s="207">
        <f>ROUND(N(data!E71), 0)</f>
        <v>431116</v>
      </c>
      <c r="R4" s="207">
        <f>ROUND(N(data!E72), 0)</f>
        <v>40</v>
      </c>
      <c r="S4" s="207">
        <f>ROUND(N(data!E73), 0)</f>
        <v>0</v>
      </c>
      <c r="T4" s="207">
        <f>ROUND(N(data!E74), 0)</f>
        <v>0</v>
      </c>
      <c r="U4" s="207">
        <f>ROUND(N(data!E75), 0)</f>
        <v>-10033</v>
      </c>
      <c r="V4" s="207">
        <f>ROUND(N(data!E76), 0)</f>
        <v>0</v>
      </c>
      <c r="W4" s="207">
        <f>ROUND(N(data!E77), 0)</f>
        <v>4228</v>
      </c>
      <c r="X4" s="207">
        <f>ROUND(N(data!E78), 0)</f>
        <v>3469688</v>
      </c>
      <c r="Y4" s="207">
        <f>ROUND(N(data!E79), 0)</f>
        <v>267</v>
      </c>
      <c r="Z4" s="207">
        <f>ROUND(N(data!E80), 0)</f>
        <v>3504</v>
      </c>
      <c r="AA4" s="207">
        <f>ROUND(N(data!E81), 0)</f>
        <v>0</v>
      </c>
      <c r="AB4" s="207">
        <f>ROUND(N(data!E82), 0)</f>
        <v>437</v>
      </c>
      <c r="AC4" s="207">
        <f>ROUND(N(data!E83), 0)</f>
        <v>660</v>
      </c>
      <c r="AD4" s="207">
        <f>ROUND(N(data!E84), 0)</f>
        <v>1140</v>
      </c>
      <c r="AE4" s="207">
        <f>ROUND(N(data!E89), 0)</f>
        <v>7430686</v>
      </c>
      <c r="AF4" s="207">
        <f>ROUND(N(data!E87), 0)</f>
        <v>6339600</v>
      </c>
      <c r="AG4" s="207">
        <f>ROUND(N(data!E90), 0)</f>
        <v>15799</v>
      </c>
      <c r="AH4" s="207">
        <f>ROUND(N(data!E91), 0)</f>
        <v>0</v>
      </c>
      <c r="AI4" s="207">
        <f>ROUND(N(data!E92), 0)</f>
        <v>4371</v>
      </c>
      <c r="AJ4" s="207">
        <f>ROUND(N(data!E93), 0)</f>
        <v>0</v>
      </c>
      <c r="AK4" s="315">
        <f>ROUND(N(data!E94), 2)</f>
        <v>23.8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193</v>
      </c>
      <c r="B5" s="209" t="str">
        <f>RIGHT(data!$C$96,4)</f>
        <v>2023</v>
      </c>
      <c r="C5" s="12" t="str">
        <f>data!F$55</f>
        <v>6100</v>
      </c>
      <c r="D5" s="12" t="s">
        <v>1158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193</v>
      </c>
      <c r="B6" s="209" t="str">
        <f>RIGHT(data!$C$96,4)</f>
        <v>2023</v>
      </c>
      <c r="C6" s="12" t="str">
        <f>data!G$55</f>
        <v>6120</v>
      </c>
      <c r="D6" s="12" t="s">
        <v>1158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193</v>
      </c>
      <c r="B7" s="209" t="str">
        <f>RIGHT(data!$C$96,4)</f>
        <v>2023</v>
      </c>
      <c r="C7" s="12" t="str">
        <f>data!H$55</f>
        <v>6140</v>
      </c>
      <c r="D7" s="12" t="s">
        <v>1158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193</v>
      </c>
      <c r="B8" s="209" t="str">
        <f>RIGHT(data!$C$96,4)</f>
        <v>2023</v>
      </c>
      <c r="C8" s="12" t="str">
        <f>data!I$55</f>
        <v>6150</v>
      </c>
      <c r="D8" s="12" t="s">
        <v>1158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193</v>
      </c>
      <c r="B9" s="209" t="str">
        <f>RIGHT(data!$C$96,4)</f>
        <v>2023</v>
      </c>
      <c r="C9" s="12" t="str">
        <f>data!J$55</f>
        <v>6170</v>
      </c>
      <c r="D9" s="12" t="s">
        <v>1158</v>
      </c>
      <c r="E9" s="207">
        <f>ROUND(N(data!J59), 0)</f>
        <v>298</v>
      </c>
      <c r="F9" s="315">
        <f>ROUND(N(data!J60), 2)</f>
        <v>0</v>
      </c>
      <c r="G9" s="207">
        <f>ROUND(N(data!J61), 0)</f>
        <v>724</v>
      </c>
      <c r="H9" s="207">
        <f>ROUND(N(data!J62), 0)</f>
        <v>0</v>
      </c>
      <c r="I9" s="207">
        <f>ROUND(N(data!J63), 0)</f>
        <v>0</v>
      </c>
      <c r="J9" s="207">
        <f>ROUND(N(data!J64), 0)</f>
        <v>109</v>
      </c>
      <c r="K9" s="207">
        <f>ROUND(N(data!J65), 0)</f>
        <v>0</v>
      </c>
      <c r="L9" s="207">
        <f>ROUND(N(data!J66), 0)</f>
        <v>116</v>
      </c>
      <c r="M9" s="207">
        <f>ROUND(N(data!J67), 0)</f>
        <v>0</v>
      </c>
      <c r="N9" s="207">
        <f>ROUND(N(data!J68), 0)</f>
        <v>0</v>
      </c>
      <c r="O9" s="207">
        <f>ROUND(N(data!J69), 0)</f>
        <v>707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707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193</v>
      </c>
      <c r="B10" s="209" t="str">
        <f>RIGHT(data!$C$96,4)</f>
        <v>2023</v>
      </c>
      <c r="C10" s="12" t="str">
        <f>data!K$55</f>
        <v>6200</v>
      </c>
      <c r="D10" s="12" t="s">
        <v>1158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193</v>
      </c>
      <c r="B11" s="209" t="str">
        <f>RIGHT(data!$C$96,4)</f>
        <v>2023</v>
      </c>
      <c r="C11" s="12" t="str">
        <f>data!L$55</f>
        <v>6210</v>
      </c>
      <c r="D11" s="12" t="s">
        <v>1158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193</v>
      </c>
      <c r="B12" s="209" t="str">
        <f>RIGHT(data!$C$96,4)</f>
        <v>2023</v>
      </c>
      <c r="C12" s="12" t="str">
        <f>data!M$55</f>
        <v>6330</v>
      </c>
      <c r="D12" s="12" t="s">
        <v>1158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193</v>
      </c>
      <c r="B13" s="209" t="str">
        <f>RIGHT(data!$C$96,4)</f>
        <v>2023</v>
      </c>
      <c r="C13" s="12" t="str">
        <f>data!N$55</f>
        <v>6400</v>
      </c>
      <c r="D13" s="12" t="s">
        <v>1158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193</v>
      </c>
      <c r="B14" s="209" t="str">
        <f>RIGHT(data!$C$96,4)</f>
        <v>2023</v>
      </c>
      <c r="C14" s="12" t="str">
        <f>data!O$55</f>
        <v>7010</v>
      </c>
      <c r="D14" s="12" t="s">
        <v>1158</v>
      </c>
      <c r="E14" s="207">
        <f>ROUND(N(data!O59), 0)</f>
        <v>165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193</v>
      </c>
      <c r="B15" s="209" t="str">
        <f>RIGHT(data!$C$96,4)</f>
        <v>2023</v>
      </c>
      <c r="C15" s="12" t="str">
        <f>data!P$55</f>
        <v>7020</v>
      </c>
      <c r="D15" s="12" t="s">
        <v>1158</v>
      </c>
      <c r="E15" s="207">
        <f>ROUND(N(data!P59), 0)</f>
        <v>0</v>
      </c>
      <c r="F15" s="315">
        <f>ROUND(N(data!P60), 2)</f>
        <v>10.71</v>
      </c>
      <c r="G15" s="207">
        <f>ROUND(N(data!P61), 0)</f>
        <v>1120645</v>
      </c>
      <c r="H15" s="207">
        <f>ROUND(N(data!P62), 0)</f>
        <v>120469</v>
      </c>
      <c r="I15" s="207">
        <f>ROUND(N(data!P63), 0)</f>
        <v>32469</v>
      </c>
      <c r="J15" s="207">
        <f>ROUND(N(data!P64), 0)</f>
        <v>1074353</v>
      </c>
      <c r="K15" s="207">
        <f>ROUND(N(data!P65), 0)</f>
        <v>0</v>
      </c>
      <c r="L15" s="207">
        <f>ROUND(N(data!P66), 0)</f>
        <v>107599</v>
      </c>
      <c r="M15" s="207">
        <f>ROUND(N(data!P67), 0)</f>
        <v>82212</v>
      </c>
      <c r="N15" s="207">
        <f>ROUND(N(data!P68), 0)</f>
        <v>0</v>
      </c>
      <c r="O15" s="207">
        <f>ROUND(N(data!P69), 0)</f>
        <v>1171144</v>
      </c>
      <c r="P15" s="207">
        <f>ROUND(N(data!P70), 0)</f>
        <v>10</v>
      </c>
      <c r="Q15" s="207">
        <f>ROUND(N(data!P71), 0)</f>
        <v>33838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40154</v>
      </c>
      <c r="X15" s="207">
        <f>ROUND(N(data!P78), 0)</f>
        <v>1094797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2345</v>
      </c>
      <c r="AD15" s="207">
        <f>ROUND(N(data!P84), 0)</f>
        <v>852</v>
      </c>
      <c r="AE15" s="207">
        <f>ROUND(N(data!P89), 0)</f>
        <v>17916194</v>
      </c>
      <c r="AF15" s="207">
        <f>ROUND(N(data!P87), 0)</f>
        <v>1169210</v>
      </c>
      <c r="AG15" s="207">
        <f>ROUND(N(data!P90), 0)</f>
        <v>5305</v>
      </c>
      <c r="AH15" s="207">
        <f>ROUND(N(data!P91), 0)</f>
        <v>0</v>
      </c>
      <c r="AI15" s="207">
        <f>ROUND(N(data!P92), 0)</f>
        <v>1468</v>
      </c>
      <c r="AJ15" s="207">
        <f>ROUND(N(data!P93), 0)</f>
        <v>0</v>
      </c>
      <c r="AK15" s="315">
        <f>ROUND(N(data!P94), 2)</f>
        <v>4.5599999999999996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193</v>
      </c>
      <c r="B16" s="209" t="str">
        <f>RIGHT(data!$C$96,4)</f>
        <v>2023</v>
      </c>
      <c r="C16" s="12" t="str">
        <f>data!Q$55</f>
        <v>7030</v>
      </c>
      <c r="D16" s="12" t="s">
        <v>1158</v>
      </c>
      <c r="E16" s="207">
        <f>ROUND(N(data!Q59), 0)</f>
        <v>0</v>
      </c>
      <c r="F16" s="315">
        <f>ROUND(N(data!Q60), 2)</f>
        <v>1.49</v>
      </c>
      <c r="G16" s="207">
        <f>ROUND(N(data!Q61), 0)</f>
        <v>183865</v>
      </c>
      <c r="H16" s="207">
        <f>ROUND(N(data!Q62), 0)</f>
        <v>17029</v>
      </c>
      <c r="I16" s="207">
        <f>ROUND(N(data!Q63), 0)</f>
        <v>0</v>
      </c>
      <c r="J16" s="207">
        <f>ROUND(N(data!Q64), 0)</f>
        <v>4701</v>
      </c>
      <c r="K16" s="207">
        <f>ROUND(N(data!Q65), 0)</f>
        <v>0</v>
      </c>
      <c r="L16" s="207">
        <f>ROUND(N(data!Q66), 0)</f>
        <v>7</v>
      </c>
      <c r="M16" s="207">
        <f>ROUND(N(data!Q67), 0)</f>
        <v>0</v>
      </c>
      <c r="N16" s="207">
        <f>ROUND(N(data!Q68), 0)</f>
        <v>0</v>
      </c>
      <c r="O16" s="207">
        <f>ROUND(N(data!Q69), 0)</f>
        <v>232087</v>
      </c>
      <c r="P16" s="207">
        <f>ROUND(N(data!Q70), 0)</f>
        <v>0</v>
      </c>
      <c r="Q16" s="207">
        <f>ROUND(N(data!Q71), 0)</f>
        <v>52463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179624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1204417</v>
      </c>
      <c r="AF16" s="207">
        <f>ROUND(N(data!Q87), 0)</f>
        <v>244489</v>
      </c>
      <c r="AG16" s="207">
        <f>ROUND(N(data!Q90), 0)</f>
        <v>5567</v>
      </c>
      <c r="AH16" s="207">
        <f>ROUND(N(data!Q91), 0)</f>
        <v>0</v>
      </c>
      <c r="AI16" s="207">
        <f>ROUND(N(data!Q92), 0)</f>
        <v>1540</v>
      </c>
      <c r="AJ16" s="207">
        <f>ROUND(N(data!Q93), 0)</f>
        <v>0</v>
      </c>
      <c r="AK16" s="315">
        <f>ROUND(N(data!Q94), 2)</f>
        <v>0.89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193</v>
      </c>
      <c r="B17" s="209" t="str">
        <f>RIGHT(data!$C$96,4)</f>
        <v>2023</v>
      </c>
      <c r="C17" s="12" t="str">
        <f>data!R$55</f>
        <v>7040</v>
      </c>
      <c r="D17" s="12" t="s">
        <v>1158</v>
      </c>
      <c r="E17" s="207">
        <f>ROUND(N(data!R59), 0)</f>
        <v>0</v>
      </c>
      <c r="F17" s="315">
        <f>ROUND(N(data!R60), 2)</f>
        <v>4.37</v>
      </c>
      <c r="G17" s="207">
        <f>ROUND(N(data!R61), 0)</f>
        <v>1166645</v>
      </c>
      <c r="H17" s="207">
        <f>ROUND(N(data!R62), 0)</f>
        <v>96815</v>
      </c>
      <c r="I17" s="207">
        <f>ROUND(N(data!R63), 0)</f>
        <v>0</v>
      </c>
      <c r="J17" s="207">
        <f>ROUND(N(data!R64), 0)</f>
        <v>41325</v>
      </c>
      <c r="K17" s="207">
        <f>ROUND(N(data!R65), 0)</f>
        <v>0</v>
      </c>
      <c r="L17" s="207">
        <f>ROUND(N(data!R66), 0)</f>
        <v>39001</v>
      </c>
      <c r="M17" s="207">
        <f>ROUND(N(data!R67), 0)</f>
        <v>0</v>
      </c>
      <c r="N17" s="207">
        <f>ROUND(N(data!R68), 0)</f>
        <v>0</v>
      </c>
      <c r="O17" s="207">
        <f>ROUND(N(data!R69), 0)</f>
        <v>1152759</v>
      </c>
      <c r="P17" s="207">
        <f>ROUND(N(data!R70), 0)</f>
        <v>0</v>
      </c>
      <c r="Q17" s="207">
        <f>ROUND(N(data!R71), 0)</f>
        <v>0</v>
      </c>
      <c r="R17" s="207">
        <f>ROUND(N(data!R72), 0)</f>
        <v>2459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1139736</v>
      </c>
      <c r="Y17" s="207">
        <f>ROUND(N(data!R79), 0)</f>
        <v>911</v>
      </c>
      <c r="Z17" s="207">
        <f>ROUND(N(data!R80), 0)</f>
        <v>1656</v>
      </c>
      <c r="AA17" s="207">
        <f>ROUND(N(data!R81), 0)</f>
        <v>0</v>
      </c>
      <c r="AB17" s="207">
        <f>ROUND(N(data!R82), 0)</f>
        <v>1341</v>
      </c>
      <c r="AC17" s="207">
        <f>ROUND(N(data!R83), 0)</f>
        <v>6656</v>
      </c>
      <c r="AD17" s="207">
        <f>ROUND(N(data!R84), 0)</f>
        <v>0</v>
      </c>
      <c r="AE17" s="207">
        <f>ROUND(N(data!R89), 0)</f>
        <v>1556325</v>
      </c>
      <c r="AF17" s="207">
        <f>ROUND(N(data!R87), 0)</f>
        <v>0</v>
      </c>
      <c r="AG17" s="207">
        <f>ROUND(N(data!R90), 0)</f>
        <v>205</v>
      </c>
      <c r="AH17" s="207">
        <f>ROUND(N(data!R91), 0)</f>
        <v>0</v>
      </c>
      <c r="AI17" s="207">
        <f>ROUND(N(data!R92), 0)</f>
        <v>57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193</v>
      </c>
      <c r="B18" s="209" t="str">
        <f>RIGHT(data!$C$96,4)</f>
        <v>2023</v>
      </c>
      <c r="C18" s="12" t="str">
        <f>data!S$55</f>
        <v>7050</v>
      </c>
      <c r="D18" s="12" t="s">
        <v>1158</v>
      </c>
      <c r="E18" s="207">
        <f>ROUND(N(data!S59), 0)</f>
        <v>0</v>
      </c>
      <c r="F18" s="315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13390</v>
      </c>
      <c r="K18" s="207">
        <f>ROUND(N(data!S65), 0)</f>
        <v>0</v>
      </c>
      <c r="L18" s="207">
        <f>ROUND(N(data!S66), 0)</f>
        <v>64382</v>
      </c>
      <c r="M18" s="207">
        <f>ROUND(N(data!S67), 0)</f>
        <v>0</v>
      </c>
      <c r="N18" s="207">
        <f>ROUND(N(data!S68), 0)</f>
        <v>0</v>
      </c>
      <c r="O18" s="207">
        <f>ROUND(N(data!S69), 0)</f>
        <v>91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91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2283</v>
      </c>
      <c r="AH18" s="207">
        <f>ROUND(N(data!S91), 0)</f>
        <v>0</v>
      </c>
      <c r="AI18" s="207">
        <f>ROUND(N(data!S92), 0)</f>
        <v>632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193</v>
      </c>
      <c r="B19" s="209" t="str">
        <f>RIGHT(data!$C$96,4)</f>
        <v>2023</v>
      </c>
      <c r="C19" s="12" t="str">
        <f>data!T$55</f>
        <v>7060</v>
      </c>
      <c r="D19" s="12" t="s">
        <v>1158</v>
      </c>
      <c r="E19" s="207">
        <f>ROUND(N(data!T59), 0)</f>
        <v>0</v>
      </c>
      <c r="F19" s="315">
        <f>ROUND(N(data!T60), 2)</f>
        <v>4.0999999999999996</v>
      </c>
      <c r="G19" s="207">
        <f>ROUND(N(data!T61), 0)</f>
        <v>454589</v>
      </c>
      <c r="H19" s="207">
        <f>ROUND(N(data!T62), 0)</f>
        <v>47234</v>
      </c>
      <c r="I19" s="207">
        <f>ROUND(N(data!T63), 0)</f>
        <v>0</v>
      </c>
      <c r="J19" s="207">
        <f>ROUND(N(data!T64), 0)</f>
        <v>87669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444722</v>
      </c>
      <c r="P19" s="207">
        <f>ROUND(N(data!T70), 0)</f>
        <v>618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444104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888119</v>
      </c>
      <c r="AF19" s="207">
        <f>ROUND(N(data!T87), 0)</f>
        <v>4734</v>
      </c>
      <c r="AG19" s="207">
        <f>ROUND(N(data!T90), 0)</f>
        <v>792</v>
      </c>
      <c r="AH19" s="207">
        <f>ROUND(N(data!T91), 0)</f>
        <v>0</v>
      </c>
      <c r="AI19" s="207">
        <f>ROUND(N(data!T92), 0)</f>
        <v>219</v>
      </c>
      <c r="AJ19" s="207">
        <f>ROUND(N(data!T93), 0)</f>
        <v>0</v>
      </c>
      <c r="AK19" s="315">
        <f>ROUND(N(data!T94), 2)</f>
        <v>2.58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193</v>
      </c>
      <c r="B20" s="209" t="str">
        <f>RIGHT(data!$C$96,4)</f>
        <v>2023</v>
      </c>
      <c r="C20" s="12" t="str">
        <f>data!U$55</f>
        <v>7070</v>
      </c>
      <c r="D20" s="12" t="s">
        <v>1158</v>
      </c>
      <c r="E20" s="207">
        <f>ROUND(N(data!U59), 0)</f>
        <v>0</v>
      </c>
      <c r="F20" s="315">
        <f>ROUND(N(data!U60), 2)</f>
        <v>17.850000000000001</v>
      </c>
      <c r="G20" s="207">
        <f>ROUND(N(data!U61), 0)</f>
        <v>1246989</v>
      </c>
      <c r="H20" s="207">
        <f>ROUND(N(data!U62), 0)</f>
        <v>136116</v>
      </c>
      <c r="I20" s="207">
        <f>ROUND(N(data!U63), 0)</f>
        <v>6167</v>
      </c>
      <c r="J20" s="207">
        <f>ROUND(N(data!U64), 0)</f>
        <v>552670</v>
      </c>
      <c r="K20" s="207">
        <f>ROUND(N(data!U65), 0)</f>
        <v>0</v>
      </c>
      <c r="L20" s="207">
        <f>ROUND(N(data!U66), 0)</f>
        <v>389209</v>
      </c>
      <c r="M20" s="207">
        <f>ROUND(N(data!U67), 0)</f>
        <v>20180</v>
      </c>
      <c r="N20" s="207">
        <f>ROUND(N(data!U68), 0)</f>
        <v>39656</v>
      </c>
      <c r="O20" s="207">
        <f>ROUND(N(data!U69), 0)</f>
        <v>1424139</v>
      </c>
      <c r="P20" s="207">
        <f>ROUND(N(data!U70), 0)</f>
        <v>124031</v>
      </c>
      <c r="Q20" s="207">
        <f>ROUND(N(data!U71), 0)</f>
        <v>15947</v>
      </c>
      <c r="R20" s="207">
        <f>ROUND(N(data!U72), 0)</f>
        <v>10533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16341</v>
      </c>
      <c r="X20" s="207">
        <f>ROUND(N(data!U78), 0)</f>
        <v>1218227</v>
      </c>
      <c r="Y20" s="207">
        <f>ROUND(N(data!U79), 0)</f>
        <v>0</v>
      </c>
      <c r="Z20" s="207">
        <f>ROUND(N(data!U80), 0)</f>
        <v>0</v>
      </c>
      <c r="AA20" s="207">
        <f>ROUND(N(data!U81), 0)</f>
        <v>300</v>
      </c>
      <c r="AB20" s="207">
        <f>ROUND(N(data!U82), 0)</f>
        <v>0</v>
      </c>
      <c r="AC20" s="207">
        <f>ROUND(N(data!U83), 0)</f>
        <v>38760</v>
      </c>
      <c r="AD20" s="207">
        <f>ROUND(N(data!U84), 0)</f>
        <v>0</v>
      </c>
      <c r="AE20" s="207">
        <f>ROUND(N(data!U89), 0)</f>
        <v>16894365</v>
      </c>
      <c r="AF20" s="207">
        <f>ROUND(N(data!U87), 0)</f>
        <v>1549403</v>
      </c>
      <c r="AG20" s="207">
        <f>ROUND(N(data!U90), 0)</f>
        <v>1648</v>
      </c>
      <c r="AH20" s="207">
        <f>ROUND(N(data!U91), 0)</f>
        <v>0</v>
      </c>
      <c r="AI20" s="207">
        <f>ROUND(N(data!U92), 0)</f>
        <v>456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193</v>
      </c>
      <c r="B21" s="209" t="str">
        <f>RIGHT(data!$C$96,4)</f>
        <v>2023</v>
      </c>
      <c r="C21" s="12" t="str">
        <f>data!V$55</f>
        <v>7110</v>
      </c>
      <c r="D21" s="12" t="s">
        <v>1158</v>
      </c>
      <c r="E21" s="207">
        <f>ROUND(N(data!V59), 0)</f>
        <v>0</v>
      </c>
      <c r="F21" s="315">
        <f>ROUND(N(data!V60), 2)</f>
        <v>5.91</v>
      </c>
      <c r="G21" s="207">
        <f>ROUND(N(data!V61), 0)</f>
        <v>470219</v>
      </c>
      <c r="H21" s="207">
        <f>ROUND(N(data!V62), 0)</f>
        <v>48693</v>
      </c>
      <c r="I21" s="207">
        <f>ROUND(N(data!V63), 0)</f>
        <v>9600</v>
      </c>
      <c r="J21" s="207">
        <f>ROUND(N(data!V64), 0)</f>
        <v>42050</v>
      </c>
      <c r="K21" s="207">
        <f>ROUND(N(data!V65), 0)</f>
        <v>0</v>
      </c>
      <c r="L21" s="207">
        <f>ROUND(N(data!V66), 0)</f>
        <v>1335</v>
      </c>
      <c r="M21" s="207">
        <f>ROUND(N(data!V67), 0)</f>
        <v>15337</v>
      </c>
      <c r="N21" s="207">
        <f>ROUND(N(data!V68), 0)</f>
        <v>0</v>
      </c>
      <c r="O21" s="207">
        <f>ROUND(N(data!V69), 0)</f>
        <v>557413</v>
      </c>
      <c r="P21" s="207">
        <f>ROUND(N(data!V70), 0)</f>
        <v>0</v>
      </c>
      <c r="Q21" s="207">
        <f>ROUND(N(data!V71), 0)</f>
        <v>95136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1106</v>
      </c>
      <c r="X21" s="207">
        <f>ROUND(N(data!V78), 0)</f>
        <v>459373</v>
      </c>
      <c r="Y21" s="207">
        <f>ROUND(N(data!V79), 0)</f>
        <v>0</v>
      </c>
      <c r="Z21" s="207">
        <f>ROUND(N(data!V80), 0)</f>
        <v>1724</v>
      </c>
      <c r="AA21" s="207">
        <f>ROUND(N(data!V81), 0)</f>
        <v>0</v>
      </c>
      <c r="AB21" s="207">
        <f>ROUND(N(data!V82), 0)</f>
        <v>0</v>
      </c>
      <c r="AC21" s="207">
        <f>ROUND(N(data!V83), 0)</f>
        <v>74</v>
      </c>
      <c r="AD21" s="207">
        <f>ROUND(N(data!V84), 0)</f>
        <v>0</v>
      </c>
      <c r="AE21" s="207">
        <f>ROUND(N(data!V89), 0)</f>
        <v>3755521</v>
      </c>
      <c r="AF21" s="207">
        <f>ROUND(N(data!V87), 0)</f>
        <v>206530</v>
      </c>
      <c r="AG21" s="207">
        <f>ROUND(N(data!V90), 0)</f>
        <v>2034</v>
      </c>
      <c r="AH21" s="207">
        <f>ROUND(N(data!V91), 0)</f>
        <v>0</v>
      </c>
      <c r="AI21" s="207">
        <f>ROUND(N(data!V92), 0)</f>
        <v>563</v>
      </c>
      <c r="AJ21" s="207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193</v>
      </c>
      <c r="B22" s="209" t="str">
        <f>RIGHT(data!$C$96,4)</f>
        <v>2023</v>
      </c>
      <c r="C22" s="12" t="str">
        <f>data!W$55</f>
        <v>7120</v>
      </c>
      <c r="D22" s="12" t="s">
        <v>1158</v>
      </c>
      <c r="E22" s="207">
        <f>ROUND(N(data!W59), 0)</f>
        <v>0</v>
      </c>
      <c r="F22" s="315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0</v>
      </c>
      <c r="AF22" s="207">
        <f>ROUND(N(data!W87), 0)</f>
        <v>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193</v>
      </c>
      <c r="B23" s="209" t="str">
        <f>RIGHT(data!$C$96,4)</f>
        <v>2023</v>
      </c>
      <c r="C23" s="12" t="str">
        <f>data!X$55</f>
        <v>7130</v>
      </c>
      <c r="D23" s="12" t="s">
        <v>1158</v>
      </c>
      <c r="E23" s="207">
        <f>ROUND(N(data!X59), 0)</f>
        <v>0</v>
      </c>
      <c r="F23" s="315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0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0</v>
      </c>
      <c r="AF23" s="207">
        <f>ROUND(N(data!X87), 0)</f>
        <v>0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193</v>
      </c>
      <c r="B24" s="209" t="str">
        <f>RIGHT(data!$C$96,4)</f>
        <v>2023</v>
      </c>
      <c r="C24" s="12" t="str">
        <f>data!Y$55</f>
        <v>7140</v>
      </c>
      <c r="D24" s="12" t="s">
        <v>1158</v>
      </c>
      <c r="E24" s="207">
        <f>ROUND(N(data!Y59), 0)</f>
        <v>0</v>
      </c>
      <c r="F24" s="315">
        <f>ROUND(N(data!Y60), 2)</f>
        <v>17.05</v>
      </c>
      <c r="G24" s="207">
        <f>ROUND(N(data!Y61), 0)</f>
        <v>1583958</v>
      </c>
      <c r="H24" s="207">
        <f>ROUND(N(data!Y62), 0)</f>
        <v>161728</v>
      </c>
      <c r="I24" s="207">
        <f>ROUND(N(data!Y63), 0)</f>
        <v>0</v>
      </c>
      <c r="J24" s="207">
        <f>ROUND(N(data!Y64), 0)</f>
        <v>150080</v>
      </c>
      <c r="K24" s="207">
        <f>ROUND(N(data!Y65), 0)</f>
        <v>0</v>
      </c>
      <c r="L24" s="207">
        <f>ROUND(N(data!Y66), 0)</f>
        <v>669272</v>
      </c>
      <c r="M24" s="207">
        <f>ROUND(N(data!Y67), 0)</f>
        <v>165500</v>
      </c>
      <c r="N24" s="207">
        <f>ROUND(N(data!Y68), 0)</f>
        <v>29501</v>
      </c>
      <c r="O24" s="207">
        <f>ROUND(N(data!Y69), 0)</f>
        <v>1786797</v>
      </c>
      <c r="P24" s="207">
        <f>ROUND(N(data!Y70), 0)</f>
        <v>0</v>
      </c>
      <c r="Q24" s="207">
        <f>ROUND(N(data!Y71), 0)</f>
        <v>0</v>
      </c>
      <c r="R24" s="207">
        <f>ROUND(N(data!Y72), 0)</f>
        <v>2566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233406</v>
      </c>
      <c r="X24" s="207">
        <f>ROUND(N(data!Y78), 0)</f>
        <v>1547424</v>
      </c>
      <c r="Y24" s="207">
        <f>ROUND(N(data!Y79), 0)</f>
        <v>0</v>
      </c>
      <c r="Z24" s="207">
        <f>ROUND(N(data!Y80), 0)</f>
        <v>375</v>
      </c>
      <c r="AA24" s="207">
        <f>ROUND(N(data!Y81), 0)</f>
        <v>0</v>
      </c>
      <c r="AB24" s="207">
        <f>ROUND(N(data!Y82), 0)</f>
        <v>790</v>
      </c>
      <c r="AC24" s="207">
        <f>ROUND(N(data!Y83), 0)</f>
        <v>2236</v>
      </c>
      <c r="AD24" s="207">
        <f>ROUND(N(data!Y84), 0)</f>
        <v>0</v>
      </c>
      <c r="AE24" s="207">
        <f>ROUND(N(data!Y89), 0)</f>
        <v>31810520</v>
      </c>
      <c r="AF24" s="207">
        <f>ROUND(N(data!Y87), 0)</f>
        <v>1061218</v>
      </c>
      <c r="AG24" s="207">
        <f>ROUND(N(data!Y90), 0)</f>
        <v>5829</v>
      </c>
      <c r="AH24" s="207">
        <f>ROUND(N(data!Y91), 0)</f>
        <v>0</v>
      </c>
      <c r="AI24" s="207">
        <f>ROUND(N(data!Y92), 0)</f>
        <v>1613</v>
      </c>
      <c r="AJ24" s="207">
        <f>ROUND(N(data!Y93), 0)</f>
        <v>0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193</v>
      </c>
      <c r="B25" s="209" t="str">
        <f>RIGHT(data!$C$96,4)</f>
        <v>2023</v>
      </c>
      <c r="C25" s="12" t="str">
        <f>data!Z$55</f>
        <v>7150</v>
      </c>
      <c r="D25" s="12" t="s">
        <v>1158</v>
      </c>
      <c r="E25" s="207">
        <f>ROUND(N(data!Z59), 0)</f>
        <v>0</v>
      </c>
      <c r="F25" s="315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193</v>
      </c>
      <c r="B26" s="209" t="str">
        <f>RIGHT(data!$C$96,4)</f>
        <v>2023</v>
      </c>
      <c r="C26" s="12" t="str">
        <f>data!AA$55</f>
        <v>7160</v>
      </c>
      <c r="D26" s="12" t="s">
        <v>1158</v>
      </c>
      <c r="E26" s="207">
        <f>ROUND(N(data!AA59), 0)</f>
        <v>0</v>
      </c>
      <c r="F26" s="315">
        <f>ROUND(N(data!AA60), 2)</f>
        <v>1.53</v>
      </c>
      <c r="G26" s="207">
        <f>ROUND(N(data!AA61), 0)</f>
        <v>251732</v>
      </c>
      <c r="H26" s="207">
        <f>ROUND(N(data!AA62), 0)</f>
        <v>19103</v>
      </c>
      <c r="I26" s="207">
        <f>ROUND(N(data!AA63), 0)</f>
        <v>0</v>
      </c>
      <c r="J26" s="207">
        <f>ROUND(N(data!AA64), 0)</f>
        <v>58895</v>
      </c>
      <c r="K26" s="207">
        <f>ROUND(N(data!AA65), 0)</f>
        <v>0</v>
      </c>
      <c r="L26" s="207">
        <f>ROUND(N(data!AA66), 0)</f>
        <v>16350</v>
      </c>
      <c r="M26" s="207">
        <f>ROUND(N(data!AA67), 0)</f>
        <v>3826</v>
      </c>
      <c r="N26" s="207">
        <f>ROUND(N(data!AA68), 0)</f>
        <v>0</v>
      </c>
      <c r="O26" s="207">
        <f>ROUND(N(data!AA69), 0)</f>
        <v>252704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6345</v>
      </c>
      <c r="X26" s="207">
        <f>ROUND(N(data!AA78), 0)</f>
        <v>245926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433</v>
      </c>
      <c r="AD26" s="207">
        <f>ROUND(N(data!AA84), 0)</f>
        <v>0</v>
      </c>
      <c r="AE26" s="207">
        <f>ROUND(N(data!AA89), 0)</f>
        <v>2595341</v>
      </c>
      <c r="AF26" s="207">
        <f>ROUND(N(data!AA87), 0)</f>
        <v>2488</v>
      </c>
      <c r="AG26" s="207">
        <f>ROUND(N(data!AA90), 0)</f>
        <v>922</v>
      </c>
      <c r="AH26" s="207">
        <f>ROUND(N(data!AA91), 0)</f>
        <v>0</v>
      </c>
      <c r="AI26" s="207">
        <f>ROUND(N(data!AA92), 0)</f>
        <v>255</v>
      </c>
      <c r="AJ26" s="207">
        <f>ROUND(N(data!AA93), 0)</f>
        <v>0</v>
      </c>
      <c r="AK26" s="315">
        <f>ROUND(N(data!AA94), 2)</f>
        <v>0.43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193</v>
      </c>
      <c r="B27" s="209" t="str">
        <f>RIGHT(data!$C$96,4)</f>
        <v>2023</v>
      </c>
      <c r="C27" s="12" t="str">
        <f>data!AB$55</f>
        <v>7170</v>
      </c>
      <c r="D27" s="12" t="s">
        <v>1158</v>
      </c>
      <c r="E27" s="207">
        <f>ROUND(N(data!AB59), 0)</f>
        <v>0</v>
      </c>
      <c r="F27" s="315">
        <f>ROUND(N(data!AB60), 2)</f>
        <v>8.2799999999999994</v>
      </c>
      <c r="G27" s="207">
        <f>ROUND(N(data!AB61), 0)</f>
        <v>1151287</v>
      </c>
      <c r="H27" s="207">
        <f>ROUND(N(data!AB62), 0)</f>
        <v>111116</v>
      </c>
      <c r="I27" s="207">
        <f>ROUND(N(data!AB63), 0)</f>
        <v>0</v>
      </c>
      <c r="J27" s="207">
        <f>ROUND(N(data!AB64), 0)</f>
        <v>2626037</v>
      </c>
      <c r="K27" s="207">
        <f>ROUND(N(data!AB65), 0)</f>
        <v>0</v>
      </c>
      <c r="L27" s="207">
        <f>ROUND(N(data!AB66), 0)</f>
        <v>47702</v>
      </c>
      <c r="M27" s="207">
        <f>ROUND(N(data!AB67), 0)</f>
        <v>5897</v>
      </c>
      <c r="N27" s="207">
        <f>ROUND(N(data!AB68), 0)</f>
        <v>102683</v>
      </c>
      <c r="O27" s="207">
        <f>ROUND(N(data!AB69), 0)</f>
        <v>1163409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30475</v>
      </c>
      <c r="X27" s="207">
        <f>ROUND(N(data!AB78), 0)</f>
        <v>1124732</v>
      </c>
      <c r="Y27" s="207">
        <f>ROUND(N(data!AB79), 0)</f>
        <v>0</v>
      </c>
      <c r="Z27" s="207">
        <f>ROUND(N(data!AB80), 0)</f>
        <v>500</v>
      </c>
      <c r="AA27" s="207">
        <f>ROUND(N(data!AB81), 0)</f>
        <v>0</v>
      </c>
      <c r="AB27" s="207">
        <f>ROUND(N(data!AB82), 0)</f>
        <v>0</v>
      </c>
      <c r="AC27" s="207">
        <f>ROUND(N(data!AB83), 0)</f>
        <v>7702</v>
      </c>
      <c r="AD27" s="207">
        <f>ROUND(N(data!AB84), 0)</f>
        <v>0</v>
      </c>
      <c r="AE27" s="207">
        <f>ROUND(N(data!AB89), 0)</f>
        <v>16094080</v>
      </c>
      <c r="AF27" s="207">
        <f>ROUND(N(data!AB87), 0)</f>
        <v>3227908</v>
      </c>
      <c r="AG27" s="207">
        <f>ROUND(N(data!AB90), 0)</f>
        <v>1321</v>
      </c>
      <c r="AH27" s="207">
        <f>ROUND(N(data!AB91), 0)</f>
        <v>0</v>
      </c>
      <c r="AI27" s="207">
        <f>ROUND(N(data!AB92), 0)</f>
        <v>365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193</v>
      </c>
      <c r="B28" s="209" t="str">
        <f>RIGHT(data!$C$96,4)</f>
        <v>2023</v>
      </c>
      <c r="C28" s="12" t="str">
        <f>data!AC$55</f>
        <v>7180</v>
      </c>
      <c r="D28" s="12" t="s">
        <v>1158</v>
      </c>
      <c r="E28" s="207">
        <f>ROUND(N(data!AC59), 0)</f>
        <v>0</v>
      </c>
      <c r="F28" s="315">
        <f>ROUND(N(data!AC60), 2)</f>
        <v>7.28</v>
      </c>
      <c r="G28" s="207">
        <f>ROUND(N(data!AC61), 0)</f>
        <v>684269</v>
      </c>
      <c r="H28" s="207">
        <f>ROUND(N(data!AC62), 0)</f>
        <v>76596</v>
      </c>
      <c r="I28" s="207">
        <f>ROUND(N(data!AC63), 0)</f>
        <v>33020</v>
      </c>
      <c r="J28" s="207">
        <f>ROUND(N(data!AC64), 0)</f>
        <v>64394</v>
      </c>
      <c r="K28" s="207">
        <f>ROUND(N(data!AC65), 0)</f>
        <v>0</v>
      </c>
      <c r="L28" s="207">
        <f>ROUND(N(data!AC66), 0)</f>
        <v>2365</v>
      </c>
      <c r="M28" s="207">
        <f>ROUND(N(data!AC67), 0)</f>
        <v>13487</v>
      </c>
      <c r="N28" s="207">
        <f>ROUND(N(data!AC68), 0)</f>
        <v>0</v>
      </c>
      <c r="O28" s="207">
        <f>ROUND(N(data!AC69), 0)</f>
        <v>676998</v>
      </c>
      <c r="P28" s="207">
        <f>ROUND(N(data!AC70), 0)</f>
        <v>0</v>
      </c>
      <c r="Q28" s="207">
        <f>ROUND(N(data!AC71), 0)</f>
        <v>0</v>
      </c>
      <c r="R28" s="207">
        <f>ROUND(N(data!AC72), 0)</f>
        <v>149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7369</v>
      </c>
      <c r="X28" s="207">
        <f>ROUND(N(data!AC78), 0)</f>
        <v>668486</v>
      </c>
      <c r="Y28" s="207">
        <f>ROUND(N(data!AC79), 0)</f>
        <v>0</v>
      </c>
      <c r="Z28" s="207">
        <f>ROUND(N(data!AC80), 0)</f>
        <v>288</v>
      </c>
      <c r="AA28" s="207">
        <f>ROUND(N(data!AC81), 0)</f>
        <v>0</v>
      </c>
      <c r="AB28" s="207">
        <f>ROUND(N(data!AC82), 0)</f>
        <v>0</v>
      </c>
      <c r="AC28" s="207">
        <f>ROUND(N(data!AC83), 0)</f>
        <v>706</v>
      </c>
      <c r="AD28" s="207">
        <f>ROUND(N(data!AC84), 0)</f>
        <v>0</v>
      </c>
      <c r="AE28" s="207">
        <f>ROUND(N(data!AC89), 0)</f>
        <v>2342078</v>
      </c>
      <c r="AF28" s="207">
        <f>ROUND(N(data!AC87), 0)</f>
        <v>879864</v>
      </c>
      <c r="AG28" s="207">
        <f>ROUND(N(data!AC90), 0)</f>
        <v>654</v>
      </c>
      <c r="AH28" s="207">
        <f>ROUND(N(data!AC91), 0)</f>
        <v>0</v>
      </c>
      <c r="AI28" s="207">
        <f>ROUND(N(data!AC92), 0)</f>
        <v>181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193</v>
      </c>
      <c r="B29" s="209" t="str">
        <f>RIGHT(data!$C$96,4)</f>
        <v>2023</v>
      </c>
      <c r="C29" s="12" t="str">
        <f>data!AD$55</f>
        <v>7190</v>
      </c>
      <c r="D29" s="12" t="s">
        <v>1158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193</v>
      </c>
      <c r="B30" s="209" t="str">
        <f>RIGHT(data!$C$96,4)</f>
        <v>2023</v>
      </c>
      <c r="C30" s="12" t="str">
        <f>data!AE$55</f>
        <v>7200</v>
      </c>
      <c r="D30" s="12" t="s">
        <v>1158</v>
      </c>
      <c r="E30" s="207">
        <f>ROUND(N(data!AE59), 0)</f>
        <v>0</v>
      </c>
      <c r="F30" s="315">
        <f>ROUND(N(data!AE60), 2)</f>
        <v>13.71</v>
      </c>
      <c r="G30" s="207">
        <f>ROUND(N(data!AE61), 0)</f>
        <v>1386318</v>
      </c>
      <c r="H30" s="207">
        <f>ROUND(N(data!AE62), 0)</f>
        <v>158557</v>
      </c>
      <c r="I30" s="207">
        <f>ROUND(N(data!AE63), 0)</f>
        <v>0</v>
      </c>
      <c r="J30" s="207">
        <f>ROUND(N(data!AE64), 0)</f>
        <v>21156</v>
      </c>
      <c r="K30" s="207">
        <f>ROUND(N(data!AE65), 0)</f>
        <v>0</v>
      </c>
      <c r="L30" s="207">
        <f>ROUND(N(data!AE66), 0)</f>
        <v>27034</v>
      </c>
      <c r="M30" s="207">
        <f>ROUND(N(data!AE67), 0)</f>
        <v>7118</v>
      </c>
      <c r="N30" s="207">
        <f>ROUND(N(data!AE68), 0)</f>
        <v>0</v>
      </c>
      <c r="O30" s="207">
        <f>ROUND(N(data!AE69), 0)</f>
        <v>1455097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98515</v>
      </c>
      <c r="X30" s="207">
        <f>ROUND(N(data!AE78), 0)</f>
        <v>1354342</v>
      </c>
      <c r="Y30" s="207">
        <f>ROUND(N(data!AE79), 0)</f>
        <v>398</v>
      </c>
      <c r="Z30" s="207">
        <f>ROUND(N(data!AE80), 0)</f>
        <v>1379</v>
      </c>
      <c r="AA30" s="207">
        <f>ROUND(N(data!AE81), 0)</f>
        <v>0</v>
      </c>
      <c r="AB30" s="207">
        <f>ROUND(N(data!AE82), 0)</f>
        <v>0</v>
      </c>
      <c r="AC30" s="207">
        <f>ROUND(N(data!AE83), 0)</f>
        <v>463</v>
      </c>
      <c r="AD30" s="207">
        <f>ROUND(N(data!AE84), 0)</f>
        <v>0</v>
      </c>
      <c r="AE30" s="207">
        <f>ROUND(N(data!AE89), 0)</f>
        <v>2602163</v>
      </c>
      <c r="AF30" s="207">
        <f>ROUND(N(data!AE87), 0)</f>
        <v>361825</v>
      </c>
      <c r="AG30" s="207">
        <f>ROUND(N(data!AE90), 0)</f>
        <v>5393</v>
      </c>
      <c r="AH30" s="207">
        <f>ROUND(N(data!AE91), 0)</f>
        <v>0</v>
      </c>
      <c r="AI30" s="207">
        <f>ROUND(N(data!AE92), 0)</f>
        <v>1492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193</v>
      </c>
      <c r="B31" s="209" t="str">
        <f>RIGHT(data!$C$96,4)</f>
        <v>2023</v>
      </c>
      <c r="C31" s="12" t="str">
        <f>data!AF$55</f>
        <v>7220</v>
      </c>
      <c r="D31" s="12" t="s">
        <v>1158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193</v>
      </c>
      <c r="B32" s="209" t="str">
        <f>RIGHT(data!$C$96,4)</f>
        <v>2023</v>
      </c>
      <c r="C32" s="12" t="str">
        <f>data!AG$55</f>
        <v>7230</v>
      </c>
      <c r="D32" s="12" t="s">
        <v>1158</v>
      </c>
      <c r="E32" s="207">
        <f>ROUND(N(data!AG59), 0)</f>
        <v>0</v>
      </c>
      <c r="F32" s="315">
        <f>ROUND(N(data!AG60), 2)</f>
        <v>20.88</v>
      </c>
      <c r="G32" s="207">
        <f>ROUND(N(data!AG61), 0)</f>
        <v>1848599</v>
      </c>
      <c r="H32" s="207">
        <f>ROUND(N(data!AG62), 0)</f>
        <v>211348</v>
      </c>
      <c r="I32" s="207">
        <f>ROUND(N(data!AG63), 0)</f>
        <v>2293594</v>
      </c>
      <c r="J32" s="207">
        <f>ROUND(N(data!AG64), 0)</f>
        <v>200392</v>
      </c>
      <c r="K32" s="207">
        <f>ROUND(N(data!AG65), 0)</f>
        <v>0</v>
      </c>
      <c r="L32" s="207">
        <f>ROUND(N(data!AG66), 0)</f>
        <v>69131</v>
      </c>
      <c r="M32" s="207">
        <f>ROUND(N(data!AG67), 0)</f>
        <v>25880</v>
      </c>
      <c r="N32" s="207">
        <f>ROUND(N(data!AG68), 0)</f>
        <v>0</v>
      </c>
      <c r="O32" s="207">
        <f>ROUND(N(data!AG69), 0)</f>
        <v>2474074</v>
      </c>
      <c r="P32" s="207">
        <f>ROUND(N(data!AG70), 0)</f>
        <v>701</v>
      </c>
      <c r="Q32" s="207">
        <f>ROUND(N(data!AG71), 0)</f>
        <v>637776</v>
      </c>
      <c r="R32" s="207">
        <f>ROUND(N(data!AG72), 0)</f>
        <v>520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3159</v>
      </c>
      <c r="X32" s="207">
        <f>ROUND(N(data!AG78), 0)</f>
        <v>1805961</v>
      </c>
      <c r="Y32" s="207">
        <f>ROUND(N(data!AG79), 0)</f>
        <v>0</v>
      </c>
      <c r="Z32" s="207">
        <f>ROUND(N(data!AG80), 0)</f>
        <v>5968</v>
      </c>
      <c r="AA32" s="207">
        <f>ROUND(N(data!AG81), 0)</f>
        <v>0</v>
      </c>
      <c r="AB32" s="207">
        <f>ROUND(N(data!AG82), 0)</f>
        <v>0</v>
      </c>
      <c r="AC32" s="207">
        <f>ROUND(N(data!AG83), 0)</f>
        <v>19989</v>
      </c>
      <c r="AD32" s="207">
        <f>ROUND(N(data!AG84), 0)</f>
        <v>0</v>
      </c>
      <c r="AE32" s="207">
        <f>ROUND(N(data!AG89), 0)</f>
        <v>16289606</v>
      </c>
      <c r="AF32" s="207">
        <f>ROUND(N(data!AG87), 0)</f>
        <v>462488</v>
      </c>
      <c r="AG32" s="207">
        <f>ROUND(N(data!AG90), 0)</f>
        <v>6114</v>
      </c>
      <c r="AH32" s="207">
        <f>ROUND(N(data!AG91), 0)</f>
        <v>0</v>
      </c>
      <c r="AI32" s="207">
        <f>ROUND(N(data!AG92), 0)</f>
        <v>1691</v>
      </c>
      <c r="AJ32" s="207">
        <f>ROUND(N(data!AG93), 0)</f>
        <v>0</v>
      </c>
      <c r="AK32" s="315">
        <f>ROUND(N(data!AG94), 2)</f>
        <v>9.7899999999999991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193</v>
      </c>
      <c r="B33" s="209" t="str">
        <f>RIGHT(data!$C$96,4)</f>
        <v>2023</v>
      </c>
      <c r="C33" s="12" t="str">
        <f>data!AH$55</f>
        <v>7240</v>
      </c>
      <c r="D33" s="12" t="s">
        <v>1158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193</v>
      </c>
      <c r="B34" s="209" t="str">
        <f>RIGHT(data!$C$96,4)</f>
        <v>2023</v>
      </c>
      <c r="C34" s="12" t="str">
        <f>data!AI$55</f>
        <v>7250</v>
      </c>
      <c r="D34" s="12" t="s">
        <v>1158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193</v>
      </c>
      <c r="B35" s="209" t="str">
        <f>RIGHT(data!$C$96,4)</f>
        <v>2023</v>
      </c>
      <c r="C35" s="12" t="str">
        <f>data!AJ$55</f>
        <v>7260</v>
      </c>
      <c r="D35" s="12" t="s">
        <v>1158</v>
      </c>
      <c r="E35" s="207">
        <f>ROUND(N(data!AJ59), 0)</f>
        <v>0</v>
      </c>
      <c r="F35" s="315">
        <f>ROUND(N(data!AJ60), 2)</f>
        <v>3.68</v>
      </c>
      <c r="G35" s="207">
        <f>ROUND(N(data!AJ61), 0)</f>
        <v>376133</v>
      </c>
      <c r="H35" s="207">
        <f>ROUND(N(data!AJ62), 0)</f>
        <v>38299</v>
      </c>
      <c r="I35" s="207">
        <f>ROUND(N(data!AJ63), 0)</f>
        <v>371595</v>
      </c>
      <c r="J35" s="207">
        <f>ROUND(N(data!AJ64), 0)</f>
        <v>95579</v>
      </c>
      <c r="K35" s="207">
        <f>ROUND(N(data!AJ65), 0)</f>
        <v>0</v>
      </c>
      <c r="L35" s="207">
        <f>ROUND(N(data!AJ66), 0)</f>
        <v>4806</v>
      </c>
      <c r="M35" s="207">
        <f>ROUND(N(data!AJ67), 0)</f>
        <v>0</v>
      </c>
      <c r="N35" s="207">
        <f>ROUND(N(data!AJ68), 0)</f>
        <v>0</v>
      </c>
      <c r="O35" s="207">
        <f>ROUND(N(data!AJ69), 0)</f>
        <v>370397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1423</v>
      </c>
      <c r="X35" s="207">
        <f>ROUND(N(data!AJ78), 0)</f>
        <v>367457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1517</v>
      </c>
      <c r="AD35" s="207">
        <f>ROUND(N(data!AJ84), 0)</f>
        <v>0</v>
      </c>
      <c r="AE35" s="207">
        <f>ROUND(N(data!AJ89), 0)</f>
        <v>2706998</v>
      </c>
      <c r="AF35" s="207">
        <f>ROUND(N(data!AJ87), 0)</f>
        <v>43017</v>
      </c>
      <c r="AG35" s="207">
        <f>ROUND(N(data!AJ90), 0)</f>
        <v>0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15">
        <f>ROUND(N(data!AJ94), 2)</f>
        <v>2.16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193</v>
      </c>
      <c r="B36" s="209" t="str">
        <f>RIGHT(data!$C$96,4)</f>
        <v>2023</v>
      </c>
      <c r="C36" s="12" t="str">
        <f>data!AK$55</f>
        <v>7310</v>
      </c>
      <c r="D36" s="12" t="s">
        <v>1158</v>
      </c>
      <c r="E36" s="207">
        <f>ROUND(N(data!AK59), 0)</f>
        <v>0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193</v>
      </c>
      <c r="B37" s="209" t="str">
        <f>RIGHT(data!$C$96,4)</f>
        <v>2023</v>
      </c>
      <c r="C37" s="12" t="str">
        <f>data!AL$55</f>
        <v>7320</v>
      </c>
      <c r="D37" s="12" t="s">
        <v>1158</v>
      </c>
      <c r="E37" s="207">
        <f>ROUND(N(data!AL59), 0)</f>
        <v>0</v>
      </c>
      <c r="F37" s="315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193</v>
      </c>
      <c r="B38" s="209" t="str">
        <f>RIGHT(data!$C$96,4)</f>
        <v>2023</v>
      </c>
      <c r="C38" s="12" t="str">
        <f>data!AM$55</f>
        <v>7330</v>
      </c>
      <c r="D38" s="12" t="s">
        <v>1158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193</v>
      </c>
      <c r="B39" s="209" t="str">
        <f>RIGHT(data!$C$96,4)</f>
        <v>2023</v>
      </c>
      <c r="C39" s="12" t="str">
        <f>data!AN$55</f>
        <v>7340</v>
      </c>
      <c r="D39" s="12" t="s">
        <v>1158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193</v>
      </c>
      <c r="B40" s="209" t="str">
        <f>RIGHT(data!$C$96,4)</f>
        <v>2023</v>
      </c>
      <c r="C40" s="12" t="str">
        <f>data!AO$55</f>
        <v>7350</v>
      </c>
      <c r="D40" s="12" t="s">
        <v>1158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193</v>
      </c>
      <c r="B41" s="209" t="str">
        <f>RIGHT(data!$C$96,4)</f>
        <v>2023</v>
      </c>
      <c r="C41" s="12" t="str">
        <f>data!AP$55</f>
        <v>7380</v>
      </c>
      <c r="D41" s="12" t="s">
        <v>1158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193</v>
      </c>
      <c r="B42" s="209" t="str">
        <f>RIGHT(data!$C$96,4)</f>
        <v>2023</v>
      </c>
      <c r="C42" s="12" t="str">
        <f>data!AQ$55</f>
        <v>7390</v>
      </c>
      <c r="D42" s="12" t="s">
        <v>1158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193</v>
      </c>
      <c r="B43" s="209" t="str">
        <f>RIGHT(data!$C$96,4)</f>
        <v>2023</v>
      </c>
      <c r="C43" s="12" t="str">
        <f>data!AR$55</f>
        <v>7400</v>
      </c>
      <c r="D43" s="12" t="s">
        <v>1158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193</v>
      </c>
      <c r="B44" s="209" t="str">
        <f>RIGHT(data!$C$96,4)</f>
        <v>2023</v>
      </c>
      <c r="C44" s="12" t="str">
        <f>data!AS$55</f>
        <v>7410</v>
      </c>
      <c r="D44" s="12" t="s">
        <v>1158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193</v>
      </c>
      <c r="B45" s="209" t="str">
        <f>RIGHT(data!$C$96,4)</f>
        <v>2023</v>
      </c>
      <c r="C45" s="12" t="str">
        <f>data!AT$55</f>
        <v>7420</v>
      </c>
      <c r="D45" s="12" t="s">
        <v>1158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193</v>
      </c>
      <c r="B46" s="209" t="str">
        <f>RIGHT(data!$C$96,4)</f>
        <v>2023</v>
      </c>
      <c r="C46" s="12" t="str">
        <f>data!AU$55</f>
        <v>7430</v>
      </c>
      <c r="D46" s="12" t="s">
        <v>1158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193</v>
      </c>
      <c r="B47" s="209" t="str">
        <f>RIGHT(data!$C$96,4)</f>
        <v>2023</v>
      </c>
      <c r="C47" s="12" t="str">
        <f>data!AV$55</f>
        <v>7490</v>
      </c>
      <c r="D47" s="12" t="s">
        <v>1158</v>
      </c>
      <c r="E47" s="207">
        <f>ROUND(N(data!AV59), 0)</f>
        <v>0</v>
      </c>
      <c r="F47" s="315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193</v>
      </c>
      <c r="B48" s="209" t="str">
        <f>RIGHT(data!$C$96,4)</f>
        <v>2023</v>
      </c>
      <c r="C48" s="12" t="str">
        <f>data!AW$55</f>
        <v>8200</v>
      </c>
      <c r="D48" s="12" t="s">
        <v>1158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193</v>
      </c>
      <c r="B49" s="209" t="str">
        <f>RIGHT(data!$C$96,4)</f>
        <v>2023</v>
      </c>
      <c r="C49" s="12" t="str">
        <f>data!AX$55</f>
        <v>8310</v>
      </c>
      <c r="D49" s="12" t="s">
        <v>1158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193</v>
      </c>
      <c r="B50" s="209" t="str">
        <f>RIGHT(data!$C$96,4)</f>
        <v>2023</v>
      </c>
      <c r="C50" s="12" t="str">
        <f>data!AY$55</f>
        <v>8320</v>
      </c>
      <c r="D50" s="12" t="s">
        <v>1158</v>
      </c>
      <c r="E50" s="207">
        <f>ROUND(N(data!AY59), 0)</f>
        <v>0</v>
      </c>
      <c r="F50" s="315">
        <f>ROUND(N(data!AY60), 2)</f>
        <v>7.88</v>
      </c>
      <c r="G50" s="207">
        <f>ROUND(N(data!AY61), 0)</f>
        <v>355218</v>
      </c>
      <c r="H50" s="207">
        <f>ROUND(N(data!AY62), 0)</f>
        <v>35854</v>
      </c>
      <c r="I50" s="207">
        <f>ROUND(N(data!AY63), 0)</f>
        <v>0</v>
      </c>
      <c r="J50" s="207">
        <f>ROUND(N(data!AY64), 0)</f>
        <v>91821</v>
      </c>
      <c r="K50" s="207">
        <f>ROUND(N(data!AY65), 0)</f>
        <v>0</v>
      </c>
      <c r="L50" s="207">
        <f>ROUND(N(data!AY66), 0)</f>
        <v>325319</v>
      </c>
      <c r="M50" s="207">
        <f>ROUND(N(data!AY67), 0)</f>
        <v>2714</v>
      </c>
      <c r="N50" s="207">
        <f>ROUND(N(data!AY68), 0)</f>
        <v>0</v>
      </c>
      <c r="O50" s="207">
        <f>ROUND(N(data!AY69), 0)</f>
        <v>500781</v>
      </c>
      <c r="P50" s="207">
        <f>ROUND(N(data!AY70), 0)</f>
        <v>0</v>
      </c>
      <c r="Q50" s="207">
        <f>ROUND(N(data!AY71), 0)</f>
        <v>147026</v>
      </c>
      <c r="R50" s="207">
        <f>ROUND(N(data!AY72), 0)</f>
        <v>125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6605</v>
      </c>
      <c r="X50" s="207">
        <f>ROUND(N(data!AY78), 0)</f>
        <v>347025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0</v>
      </c>
      <c r="AD50" s="207">
        <f>ROUND(N(data!AY84), 0)</f>
        <v>324583</v>
      </c>
      <c r="AE50" s="207">
        <f>ROUND(N(data!AY89), 0)</f>
        <v>0</v>
      </c>
      <c r="AF50" s="207">
        <f>ROUND(N(data!AY87), 0)</f>
        <v>0</v>
      </c>
      <c r="AG50" s="207">
        <f>ROUND(N(data!AY90), 0)</f>
        <v>3807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193</v>
      </c>
      <c r="B51" s="209" t="str">
        <f>RIGHT(data!$C$96,4)</f>
        <v>2023</v>
      </c>
      <c r="C51" s="12" t="str">
        <f>data!AZ$55</f>
        <v>8330</v>
      </c>
      <c r="D51" s="12" t="s">
        <v>1158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193</v>
      </c>
      <c r="B52" s="209" t="str">
        <f>RIGHT(data!$C$96,4)</f>
        <v>2023</v>
      </c>
      <c r="C52" s="12" t="str">
        <f>data!BA$55</f>
        <v>8350</v>
      </c>
      <c r="D52" s="12" t="s">
        <v>1158</v>
      </c>
      <c r="E52" s="207">
        <f>ROUND(N(data!BA59), 0)</f>
        <v>0</v>
      </c>
      <c r="F52" s="315">
        <f>ROUND(N(data!BA60), 2)</f>
        <v>3.46</v>
      </c>
      <c r="G52" s="207">
        <f>ROUND(N(data!BA61), 0)</f>
        <v>146409</v>
      </c>
      <c r="H52" s="207">
        <f>ROUND(N(data!BA62), 0)</f>
        <v>0</v>
      </c>
      <c r="I52" s="207">
        <f>ROUND(N(data!BA63), 0)</f>
        <v>0</v>
      </c>
      <c r="J52" s="207">
        <f>ROUND(N(data!BA64), 0)</f>
        <v>19115</v>
      </c>
      <c r="K52" s="207">
        <f>ROUND(N(data!BA65), 0)</f>
        <v>0</v>
      </c>
      <c r="L52" s="207">
        <f>ROUND(N(data!BA66), 0)</f>
        <v>186</v>
      </c>
      <c r="M52" s="207">
        <f>ROUND(N(data!BA67), 0)</f>
        <v>0</v>
      </c>
      <c r="N52" s="207">
        <f>ROUND(N(data!BA68), 0)</f>
        <v>0</v>
      </c>
      <c r="O52" s="207">
        <f>ROUND(N(data!BA69), 0)</f>
        <v>143032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143032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11680</v>
      </c>
      <c r="AE52" s="207">
        <f>ROUND(N(data!BA89), 0)</f>
        <v>0</v>
      </c>
      <c r="AF52" s="207">
        <f>ROUND(N(data!BA87), 0)</f>
        <v>0</v>
      </c>
      <c r="AG52" s="207">
        <f>ROUND(N(data!BA90), 0)</f>
        <v>646</v>
      </c>
      <c r="AH52" s="207">
        <f>ROUND(N(data!BA91), 0)</f>
        <v>0</v>
      </c>
      <c r="AI52" s="207">
        <f>ROUND(N(data!BA92), 0)</f>
        <v>179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193</v>
      </c>
      <c r="B53" s="209" t="str">
        <f>RIGHT(data!$C$96,4)</f>
        <v>2023</v>
      </c>
      <c r="C53" s="12" t="str">
        <f>data!BB$55</f>
        <v>8360</v>
      </c>
      <c r="D53" s="12" t="s">
        <v>1158</v>
      </c>
      <c r="E53" s="207">
        <f>ROUND(N(data!BB59), 0)</f>
        <v>0</v>
      </c>
      <c r="F53" s="315">
        <f>ROUND(N(data!BB60), 2)</f>
        <v>1.1499999999999999</v>
      </c>
      <c r="G53" s="207">
        <f>ROUND(N(data!BB61), 0)</f>
        <v>107908</v>
      </c>
      <c r="H53" s="207">
        <f>ROUND(N(data!BB62), 0)</f>
        <v>11562</v>
      </c>
      <c r="I53" s="207">
        <f>ROUND(N(data!BB63), 0)</f>
        <v>0</v>
      </c>
      <c r="J53" s="207">
        <f>ROUND(N(data!BB64), 0)</f>
        <v>2199</v>
      </c>
      <c r="K53" s="207">
        <f>ROUND(N(data!BB65), 0)</f>
        <v>0</v>
      </c>
      <c r="L53" s="207">
        <f>ROUND(N(data!BB66), 0)</f>
        <v>835</v>
      </c>
      <c r="M53" s="207">
        <f>ROUND(N(data!BB67), 0)</f>
        <v>0</v>
      </c>
      <c r="N53" s="207">
        <f>ROUND(N(data!BB68), 0)</f>
        <v>0</v>
      </c>
      <c r="O53" s="207">
        <f>ROUND(N(data!BB69), 0)</f>
        <v>105453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105419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34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48</v>
      </c>
      <c r="AH53" s="207">
        <f>ROUND(N(data!BB91), 0)</f>
        <v>0</v>
      </c>
      <c r="AI53" s="207">
        <f>ROUND(N(data!BB92), 0)</f>
        <v>13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193</v>
      </c>
      <c r="B54" s="209" t="str">
        <f>RIGHT(data!$C$96,4)</f>
        <v>2023</v>
      </c>
      <c r="C54" s="12" t="str">
        <f>data!BC$55</f>
        <v>8370</v>
      </c>
      <c r="D54" s="12" t="s">
        <v>1158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193</v>
      </c>
      <c r="B55" s="209" t="str">
        <f>RIGHT(data!$C$96,4)</f>
        <v>2023</v>
      </c>
      <c r="C55" s="12" t="str">
        <f>data!BD$55</f>
        <v>8420</v>
      </c>
      <c r="D55" s="12" t="s">
        <v>1158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-3619</v>
      </c>
      <c r="K55" s="207">
        <f>ROUND(N(data!BD65), 0)</f>
        <v>0</v>
      </c>
      <c r="L55" s="207">
        <f>ROUND(N(data!BD66), 0)</f>
        <v>2911</v>
      </c>
      <c r="M55" s="207">
        <f>ROUND(N(data!BD67), 0)</f>
        <v>0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193</v>
      </c>
      <c r="B56" s="209" t="str">
        <f>RIGHT(data!$C$96,4)</f>
        <v>2023</v>
      </c>
      <c r="C56" s="12" t="str">
        <f>data!BE$55</f>
        <v>8430</v>
      </c>
      <c r="D56" s="12" t="s">
        <v>1158</v>
      </c>
      <c r="E56" s="207">
        <f>ROUND(N(data!BE59), 0)</f>
        <v>89552</v>
      </c>
      <c r="F56" s="315">
        <f>ROUND(N(data!BE60), 2)</f>
        <v>22.51</v>
      </c>
      <c r="G56" s="207">
        <f>ROUND(N(data!BE61), 0)</f>
        <v>1238032</v>
      </c>
      <c r="H56" s="207">
        <f>ROUND(N(data!BE62), 0)</f>
        <v>138717</v>
      </c>
      <c r="I56" s="207">
        <f>ROUND(N(data!BE63), 0)</f>
        <v>3998</v>
      </c>
      <c r="J56" s="207">
        <f>ROUND(N(data!BE64), 0)</f>
        <v>104434</v>
      </c>
      <c r="K56" s="207">
        <f>ROUND(N(data!BE65), 0)</f>
        <v>0</v>
      </c>
      <c r="L56" s="207">
        <f>ROUND(N(data!BE66), 0)</f>
        <v>134324</v>
      </c>
      <c r="M56" s="207">
        <f>ROUND(N(data!BE67), 0)</f>
        <v>230836</v>
      </c>
      <c r="N56" s="207">
        <f>ROUND(N(data!BE68), 0)</f>
        <v>0</v>
      </c>
      <c r="O56" s="207">
        <f>ROUND(N(data!BE69), 0)</f>
        <v>2265418</v>
      </c>
      <c r="P56" s="207">
        <f>ROUND(N(data!BE70), 0)</f>
        <v>0</v>
      </c>
      <c r="Q56" s="207">
        <f>ROUND(N(data!BE71), 0)</f>
        <v>0</v>
      </c>
      <c r="R56" s="207">
        <f>ROUND(N(data!BE72), 0)</f>
        <v>1892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375746</v>
      </c>
      <c r="X56" s="207">
        <f>ROUND(N(data!BE78), 0)</f>
        <v>1209477</v>
      </c>
      <c r="Y56" s="207">
        <f>ROUND(N(data!BE79), 0)</f>
        <v>0</v>
      </c>
      <c r="Z56" s="207">
        <f>ROUND(N(data!BE80), 0)</f>
        <v>1473</v>
      </c>
      <c r="AA56" s="207">
        <f>ROUND(N(data!BE81), 0)</f>
        <v>0</v>
      </c>
      <c r="AB56" s="207">
        <f>ROUND(N(data!BE82), 0)</f>
        <v>654948</v>
      </c>
      <c r="AC56" s="207">
        <f>ROUND(N(data!BE83), 0)</f>
        <v>21882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13232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193</v>
      </c>
      <c r="B57" s="209" t="str">
        <f>RIGHT(data!$C$96,4)</f>
        <v>2023</v>
      </c>
      <c r="C57" s="12" t="str">
        <f>data!BF$55</f>
        <v>8460</v>
      </c>
      <c r="D57" s="12" t="s">
        <v>1158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193</v>
      </c>
      <c r="B58" s="209" t="str">
        <f>RIGHT(data!$C$96,4)</f>
        <v>2023</v>
      </c>
      <c r="C58" s="12" t="str">
        <f>data!BG$55</f>
        <v>8470</v>
      </c>
      <c r="D58" s="12" t="s">
        <v>1158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572</v>
      </c>
      <c r="O58" s="207">
        <f>ROUND(N(data!BG69), 0)</f>
        <v>27086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26006</v>
      </c>
      <c r="X58" s="207">
        <f>ROUND(N(data!BG78), 0)</f>
        <v>0</v>
      </c>
      <c r="Y58" s="207">
        <f>ROUND(N(data!BG79), 0)</f>
        <v>280</v>
      </c>
      <c r="Z58" s="207">
        <f>ROUND(N(data!BG80), 0)</f>
        <v>0</v>
      </c>
      <c r="AA58" s="207">
        <f>ROUND(N(data!BG81), 0)</f>
        <v>0</v>
      </c>
      <c r="AB58" s="207">
        <f>ROUND(N(data!BG82), 0)</f>
        <v>800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193</v>
      </c>
      <c r="B59" s="209" t="str">
        <f>RIGHT(data!$C$96,4)</f>
        <v>2023</v>
      </c>
      <c r="C59" s="12" t="str">
        <f>data!BH$55</f>
        <v>8480</v>
      </c>
      <c r="D59" s="12" t="s">
        <v>1158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32180</v>
      </c>
      <c r="M59" s="207">
        <f>ROUND(N(data!BH67), 0)</f>
        <v>0</v>
      </c>
      <c r="N59" s="207">
        <f>ROUND(N(data!BH68), 0)</f>
        <v>0</v>
      </c>
      <c r="O59" s="207">
        <f>ROUND(N(data!BH69), 0)</f>
        <v>6232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6232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1511</v>
      </c>
      <c r="AH59" s="207">
        <f>ROUND(N(data!BH91), 0)</f>
        <v>0</v>
      </c>
      <c r="AI59" s="207">
        <f>ROUND(N(data!BH92), 0)</f>
        <v>418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193</v>
      </c>
      <c r="B60" s="209" t="str">
        <f>RIGHT(data!$C$96,4)</f>
        <v>2023</v>
      </c>
      <c r="C60" s="12" t="str">
        <f>data!BI$55</f>
        <v>8490</v>
      </c>
      <c r="D60" s="12" t="s">
        <v>1158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193</v>
      </c>
      <c r="B61" s="209" t="str">
        <f>RIGHT(data!$C$96,4)</f>
        <v>2023</v>
      </c>
      <c r="C61" s="12" t="str">
        <f>data!BJ$55</f>
        <v>8510</v>
      </c>
      <c r="D61" s="12" t="s">
        <v>1158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506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211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193</v>
      </c>
      <c r="B62" s="209" t="str">
        <f>RIGHT(data!$C$96,4)</f>
        <v>2023</v>
      </c>
      <c r="C62" s="12" t="str">
        <f>data!BK$55</f>
        <v>8530</v>
      </c>
      <c r="D62" s="12" t="s">
        <v>1158</v>
      </c>
      <c r="E62" s="207">
        <f>ROUND(N(data!BK59), 0)</f>
        <v>0</v>
      </c>
      <c r="F62" s="315">
        <f>ROUND(N(data!BK60), 2)</f>
        <v>0</v>
      </c>
      <c r="G62" s="207">
        <f>ROUND(N(data!BK61), 0)</f>
        <v>-12669</v>
      </c>
      <c r="H62" s="207">
        <f>ROUND(N(data!BK62), 0)</f>
        <v>74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-12377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-12377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193</v>
      </c>
      <c r="B63" s="209" t="str">
        <f>RIGHT(data!$C$96,4)</f>
        <v>2023</v>
      </c>
      <c r="C63" s="12" t="str">
        <f>data!BL$55</f>
        <v>8560</v>
      </c>
      <c r="D63" s="12" t="s">
        <v>1158</v>
      </c>
      <c r="E63" s="207">
        <f>ROUND(N(data!BL59), 0)</f>
        <v>0</v>
      </c>
      <c r="F63" s="315">
        <f>ROUND(N(data!BL60), 2)</f>
        <v>0</v>
      </c>
      <c r="G63" s="207">
        <f>ROUND(N(data!BL61), 0)</f>
        <v>-40088</v>
      </c>
      <c r="H63" s="207">
        <f>ROUND(N(data!BL62), 0)</f>
        <v>1070</v>
      </c>
      <c r="I63" s="207">
        <f>ROUND(N(data!BL63), 0)</f>
        <v>0</v>
      </c>
      <c r="J63" s="207">
        <f>ROUND(N(data!BL64), 0)</f>
        <v>30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-39163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-39163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2008</v>
      </c>
      <c r="AH63" s="207">
        <f>ROUND(N(data!BL91), 0)</f>
        <v>0</v>
      </c>
      <c r="AI63" s="207">
        <f>ROUND(N(data!BL92), 0)</f>
        <v>556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193</v>
      </c>
      <c r="B64" s="209" t="str">
        <f>RIGHT(data!$C$96,4)</f>
        <v>2023</v>
      </c>
      <c r="C64" s="12" t="str">
        <f>data!BM$55</f>
        <v>8590</v>
      </c>
      <c r="D64" s="12" t="s">
        <v>1158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193</v>
      </c>
      <c r="B65" s="209" t="str">
        <f>RIGHT(data!$C$96,4)</f>
        <v>2023</v>
      </c>
      <c r="C65" s="12" t="str">
        <f>data!BN$55</f>
        <v>8610</v>
      </c>
      <c r="D65" s="12" t="s">
        <v>1158</v>
      </c>
      <c r="E65" s="207">
        <f>ROUND(N(data!BN59), 0)</f>
        <v>0</v>
      </c>
      <c r="F65" s="315">
        <f>ROUND(N(data!BN60), 2)</f>
        <v>3.03</v>
      </c>
      <c r="G65" s="207">
        <f>ROUND(N(data!BN61), 0)</f>
        <v>599987</v>
      </c>
      <c r="H65" s="207">
        <f>ROUND(N(data!BN62), 0)</f>
        <v>75854</v>
      </c>
      <c r="I65" s="207">
        <f>ROUND(N(data!BN63), 0)</f>
        <v>223850</v>
      </c>
      <c r="J65" s="207">
        <f>ROUND(N(data!BN64), 0)</f>
        <v>30187</v>
      </c>
      <c r="K65" s="207">
        <f>ROUND(N(data!BN65), 0)</f>
        <v>0</v>
      </c>
      <c r="L65" s="207">
        <f>ROUND(N(data!BN66), 0)</f>
        <v>30700</v>
      </c>
      <c r="M65" s="207">
        <f>ROUND(N(data!BN67), 0)</f>
        <v>761964</v>
      </c>
      <c r="N65" s="207">
        <f>ROUND(N(data!BN68), 0)</f>
        <v>196662</v>
      </c>
      <c r="O65" s="207">
        <f>ROUND(N(data!BN69), 0)</f>
        <v>1039333</v>
      </c>
      <c r="P65" s="207">
        <f>ROUND(N(data!BN70), 0)</f>
        <v>0</v>
      </c>
      <c r="Q65" s="207">
        <f>ROUND(N(data!BN71), 0)</f>
        <v>0</v>
      </c>
      <c r="R65" s="207">
        <f>ROUND(N(data!BN72), 0)</f>
        <v>14388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14758</v>
      </c>
      <c r="X65" s="207">
        <f>ROUND(N(data!BN78), 0)</f>
        <v>586148</v>
      </c>
      <c r="Y65" s="207">
        <f>ROUND(N(data!BN79), 0)</f>
        <v>0</v>
      </c>
      <c r="Z65" s="207">
        <f>ROUND(N(data!BN80), 0)</f>
        <v>2880</v>
      </c>
      <c r="AA65" s="207">
        <f>ROUND(N(data!BN81), 0)</f>
        <v>403368</v>
      </c>
      <c r="AB65" s="207">
        <f>ROUND(N(data!BN82), 0)</f>
        <v>10345</v>
      </c>
      <c r="AC65" s="207">
        <f>ROUND(N(data!BN83), 0)</f>
        <v>7446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5821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193</v>
      </c>
      <c r="B66" s="209" t="str">
        <f>RIGHT(data!$C$96,4)</f>
        <v>2023</v>
      </c>
      <c r="C66" s="12" t="str">
        <f>data!BO$55</f>
        <v>8620</v>
      </c>
      <c r="D66" s="12" t="s">
        <v>1158</v>
      </c>
      <c r="E66" s="207">
        <f>ROUND(N(data!BO59), 0)</f>
        <v>0</v>
      </c>
      <c r="F66" s="315">
        <f>ROUND(N(data!BO60), 2)</f>
        <v>0</v>
      </c>
      <c r="G66" s="207">
        <f>ROUND(N(data!BO61), 0)</f>
        <v>0</v>
      </c>
      <c r="H66" s="207">
        <f>ROUND(N(data!BO62), 0)</f>
        <v>1327</v>
      </c>
      <c r="I66" s="207">
        <f>ROUND(N(data!BO63), 0)</f>
        <v>0</v>
      </c>
      <c r="J66" s="207">
        <f>ROUND(N(data!BO64), 0)</f>
        <v>893</v>
      </c>
      <c r="K66" s="207">
        <f>ROUND(N(data!BO65), 0)</f>
        <v>0</v>
      </c>
      <c r="L66" s="207">
        <f>ROUND(N(data!BO66), 0)</f>
        <v>1907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290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193</v>
      </c>
      <c r="B67" s="209" t="str">
        <f>RIGHT(data!$C$96,4)</f>
        <v>2023</v>
      </c>
      <c r="C67" s="12" t="str">
        <f>data!BP$55</f>
        <v>8630</v>
      </c>
      <c r="D67" s="12" t="s">
        <v>1158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193</v>
      </c>
      <c r="B68" s="209" t="str">
        <f>RIGHT(data!$C$96,4)</f>
        <v>2023</v>
      </c>
      <c r="C68" s="12" t="str">
        <f>data!BQ$55</f>
        <v>8640</v>
      </c>
      <c r="D68" s="12" t="s">
        <v>1158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193</v>
      </c>
      <c r="B69" s="209" t="str">
        <f>RIGHT(data!$C$96,4)</f>
        <v>2023</v>
      </c>
      <c r="C69" s="12" t="str">
        <f>data!BR$55</f>
        <v>8650</v>
      </c>
      <c r="D69" s="12" t="s">
        <v>1158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193</v>
      </c>
      <c r="B70" s="209" t="str">
        <f>RIGHT(data!$C$96,4)</f>
        <v>2023</v>
      </c>
      <c r="C70" s="12" t="str">
        <f>data!BS$55</f>
        <v>8660</v>
      </c>
      <c r="D70" s="12" t="s">
        <v>1158</v>
      </c>
      <c r="E70" s="207">
        <f>ROUND(N(data!BS59), 0)</f>
        <v>0</v>
      </c>
      <c r="F70" s="315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280</v>
      </c>
      <c r="AH70" s="207">
        <f>ROUND(N(data!BS91), 0)</f>
        <v>0</v>
      </c>
      <c r="AI70" s="207">
        <f>ROUND(N(data!BS92), 0)</f>
        <v>77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193</v>
      </c>
      <c r="B71" s="209" t="str">
        <f>RIGHT(data!$C$96,4)</f>
        <v>2023</v>
      </c>
      <c r="C71" s="12" t="str">
        <f>data!BT$55</f>
        <v>8670</v>
      </c>
      <c r="D71" s="12" t="s">
        <v>1158</v>
      </c>
      <c r="E71" s="207">
        <f>ROUND(N(data!BT59), 0)</f>
        <v>0</v>
      </c>
      <c r="F71" s="315">
        <f>ROUND(N(data!BT60), 2)</f>
        <v>4.38</v>
      </c>
      <c r="G71" s="207">
        <f>ROUND(N(data!BT61), 0)</f>
        <v>455526</v>
      </c>
      <c r="H71" s="207">
        <f>ROUND(N(data!BT62), 0)</f>
        <v>47590</v>
      </c>
      <c r="I71" s="207">
        <f>ROUND(N(data!BT63), 0)</f>
        <v>-1314</v>
      </c>
      <c r="J71" s="207">
        <f>ROUND(N(data!BT64), 0)</f>
        <v>6838</v>
      </c>
      <c r="K71" s="207">
        <f>ROUND(N(data!BT65), 0)</f>
        <v>0</v>
      </c>
      <c r="L71" s="207">
        <f>ROUND(N(data!BT66), 0)</f>
        <v>930</v>
      </c>
      <c r="M71" s="207">
        <f>ROUND(N(data!BT67), 0)</f>
        <v>0</v>
      </c>
      <c r="N71" s="207">
        <f>ROUND(N(data!BT68), 0)</f>
        <v>0</v>
      </c>
      <c r="O71" s="207">
        <f>ROUND(N(data!BT69), 0)</f>
        <v>459034</v>
      </c>
      <c r="P71" s="207">
        <f>ROUND(N(data!BT70), 0)</f>
        <v>0</v>
      </c>
      <c r="Q71" s="207">
        <f>ROUND(N(data!BT71), 0)</f>
        <v>0</v>
      </c>
      <c r="R71" s="207">
        <f>ROUND(N(data!BT72), 0)</f>
        <v>369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169</v>
      </c>
      <c r="X71" s="207">
        <f>ROUND(N(data!BT78), 0)</f>
        <v>445019</v>
      </c>
      <c r="Y71" s="207">
        <f>ROUND(N(data!BT79), 0)</f>
        <v>0</v>
      </c>
      <c r="Z71" s="207">
        <f>ROUND(N(data!BT80), 0)</f>
        <v>1534</v>
      </c>
      <c r="AA71" s="207">
        <f>ROUND(N(data!BT81), 0)</f>
        <v>0</v>
      </c>
      <c r="AB71" s="207">
        <f>ROUND(N(data!BT82), 0)</f>
        <v>3184</v>
      </c>
      <c r="AC71" s="207">
        <f>ROUND(N(data!BT83), 0)</f>
        <v>8759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1018</v>
      </c>
      <c r="AH71" s="207">
        <f>ROUND(N(data!BT91), 0)</f>
        <v>0</v>
      </c>
      <c r="AI71" s="207">
        <f>ROUND(N(data!BT92), 0)</f>
        <v>282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193</v>
      </c>
      <c r="B72" s="209" t="str">
        <f>RIGHT(data!$C$96,4)</f>
        <v>2023</v>
      </c>
      <c r="C72" s="12" t="str">
        <f>data!BU$55</f>
        <v>8680</v>
      </c>
      <c r="D72" s="12" t="s">
        <v>1158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193</v>
      </c>
      <c r="B73" s="209" t="str">
        <f>RIGHT(data!$C$96,4)</f>
        <v>2023</v>
      </c>
      <c r="C73" s="12" t="str">
        <f>data!BV$55</f>
        <v>8690</v>
      </c>
      <c r="D73" s="12" t="s">
        <v>1158</v>
      </c>
      <c r="E73" s="207">
        <f>ROUND(N(data!BV59), 0)</f>
        <v>0</v>
      </c>
      <c r="F73" s="315">
        <f>ROUND(N(data!BV60), 2)</f>
        <v>0</v>
      </c>
      <c r="G73" s="207">
        <f>ROUND(N(data!BV61), 0)</f>
        <v>-5815</v>
      </c>
      <c r="H73" s="207">
        <f>ROUND(N(data!BV62), 0)</f>
        <v>87</v>
      </c>
      <c r="I73" s="207">
        <f>ROUND(N(data!BV63), 0)</f>
        <v>0</v>
      </c>
      <c r="J73" s="207">
        <f>ROUND(N(data!BV64), 0)</f>
        <v>30</v>
      </c>
      <c r="K73" s="207">
        <f>ROUND(N(data!BV65), 0)</f>
        <v>0</v>
      </c>
      <c r="L73" s="207">
        <f>ROUND(N(data!BV66), 0)</f>
        <v>23</v>
      </c>
      <c r="M73" s="207">
        <f>ROUND(N(data!BV67), 0)</f>
        <v>0</v>
      </c>
      <c r="N73" s="207">
        <f>ROUND(N(data!BV68), 0)</f>
        <v>0</v>
      </c>
      <c r="O73" s="207">
        <f>ROUND(N(data!BV69), 0)</f>
        <v>-5681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-5681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624</v>
      </c>
      <c r="AH73" s="207">
        <f>ROUND(N(data!BV91), 0)</f>
        <v>0</v>
      </c>
      <c r="AI73" s="207">
        <f>ROUND(N(data!BV92), 0)</f>
        <v>173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193</v>
      </c>
      <c r="B74" s="209" t="str">
        <f>RIGHT(data!$C$96,4)</f>
        <v>2023</v>
      </c>
      <c r="C74" s="12" t="str">
        <f>data!BW$55</f>
        <v>8700</v>
      </c>
      <c r="D74" s="12" t="s">
        <v>1158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1384002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416</v>
      </c>
      <c r="AH74" s="207">
        <f>ROUND(N(data!BW91), 0)</f>
        <v>0</v>
      </c>
      <c r="AI74" s="207">
        <f>ROUND(N(data!BW92), 0)</f>
        <v>115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193</v>
      </c>
      <c r="B75" s="209" t="str">
        <f>RIGHT(data!$C$96,4)</f>
        <v>2023</v>
      </c>
      <c r="C75" s="12" t="str">
        <f>data!BX$55</f>
        <v>8710</v>
      </c>
      <c r="D75" s="12" t="s">
        <v>1158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193</v>
      </c>
      <c r="B76" s="209" t="str">
        <f>RIGHT(data!$C$96,4)</f>
        <v>2023</v>
      </c>
      <c r="C76" s="12" t="str">
        <f>data!BY$55</f>
        <v>8720</v>
      </c>
      <c r="D76" s="12" t="s">
        <v>1158</v>
      </c>
      <c r="E76" s="207">
        <f>ROUND(N(data!BY59), 0)</f>
        <v>0</v>
      </c>
      <c r="F76" s="315">
        <f>ROUND(N(data!BY60), 2)</f>
        <v>6.33</v>
      </c>
      <c r="G76" s="207">
        <f>ROUND(N(data!BY61), 0)</f>
        <v>692832</v>
      </c>
      <c r="H76" s="207">
        <f>ROUND(N(data!BY62), 0)</f>
        <v>72268</v>
      </c>
      <c r="I76" s="207">
        <f>ROUND(N(data!BY63), 0)</f>
        <v>0</v>
      </c>
      <c r="J76" s="207">
        <f>ROUND(N(data!BY64), 0)</f>
        <v>898</v>
      </c>
      <c r="K76" s="207">
        <f>ROUND(N(data!BY65), 0)</f>
        <v>0</v>
      </c>
      <c r="L76" s="207">
        <f>ROUND(N(data!BY66), 0)</f>
        <v>363820</v>
      </c>
      <c r="M76" s="207">
        <f>ROUND(N(data!BY67), 0)</f>
        <v>110721</v>
      </c>
      <c r="N76" s="207">
        <f>ROUND(N(data!BY68), 0)</f>
        <v>0</v>
      </c>
      <c r="O76" s="207">
        <f>ROUND(N(data!BY69), 0)</f>
        <v>925417</v>
      </c>
      <c r="P76" s="207">
        <f>ROUND(N(data!BY70), 0)</f>
        <v>0</v>
      </c>
      <c r="Q76" s="207">
        <f>ROUND(N(data!BY71), 0)</f>
        <v>233385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7885</v>
      </c>
      <c r="X76" s="207">
        <f>ROUND(N(data!BY78), 0)</f>
        <v>676852</v>
      </c>
      <c r="Y76" s="207">
        <f>ROUND(N(data!BY79), 0)</f>
        <v>0</v>
      </c>
      <c r="Z76" s="207">
        <f>ROUND(N(data!BY80), 0)</f>
        <v>627</v>
      </c>
      <c r="AA76" s="207">
        <f>ROUND(N(data!BY81), 0)</f>
        <v>1091</v>
      </c>
      <c r="AB76" s="207">
        <f>ROUND(N(data!BY82), 0)</f>
        <v>656</v>
      </c>
      <c r="AC76" s="207">
        <f>ROUND(N(data!BY83), 0)</f>
        <v>4921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886</v>
      </c>
      <c r="AH76" s="207">
        <f>ROUND(N(data!BY91), 0)</f>
        <v>0</v>
      </c>
      <c r="AI76" s="207">
        <f>ROUND(N(data!BY92), 0)</f>
        <v>245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193</v>
      </c>
      <c r="B77" s="209" t="str">
        <f>RIGHT(data!$C$96,4)</f>
        <v>2023</v>
      </c>
      <c r="C77" s="12" t="str">
        <f>data!BZ$55</f>
        <v>8730</v>
      </c>
      <c r="D77" s="12" t="s">
        <v>1158</v>
      </c>
      <c r="E77" s="207">
        <f>ROUND(N(data!BZ59), 0)</f>
        <v>0</v>
      </c>
      <c r="F77" s="315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193</v>
      </c>
      <c r="B78" s="209" t="str">
        <f>RIGHT(data!$C$96,4)</f>
        <v>2023</v>
      </c>
      <c r="C78" s="12" t="str">
        <f>data!CA$55</f>
        <v>8740</v>
      </c>
      <c r="D78" s="12" t="s">
        <v>1158</v>
      </c>
      <c r="E78" s="207">
        <f>ROUND(N(data!CA59), 0)</f>
        <v>0</v>
      </c>
      <c r="F78" s="315">
        <f>ROUND(N(data!CA60), 2)</f>
        <v>0.03</v>
      </c>
      <c r="G78" s="207">
        <f>ROUND(N(data!CA61), 0)</f>
        <v>3029</v>
      </c>
      <c r="H78" s="207">
        <f>ROUND(N(data!CA62), 0)</f>
        <v>280</v>
      </c>
      <c r="I78" s="207">
        <f>ROUND(N(data!CA63), 0)</f>
        <v>0</v>
      </c>
      <c r="J78" s="207">
        <f>ROUND(N(data!CA64), 0)</f>
        <v>65</v>
      </c>
      <c r="K78" s="207">
        <f>ROUND(N(data!CA65), 0)</f>
        <v>0</v>
      </c>
      <c r="L78" s="207">
        <f>ROUND(N(data!CA66), 0)</f>
        <v>219858</v>
      </c>
      <c r="M78" s="207">
        <f>ROUND(N(data!CA67), 0)</f>
        <v>0</v>
      </c>
      <c r="N78" s="207">
        <f>ROUND(N(data!CA68), 0)</f>
        <v>0</v>
      </c>
      <c r="O78" s="207">
        <f>ROUND(N(data!CA69), 0)</f>
        <v>2710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-249</v>
      </c>
      <c r="X78" s="207">
        <f>ROUND(N(data!CA78), 0)</f>
        <v>2959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1610</v>
      </c>
      <c r="AH78" s="207">
        <f>ROUND(N(data!CA91), 0)</f>
        <v>0</v>
      </c>
      <c r="AI78" s="207">
        <f>ROUND(N(data!CA92), 0)</f>
        <v>445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193</v>
      </c>
      <c r="B79" s="209" t="str">
        <f>RIGHT(data!$C$96,4)</f>
        <v>2023</v>
      </c>
      <c r="C79" s="12" t="str">
        <f>data!CB$55</f>
        <v>8770</v>
      </c>
      <c r="D79" s="12" t="s">
        <v>1158</v>
      </c>
      <c r="E79" s="207">
        <f>ROUND(N(data!CB59), 0)</f>
        <v>0</v>
      </c>
      <c r="F79" s="315">
        <f>ROUND(N(data!CB60), 2)</f>
        <v>0</v>
      </c>
      <c r="G79" s="207">
        <f>ROUND(N(data!CB61), 0)</f>
        <v>2986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2917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2917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193</v>
      </c>
      <c r="B80" s="209" t="str">
        <f>RIGHT(data!$C$96,4)</f>
        <v>2023</v>
      </c>
      <c r="C80" s="12" t="str">
        <f>data!CC$55</f>
        <v>8790</v>
      </c>
      <c r="D80" s="12" t="s">
        <v>1158</v>
      </c>
      <c r="E80" s="207">
        <f>ROUND(N(data!CC59), 0)</f>
        <v>0</v>
      </c>
      <c r="F80" s="315">
        <f>ROUND(N(data!CC60), 2)</f>
        <v>0.14000000000000001</v>
      </c>
      <c r="G80" s="207">
        <f>ROUND(N(data!CC61), 0)</f>
        <v>8990</v>
      </c>
      <c r="H80" s="207">
        <f>ROUND(N(data!CC62), 0)</f>
        <v>104911</v>
      </c>
      <c r="I80" s="207">
        <f>ROUND(N(data!CC63), 0)</f>
        <v>14319</v>
      </c>
      <c r="J80" s="207">
        <f>ROUND(N(data!CC64), 0)</f>
        <v>-3852</v>
      </c>
      <c r="K80" s="207">
        <f>ROUND(N(data!CC65), 0)</f>
        <v>0</v>
      </c>
      <c r="L80" s="207">
        <f>ROUND(N(data!CC66), 0)</f>
        <v>0</v>
      </c>
      <c r="M80" s="207">
        <f>ROUND(N(data!CC67), 0)</f>
        <v>229519</v>
      </c>
      <c r="N80" s="207">
        <f>ROUND(N(data!CC68), 0)</f>
        <v>0</v>
      </c>
      <c r="O80" s="207">
        <f>ROUND(N(data!CC69), 0)</f>
        <v>19423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8783</v>
      </c>
      <c r="Y80" s="207">
        <f>ROUND(N(data!CC79), 0)</f>
        <v>0</v>
      </c>
      <c r="Z80" s="207">
        <f>ROUND(N(data!CC80), 0)</f>
        <v>0</v>
      </c>
      <c r="AA80" s="207">
        <f>ROUND(N(data!CC81), 0)</f>
        <v>10640</v>
      </c>
      <c r="AB80" s="207">
        <f>ROUND(N(data!CC82), 0)</f>
        <v>0</v>
      </c>
      <c r="AC80" s="207">
        <f>ROUND(N(data!CC83), 0)</f>
        <v>0</v>
      </c>
      <c r="AD80" s="207">
        <f>ROUND(N(data!CC84), 0)</f>
        <v>685</v>
      </c>
      <c r="AE80" s="207">
        <f>ROUND(N(data!CC89), 0)</f>
        <v>0</v>
      </c>
      <c r="AF80" s="207">
        <f>ROUND(N(data!CC87), 0)</f>
        <v>0</v>
      </c>
      <c r="AG80" s="207">
        <f>ROUND(N(data!CC90), 0)</f>
        <v>285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1F3B-F14A-445F-979C-F9A5A296685D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>MOUNT CARMEL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H-193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str">
        <f>+data!C99</f>
        <v>982 E. COLUMBIA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+data!C100</f>
        <v>Colville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A2C6-9624-4186-ACA3-58502DD462AB}">
  <sheetPr codeName="Sheet9">
    <tabColor rgb="FF92D050"/>
  </sheetPr>
  <dimension ref="A2:M94"/>
  <sheetViews>
    <sheetView zoomScaleNormal="100" workbookViewId="0">
      <selection activeCell="H22" sqref="H2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721</v>
      </c>
    </row>
    <row r="3" spans="1:13" x14ac:dyDescent="0.35">
      <c r="A3" s="63"/>
    </row>
    <row r="4" spans="1:13" x14ac:dyDescent="0.35">
      <c r="A4" s="158" t="s">
        <v>722</v>
      </c>
    </row>
    <row r="5" spans="1:13" x14ac:dyDescent="0.35">
      <c r="A5" s="158" t="s">
        <v>723</v>
      </c>
    </row>
    <row r="6" spans="1:13" x14ac:dyDescent="0.35">
      <c r="A6" s="158" t="s">
        <v>724</v>
      </c>
    </row>
    <row r="7" spans="1:13" x14ac:dyDescent="0.35">
      <c r="A7" s="158"/>
    </row>
    <row r="8" spans="1:13" x14ac:dyDescent="0.35">
      <c r="A8" s="2" t="s">
        <v>725</v>
      </c>
    </row>
    <row r="9" spans="1:13" x14ac:dyDescent="0.35">
      <c r="A9" s="158" t="s">
        <v>27</v>
      </c>
    </row>
    <row r="12" spans="1:13" x14ac:dyDescent="0.35">
      <c r="A12" s="1" t="str">
        <f>data!C97</f>
        <v>193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726</v>
      </c>
      <c r="C13" s="240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40" t="s">
        <v>365</v>
      </c>
      <c r="C14" s="240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35">
      <c r="A15" s="1" t="s">
        <v>736</v>
      </c>
      <c r="B15" s="240">
        <f>ROUND(N('Prior Year'!C85), 0)</f>
        <v>1977545</v>
      </c>
      <c r="C15" s="240">
        <f>data!C85</f>
        <v>2894984</v>
      </c>
      <c r="D15" s="240">
        <f>ROUND(N('Prior Year'!C59), 0)</f>
        <v>944</v>
      </c>
      <c r="E15" s="1">
        <f>data!C59</f>
        <v>755</v>
      </c>
      <c r="F15" s="216">
        <f t="shared" ref="F15:F59" si="0">IF(B15=0,"",IF(D15=0,"",B15/D15))</f>
        <v>2094.8569915254238</v>
      </c>
      <c r="G15" s="216">
        <f t="shared" ref="G15:G29" si="1">IF(C15=0,"",IF(E15=0,"",C15/E15))</f>
        <v>3834.4158940397351</v>
      </c>
      <c r="H15" s="6">
        <f t="shared" ref="H15:H30" si="2">IF(B15 = 0, "", IF(C15 = 0, "", IF(D15 = 0, "", IF(E15 = 0, "", IF(G15 / F15 - 1 &lt; -0.25, G15 / F15 - 1, IF(G15 / F15 - 1 &gt; 0.25, G15 / F15 - 1, ""))))))</f>
        <v>0.83039506255155238</v>
      </c>
      <c r="I15" s="240" t="str">
        <f t="shared" ref="I15:I46" si="3">IF(H15 = "", "", IF(ABS(H15) &gt; 25 %, "Please provide explanation for the fluctuation noted here", ""))</f>
        <v>Please provide explanation for the fluctuation noted here</v>
      </c>
      <c r="M15" s="7"/>
    </row>
    <row r="16" spans="1:13" x14ac:dyDescent="0.35">
      <c r="A16" s="1" t="s">
        <v>737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738</v>
      </c>
      <c r="B17" s="240">
        <f>ROUND(N('Prior Year'!E85), 0)</f>
        <v>5043073</v>
      </c>
      <c r="C17" s="240">
        <f>data!E85</f>
        <v>8759585</v>
      </c>
      <c r="D17" s="240">
        <f>ROUND(N('Prior Year'!E59), 0)</f>
        <v>3250</v>
      </c>
      <c r="E17" s="1">
        <f>data!E59</f>
        <v>3096</v>
      </c>
      <c r="F17" s="216">
        <f t="shared" si="0"/>
        <v>1551.7147692307692</v>
      </c>
      <c r="G17" s="216">
        <f t="shared" si="1"/>
        <v>2829.3233204134367</v>
      </c>
      <c r="H17" s="6">
        <f t="shared" si="2"/>
        <v>0.82335270406430161</v>
      </c>
      <c r="I17" s="240" t="str">
        <f t="shared" si="3"/>
        <v>Please provide explanation for the fluctuation noted here</v>
      </c>
      <c r="M17" s="7"/>
    </row>
    <row r="18" spans="1:13" x14ac:dyDescent="0.35">
      <c r="A18" s="1" t="s">
        <v>739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740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741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742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743</v>
      </c>
      <c r="B22" s="240">
        <f>ROUND(N('Prior Year'!J85), 0)</f>
        <v>0</v>
      </c>
      <c r="C22" s="240">
        <f>data!J85</f>
        <v>1656</v>
      </c>
      <c r="D22" s="240">
        <f>ROUND(N('Prior Year'!J59), 0)</f>
        <v>312</v>
      </c>
      <c r="E22" s="1">
        <f>data!J59</f>
        <v>298</v>
      </c>
      <c r="F22" s="216" t="str">
        <f t="shared" si="0"/>
        <v/>
      </c>
      <c r="G22" s="216">
        <f t="shared" si="1"/>
        <v>5.5570469798657722</v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744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745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746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748</v>
      </c>
      <c r="B27" s="240">
        <f>ROUND(N('Prior Year'!O85), 0)</f>
        <v>263</v>
      </c>
      <c r="C27" s="240">
        <f>data!O85</f>
        <v>0</v>
      </c>
      <c r="D27" s="240">
        <f>ROUND(N('Prior Year'!O59), 0)</f>
        <v>137</v>
      </c>
      <c r="E27" s="1">
        <f>data!O59</f>
        <v>165</v>
      </c>
      <c r="F27" s="216">
        <f t="shared" si="0"/>
        <v>1.9197080291970803</v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749</v>
      </c>
      <c r="B28" s="240">
        <f>ROUND(N('Prior Year'!P85), 0)</f>
        <v>2294788</v>
      </c>
      <c r="C28" s="240">
        <f>data!P85</f>
        <v>3708039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750</v>
      </c>
      <c r="B29" s="240">
        <f>ROUND(N('Prior Year'!Q85), 0)</f>
        <v>252353</v>
      </c>
      <c r="C29" s="240">
        <f>data!Q85</f>
        <v>437689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751</v>
      </c>
      <c r="B30" s="240">
        <f>ROUND(N('Prior Year'!R85), 0)</f>
        <v>1265770</v>
      </c>
      <c r="C30" s="240">
        <f>data!R85</f>
        <v>2496545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752</v>
      </c>
      <c r="B31" s="240">
        <f>ROUND(N('Prior Year'!S85), 0)</f>
        <v>-41485</v>
      </c>
      <c r="C31" s="240">
        <f>data!S85</f>
        <v>77863</v>
      </c>
      <c r="D31" s="240" t="s">
        <v>753</v>
      </c>
      <c r="E31" s="4" t="s">
        <v>753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754</v>
      </c>
      <c r="B32" s="240">
        <f>ROUND(N('Prior Year'!T85), 0)</f>
        <v>684500</v>
      </c>
      <c r="C32" s="240">
        <f>data!T85</f>
        <v>1034214</v>
      </c>
      <c r="D32" s="240" t="s">
        <v>753</v>
      </c>
      <c r="E32" s="4" t="s">
        <v>753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755</v>
      </c>
      <c r="B33" s="240">
        <f>ROUND(N('Prior Year'!U85), 0)</f>
        <v>2930583</v>
      </c>
      <c r="C33" s="240">
        <f>data!U85</f>
        <v>3815125.81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756</v>
      </c>
      <c r="B34" s="240">
        <f>ROUND(N('Prior Year'!V85), 0)</f>
        <v>557118</v>
      </c>
      <c r="C34" s="240">
        <f>data!V85</f>
        <v>1144647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757</v>
      </c>
      <c r="B35" s="240">
        <f>ROUND(N('Prior Year'!W85), 0)</f>
        <v>0</v>
      </c>
      <c r="C35" s="240">
        <f>data!W85</f>
        <v>0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758</v>
      </c>
      <c r="B36" s="240">
        <f>ROUND(N('Prior Year'!X85), 0)</f>
        <v>0</v>
      </c>
      <c r="C36" s="240">
        <f>data!X85</f>
        <v>0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759</v>
      </c>
      <c r="B37" s="240">
        <f>ROUND(N('Prior Year'!Y85), 0)</f>
        <v>3094233</v>
      </c>
      <c r="C37" s="240">
        <f>data!Y85</f>
        <v>4546836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760</v>
      </c>
      <c r="B38" s="240">
        <f>ROUND(N('Prior Year'!Z85), 0)</f>
        <v>3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761</v>
      </c>
      <c r="B39" s="240">
        <f>ROUND(N('Prior Year'!AA85), 0)</f>
        <v>409801</v>
      </c>
      <c r="C39" s="240">
        <f>data!AA85</f>
        <v>602610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762</v>
      </c>
      <c r="B40" s="240">
        <f>ROUND(N('Prior Year'!AB85), 0)</f>
        <v>4008017</v>
      </c>
      <c r="C40" s="240">
        <f>data!AB85</f>
        <v>5208131</v>
      </c>
      <c r="D40" s="240" t="s">
        <v>753</v>
      </c>
      <c r="E40" s="4" t="s">
        <v>753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763</v>
      </c>
      <c r="B41" s="240">
        <f>ROUND(N('Prior Year'!AC85), 0)</f>
        <v>819924</v>
      </c>
      <c r="C41" s="240">
        <f>data!AC85</f>
        <v>1551128.56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764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765</v>
      </c>
      <c r="B43" s="240">
        <f>ROUND(N('Prior Year'!AE85), 0)</f>
        <v>1526723</v>
      </c>
      <c r="C43" s="240">
        <f>data!AE85</f>
        <v>3055280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766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767</v>
      </c>
      <c r="B45" s="240">
        <f>ROUND(N('Prior Year'!AG85), 0)</f>
        <v>5320102</v>
      </c>
      <c r="C45" s="240">
        <f>data!AG85</f>
        <v>7123017.629999999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768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769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770</v>
      </c>
      <c r="B48" s="240">
        <f>ROUND(N('Prior Year'!AJ85), 0)</f>
        <v>696415</v>
      </c>
      <c r="C48" s="240">
        <f>data!AJ85</f>
        <v>1256808.81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771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772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773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774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775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776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777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778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779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780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781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782</v>
      </c>
      <c r="B60" s="240">
        <f>ROUND(N('Prior Year'!AV85), 0)</f>
        <v>0</v>
      </c>
      <c r="C60" s="240">
        <f>data!AV85</f>
        <v>0</v>
      </c>
      <c r="D60" s="240" t="s">
        <v>753</v>
      </c>
      <c r="E60" s="4" t="s">
        <v>753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783</v>
      </c>
      <c r="B61" s="240">
        <f>ROUND(N('Prior Year'!AW85), 0)</f>
        <v>0</v>
      </c>
      <c r="C61" s="240">
        <f>data!AW85</f>
        <v>0</v>
      </c>
      <c r="D61" s="240" t="s">
        <v>753</v>
      </c>
      <c r="E61" s="4" t="s">
        <v>753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784</v>
      </c>
      <c r="B62" s="240">
        <f>ROUND(N('Prior Year'!AX85), 0)</f>
        <v>0</v>
      </c>
      <c r="C62" s="240">
        <f>data!AX85</f>
        <v>0</v>
      </c>
      <c r="D62" s="240" t="s">
        <v>753</v>
      </c>
      <c r="E62" s="4" t="s">
        <v>753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785</v>
      </c>
      <c r="B63" s="240">
        <f>ROUND(N('Prior Year'!AY85), 0)</f>
        <v>485349</v>
      </c>
      <c r="C63" s="240">
        <f>data!AY85</f>
        <v>987124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786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787</v>
      </c>
      <c r="B65" s="240">
        <f>ROUND(N('Prior Year'!BA85), 0)</f>
        <v>168468</v>
      </c>
      <c r="C65" s="240">
        <f>data!BA85</f>
        <v>297062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788</v>
      </c>
      <c r="B66" s="240">
        <f>ROUND(N('Prior Year'!BB85), 0)</f>
        <v>134296</v>
      </c>
      <c r="C66" s="240">
        <f>data!BB85</f>
        <v>227957</v>
      </c>
      <c r="D66" s="240" t="s">
        <v>753</v>
      </c>
      <c r="E66" s="4" t="s">
        <v>753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789</v>
      </c>
      <c r="B67" s="240">
        <f>ROUND(N('Prior Year'!BC85), 0)</f>
        <v>0</v>
      </c>
      <c r="C67" s="240">
        <f>data!BC85</f>
        <v>0</v>
      </c>
      <c r="D67" s="240" t="s">
        <v>753</v>
      </c>
      <c r="E67" s="4" t="s">
        <v>753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790</v>
      </c>
      <c r="B68" s="240">
        <f>ROUND(N('Prior Year'!BD85), 0)</f>
        <v>-26934</v>
      </c>
      <c r="C68" s="240">
        <f>data!BD85</f>
        <v>-708</v>
      </c>
      <c r="D68" s="240" t="s">
        <v>753</v>
      </c>
      <c r="E68" s="4" t="s">
        <v>753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791</v>
      </c>
      <c r="B69" s="240">
        <f>ROUND(N('Prior Year'!BE85), 0)</f>
        <v>2398374</v>
      </c>
      <c r="C69" s="240">
        <f>data!BE85</f>
        <v>4115759.29</v>
      </c>
      <c r="D69" s="240">
        <f>ROUND(N('Prior Year'!BE59), 0)</f>
        <v>89551</v>
      </c>
      <c r="E69" s="1">
        <f>data!BE59</f>
        <v>89552</v>
      </c>
      <c r="F69" s="216">
        <f>IF(B69=0,"",IF(D69=0,"",B69/D69))</f>
        <v>26.782213487286572</v>
      </c>
      <c r="G69" s="216">
        <f t="shared" si="5"/>
        <v>45.959434630159016</v>
      </c>
      <c r="H69" s="6">
        <f>IF(B69 = 0, "", IF(C69 = 0, "", IF(D69 = 0, "", IF(E69 = 0, "", IF(G69 / F69 - 1 &lt; -0.25, G69 / F69 - 1, IF(G69 / F69 - 1 &gt; 0.25, G69 / F69 - 1, ""))))))</f>
        <v>0.71604317365238712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792</v>
      </c>
      <c r="B70" s="240">
        <f>ROUND(N('Prior Year'!BF85), 0)</f>
        <v>0</v>
      </c>
      <c r="C70" s="240">
        <f>data!BF85</f>
        <v>0</v>
      </c>
      <c r="D70" s="240" t="s">
        <v>753</v>
      </c>
      <c r="E70" s="4" t="s">
        <v>753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793</v>
      </c>
      <c r="B71" s="240">
        <f>ROUND(N('Prior Year'!BG85), 0)</f>
        <v>29133</v>
      </c>
      <c r="C71" s="240">
        <f>data!BG85</f>
        <v>27658</v>
      </c>
      <c r="D71" s="240" t="s">
        <v>753</v>
      </c>
      <c r="E71" s="4" t="s">
        <v>753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794</v>
      </c>
      <c r="B72" s="240">
        <f>ROUND(N('Prior Year'!BH85), 0)</f>
        <v>24289</v>
      </c>
      <c r="C72" s="240">
        <f>data!BH85</f>
        <v>38412</v>
      </c>
      <c r="D72" s="240" t="s">
        <v>753</v>
      </c>
      <c r="E72" s="4" t="s">
        <v>753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795</v>
      </c>
      <c r="B73" s="240">
        <f>ROUND(N('Prior Year'!BI85), 0)</f>
        <v>0</v>
      </c>
      <c r="C73" s="240">
        <f>data!BI85</f>
        <v>0</v>
      </c>
      <c r="D73" s="240" t="s">
        <v>753</v>
      </c>
      <c r="E73" s="4" t="s">
        <v>753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796</v>
      </c>
      <c r="B74" s="240">
        <f>ROUND(N('Prior Year'!BJ85), 0)</f>
        <v>467</v>
      </c>
      <c r="C74" s="240">
        <f>data!BJ85</f>
        <v>506</v>
      </c>
      <c r="D74" s="240" t="s">
        <v>753</v>
      </c>
      <c r="E74" s="4" t="s">
        <v>753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797</v>
      </c>
      <c r="B75" s="240">
        <f>ROUND(N('Prior Year'!BK85), 0)</f>
        <v>-13460</v>
      </c>
      <c r="C75" s="240">
        <f>data!BK85</f>
        <v>-24972</v>
      </c>
      <c r="D75" s="240" t="s">
        <v>753</v>
      </c>
      <c r="E75" s="4" t="s">
        <v>753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798</v>
      </c>
      <c r="B76" s="240">
        <f>ROUND(N('Prior Year'!BL85), 0)</f>
        <v>-75975</v>
      </c>
      <c r="C76" s="240">
        <f>data!BL85</f>
        <v>-78151</v>
      </c>
      <c r="D76" s="240" t="s">
        <v>753</v>
      </c>
      <c r="E76" s="4" t="s">
        <v>753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799</v>
      </c>
      <c r="B77" s="240">
        <f>ROUND(N('Prior Year'!BM85), 0)</f>
        <v>0</v>
      </c>
      <c r="C77" s="240">
        <f>data!BM85</f>
        <v>0</v>
      </c>
      <c r="D77" s="240" t="s">
        <v>753</v>
      </c>
      <c r="E77" s="4" t="s">
        <v>753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800</v>
      </c>
      <c r="B78" s="240">
        <f>ROUND(N('Prior Year'!BN85), 0)</f>
        <v>2799409</v>
      </c>
      <c r="C78" s="240">
        <f>data!BN85</f>
        <v>2958537.46</v>
      </c>
      <c r="D78" s="240" t="s">
        <v>753</v>
      </c>
      <c r="E78" s="4" t="s">
        <v>753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801</v>
      </c>
      <c r="B79" s="240">
        <f>ROUND(N('Prior Year'!BO85), 0)</f>
        <v>189128</v>
      </c>
      <c r="C79" s="240">
        <f>data!BO85</f>
        <v>4127</v>
      </c>
      <c r="D79" s="240" t="s">
        <v>753</v>
      </c>
      <c r="E79" s="4" t="s">
        <v>753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40">
        <f>ROUND(N('Prior Year'!BP85), 0)</f>
        <v>0</v>
      </c>
      <c r="C80" s="240">
        <f>data!BP85</f>
        <v>0</v>
      </c>
      <c r="D80" s="240" t="s">
        <v>753</v>
      </c>
      <c r="E80" s="4" t="s">
        <v>753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803</v>
      </c>
      <c r="B81" s="240">
        <f>ROUND(N('Prior Year'!BQ85), 0)</f>
        <v>0</v>
      </c>
      <c r="C81" s="240">
        <f>data!BQ85</f>
        <v>0</v>
      </c>
      <c r="D81" s="240" t="s">
        <v>753</v>
      </c>
      <c r="E81" s="4" t="s">
        <v>753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804</v>
      </c>
      <c r="B82" s="240">
        <f>ROUND(N('Prior Year'!BR85), 0)</f>
        <v>0</v>
      </c>
      <c r="C82" s="240">
        <f>data!BR85</f>
        <v>0</v>
      </c>
      <c r="D82" s="240" t="s">
        <v>753</v>
      </c>
      <c r="E82" s="4" t="s">
        <v>753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805</v>
      </c>
      <c r="B83" s="240">
        <f>ROUND(N('Prior Year'!BS85), 0)</f>
        <v>0</v>
      </c>
      <c r="C83" s="240">
        <f>data!BS85</f>
        <v>0</v>
      </c>
      <c r="D83" s="240" t="s">
        <v>753</v>
      </c>
      <c r="E83" s="4" t="s">
        <v>753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806</v>
      </c>
      <c r="B84" s="240">
        <f>ROUND(N('Prior Year'!BT85), 0)</f>
        <v>427002</v>
      </c>
      <c r="C84" s="240">
        <f>data!BT85</f>
        <v>968604</v>
      </c>
      <c r="D84" s="240" t="s">
        <v>753</v>
      </c>
      <c r="E84" s="4" t="s">
        <v>753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807</v>
      </c>
      <c r="B85" s="240">
        <f>ROUND(N('Prior Year'!BU85), 0)</f>
        <v>0</v>
      </c>
      <c r="C85" s="240">
        <f>data!BU85</f>
        <v>0</v>
      </c>
      <c r="D85" s="240" t="s">
        <v>753</v>
      </c>
      <c r="E85" s="4" t="s">
        <v>753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808</v>
      </c>
      <c r="B86" s="240">
        <f>ROUND(N('Prior Year'!BV85), 0)</f>
        <v>-5584</v>
      </c>
      <c r="C86" s="240">
        <f>data!BV85</f>
        <v>-11356</v>
      </c>
      <c r="D86" s="240" t="s">
        <v>753</v>
      </c>
      <c r="E86" s="4" t="s">
        <v>753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809</v>
      </c>
      <c r="B87" s="240">
        <f>ROUND(N('Prior Year'!BW85), 0)</f>
        <v>1458232</v>
      </c>
      <c r="C87" s="240">
        <f>data!BW85</f>
        <v>1384002.23</v>
      </c>
      <c r="D87" s="240" t="s">
        <v>753</v>
      </c>
      <c r="E87" s="4" t="s">
        <v>753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810</v>
      </c>
      <c r="B88" s="240">
        <f>ROUND(N('Prior Year'!BX85), 0)</f>
        <v>0</v>
      </c>
      <c r="C88" s="240">
        <f>data!BX85</f>
        <v>0</v>
      </c>
      <c r="D88" s="240" t="s">
        <v>753</v>
      </c>
      <c r="E88" s="4" t="s">
        <v>753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811</v>
      </c>
      <c r="B89" s="240">
        <f>ROUND(N('Prior Year'!BY85), 0)</f>
        <v>1592739</v>
      </c>
      <c r="C89" s="240">
        <f>data!BY85</f>
        <v>2165956</v>
      </c>
      <c r="D89" s="240" t="s">
        <v>753</v>
      </c>
      <c r="E89" s="4" t="s">
        <v>753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812</v>
      </c>
      <c r="B90" s="240">
        <f>ROUND(N('Prior Year'!BZ85), 0)</f>
        <v>0</v>
      </c>
      <c r="C90" s="240">
        <f>data!BZ85</f>
        <v>0</v>
      </c>
      <c r="D90" s="240" t="s">
        <v>753</v>
      </c>
      <c r="E90" s="4" t="s">
        <v>753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813</v>
      </c>
      <c r="B91" s="240">
        <f>ROUND(N('Prior Year'!CA85), 0)</f>
        <v>207944</v>
      </c>
      <c r="C91" s="240">
        <f>data!CA85</f>
        <v>225942</v>
      </c>
      <c r="D91" s="240" t="s">
        <v>753</v>
      </c>
      <c r="E91" s="4" t="s">
        <v>753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814</v>
      </c>
      <c r="B92" s="240">
        <f>ROUND(N('Prior Year'!CB85), 0)</f>
        <v>16999</v>
      </c>
      <c r="C92" s="240">
        <f>data!CB85</f>
        <v>5903</v>
      </c>
      <c r="D92" s="240" t="s">
        <v>753</v>
      </c>
      <c r="E92" s="4" t="s">
        <v>753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815</v>
      </c>
      <c r="B93" s="240">
        <f>ROUND(N('Prior Year'!CC85), 0)</f>
        <v>17997760</v>
      </c>
      <c r="C93" s="240">
        <f>data!CC85</f>
        <v>372625.41000000003</v>
      </c>
      <c r="D93" s="240" t="s">
        <v>753</v>
      </c>
      <c r="E93" s="4" t="s">
        <v>753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816</v>
      </c>
      <c r="B94" s="240">
        <f>ROUND(N('Prior Year'!CD85), 0)</f>
        <v>1330857</v>
      </c>
      <c r="C94" s="240">
        <f>data!CD85</f>
        <v>0</v>
      </c>
      <c r="D94" s="240" t="s">
        <v>753</v>
      </c>
      <c r="E94" s="4" t="s">
        <v>753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2820C-5389-469C-8A6D-5E5E20CAA56E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62" t="s">
        <v>817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818</v>
      </c>
      <c r="B3" s="261"/>
      <c r="C3" s="261"/>
      <c r="D3" s="261"/>
    </row>
    <row r="4" spans="1:4" ht="14.5" x14ac:dyDescent="0.35">
      <c r="A4" s="261" t="s">
        <v>819</v>
      </c>
      <c r="B4" s="261"/>
      <c r="C4" s="261"/>
      <c r="D4" s="261"/>
    </row>
    <row r="5" spans="1:4" ht="14.5" x14ac:dyDescent="0.35">
      <c r="A5" s="261" t="s">
        <v>820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821</v>
      </c>
      <c r="B7" s="261"/>
      <c r="C7" s="261"/>
      <c r="D7" s="261"/>
    </row>
    <row r="8" spans="1:4" ht="14.5" x14ac:dyDescent="0.35">
      <c r="A8" s="261" t="s">
        <v>822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823</v>
      </c>
      <c r="B11" s="261"/>
      <c r="C11" s="261"/>
      <c r="D11" s="261">
        <f>N(data!C380)</f>
        <v>338939</v>
      </c>
    </row>
    <row r="12" spans="1:4" ht="14.5" x14ac:dyDescent="0.35">
      <c r="A12" s="263" t="s">
        <v>824</v>
      </c>
      <c r="B12" s="261"/>
      <c r="C12" s="261"/>
      <c r="D12" s="261" t="str">
        <f>IF(OR(N(data!C380) &gt; 1000000, N(data!C380) / (N(data!D360) + N(data!D383)) &gt; 0.01), "Yes", "No")</f>
        <v>No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825</v>
      </c>
      <c r="B14" s="261"/>
      <c r="C14" s="261"/>
      <c r="D14" s="263" t="s">
        <v>826</v>
      </c>
    </row>
    <row r="15" spans="1:4" ht="14.5" x14ac:dyDescent="0.35">
      <c r="A15" s="261" t="s">
        <v>827</v>
      </c>
      <c r="B15" s="261"/>
      <c r="C15" s="261"/>
      <c r="D15" s="261"/>
    </row>
    <row r="16" spans="1:4" ht="14.5" x14ac:dyDescent="0.35">
      <c r="A16" s="261" t="s">
        <v>827</v>
      </c>
      <c r="B16" s="261"/>
      <c r="C16" s="261"/>
      <c r="D16" s="261"/>
    </row>
    <row r="17" spans="1:4" ht="14.5" x14ac:dyDescent="0.35">
      <c r="A17" s="261" t="s">
        <v>827</v>
      </c>
      <c r="B17" s="261"/>
      <c r="C17" s="261"/>
      <c r="D17" s="261"/>
    </row>
    <row r="18" spans="1:4" ht="14.5" x14ac:dyDescent="0.35">
      <c r="A18" s="261" t="s">
        <v>827</v>
      </c>
      <c r="B18" s="261"/>
      <c r="C18" s="261"/>
      <c r="D18" s="261"/>
    </row>
    <row r="19" spans="1:4" ht="14.5" x14ac:dyDescent="0.35">
      <c r="A19" s="261" t="s">
        <v>827</v>
      </c>
      <c r="B19" s="261"/>
      <c r="C19" s="261"/>
      <c r="D19" s="261"/>
    </row>
    <row r="20" spans="1:4" ht="14.5" x14ac:dyDescent="0.35">
      <c r="A20" s="261" t="s">
        <v>827</v>
      </c>
      <c r="B20" s="261"/>
      <c r="C20" s="261"/>
      <c r="D20" s="261"/>
    </row>
    <row r="21" spans="1:4" ht="14.5" x14ac:dyDescent="0.35">
      <c r="A21" s="261" t="s">
        <v>827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828</v>
      </c>
      <c r="B25" s="261"/>
      <c r="C25" s="261"/>
      <c r="D25" s="261">
        <f>N(data!C414)</f>
        <v>126081</v>
      </c>
    </row>
    <row r="26" spans="1:4" ht="14.5" x14ac:dyDescent="0.35">
      <c r="A26" s="263" t="s">
        <v>824</v>
      </c>
      <c r="B26" s="261"/>
      <c r="C26" s="261"/>
      <c r="D26" s="261" t="str">
        <f>IF(OR(N(data!C414)&gt;1000000,N(data!C414)/(N(data!D416))&gt;0.01),"Yes","No")</f>
        <v>No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825</v>
      </c>
      <c r="B28" s="261"/>
      <c r="C28" s="261"/>
      <c r="D28" s="263" t="s">
        <v>826</v>
      </c>
    </row>
    <row r="29" spans="1:4" ht="14.5" x14ac:dyDescent="0.35">
      <c r="A29" s="261" t="s">
        <v>829</v>
      </c>
      <c r="B29" s="261"/>
      <c r="C29" s="261"/>
      <c r="D29" s="261"/>
    </row>
    <row r="30" spans="1:4" ht="14.5" x14ac:dyDescent="0.35">
      <c r="A30" s="261" t="s">
        <v>829</v>
      </c>
      <c r="B30" s="261"/>
      <c r="C30" s="261"/>
      <c r="D30" s="261"/>
    </row>
    <row r="31" spans="1:4" ht="14.5" x14ac:dyDescent="0.35">
      <c r="A31" s="261" t="s">
        <v>829</v>
      </c>
      <c r="B31" s="261"/>
      <c r="C31" s="261"/>
      <c r="D31" s="261"/>
    </row>
    <row r="32" spans="1:4" ht="14.5" x14ac:dyDescent="0.35">
      <c r="A32" s="261" t="s">
        <v>829</v>
      </c>
      <c r="B32" s="261"/>
      <c r="C32" s="261"/>
      <c r="D32" s="261"/>
    </row>
    <row r="33" spans="1:4" ht="14.5" x14ac:dyDescent="0.35">
      <c r="A33" s="261" t="s">
        <v>829</v>
      </c>
      <c r="B33" s="261"/>
      <c r="C33" s="261"/>
      <c r="D33" s="261"/>
    </row>
    <row r="34" spans="1:4" ht="14.5" x14ac:dyDescent="0.35">
      <c r="A34" s="261" t="s">
        <v>829</v>
      </c>
      <c r="B34" s="261"/>
      <c r="C34" s="261"/>
      <c r="D34" s="261"/>
    </row>
    <row r="35" spans="1:4" ht="14.5" x14ac:dyDescent="0.35">
      <c r="A35" s="261" t="s">
        <v>829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DFAC-E276-48C5-BCBA-E191A91D4DD9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830</v>
      </c>
    </row>
    <row r="2" spans="1:7" ht="20.149999999999999" customHeight="1" x14ac:dyDescent="0.35">
      <c r="A2" s="71" t="s">
        <v>831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H-193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MOUNT CARMEL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99114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832</v>
      </c>
      <c r="C7" s="76"/>
      <c r="D7" s="73" t="str">
        <f>"  "&amp;data!C103</f>
        <v xml:space="preserve">  Stevens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833</v>
      </c>
      <c r="C8" s="76"/>
      <c r="D8" s="73" t="str">
        <f>"  "&amp;data!C104</f>
        <v xml:space="preserve">  Robert Campbell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834</v>
      </c>
      <c r="C9" s="76"/>
      <c r="D9" s="73" t="str">
        <f>"  "&amp;data!C105</f>
        <v xml:space="preserve">  Helen Andrus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835</v>
      </c>
      <c r="C10" s="76"/>
      <c r="D10" s="73" t="str">
        <f>"  "&amp;data!C107</f>
        <v xml:space="preserve">  509-685-2406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836</v>
      </c>
      <c r="C11" s="76"/>
      <c r="D11" s="73" t="str">
        <f>"  "&amp;data!C108</f>
        <v xml:space="preserve">  509-685-2492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837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 xml:space="preserve"> X</v>
      </c>
      <c r="D16" s="89" t="s">
        <v>838</v>
      </c>
      <c r="E16" s="241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1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839</v>
      </c>
      <c r="C18" s="76"/>
      <c r="D18" s="76"/>
      <c r="E18" s="241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840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841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842</v>
      </c>
      <c r="C23" s="73"/>
      <c r="D23" s="73"/>
      <c r="E23" s="73"/>
      <c r="F23" s="72">
        <f>data!C127</f>
        <v>770</v>
      </c>
      <c r="G23" s="76">
        <f>data!D127</f>
        <v>3862</v>
      </c>
    </row>
    <row r="24" spans="1:7" ht="20.149999999999999" customHeight="1" x14ac:dyDescent="0.35">
      <c r="A24" s="72"/>
      <c r="B24" s="73" t="s">
        <v>843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165</v>
      </c>
      <c r="G26" s="76">
        <f>data!D130</f>
        <v>298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845</v>
      </c>
      <c r="C29" s="76"/>
      <c r="D29" s="88" t="s">
        <v>194</v>
      </c>
      <c r="E29" s="92" t="s">
        <v>845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4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846</v>
      </c>
      <c r="C31" s="76"/>
      <c r="D31" s="76">
        <f>data!C133</f>
        <v>0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847</v>
      </c>
      <c r="C32" s="76"/>
      <c r="D32" s="76">
        <f>data!C134</f>
        <v>21</v>
      </c>
      <c r="E32" s="73" t="s">
        <v>848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849</v>
      </c>
      <c r="C33" s="76"/>
      <c r="D33" s="76">
        <f>data!C135</f>
        <v>0</v>
      </c>
      <c r="E33" s="73" t="s">
        <v>850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851</v>
      </c>
      <c r="C34" s="76"/>
      <c r="D34" s="76">
        <f>data!C136</f>
        <v>0</v>
      </c>
      <c r="E34" s="73" t="s">
        <v>352</v>
      </c>
      <c r="F34" s="76"/>
      <c r="G34" s="76">
        <f>data!E143</f>
        <v>25</v>
      </c>
    </row>
    <row r="35" spans="1:7" ht="20.149999999999999" customHeight="1" x14ac:dyDescent="0.35">
      <c r="A35" s="72"/>
      <c r="B35" s="92" t="s">
        <v>852</v>
      </c>
      <c r="C35" s="76"/>
      <c r="D35" s="76">
        <f>data!C137</f>
        <v>0</v>
      </c>
      <c r="E35" s="73" t="s">
        <v>853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0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854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5017B-4733-4E31-A156-CC4AEFC7405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855</v>
      </c>
      <c r="G1" s="70" t="s">
        <v>856</v>
      </c>
    </row>
    <row r="2" spans="1:7" ht="20.149999999999999" customHeight="1" x14ac:dyDescent="0.35">
      <c r="A2" s="1" t="str">
        <f>"Hospital: "&amp;data!C98</f>
        <v>Hospital: MOUNT CARMEL HOSPITAL</v>
      </c>
      <c r="G2" s="4" t="s">
        <v>857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858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859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860</v>
      </c>
      <c r="B6" s="88" t="s">
        <v>337</v>
      </c>
      <c r="C6" s="88" t="s">
        <v>861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375</v>
      </c>
      <c r="C7" s="136">
        <f>data!B155</f>
        <v>1880</v>
      </c>
      <c r="D7" s="136">
        <f>data!B156</f>
        <v>38708</v>
      </c>
      <c r="E7" s="136">
        <f>data!B157</f>
        <v>8304615</v>
      </c>
      <c r="F7" s="136">
        <f>data!B158</f>
        <v>53376707</v>
      </c>
      <c r="G7" s="136">
        <f>data!B157+data!B158</f>
        <v>61681322</v>
      </c>
    </row>
    <row r="8" spans="1:7" ht="20.149999999999999" customHeight="1" x14ac:dyDescent="0.35">
      <c r="A8" s="72" t="s">
        <v>359</v>
      </c>
      <c r="B8" s="136">
        <f>data!C154</f>
        <v>176</v>
      </c>
      <c r="C8" s="136">
        <f>data!C155</f>
        <v>880</v>
      </c>
      <c r="D8" s="136">
        <f>data!C156</f>
        <v>18129</v>
      </c>
      <c r="E8" s="136">
        <f>data!C157</f>
        <v>5877811</v>
      </c>
      <c r="F8" s="136">
        <f>data!C158</f>
        <v>23009826</v>
      </c>
      <c r="G8" s="136">
        <f>data!C157+data!C158</f>
        <v>28887637</v>
      </c>
    </row>
    <row r="9" spans="1:7" ht="20.149999999999999" customHeight="1" x14ac:dyDescent="0.35">
      <c r="A9" s="72" t="s">
        <v>862</v>
      </c>
      <c r="B9" s="136">
        <f>data!D154</f>
        <v>220</v>
      </c>
      <c r="C9" s="136">
        <f>data!D155</f>
        <v>1102</v>
      </c>
      <c r="D9" s="136">
        <f>data!D156</f>
        <v>22692</v>
      </c>
      <c r="E9" s="136">
        <f>data!D157</f>
        <v>3836233</v>
      </c>
      <c r="F9" s="136">
        <f>data!D158</f>
        <v>32323611</v>
      </c>
      <c r="G9" s="136">
        <f>data!D157+data!D158</f>
        <v>36159844</v>
      </c>
    </row>
    <row r="10" spans="1:7" ht="20.149999999999999" customHeight="1" x14ac:dyDescent="0.35">
      <c r="A10" s="87" t="s">
        <v>230</v>
      </c>
      <c r="B10" s="136">
        <f>data!E154</f>
        <v>771</v>
      </c>
      <c r="C10" s="136">
        <f>data!E155</f>
        <v>3862</v>
      </c>
      <c r="D10" s="136">
        <f>data!E156</f>
        <v>79529</v>
      </c>
      <c r="E10" s="136">
        <f>data!E157</f>
        <v>18018659</v>
      </c>
      <c r="F10" s="136">
        <f>data!E158</f>
        <v>108710144</v>
      </c>
      <c r="G10" s="136">
        <f>E10+F10</f>
        <v>126728803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863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859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860</v>
      </c>
      <c r="B15" s="88" t="s">
        <v>337</v>
      </c>
      <c r="C15" s="88" t="s">
        <v>861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862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864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859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860</v>
      </c>
      <c r="B24" s="88" t="s">
        <v>337</v>
      </c>
      <c r="C24" s="88" t="s">
        <v>861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862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865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866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867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FF7E-AB76-4F40-9F53-BFBC84C7CB9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868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MOUNT CARMEL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869</v>
      </c>
      <c r="C6" s="72">
        <f>data!C181</f>
        <v>1514716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33626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-1225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476355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199054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870</v>
      </c>
      <c r="C14" s="72">
        <f>data!D189</f>
        <v>2222526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871</v>
      </c>
      <c r="C18" s="72">
        <f>data!C191</f>
        <v>66224</v>
      </c>
    </row>
    <row r="19" spans="1:3" ht="20.149999999999999" customHeight="1" x14ac:dyDescent="0.35">
      <c r="A19" s="72">
        <v>13</v>
      </c>
      <c r="B19" s="73" t="s">
        <v>872</v>
      </c>
      <c r="C19" s="72">
        <f>data!C192</f>
        <v>302850</v>
      </c>
    </row>
    <row r="20" spans="1:3" ht="20.149999999999999" customHeight="1" x14ac:dyDescent="0.35">
      <c r="A20" s="72">
        <v>14</v>
      </c>
      <c r="B20" s="73" t="s">
        <v>873</v>
      </c>
      <c r="C20" s="72">
        <f>data!D193</f>
        <v>369074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874</v>
      </c>
      <c r="C24" s="157"/>
    </row>
    <row r="25" spans="1:3" ht="20.149999999999999" customHeight="1" x14ac:dyDescent="0.35">
      <c r="A25" s="72">
        <v>17</v>
      </c>
      <c r="B25" s="73" t="s">
        <v>875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876</v>
      </c>
      <c r="C27" s="72">
        <f>data!D197</f>
        <v>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877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878</v>
      </c>
      <c r="C32" s="72">
        <f>data!C200</f>
        <v>437798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10640</v>
      </c>
    </row>
    <row r="34" spans="1:3" ht="20.149999999999999" customHeight="1" x14ac:dyDescent="0.35">
      <c r="A34" s="72">
        <v>24</v>
      </c>
      <c r="B34" s="73" t="s">
        <v>879</v>
      </c>
      <c r="C34" s="72">
        <f>data!D202</f>
        <v>448438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880</v>
      </c>
      <c r="C38" s="72">
        <f>data!C204</f>
        <v>6988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968429</v>
      </c>
    </row>
    <row r="40" spans="1:3" ht="20.149999999999999" customHeight="1" x14ac:dyDescent="0.35">
      <c r="A40" s="72">
        <v>28</v>
      </c>
      <c r="B40" s="73" t="s">
        <v>881</v>
      </c>
      <c r="C40" s="72">
        <f>data!D206</f>
        <v>975417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293D7-B7D6-438E-BB75-2D86A571DFAD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882</v>
      </c>
    </row>
    <row r="3" spans="1:6" ht="20.149999999999999" customHeight="1" x14ac:dyDescent="0.35">
      <c r="A3" s="129" t="str">
        <f>"Hospital: "&amp;data!C98</f>
        <v>Hospital: MOUNT CARMEL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883</v>
      </c>
      <c r="D5" s="160"/>
      <c r="E5" s="160"/>
      <c r="F5" s="160" t="s">
        <v>884</v>
      </c>
    </row>
    <row r="6" spans="1:6" ht="20.149999999999999" customHeight="1" x14ac:dyDescent="0.35">
      <c r="A6" s="161"/>
      <c r="B6" s="79"/>
      <c r="C6" s="162" t="s">
        <v>885</v>
      </c>
      <c r="D6" s="162" t="s">
        <v>391</v>
      </c>
      <c r="E6" s="162" t="s">
        <v>886</v>
      </c>
      <c r="F6" s="162" t="s">
        <v>885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169015</v>
      </c>
      <c r="D7" s="76">
        <f>data!C211</f>
        <v>0</v>
      </c>
      <c r="E7" s="76">
        <f>data!D211</f>
        <v>0</v>
      </c>
      <c r="F7" s="76">
        <f>data!E211</f>
        <v>169015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3512771</v>
      </c>
      <c r="D8" s="76">
        <f>data!C212</f>
        <v>0</v>
      </c>
      <c r="E8" s="76">
        <f>data!D212</f>
        <v>0</v>
      </c>
      <c r="F8" s="76">
        <f>data!E212</f>
        <v>3512771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40799997</v>
      </c>
      <c r="D9" s="76">
        <f>data!C213</f>
        <v>533613</v>
      </c>
      <c r="E9" s="76">
        <f>data!D213</f>
        <v>0</v>
      </c>
      <c r="F9" s="76">
        <f>data!E213</f>
        <v>41333610</v>
      </c>
    </row>
    <row r="10" spans="1:6" ht="20.149999999999999" customHeight="1" x14ac:dyDescent="0.35">
      <c r="A10" s="72">
        <v>4</v>
      </c>
      <c r="B10" s="76" t="s">
        <v>887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888</v>
      </c>
      <c r="C11" s="76">
        <f>data!B215</f>
        <v>1054204</v>
      </c>
      <c r="D11" s="76">
        <f>data!C215</f>
        <v>0</v>
      </c>
      <c r="E11" s="76">
        <f>data!D215</f>
        <v>0</v>
      </c>
      <c r="F11" s="76">
        <f>data!E215</f>
        <v>1054204</v>
      </c>
    </row>
    <row r="12" spans="1:6" ht="20.149999999999999" customHeight="1" x14ac:dyDescent="0.35">
      <c r="A12" s="72">
        <v>6</v>
      </c>
      <c r="B12" s="76" t="s">
        <v>889</v>
      </c>
      <c r="C12" s="76">
        <f>data!B216</f>
        <v>14899536</v>
      </c>
      <c r="D12" s="76">
        <f>data!C216</f>
        <v>794178</v>
      </c>
      <c r="E12" s="76">
        <f>data!D216</f>
        <v>0</v>
      </c>
      <c r="F12" s="76">
        <f>data!E216</f>
        <v>15693714</v>
      </c>
    </row>
    <row r="13" spans="1:6" ht="20.149999999999999" customHeight="1" x14ac:dyDescent="0.35">
      <c r="A13" s="72">
        <v>7</v>
      </c>
      <c r="B13" s="76" t="s">
        <v>890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891</v>
      </c>
      <c r="C15" s="76">
        <f>data!B219</f>
        <v>785918</v>
      </c>
      <c r="D15" s="76">
        <f>data!C219</f>
        <v>-363458</v>
      </c>
      <c r="E15" s="76">
        <f>data!D219</f>
        <v>0</v>
      </c>
      <c r="F15" s="76">
        <f>data!E219</f>
        <v>422460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61221441</v>
      </c>
      <c r="D16" s="76">
        <f>data!C220</f>
        <v>964333</v>
      </c>
      <c r="E16" s="76">
        <f>data!D220</f>
        <v>0</v>
      </c>
      <c r="F16" s="76">
        <f>data!E220</f>
        <v>62185774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883</v>
      </c>
      <c r="D21" s="4" t="s">
        <v>230</v>
      </c>
      <c r="E21" s="162"/>
      <c r="F21" s="162" t="s">
        <v>884</v>
      </c>
    </row>
    <row r="22" spans="1:6" ht="20.149999999999999" customHeight="1" x14ac:dyDescent="0.35">
      <c r="A22" s="163"/>
      <c r="B22" s="155"/>
      <c r="C22" s="162" t="s">
        <v>885</v>
      </c>
      <c r="D22" s="162" t="s">
        <v>892</v>
      </c>
      <c r="E22" s="162" t="s">
        <v>886</v>
      </c>
      <c r="F22" s="162" t="s">
        <v>885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3494963</v>
      </c>
      <c r="D24" s="76">
        <f>data!C225</f>
        <v>1583</v>
      </c>
      <c r="E24" s="76">
        <f>data!D225</f>
        <v>0</v>
      </c>
      <c r="F24" s="76">
        <f>data!E225</f>
        <v>3496546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19520984</v>
      </c>
      <c r="D25" s="76">
        <f>data!C226</f>
        <v>1157396</v>
      </c>
      <c r="E25" s="76">
        <f>data!D226</f>
        <v>0</v>
      </c>
      <c r="F25" s="76">
        <f>data!E226</f>
        <v>20678380</v>
      </c>
    </row>
    <row r="26" spans="1:6" ht="20.149999999999999" customHeight="1" x14ac:dyDescent="0.35">
      <c r="A26" s="72">
        <v>14</v>
      </c>
      <c r="B26" s="76" t="s">
        <v>887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888</v>
      </c>
      <c r="C27" s="76">
        <f>data!B228</f>
        <v>972109</v>
      </c>
      <c r="D27" s="76">
        <f>data!C228</f>
        <v>53373</v>
      </c>
      <c r="E27" s="76">
        <f>data!D228</f>
        <v>0</v>
      </c>
      <c r="F27" s="76">
        <f>data!E228</f>
        <v>1025482</v>
      </c>
    </row>
    <row r="28" spans="1:6" ht="20.149999999999999" customHeight="1" x14ac:dyDescent="0.35">
      <c r="A28" s="72">
        <v>16</v>
      </c>
      <c r="B28" s="76" t="s">
        <v>889</v>
      </c>
      <c r="C28" s="76">
        <f>data!B229</f>
        <v>13628545</v>
      </c>
      <c r="D28" s="76">
        <f>data!C229</f>
        <v>495305</v>
      </c>
      <c r="E28" s="76">
        <f>data!D229</f>
        <v>0</v>
      </c>
      <c r="F28" s="76">
        <f>data!E229</f>
        <v>14123850</v>
      </c>
    </row>
    <row r="29" spans="1:6" ht="20.149999999999999" customHeight="1" x14ac:dyDescent="0.35">
      <c r="A29" s="72">
        <v>17</v>
      </c>
      <c r="B29" s="76" t="s">
        <v>890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891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37616601</v>
      </c>
      <c r="D32" s="76">
        <f>data!C233</f>
        <v>1707657</v>
      </c>
      <c r="E32" s="76">
        <f>data!D233</f>
        <v>0</v>
      </c>
      <c r="F32" s="76">
        <f>data!E233</f>
        <v>39324258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2A042-1863-474A-9CE5-F65C3FC375B1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893</v>
      </c>
      <c r="B1" s="71"/>
      <c r="C1" s="71"/>
      <c r="D1" s="70" t="s">
        <v>894</v>
      </c>
    </row>
    <row r="2" spans="1:4" ht="20.149999999999999" customHeight="1" x14ac:dyDescent="0.35">
      <c r="A2" s="129" t="str">
        <f>"Hospital: "&amp;data!C98</f>
        <v>Hospital: MOUNT CARMEL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895</v>
      </c>
      <c r="C4" s="165" t="s">
        <v>896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648363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35936626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17514950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717456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5052448</v>
      </c>
    </row>
    <row r="11" spans="1:4" ht="20.149999999999999" customHeight="1" x14ac:dyDescent="0.35">
      <c r="A11" s="72">
        <v>7</v>
      </c>
      <c r="B11" s="167">
        <v>5850</v>
      </c>
      <c r="C11" s="76" t="s">
        <v>897</v>
      </c>
      <c r="D11" s="76">
        <f>data!C243</f>
        <v>4855658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323347.2300000001</v>
      </c>
    </row>
    <row r="13" spans="1:4" ht="20.149999999999999" customHeight="1" x14ac:dyDescent="0.35">
      <c r="A13" s="72">
        <v>9</v>
      </c>
      <c r="B13" s="76"/>
      <c r="C13" s="76" t="s">
        <v>898</v>
      </c>
      <c r="D13" s="76">
        <f>data!D245</f>
        <v>64400485.229999997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899</v>
      </c>
      <c r="D16" s="72">
        <f>data!C247</f>
        <v>228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154917</v>
      </c>
    </row>
    <row r="19" spans="1:4" ht="20.149999999999999" customHeight="1" x14ac:dyDescent="0.35">
      <c r="A19" s="170">
        <v>15</v>
      </c>
      <c r="B19" s="167">
        <v>5910</v>
      </c>
      <c r="C19" s="89" t="s">
        <v>900</v>
      </c>
      <c r="D19" s="76">
        <f>data!C250</f>
        <v>1191054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901</v>
      </c>
      <c r="D22" s="76">
        <f>data!D252</f>
        <v>1345971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902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903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904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